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drawings/drawing5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20\_R_Project\rev_drainase_purwakarta\data_and_code\"/>
    </mc:Choice>
  </mc:AlternateContent>
  <xr:revisionPtr revIDLastSave="0" documentId="13_ncr:1_{1803B5C7-0D12-4AC9-9516-014B7EB3C4C4}" xr6:coauthVersionLast="45" xr6:coauthVersionMax="45" xr10:uidLastSave="{00000000-0000-0000-0000-000000000000}"/>
  <bookViews>
    <workbookView xWindow="-120" yWindow="285" windowWidth="29040" windowHeight="15465" activeTab="1" xr2:uid="{00000000-000D-0000-FFFF-FFFF00000000}"/>
  </bookViews>
  <sheets>
    <sheet name="OUTLIER" sheetId="7" r:id="rId1"/>
    <sheet name="tabel_kn" sheetId="9" r:id="rId2"/>
    <sheet name="TREND" sheetId="1" state="hidden" r:id="rId3"/>
    <sheet name="TREND_PER 2 MGG" sheetId="8" state="hidden" r:id="rId4"/>
    <sheet name="STASIONER" sheetId="2" state="hidden" r:id="rId5"/>
    <sheet name="PERSISTENSI" sheetId="3" state="hidden" r:id="rId6"/>
    <sheet name="TABEL tc" sheetId="4" state="hidden" r:id="rId7"/>
    <sheet name="TABEL F" sheetId="6" state="hidden" r:id="rId8"/>
    <sheet name="Sheet5" sheetId="5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123Graph_A" hidden="1">'[1]Hujan BUlanan'!$L$19:$L$64</definedName>
    <definedName name="__123Graph_B" hidden="1">#N/A</definedName>
    <definedName name="__123Graph_X" hidden="1">'[1]Hujan BUlanan'!$Q$19:$Q$69</definedName>
    <definedName name="_1__123Graph_APROB_1" hidden="1">'[1]Hujan BUlanan'!$L$19:$L$64</definedName>
    <definedName name="_2__123Graph_BPROB_1" hidden="1">#N/A</definedName>
    <definedName name="_3__123Graph_XPROB_1" hidden="1">'[1]Hujan BUlanan'!$Q$19:$Q$69</definedName>
    <definedName name="_Dua100" localSheetId="3">#REF!</definedName>
    <definedName name="_Dua100">#REF!</definedName>
    <definedName name="_Dua5" localSheetId="3">#REF!</definedName>
    <definedName name="_Dua5">#REF!</definedName>
    <definedName name="_Fill" hidden="1">'[1]Hujan BUlanan'!$AN$18:$AN$30</definedName>
    <definedName name="_Key1" hidden="1">'[1]Hujan BUlanan'!$L$19:$L$62</definedName>
    <definedName name="_Order1" hidden="1">255</definedName>
    <definedName name="_Se100" localSheetId="3">#REF!</definedName>
    <definedName name="_Se100">#REF!</definedName>
    <definedName name="_Sort" hidden="1">'[1]Hujan BUlanan'!$L$19:$L$62</definedName>
    <definedName name="_Tp03">[2]R_rerata!$F$17</definedName>
    <definedName name="A">[2]R_rerata!$G$24</definedName>
    <definedName name="Alfa">[2]R_rerata!$F$8</definedName>
    <definedName name="CS">'[3]Tab-LG3'!$B$12:$B$72</definedName>
    <definedName name="Dua" localSheetId="3">#REF!</definedName>
    <definedName name="Dua">#REF!</definedName>
    <definedName name="HB">#N/A</definedName>
    <definedName name="i" localSheetId="3">#REF!</definedName>
    <definedName name="i">#REF!</definedName>
    <definedName name="IGWS" localSheetId="3">#REF!</definedName>
    <definedName name="IGWS">#REF!</definedName>
    <definedName name="ISM" localSheetId="3">#REF!</definedName>
    <definedName name="ISM">#REF!</definedName>
    <definedName name="k" localSheetId="3">#REF!</definedName>
    <definedName name="k">#REF!</definedName>
    <definedName name="KP">'TREND_PER 2 MGG'!$R$52</definedName>
    <definedName name="L">[2]R_rerata!$F$5</definedName>
    <definedName name="Lembor_89" localSheetId="3">#REF!</definedName>
    <definedName name="Lembor_89">#REF!</definedName>
    <definedName name="Lembor_90" localSheetId="3">#REF!</definedName>
    <definedName name="Lembor_90">#REF!</definedName>
    <definedName name="Lembor_91" localSheetId="3">#REF!</definedName>
    <definedName name="Lembor_91">#REF!</definedName>
    <definedName name="Lembor_92" localSheetId="3">#REF!</definedName>
    <definedName name="Lembor_92">#REF!</definedName>
    <definedName name="Lembor_93" localSheetId="3">#REF!</definedName>
    <definedName name="Lembor_93">#REF!</definedName>
    <definedName name="Lembor_94" localSheetId="3">#REF!</definedName>
    <definedName name="Lembor_94">#REF!</definedName>
    <definedName name="Lembor_95" localSheetId="3">#REF!</definedName>
    <definedName name="Lembor_95">#REF!</definedName>
    <definedName name="Lembor_96" localSheetId="3">#REF!</definedName>
    <definedName name="Lembor_96">#REF!</definedName>
    <definedName name="Lembor_97" localSheetId="3">#REF!</definedName>
    <definedName name="Lembor_97">#REF!</definedName>
    <definedName name="Lembor_98" localSheetId="3">#REF!</definedName>
    <definedName name="Lembor_98">#REF!</definedName>
    <definedName name="Lima">'[3]Tab-LG3'!$I$12:$I$72</definedName>
    <definedName name="Lima10" localSheetId="3">#REF!</definedName>
    <definedName name="Lima10">#REF!</definedName>
    <definedName name="LuasDPS">[2]R_rerata!$F$6</definedName>
    <definedName name="m" localSheetId="3">#REF!</definedName>
    <definedName name="m">#REF!</definedName>
    <definedName name="Mautenda_89" localSheetId="3">#REF!</definedName>
    <definedName name="Mautenda_89">#REF!</definedName>
    <definedName name="Mautenda_90" localSheetId="3">#REF!</definedName>
    <definedName name="Mautenda_90">#REF!</definedName>
    <definedName name="Mautenda_91" localSheetId="3">#REF!</definedName>
    <definedName name="Mautenda_91">#REF!</definedName>
    <definedName name="Mautenda_92" localSheetId="3">#REF!</definedName>
    <definedName name="Mautenda_92">#REF!</definedName>
    <definedName name="Mautenda_93" localSheetId="3">#REF!</definedName>
    <definedName name="Mautenda_93">#REF!</definedName>
    <definedName name="Mautenda_94" localSheetId="3">#REF!</definedName>
    <definedName name="Mautenda_94">#REF!</definedName>
    <definedName name="Mautenda_95" localSheetId="3">#REF!</definedName>
    <definedName name="Mautenda_95">#REF!</definedName>
    <definedName name="Mautenda_96" localSheetId="3">#REF!</definedName>
    <definedName name="Mautenda_96">#REF!</definedName>
    <definedName name="Mautenda_97" localSheetId="3">#REF!</definedName>
    <definedName name="Mautenda_97">#REF!</definedName>
    <definedName name="Mautenda_98" localSheetId="3">#REF!</definedName>
    <definedName name="Mautenda_98">#REF!</definedName>
    <definedName name="Mokel_89" localSheetId="3">#REF!</definedName>
    <definedName name="Mokel_89">#REF!</definedName>
    <definedName name="Mokel_90" localSheetId="3">#REF!</definedName>
    <definedName name="Mokel_90">#REF!</definedName>
    <definedName name="Mokel_91" localSheetId="3">#REF!</definedName>
    <definedName name="Mokel_91">#REF!</definedName>
    <definedName name="Mokel_92" localSheetId="3">#REF!</definedName>
    <definedName name="Mokel_92">#REF!</definedName>
    <definedName name="Mokel_93" localSheetId="3">#REF!</definedName>
    <definedName name="Mokel_93">#REF!</definedName>
    <definedName name="Mokel_94" localSheetId="3">#REF!</definedName>
    <definedName name="Mokel_94">#REF!</definedName>
    <definedName name="Mokel_95" localSheetId="3">#REF!</definedName>
    <definedName name="Mokel_95">#REF!</definedName>
    <definedName name="Mokel_96" localSheetId="3">#REF!</definedName>
    <definedName name="Mokel_96">#REF!</definedName>
    <definedName name="Mokel_97" localSheetId="3">#REF!</definedName>
    <definedName name="Mokel_97">#REF!</definedName>
    <definedName name="Mokel_98" localSheetId="3">#REF!</definedName>
    <definedName name="Mokel_98">#REF!</definedName>
    <definedName name="_xlnm.Print_Area" localSheetId="0">OUTLIER!$B$3:$J$68</definedName>
    <definedName name="_xlnm.Print_Area" localSheetId="5">PERSISTENSI!$B$2:$K$71</definedName>
    <definedName name="_xlnm.Print_Area" localSheetId="4">STASIONER!$B$2:$I$44</definedName>
    <definedName name="_xlnm.Print_Area" localSheetId="6">'TABEL tc'!$B$2:$G$37</definedName>
    <definedName name="_xlnm.Print_Area" localSheetId="2">TREND!$Q$2:$W$66</definedName>
    <definedName name="_xlnm.Print_Area" localSheetId="3">'TREND_PER 2 MGG'!$Q$2:$W$66</definedName>
    <definedName name="Print_Area_MI">[4]Sheet1!$B$2:$R$120</definedName>
    <definedName name="QB">#N/A</definedName>
    <definedName name="Qp">[2]R_rerata!$F$13</definedName>
    <definedName name="Re_Soa" localSheetId="3">#REF!</definedName>
    <definedName name="Re_Soa">#REF!</definedName>
    <definedName name="Rerata_DAS_Baing">'[5]SUBWS BAING'!$A$7:$AM$126</definedName>
    <definedName name="Rerata_DI_Lembor" localSheetId="3">#REF!</definedName>
    <definedName name="Rerata_DI_Lembor">#REF!</definedName>
    <definedName name="Rerata_DI_Mokel" localSheetId="3">#REF!</definedName>
    <definedName name="Rerata_DI_Mokel">#REF!</definedName>
    <definedName name="Rerata_DI_Soa" localSheetId="3">#REF!</definedName>
    <definedName name="Rerata_DI_Soa">#REF!</definedName>
    <definedName name="Ro">[2]R_rerata!$F$7</definedName>
    <definedName name="satu2" localSheetId="3">#REF!</definedName>
    <definedName name="satu2">#REF!</definedName>
    <definedName name="satu80" localSheetId="3">#REF!</definedName>
    <definedName name="satu80">#REF!</definedName>
    <definedName name="satu90" localSheetId="3">#REF!</definedName>
    <definedName name="satu90">#REF!</definedName>
    <definedName name="satu95" localSheetId="3">#REF!</definedName>
    <definedName name="satu95">#REF!</definedName>
    <definedName name="satu99" localSheetId="3">#REF!</definedName>
    <definedName name="satu99">#REF!</definedName>
    <definedName name="Sepuluh" localSheetId="3">#REF!</definedName>
    <definedName name="Sepuluh">#REF!</definedName>
    <definedName name="seribu" localSheetId="3">#REF!</definedName>
    <definedName name="seribu">#REF!</definedName>
    <definedName name="SMC" localSheetId="3">#REF!</definedName>
    <definedName name="SMC">#REF!</definedName>
    <definedName name="Soa_89" localSheetId="3">#REF!</definedName>
    <definedName name="Soa_89">#REF!</definedName>
    <definedName name="Soa_90" localSheetId="3">#REF!</definedName>
    <definedName name="Soa_90">#REF!</definedName>
    <definedName name="Soa_91" localSheetId="3">#REF!</definedName>
    <definedName name="Soa_91">#REF!</definedName>
    <definedName name="Soa_92" localSheetId="3">#REF!</definedName>
    <definedName name="Soa_92">#REF!</definedName>
    <definedName name="Soa_93" localSheetId="3">#REF!</definedName>
    <definedName name="Soa_93">#REF!</definedName>
    <definedName name="Soa_94" localSheetId="3">#REF!</definedName>
    <definedName name="Soa_94">#REF!</definedName>
    <definedName name="Soa_95" localSheetId="3">#REF!</definedName>
    <definedName name="Soa_95">#REF!</definedName>
    <definedName name="Soa_96" localSheetId="3">#REF!</definedName>
    <definedName name="Soa_96">#REF!</definedName>
    <definedName name="Soa_97" localSheetId="3">#REF!</definedName>
    <definedName name="Soa_97">#REF!</definedName>
    <definedName name="Soa_98" localSheetId="3">#REF!</definedName>
    <definedName name="Soa_98">#REF!</definedName>
    <definedName name="Tabel_CS">'[6]Koefisien Cs dan G'!$B$10:$J$46</definedName>
    <definedName name="tahunan" localSheetId="3">#REF!</definedName>
    <definedName name="tahunan">#REF!</definedName>
    <definedName name="tg">[2]R_rerata!$F$9</definedName>
    <definedName name="Tp">[2]R_rerata!$F$15</definedName>
    <definedName name="Tp03_05">[2]R_rerata!$F$16</definedName>
    <definedName name="Tp03_15">[2]R_rerata!$F$18</definedName>
    <definedName name="Tp03_20">[2]R_rerata!$F$19</definedName>
    <definedName name="tr">[2]R_rerata!$F$10</definedName>
    <definedName name="UH">#N/A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9" l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C2" i="9" s="1"/>
  <c r="C3" i="9" s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E2" i="9" s="1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30" i="7" l="1"/>
  <c r="F30" i="7"/>
  <c r="E31" i="7"/>
  <c r="F31" i="7"/>
  <c r="E32" i="7"/>
  <c r="F32" i="7"/>
  <c r="E33" i="7"/>
  <c r="F33" i="7"/>
  <c r="E34" i="7"/>
  <c r="F34" i="7"/>
  <c r="E35" i="7"/>
  <c r="F35" i="7"/>
  <c r="B30" i="7"/>
  <c r="B31" i="7" s="1"/>
  <c r="B32" i="7" s="1"/>
  <c r="B33" i="7" s="1"/>
  <c r="B34" i="7" s="1"/>
  <c r="B35" i="7" s="1"/>
  <c r="E23" i="7" l="1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D56" i="7" l="1"/>
  <c r="E22" i="7"/>
  <c r="F22" i="7"/>
  <c r="S7" i="8" l="1"/>
  <c r="S8" i="8"/>
  <c r="S9" i="8"/>
  <c r="S10" i="8"/>
  <c r="S11" i="8"/>
  <c r="S12" i="8"/>
  <c r="S13" i="8"/>
  <c r="S14" i="8"/>
  <c r="S15" i="8"/>
  <c r="S16" i="8"/>
  <c r="S17" i="8"/>
  <c r="S6" i="8"/>
  <c r="N45" i="8"/>
  <c r="M45" i="8"/>
  <c r="L45" i="8"/>
  <c r="K45" i="8"/>
  <c r="J45" i="8"/>
  <c r="I45" i="8"/>
  <c r="H45" i="8"/>
  <c r="G45" i="8"/>
  <c r="F45" i="8"/>
  <c r="E45" i="8"/>
  <c r="D45" i="8"/>
  <c r="C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5" i="8"/>
  <c r="O14" i="8"/>
  <c r="O13" i="8"/>
  <c r="O12" i="8"/>
  <c r="O11" i="8"/>
  <c r="O10" i="8"/>
  <c r="O9" i="8"/>
  <c r="O8" i="8"/>
  <c r="Y7" i="8"/>
  <c r="Y8" i="8" s="1"/>
  <c r="Y9" i="8" s="1"/>
  <c r="Y10" i="8" s="1"/>
  <c r="Y11" i="8" s="1"/>
  <c r="Y12" i="8" s="1"/>
  <c r="Y13" i="8" s="1"/>
  <c r="Y14" i="8" s="1"/>
  <c r="Y15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R7" i="8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O7" i="8"/>
  <c r="B7" i="8"/>
  <c r="B8" i="8" s="1"/>
  <c r="Q6" i="8"/>
  <c r="O6" i="8"/>
  <c r="Q7" i="8" l="1"/>
  <c r="T7" i="8"/>
  <c r="T14" i="8"/>
  <c r="U14" i="8" s="1"/>
  <c r="V14" i="8" s="1"/>
  <c r="T6" i="8"/>
  <c r="U6" i="8" s="1"/>
  <c r="T10" i="8"/>
  <c r="U10" i="8" s="1"/>
  <c r="V10" i="8" s="1"/>
  <c r="T17" i="8"/>
  <c r="U17" i="8" s="1"/>
  <c r="V17" i="8" s="1"/>
  <c r="T13" i="8"/>
  <c r="U13" i="8" s="1"/>
  <c r="V13" i="8" s="1"/>
  <c r="T9" i="8"/>
  <c r="U9" i="8" s="1"/>
  <c r="V9" i="8" s="1"/>
  <c r="T16" i="8"/>
  <c r="U16" i="8" s="1"/>
  <c r="V16" i="8" s="1"/>
  <c r="T12" i="8"/>
  <c r="U12" i="8" s="1"/>
  <c r="V12" i="8" s="1"/>
  <c r="T8" i="8"/>
  <c r="U8" i="8" s="1"/>
  <c r="V8" i="8" s="1"/>
  <c r="T15" i="8"/>
  <c r="U15" i="8" s="1"/>
  <c r="V15" i="8" s="1"/>
  <c r="T11" i="8"/>
  <c r="U11" i="8" s="1"/>
  <c r="V11" i="8" s="1"/>
  <c r="O45" i="8"/>
  <c r="Q8" i="8"/>
  <c r="B9" i="8"/>
  <c r="U7" i="8"/>
  <c r="V7" i="8" s="1"/>
  <c r="Q9" i="8" l="1"/>
  <c r="B10" i="8"/>
  <c r="U45" i="8"/>
  <c r="V6" i="8"/>
  <c r="V45" i="8" s="1"/>
  <c r="R52" i="8" s="1"/>
  <c r="R58" i="8" s="1"/>
  <c r="B7" i="1"/>
  <c r="B8" i="1" s="1"/>
  <c r="B9" i="1" s="1"/>
  <c r="B10" i="1" s="1"/>
  <c r="B11" i="1" s="1"/>
  <c r="B12" i="1" s="1"/>
  <c r="B13" i="1" s="1"/>
  <c r="B14" i="1" s="1"/>
  <c r="B15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Q10" i="8" l="1"/>
  <c r="B11" i="8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12" i="8" l="1"/>
  <c r="Q11" i="8"/>
  <c r="S75" i="7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M75" i="7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B13" i="8" l="1"/>
  <c r="Q12" i="8"/>
  <c r="Q6" i="1"/>
  <c r="K56" i="7"/>
  <c r="Q13" i="8" l="1"/>
  <c r="B14" i="8"/>
  <c r="Q7" i="1"/>
  <c r="Q9" i="1"/>
  <c r="Q8" i="1"/>
  <c r="Q14" i="8" l="1"/>
  <c r="B15" i="8"/>
  <c r="Q10" i="1"/>
  <c r="D43" i="3"/>
  <c r="O32" i="2"/>
  <c r="O28" i="2"/>
  <c r="Y7" i="1"/>
  <c r="Y8" i="1" s="1"/>
  <c r="Y9" i="1" s="1"/>
  <c r="Y10" i="1" s="1"/>
  <c r="Y11" i="1" s="1"/>
  <c r="Y12" i="1" s="1"/>
  <c r="Y13" i="1" s="1"/>
  <c r="Y14" i="1" s="1"/>
  <c r="Y15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C45" i="1"/>
  <c r="Q15" i="8" l="1"/>
  <c r="B16" i="8"/>
  <c r="Q11" i="1"/>
  <c r="E45" i="1"/>
  <c r="M45" i="1"/>
  <c r="D45" i="1"/>
  <c r="F45" i="1"/>
  <c r="N45" i="1"/>
  <c r="K45" i="1"/>
  <c r="I45" i="1"/>
  <c r="L45" i="1"/>
  <c r="J45" i="1"/>
  <c r="G45" i="1"/>
  <c r="H45" i="1"/>
  <c r="O44" i="1"/>
  <c r="B17" i="8" l="1"/>
  <c r="Q16" i="8"/>
  <c r="Q12" i="1"/>
  <c r="G24" i="2"/>
  <c r="C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B18" i="8" l="1"/>
  <c r="Q17" i="8"/>
  <c r="E41" i="3"/>
  <c r="F41" i="3" s="1"/>
  <c r="Q13" i="1"/>
  <c r="E42" i="3"/>
  <c r="E43" i="3"/>
  <c r="F43" i="3" s="1"/>
  <c r="E35" i="3"/>
  <c r="F35" i="3" s="1"/>
  <c r="E31" i="3"/>
  <c r="F31" i="3" s="1"/>
  <c r="F42" i="3"/>
  <c r="E40" i="3"/>
  <c r="F40" i="3" s="1"/>
  <c r="E39" i="3"/>
  <c r="F39" i="3" s="1"/>
  <c r="E38" i="3"/>
  <c r="F38" i="3" s="1"/>
  <c r="E37" i="3"/>
  <c r="F37" i="3" s="1"/>
  <c r="E36" i="3"/>
  <c r="F36" i="3" s="1"/>
  <c r="E34" i="3"/>
  <c r="F34" i="3" s="1"/>
  <c r="E33" i="3"/>
  <c r="F33" i="3" s="1"/>
  <c r="E32" i="3"/>
  <c r="F32" i="3" s="1"/>
  <c r="E21" i="7"/>
  <c r="E20" i="7"/>
  <c r="E18" i="7"/>
  <c r="E17" i="7"/>
  <c r="E16" i="7"/>
  <c r="E15" i="7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B7" i="3"/>
  <c r="C5" i="2"/>
  <c r="F5" i="2"/>
  <c r="G5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R7" i="1"/>
  <c r="R8" i="1" s="1"/>
  <c r="R9" i="1" s="1"/>
  <c r="R10" i="1" s="1"/>
  <c r="R11" i="1" s="1"/>
  <c r="R12" i="1" s="1"/>
  <c r="R13" i="1" s="1"/>
  <c r="R14" i="1" s="1"/>
  <c r="R15" i="1" s="1"/>
  <c r="Q18" i="8" l="1"/>
  <c r="B19" i="8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Q14" i="1"/>
  <c r="F27" i="2"/>
  <c r="C47" i="2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O34" i="1"/>
  <c r="G14" i="2" s="1"/>
  <c r="O35" i="1"/>
  <c r="C34" i="3" s="1"/>
  <c r="O38" i="1"/>
  <c r="C37" i="3" s="1"/>
  <c r="O39" i="1"/>
  <c r="C38" i="3" s="1"/>
  <c r="O42" i="1"/>
  <c r="C41" i="3" s="1"/>
  <c r="O43" i="1"/>
  <c r="O32" i="1"/>
  <c r="G12" i="2" s="1"/>
  <c r="O33" i="1"/>
  <c r="C32" i="3" s="1"/>
  <c r="O36" i="1"/>
  <c r="G16" i="2" s="1"/>
  <c r="O37" i="1"/>
  <c r="C36" i="3" s="1"/>
  <c r="O40" i="1"/>
  <c r="G20" i="2" s="1"/>
  <c r="O41" i="1"/>
  <c r="C40" i="3" s="1"/>
  <c r="C33" i="3"/>
  <c r="C42" i="3"/>
  <c r="O31" i="1"/>
  <c r="G11" i="2" s="1"/>
  <c r="C38" i="2"/>
  <c r="F19" i="7"/>
  <c r="F21" i="7"/>
  <c r="F20" i="7"/>
  <c r="E19" i="7"/>
  <c r="O8" i="1"/>
  <c r="O10" i="1"/>
  <c r="O12" i="1"/>
  <c r="O13" i="1"/>
  <c r="O14" i="1"/>
  <c r="O15" i="1"/>
  <c r="O18" i="1"/>
  <c r="O19" i="1"/>
  <c r="D18" i="2" s="1"/>
  <c r="O20" i="1"/>
  <c r="D19" i="2" s="1"/>
  <c r="O21" i="1"/>
  <c r="D20" i="2" s="1"/>
  <c r="O22" i="1"/>
  <c r="D21" i="2" s="1"/>
  <c r="O23" i="1"/>
  <c r="D22" i="2" s="1"/>
  <c r="O24" i="1"/>
  <c r="D23" i="2" s="1"/>
  <c r="O25" i="1"/>
  <c r="D24" i="2" s="1"/>
  <c r="O26" i="1"/>
  <c r="G6" i="2" s="1"/>
  <c r="O27" i="1"/>
  <c r="O28" i="1"/>
  <c r="O29" i="1"/>
  <c r="O30" i="1"/>
  <c r="O6" i="1"/>
  <c r="O7" i="1"/>
  <c r="O9" i="1"/>
  <c r="O11" i="1"/>
  <c r="Q19" i="8" l="1"/>
  <c r="B20" i="8"/>
  <c r="C40" i="2"/>
  <c r="Q15" i="1"/>
  <c r="C68" i="3"/>
  <c r="R33" i="1"/>
  <c r="O39" i="2"/>
  <c r="O35" i="2"/>
  <c r="C31" i="3"/>
  <c r="O45" i="1"/>
  <c r="G15" i="2"/>
  <c r="G23" i="2"/>
  <c r="G17" i="2"/>
  <c r="O44" i="2"/>
  <c r="E42" i="2"/>
  <c r="C39" i="3"/>
  <c r="G18" i="2"/>
  <c r="G22" i="2"/>
  <c r="C35" i="3"/>
  <c r="G19" i="2"/>
  <c r="C30" i="3"/>
  <c r="G21" i="2"/>
  <c r="G13" i="2"/>
  <c r="D6" i="2"/>
  <c r="S6" i="1"/>
  <c r="G9" i="2"/>
  <c r="C28" i="3"/>
  <c r="C24" i="3"/>
  <c r="C20" i="3"/>
  <c r="C16" i="3"/>
  <c r="D16" i="2"/>
  <c r="S12" i="1"/>
  <c r="C12" i="3"/>
  <c r="D12" i="2"/>
  <c r="S11" i="1"/>
  <c r="C11" i="3"/>
  <c r="D11" i="2"/>
  <c r="G8" i="2"/>
  <c r="C27" i="3"/>
  <c r="C23" i="3"/>
  <c r="C19" i="3"/>
  <c r="S15" i="1"/>
  <c r="C15" i="3"/>
  <c r="D15" i="2"/>
  <c r="S10" i="1"/>
  <c r="C10" i="3"/>
  <c r="D10" i="2"/>
  <c r="S9" i="1"/>
  <c r="C9" i="3"/>
  <c r="D9" i="2"/>
  <c r="C6" i="3"/>
  <c r="G7" i="2"/>
  <c r="C26" i="3"/>
  <c r="C22" i="3"/>
  <c r="C18" i="3"/>
  <c r="S14" i="1"/>
  <c r="C14" i="3"/>
  <c r="D14" i="2"/>
  <c r="S8" i="1"/>
  <c r="C8" i="3"/>
  <c r="D8" i="2"/>
  <c r="S7" i="1"/>
  <c r="C7" i="3"/>
  <c r="D7" i="2"/>
  <c r="G10" i="2"/>
  <c r="C29" i="3"/>
  <c r="C25" i="3"/>
  <c r="C21" i="3"/>
  <c r="C17" i="3"/>
  <c r="D17" i="2"/>
  <c r="S13" i="1"/>
  <c r="C13" i="3"/>
  <c r="D13" i="2"/>
  <c r="B21" i="8" l="1"/>
  <c r="Q20" i="8"/>
  <c r="F30" i="2"/>
  <c r="O38" i="2" s="1"/>
  <c r="T7" i="1"/>
  <c r="T8" i="1"/>
  <c r="T9" i="1"/>
  <c r="T13" i="1"/>
  <c r="T6" i="1"/>
  <c r="T15" i="1"/>
  <c r="T10" i="1"/>
  <c r="T14" i="1"/>
  <c r="T11" i="1"/>
  <c r="T12" i="1"/>
  <c r="R34" i="1"/>
  <c r="G25" i="2"/>
  <c r="F28" i="2" s="1"/>
  <c r="O36" i="2" s="1"/>
  <c r="C29" i="2"/>
  <c r="C30" i="2"/>
  <c r="O31" i="2" s="1"/>
  <c r="D25" i="2"/>
  <c r="C28" i="2" s="1"/>
  <c r="O29" i="2" s="1"/>
  <c r="F29" i="2"/>
  <c r="O37" i="2" s="1"/>
  <c r="B22" i="8" l="1"/>
  <c r="Q21" i="8"/>
  <c r="D6" i="3"/>
  <c r="U6" i="1"/>
  <c r="V6" i="1" s="1"/>
  <c r="D7" i="3"/>
  <c r="U7" i="1"/>
  <c r="V7" i="1" s="1"/>
  <c r="D10" i="3"/>
  <c r="U10" i="1"/>
  <c r="V10" i="1" s="1"/>
  <c r="D13" i="3"/>
  <c r="U13" i="1"/>
  <c r="V13" i="1" s="1"/>
  <c r="D14" i="3"/>
  <c r="U14" i="1"/>
  <c r="V14" i="1" s="1"/>
  <c r="D12" i="3"/>
  <c r="U12" i="1"/>
  <c r="V12" i="1" s="1"/>
  <c r="D16" i="3"/>
  <c r="D9" i="3"/>
  <c r="U9" i="1"/>
  <c r="V9" i="1" s="1"/>
  <c r="D11" i="3"/>
  <c r="U11" i="1"/>
  <c r="V11" i="1" s="1"/>
  <c r="D15" i="3"/>
  <c r="U15" i="1"/>
  <c r="V15" i="1" s="1"/>
  <c r="D8" i="3"/>
  <c r="U8" i="1"/>
  <c r="V8" i="1" s="1"/>
  <c r="Q18" i="1"/>
  <c r="R35" i="1"/>
  <c r="O30" i="2"/>
  <c r="O42" i="2"/>
  <c r="C49" i="2"/>
  <c r="O49" i="2" s="1"/>
  <c r="O48" i="2"/>
  <c r="C35" i="2"/>
  <c r="C46" i="2"/>
  <c r="E7" i="3" l="1"/>
  <c r="F7" i="3" s="1"/>
  <c r="Q22" i="8"/>
  <c r="B23" i="8"/>
  <c r="E8" i="3"/>
  <c r="F8" i="3" s="1"/>
  <c r="E11" i="3"/>
  <c r="F11" i="3" s="1"/>
  <c r="E15" i="3"/>
  <c r="E14" i="3"/>
  <c r="E9" i="3"/>
  <c r="F9" i="3" s="1"/>
  <c r="E12" i="3"/>
  <c r="E13" i="3"/>
  <c r="E17" i="3"/>
  <c r="E16" i="3"/>
  <c r="E10" i="3"/>
  <c r="F10" i="3" s="1"/>
  <c r="Q19" i="1"/>
  <c r="R36" i="1"/>
  <c r="C50" i="2"/>
  <c r="F12" i="3"/>
  <c r="Q23" i="8" l="1"/>
  <c r="B24" i="8"/>
  <c r="Q20" i="1"/>
  <c r="R37" i="1"/>
  <c r="F13" i="3"/>
  <c r="B25" i="8" l="1"/>
  <c r="Q24" i="8"/>
  <c r="Q21" i="1"/>
  <c r="R38" i="1"/>
  <c r="F14" i="3"/>
  <c r="B26" i="8" l="1"/>
  <c r="Q25" i="8"/>
  <c r="Q22" i="1"/>
  <c r="R39" i="1"/>
  <c r="F15" i="3"/>
  <c r="Q26" i="8" l="1"/>
  <c r="B27" i="8"/>
  <c r="Q23" i="1"/>
  <c r="R40" i="1"/>
  <c r="F16" i="3"/>
  <c r="Q27" i="8" l="1"/>
  <c r="B28" i="8"/>
  <c r="Q24" i="1"/>
  <c r="R41" i="1"/>
  <c r="F17" i="3"/>
  <c r="B29" i="8" l="1"/>
  <c r="Q28" i="8"/>
  <c r="Q25" i="1"/>
  <c r="R42" i="1"/>
  <c r="F18" i="3"/>
  <c r="B30" i="8" l="1"/>
  <c r="Q29" i="8"/>
  <c r="Q26" i="1"/>
  <c r="R43" i="1"/>
  <c r="F19" i="3"/>
  <c r="Q30" i="8" l="1"/>
  <c r="B31" i="8"/>
  <c r="Q27" i="1"/>
  <c r="R44" i="1"/>
  <c r="F20" i="3"/>
  <c r="Q31" i="8" l="1"/>
  <c r="B32" i="8"/>
  <c r="Q28" i="1"/>
  <c r="F21" i="3"/>
  <c r="B33" i="8" l="1"/>
  <c r="Q32" i="8"/>
  <c r="Q29" i="1"/>
  <c r="V45" i="1"/>
  <c r="U45" i="1"/>
  <c r="F22" i="3"/>
  <c r="B34" i="8" l="1"/>
  <c r="Q33" i="8"/>
  <c r="R52" i="1"/>
  <c r="R58" i="1" s="1"/>
  <c r="Q30" i="1"/>
  <c r="F23" i="3"/>
  <c r="Q34" i="8" l="1"/>
  <c r="B35" i="8"/>
  <c r="Q31" i="1"/>
  <c r="F24" i="3"/>
  <c r="Q35" i="8" l="1"/>
  <c r="B36" i="8"/>
  <c r="Q32" i="1"/>
  <c r="F25" i="3"/>
  <c r="B37" i="8" l="1"/>
  <c r="Q36" i="8"/>
  <c r="Q33" i="1"/>
  <c r="F26" i="3"/>
  <c r="B38" i="8" l="1"/>
  <c r="Q37" i="8"/>
  <c r="Q34" i="1"/>
  <c r="F27" i="3"/>
  <c r="Q38" i="8" l="1"/>
  <c r="B39" i="8"/>
  <c r="Q35" i="1"/>
  <c r="F28" i="3"/>
  <c r="Q39" i="8" l="1"/>
  <c r="B40" i="8"/>
  <c r="Q36" i="1"/>
  <c r="F29" i="3"/>
  <c r="B41" i="8" l="1"/>
  <c r="Q40" i="8"/>
  <c r="Q37" i="1"/>
  <c r="F30" i="3"/>
  <c r="F45" i="3" s="1"/>
  <c r="B42" i="8" l="1"/>
  <c r="Q41" i="8"/>
  <c r="Q38" i="1"/>
  <c r="C57" i="3"/>
  <c r="C63" i="3" s="1"/>
  <c r="Q42" i="8" l="1"/>
  <c r="B43" i="8"/>
  <c r="Q39" i="1"/>
  <c r="E14" i="7"/>
  <c r="E13" i="7"/>
  <c r="Q43" i="8" l="1"/>
  <c r="B44" i="8"/>
  <c r="Q44" i="8" s="1"/>
  <c r="Q40" i="1"/>
  <c r="E12" i="7"/>
  <c r="E56" i="7" s="1"/>
  <c r="E63" i="7"/>
  <c r="E64" i="7"/>
  <c r="E65" i="7"/>
  <c r="G34" i="7" l="1"/>
  <c r="G30" i="7"/>
  <c r="G33" i="7"/>
  <c r="G35" i="7"/>
  <c r="G31" i="7"/>
  <c r="G32" i="7"/>
  <c r="G25" i="7"/>
  <c r="G29" i="7"/>
  <c r="G24" i="7"/>
  <c r="G28" i="7"/>
  <c r="G27" i="7"/>
  <c r="G23" i="7"/>
  <c r="G26" i="7"/>
  <c r="G22" i="7"/>
  <c r="Q41" i="1"/>
  <c r="G16" i="7"/>
  <c r="G18" i="7"/>
  <c r="G21" i="7"/>
  <c r="G17" i="7"/>
  <c r="G20" i="7"/>
  <c r="G19" i="7"/>
  <c r="E61" i="7"/>
  <c r="G15" i="7"/>
  <c r="G13" i="7"/>
  <c r="G14" i="7"/>
  <c r="G12" i="7"/>
  <c r="Q42" i="1" l="1"/>
  <c r="G56" i="7"/>
  <c r="E62" i="7" s="1"/>
  <c r="E67" i="7" s="1"/>
  <c r="F14" i="7"/>
  <c r="F15" i="7"/>
  <c r="F12" i="7"/>
  <c r="F13" i="7"/>
  <c r="F17" i="7"/>
  <c r="F16" i="7"/>
  <c r="F18" i="7"/>
  <c r="F67" i="7" l="1"/>
  <c r="E70" i="7" s="1"/>
  <c r="Q44" i="1"/>
  <c r="Q43" i="1"/>
  <c r="E68" i="7"/>
  <c r="F68" i="7" s="1"/>
  <c r="E71" i="7" s="1"/>
  <c r="F56" i="7"/>
</calcChain>
</file>

<file path=xl/sharedStrings.xml><?xml version="1.0" encoding="utf-8"?>
<sst xmlns="http://schemas.openxmlformats.org/spreadsheetml/2006/main" count="280" uniqueCount="145">
  <si>
    <t>DATA  CURAH  HUJAN BULANAN</t>
  </si>
  <si>
    <t>TAHUN</t>
  </si>
  <si>
    <t>Jan</t>
  </si>
  <si>
    <t>Feb</t>
  </si>
  <si>
    <t>Mar</t>
  </si>
  <si>
    <t>April</t>
  </si>
  <si>
    <t>Mei</t>
  </si>
  <si>
    <t>Juni</t>
  </si>
  <si>
    <t>Juli</t>
  </si>
  <si>
    <t>Agst</t>
  </si>
  <si>
    <t>Sept</t>
  </si>
  <si>
    <t>Okt</t>
  </si>
  <si>
    <t>Nop</t>
  </si>
  <si>
    <t>Des</t>
  </si>
  <si>
    <t>TAHUNAN</t>
  </si>
  <si>
    <t>Rerata</t>
  </si>
  <si>
    <t>Kp</t>
  </si>
  <si>
    <t>n</t>
  </si>
  <si>
    <t>dt</t>
  </si>
  <si>
    <t>Tt</t>
  </si>
  <si>
    <t>Rt</t>
  </si>
  <si>
    <t>t</t>
  </si>
  <si>
    <t>= Koefisien tingkat korelasi dari Spearman</t>
  </si>
  <si>
    <t>= Jumlah Data</t>
  </si>
  <si>
    <t>= Rt- Tt</t>
  </si>
  <si>
    <t>= Peringkat dari Waktu</t>
  </si>
  <si>
    <t>= Peringkat dari variabel hidrologi dalam deret berkala</t>
  </si>
  <si>
    <t>= nilai distribusi t</t>
  </si>
  <si>
    <t>No.</t>
  </si>
  <si>
    <t>Tahun</t>
  </si>
  <si>
    <t>Peringkat (Tt)</t>
  </si>
  <si>
    <t>Peringkat (Rt)</t>
  </si>
  <si>
    <r>
      <t>dt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</si>
  <si>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Jumlah</t>
  </si>
  <si>
    <t>5=4-2</t>
  </si>
  <si>
    <t>6=5 x 5</t>
  </si>
  <si>
    <t>Curah Hujan (mm)</t>
  </si>
  <si>
    <t>=</t>
  </si>
  <si>
    <t>α =</t>
  </si>
  <si>
    <t>dk =</t>
  </si>
  <si>
    <t>n -2</t>
  </si>
  <si>
    <t>Dari Nilai Alpa dan dk selanjutnya dicari nilai t kritis dari tabel sehingga didapat nilai</t>
  </si>
  <si>
    <t>( +/- )</t>
  </si>
  <si>
    <t>Dapat disimpulkan bahwa data hujan dari stasiun Hujan Temindung tidak mempunyai trend tertentu</t>
  </si>
  <si>
    <t>karena nilai t berada diantara nilai t Tabel</t>
  </si>
  <si>
    <t>Tabel I -1, Nilai Kritis tc untuk Distribusi-t uji dua sisi.</t>
  </si>
  <si>
    <t>dk</t>
  </si>
  <si>
    <r>
      <t>Derajat Kepercayaan t</t>
    </r>
    <r>
      <rPr>
        <sz val="11"/>
        <color theme="1"/>
        <rFont val="Calibri"/>
        <family val="2"/>
        <charset val="1"/>
        <scheme val="minor"/>
      </rPr>
      <t>ά</t>
    </r>
  </si>
  <si>
    <t>Sumber : Bonnier, Januari 1981</t>
  </si>
  <si>
    <t>Lihat Tabel tc</t>
  </si>
  <si>
    <t>n1     =</t>
  </si>
  <si>
    <t>Xr 1  =</t>
  </si>
  <si>
    <t>S1     =</t>
  </si>
  <si>
    <t>n2    =</t>
  </si>
  <si>
    <t>Xr 2 =</t>
  </si>
  <si>
    <t>S2    =</t>
  </si>
  <si>
    <r>
      <t>dk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=</t>
    </r>
  </si>
  <si>
    <r>
      <t>dk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=</t>
    </r>
  </si>
  <si>
    <t>n1 -1</t>
  </si>
  <si>
    <t>n2 -1</t>
  </si>
  <si>
    <t>Lihat Tabel F</t>
  </si>
  <si>
    <t xml:space="preserve">Dari Tabel F didapat nilai F tabel = </t>
  </si>
  <si>
    <t xml:space="preserve">Nilai F Hitung lebih Kecil dari Nilai F Tabel maka dapat dikatakan bahwa Data Hujan Sta. Temindung </t>
  </si>
  <si>
    <r>
      <t>mempunyai Varian yang</t>
    </r>
    <r>
      <rPr>
        <sz val="11"/>
        <color rgb="FFFF0000"/>
        <rFont val="Calibri"/>
        <family val="2"/>
        <scheme val="minor"/>
      </rPr>
      <t xml:space="preserve"> stabil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</si>
  <si>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</si>
  <si>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</si>
  <si>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 -2</t>
  </si>
  <si>
    <t>Dapat disimpulkan bahwa data hujan dari stasiun Hujan Temindung tidak menunjukan adanya persistensi</t>
  </si>
  <si>
    <t>atau independen</t>
  </si>
  <si>
    <t>Lihat Tabel tc (Uji Satu Sisi)</t>
  </si>
  <si>
    <t>Tebel Perhitungan Uji Persistensi</t>
  </si>
  <si>
    <t>Tebel Perhitungan Uji Stasioner</t>
  </si>
  <si>
    <t>m</t>
  </si>
  <si>
    <t>= n -1</t>
  </si>
  <si>
    <t>= jumlah data</t>
  </si>
  <si>
    <t>-</t>
  </si>
  <si>
    <r>
      <t xml:space="preserve">dk </t>
    </r>
    <r>
      <rPr>
        <vertAlign val="subscript"/>
        <sz val="11"/>
        <rFont val="Arial"/>
        <family val="2"/>
      </rPr>
      <t>2</t>
    </r>
    <r>
      <rPr>
        <vertAlign val="superscript"/>
        <sz val="11"/>
        <rFont val="Arial"/>
        <family val="2"/>
      </rPr>
      <t>=</t>
    </r>
    <r>
      <rPr>
        <vertAlign val="subscript"/>
        <sz val="11"/>
        <rFont val="Arial"/>
        <family val="2"/>
      </rPr>
      <t xml:space="preserve"> </t>
    </r>
    <r>
      <rPr>
        <sz val="11"/>
        <rFont val="Arial"/>
        <family val="2"/>
      </rPr>
      <t>v</t>
    </r>
    <r>
      <rPr>
        <vertAlign val="subscript"/>
        <sz val="11"/>
        <rFont val="Arial"/>
        <family val="2"/>
      </rPr>
      <t>2.</t>
    </r>
  </si>
  <si>
    <r>
      <t xml:space="preserve">dk </t>
    </r>
    <r>
      <rPr>
        <vertAlign val="subscript"/>
        <sz val="11"/>
        <rFont val="Arial"/>
        <family val="2"/>
      </rPr>
      <t xml:space="preserve">1 </t>
    </r>
    <r>
      <rPr>
        <sz val="11"/>
        <rFont val="Arial"/>
        <family val="2"/>
      </rPr>
      <t>= V</t>
    </r>
    <r>
      <rPr>
        <vertAlign val="subscript"/>
        <sz val="11"/>
        <rFont val="Arial"/>
        <family val="2"/>
      </rPr>
      <t>1</t>
    </r>
    <r>
      <rPr>
        <sz val="7.5"/>
        <rFont val="Garamond"/>
        <family val="1"/>
      </rPr>
      <t/>
    </r>
  </si>
  <si>
    <t>oo</t>
  </si>
  <si>
    <t>3.77.</t>
  </si>
  <si>
    <t>∞</t>
  </si>
  <si>
    <t>Nilai Kritis Fc Distribusi F (Derajat Kepercayaan 5%)</t>
  </si>
  <si>
    <t>Hujan</t>
  </si>
  <si>
    <t>Harian Mak.</t>
  </si>
  <si>
    <t>Log X</t>
  </si>
  <si>
    <t>(X - Xr)^2</t>
  </si>
  <si>
    <r>
      <t>(Log X-Log Xr)</t>
    </r>
    <r>
      <rPr>
        <b/>
        <vertAlign val="superscript"/>
        <sz val="10"/>
        <rFont val="Arial"/>
        <family val="2"/>
      </rPr>
      <t>2</t>
    </r>
  </si>
  <si>
    <t>( mm )</t>
  </si>
  <si>
    <t>Sumber : Hasil Perhitungan</t>
  </si>
  <si>
    <t>1</t>
  </si>
  <si>
    <t>Rerata Log X =</t>
  </si>
  <si>
    <t>mm  (Dalam Logaritma)</t>
  </si>
  <si>
    <t>Standar Dev.</t>
  </si>
  <si>
    <t>Batas Atas</t>
  </si>
  <si>
    <t>Batas Bawah</t>
  </si>
  <si>
    <t>mm</t>
  </si>
  <si>
    <t>Sumber : APPLIED HYDROLOGY, VEN T CHOW, Hal 404</t>
  </si>
  <si>
    <t>Jumlah Data</t>
  </si>
  <si>
    <t>Koef Kn</t>
  </si>
  <si>
    <t>Nilai Mak.</t>
  </si>
  <si>
    <t>Nilai Min.</t>
  </si>
  <si>
    <t>Untuk Mengetahui Nilai Ekstrim (kecil &amp; besar)</t>
  </si>
  <si>
    <t>n2 = 19</t>
  </si>
  <si>
    <r>
      <t>Dari Nilai Alpa dan dk selanjutnya dicari nilai t kritis (</t>
    </r>
    <r>
      <rPr>
        <i/>
        <sz val="11"/>
        <color theme="1"/>
        <rFont val="Calibri"/>
        <family val="2"/>
        <scheme val="minor"/>
      </rPr>
      <t>Uji dua Sisi</t>
    </r>
    <r>
      <rPr>
        <sz val="11"/>
        <color theme="1"/>
        <rFont val="Calibri"/>
        <family val="2"/>
        <charset val="1"/>
        <scheme val="minor"/>
      </rPr>
      <t>) dari tabel sehingga didapat nilai</t>
    </r>
  </si>
  <si>
    <t>thow  =</t>
  </si>
  <si>
    <t>t           =</t>
  </si>
  <si>
    <t>Varian</t>
  </si>
  <si>
    <t>Kelompok Data Kedua :</t>
  </si>
  <si>
    <t>Kelompok Data Pertama :</t>
  </si>
  <si>
    <t>Uji F :</t>
  </si>
  <si>
    <t>Jumlah Data (n)</t>
  </si>
  <si>
    <t>F Hitung</t>
  </si>
  <si>
    <t>Derajat Kepercayaan</t>
  </si>
  <si>
    <t>F Tabel</t>
  </si>
  <si>
    <t>Kesimpulan : Varian Data Hujan Stabil</t>
  </si>
  <si>
    <t>t Hitung</t>
  </si>
  <si>
    <t>t Tabel</t>
  </si>
  <si>
    <t>Kesimpulan : Rerata Data Hujan Stabil</t>
  </si>
  <si>
    <t>± 1.96</t>
  </si>
  <si>
    <r>
      <t>Rerata Data (X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</si>
  <si>
    <r>
      <t>Standardeviasi (S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</si>
  <si>
    <r>
      <t>Varian (V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</si>
  <si>
    <r>
      <t>Derajat Kebebasan (dk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</si>
  <si>
    <t>Uji t :</t>
  </si>
  <si>
    <t>Tebel Perhitungan Uji Ketiadaan Pola/Trend</t>
  </si>
  <si>
    <t>LAMPIRAN 1.</t>
  </si>
  <si>
    <t>n1 = 19</t>
  </si>
  <si>
    <t>1,0723244&lt; 1,96</t>
  </si>
  <si>
    <t>38-2</t>
  </si>
  <si>
    <t>Jumlah Sampel</t>
  </si>
  <si>
    <t>Kn</t>
  </si>
  <si>
    <t>Nilai Test Outlier (kn)</t>
  </si>
  <si>
    <t>Sumber: Applied Hydrologi, Ven Te Chow</t>
  </si>
  <si>
    <t>Perhitungan Outlier</t>
  </si>
  <si>
    <t>10 - 2</t>
  </si>
  <si>
    <t>-1.860&lt; 0.188&lt; 1.860</t>
  </si>
  <si>
    <t>STASIUN TEMINDUNG KOTA SAMARINDA</t>
  </si>
  <si>
    <t>batas atas</t>
  </si>
  <si>
    <t>batas bawah</t>
  </si>
  <si>
    <t>STASIUN KELAPA DAN  MUNTOK BANGKA</t>
  </si>
  <si>
    <t>12 - 2</t>
  </si>
  <si>
    <t>S</t>
  </si>
  <si>
    <t>Kesimpulan</t>
  </si>
  <si>
    <t>TABEL ANALISA OUTLIER :</t>
  </si>
  <si>
    <t>(Tabel Outliner Dg Jumlah Data 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</si>
</sst>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0.000"/>
    <numFmt numFmtId="166" formatCode="0.00_)"/>
    <numFmt numFmtId="167" formatCode="0.0000"/>
    <numFmt numFmtId="168" formatCode="0.00000"/>
    <numFmt numFmtId="169" formatCode="#,##0.000"/>
    <numFmt numFmtId="170" formatCode="_(* #,##0.00_);_(* \(#,##0.00\);_(* &quot;-&quot;_);_(@_)"/>
    <numFmt numFmtId="171" formatCode="_(* #,##0.000_);_(* \(#,##0.000\);_(* &quot;-&quot;_);_(@_)"/>
  </numFmts>
  <fonts count="4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i/>
      <sz val="10"/>
      <name val="Arial"/>
      <family val="2"/>
    </font>
    <font>
      <b/>
      <sz val="10"/>
      <color rgb="FFFFFF00"/>
      <name val="Arial"/>
      <family val="2"/>
    </font>
    <font>
      <sz val="12"/>
      <color indexed="24"/>
      <name val="Arial"/>
      <family val="2"/>
    </font>
    <font>
      <b/>
      <sz val="12"/>
      <color indexed="24"/>
      <name val="Arial"/>
      <family val="2"/>
    </font>
    <font>
      <b/>
      <u/>
      <sz val="12"/>
      <color indexed="24"/>
      <name val="Arial"/>
      <family val="2"/>
    </font>
    <font>
      <b/>
      <sz val="14"/>
      <color indexed="22"/>
      <name val="Times New Roman"/>
      <family val="1"/>
    </font>
    <font>
      <b/>
      <sz val="12"/>
      <color indexed="22"/>
      <name val="Arial"/>
      <family val="2"/>
    </font>
    <font>
      <b/>
      <sz val="20"/>
      <color indexed="22"/>
      <name val="Times New Roman"/>
      <family val="1"/>
    </font>
    <font>
      <b/>
      <sz val="10"/>
      <color indexed="24"/>
      <name val="Times New Roman"/>
      <family val="1"/>
    </font>
    <font>
      <sz val="12"/>
      <color indexed="22"/>
      <name val="Arial"/>
      <family val="2"/>
    </font>
    <font>
      <b/>
      <sz val="18"/>
      <color indexed="24"/>
      <name val="Arial"/>
      <family val="2"/>
    </font>
    <font>
      <b/>
      <i/>
      <sz val="16"/>
      <name val="Helv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sz val="7.5"/>
      <name val="Garamond"/>
      <family val="1"/>
    </font>
    <font>
      <sz val="11"/>
      <name val="Calibri"/>
      <family val="2"/>
    </font>
    <font>
      <sz val="10"/>
      <color indexed="22"/>
      <name val="Arial"/>
      <family val="2"/>
    </font>
    <font>
      <b/>
      <sz val="14"/>
      <name val="Times New Roman"/>
      <family val="1"/>
    </font>
    <font>
      <b/>
      <vertAlign val="superscript"/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Tahoma"/>
      <family val="2"/>
    </font>
    <font>
      <sz val="12"/>
      <name val="Arial Narrow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vertAlign val="subscript"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7">
    <xf numFmtId="0" fontId="0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" fillId="0" borderId="0" applyProtection="0"/>
    <xf numFmtId="0" fontId="14" fillId="0" borderId="0" applyProtection="0"/>
    <xf numFmtId="0" fontId="15" fillId="0" borderId="0" applyProtection="0"/>
    <xf numFmtId="0" fontId="16" fillId="0" borderId="0" applyProtection="0"/>
    <xf numFmtId="0" fontId="17" fillId="0" borderId="0" applyProtection="0"/>
    <xf numFmtId="0" fontId="18" fillId="0" borderId="0" applyProtection="0"/>
    <xf numFmtId="0" fontId="19" fillId="0" borderId="0" applyProtection="0"/>
    <xf numFmtId="0" fontId="20" fillId="0" borderId="0" applyProtection="0"/>
    <xf numFmtId="2" fontId="13" fillId="0" borderId="0" applyProtection="0"/>
    <xf numFmtId="0" fontId="21" fillId="0" borderId="0" applyProtection="0"/>
    <xf numFmtId="0" fontId="14" fillId="0" borderId="0" applyProtection="0"/>
    <xf numFmtId="166" fontId="22" fillId="0" borderId="0"/>
    <xf numFmtId="0" fontId="3" fillId="0" borderId="0"/>
    <xf numFmtId="0" fontId="17" fillId="0" borderId="0"/>
    <xf numFmtId="0" fontId="33" fillId="0" borderId="0" applyProtection="0"/>
    <xf numFmtId="0" fontId="17" fillId="0" borderId="0" applyProtection="0"/>
    <xf numFmtId="0" fontId="17" fillId="0" borderId="0" applyProtection="0"/>
    <xf numFmtId="41" fontId="3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9" fillId="0" borderId="0"/>
    <xf numFmtId="0" fontId="38" fillId="0" borderId="0"/>
    <xf numFmtId="41" fontId="41" fillId="0" borderId="0" applyFont="0" applyFill="0" applyBorder="0" applyAlignment="0" applyProtection="0"/>
  </cellStyleXfs>
  <cellXfs count="323">
    <xf numFmtId="0" fontId="0" fillId="0" borderId="0" xfId="0"/>
    <xf numFmtId="0" fontId="3" fillId="0" borderId="5" xfId="1" applyFont="1" applyBorder="1"/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/>
    </xf>
    <xf numFmtId="0" fontId="3" fillId="0" borderId="19" xfId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12" xfId="1" applyNumberFormat="1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/>
    </xf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/>
    </xf>
    <xf numFmtId="0" fontId="4" fillId="0" borderId="33" xfId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/>
    </xf>
    <xf numFmtId="164" fontId="3" fillId="0" borderId="39" xfId="0" applyNumberFormat="1" applyFont="1" applyBorder="1" applyAlignment="1">
      <alignment horizontal="center" vertical="center"/>
    </xf>
    <xf numFmtId="0" fontId="0" fillId="0" borderId="48" xfId="0" applyBorder="1"/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164" fontId="3" fillId="0" borderId="52" xfId="0" applyNumberFormat="1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3" fillId="0" borderId="38" xfId="0" applyNumberFormat="1" applyFont="1" applyBorder="1" applyAlignment="1">
      <alignment horizontal="center" vertical="center"/>
    </xf>
    <xf numFmtId="1" fontId="3" fillId="0" borderId="39" xfId="0" applyNumberFormat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4" fillId="0" borderId="33" xfId="1" quotePrefix="1" applyFont="1" applyBorder="1" applyAlignment="1">
      <alignment horizontal="center" vertical="center"/>
    </xf>
    <xf numFmtId="0" fontId="4" fillId="0" borderId="34" xfId="1" quotePrefix="1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6" fillId="0" borderId="48" xfId="0" applyFont="1" applyBorder="1"/>
    <xf numFmtId="0" fontId="10" fillId="0" borderId="0" xfId="0" applyFont="1" applyAlignment="1">
      <alignment horizontal="left"/>
    </xf>
    <xf numFmtId="0" fontId="3" fillId="0" borderId="0" xfId="1"/>
    <xf numFmtId="0" fontId="3" fillId="0" borderId="0" xfId="1" applyFont="1"/>
    <xf numFmtId="9" fontId="0" fillId="0" borderId="0" xfId="2" applyFont="1"/>
    <xf numFmtId="0" fontId="4" fillId="0" borderId="0" xfId="1" applyFont="1" applyBorder="1"/>
    <xf numFmtId="0" fontId="3" fillId="0" borderId="0" xfId="1" applyFont="1" applyAlignment="1">
      <alignment horizontal="center"/>
    </xf>
    <xf numFmtId="0" fontId="3" fillId="0" borderId="0" xfId="1" applyAlignment="1">
      <alignment horizontal="center"/>
    </xf>
    <xf numFmtId="2" fontId="3" fillId="0" borderId="0" xfId="1" applyNumberFormat="1"/>
    <xf numFmtId="2" fontId="3" fillId="0" borderId="0" xfId="1" applyNumberFormat="1" applyFont="1"/>
    <xf numFmtId="165" fontId="3" fillId="0" borderId="0" xfId="1" applyNumberFormat="1"/>
    <xf numFmtId="0" fontId="10" fillId="0" borderId="0" xfId="0" applyFont="1"/>
    <xf numFmtId="164" fontId="3" fillId="0" borderId="62" xfId="0" applyNumberFormat="1" applyFont="1" applyBorder="1" applyAlignment="1">
      <alignment horizontal="center" vertical="center"/>
    </xf>
    <xf numFmtId="1" fontId="3" fillId="0" borderId="63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3" fillId="0" borderId="68" xfId="1" applyFont="1" applyBorder="1" applyAlignment="1">
      <alignment horizontal="center" vertical="center"/>
    </xf>
    <xf numFmtId="0" fontId="3" fillId="0" borderId="69" xfId="1" applyFont="1" applyBorder="1" applyAlignment="1">
      <alignment horizontal="center" vertical="center"/>
    </xf>
    <xf numFmtId="0" fontId="3" fillId="0" borderId="69" xfId="1" applyFont="1" applyFill="1" applyBorder="1" applyAlignment="1">
      <alignment horizontal="center" vertical="center"/>
    </xf>
    <xf numFmtId="0" fontId="3" fillId="0" borderId="70" xfId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3" fillId="0" borderId="39" xfId="1" applyFont="1" applyFill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1" fontId="3" fillId="0" borderId="71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center"/>
    </xf>
    <xf numFmtId="0" fontId="27" fillId="0" borderId="48" xfId="0" applyFont="1" applyBorder="1"/>
    <xf numFmtId="165" fontId="4" fillId="0" borderId="0" xfId="1" applyNumberFormat="1" applyFont="1" applyFill="1" applyBorder="1" applyAlignment="1">
      <alignment horizontal="center"/>
    </xf>
    <xf numFmtId="0" fontId="12" fillId="0" borderId="0" xfId="1" applyFont="1" applyFill="1" applyBorder="1"/>
    <xf numFmtId="0" fontId="28" fillId="0" borderId="0" xfId="0" quotePrefix="1" applyFont="1"/>
    <xf numFmtId="0" fontId="3" fillId="0" borderId="0" xfId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Alignment="1">
      <alignment vertical="center" wrapText="1"/>
    </xf>
    <xf numFmtId="1" fontId="5" fillId="0" borderId="43" xfId="1" applyNumberFormat="1" applyFont="1" applyFill="1" applyBorder="1" applyAlignment="1">
      <alignment horizontal="center" vertical="center"/>
    </xf>
    <xf numFmtId="0" fontId="5" fillId="0" borderId="44" xfId="1" applyFont="1" applyFill="1" applyBorder="1" applyAlignment="1">
      <alignment horizontal="center" vertical="center" wrapText="1"/>
    </xf>
    <xf numFmtId="1" fontId="5" fillId="0" borderId="72" xfId="1" applyNumberFormat="1" applyFont="1" applyFill="1" applyBorder="1" applyAlignment="1">
      <alignment horizontal="center" vertical="center"/>
    </xf>
    <xf numFmtId="2" fontId="5" fillId="0" borderId="73" xfId="1" applyNumberFormat="1" applyFont="1" applyFill="1" applyBorder="1" applyAlignment="1">
      <alignment horizontal="right" vertical="center" wrapText="1"/>
    </xf>
    <xf numFmtId="2" fontId="5" fillId="0" borderId="74" xfId="1" applyNumberFormat="1" applyFont="1" applyFill="1" applyBorder="1" applyAlignment="1">
      <alignment horizontal="right" vertical="center" wrapText="1"/>
    </xf>
    <xf numFmtId="1" fontId="5" fillId="0" borderId="40" xfId="1" applyNumberFormat="1" applyFont="1" applyFill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right" vertical="center" wrapText="1"/>
    </xf>
    <xf numFmtId="2" fontId="5" fillId="0" borderId="41" xfId="1" applyNumberFormat="1" applyFont="1" applyFill="1" applyBorder="1" applyAlignment="1">
      <alignment horizontal="right" vertical="center" wrapText="1"/>
    </xf>
    <xf numFmtId="1" fontId="5" fillId="0" borderId="40" xfId="1" applyNumberFormat="1" applyFont="1" applyFill="1" applyBorder="1" applyAlignment="1">
      <alignment horizontal="center"/>
    </xf>
    <xf numFmtId="2" fontId="5" fillId="0" borderId="17" xfId="1" applyNumberFormat="1" applyFont="1" applyFill="1" applyBorder="1" applyAlignment="1">
      <alignment horizontal="right" wrapText="1"/>
    </xf>
    <xf numFmtId="2" fontId="5" fillId="0" borderId="41" xfId="1" applyNumberFormat="1" applyFont="1" applyFill="1" applyBorder="1" applyAlignment="1">
      <alignment horizontal="right" wrapText="1"/>
    </xf>
    <xf numFmtId="0" fontId="32" fillId="0" borderId="75" xfId="1" applyFont="1" applyFill="1" applyBorder="1" applyAlignment="1">
      <alignment horizontal="center" vertical="top" wrapText="1"/>
    </xf>
    <xf numFmtId="2" fontId="5" fillId="0" borderId="60" xfId="1" applyNumberFormat="1" applyFont="1" applyFill="1" applyBorder="1" applyAlignment="1">
      <alignment horizontal="right" vertical="center" wrapText="1"/>
    </xf>
    <xf numFmtId="2" fontId="5" fillId="0" borderId="60" xfId="1" applyNumberFormat="1" applyFont="1" applyFill="1" applyBorder="1" applyAlignment="1">
      <alignment horizontal="right" vertical="top" wrapText="1"/>
    </xf>
    <xf numFmtId="2" fontId="5" fillId="0" borderId="61" xfId="1" applyNumberFormat="1" applyFont="1" applyFill="1" applyBorder="1" applyAlignment="1">
      <alignment horizontal="right" vertical="top" wrapText="1"/>
    </xf>
    <xf numFmtId="1" fontId="5" fillId="2" borderId="40" xfId="1" applyNumberFormat="1" applyFont="1" applyFill="1" applyBorder="1" applyAlignment="1">
      <alignment horizontal="center" vertical="center"/>
    </xf>
    <xf numFmtId="2" fontId="5" fillId="2" borderId="17" xfId="1" applyNumberFormat="1" applyFont="1" applyFill="1" applyBorder="1" applyAlignment="1">
      <alignment horizontal="right" vertical="center" wrapText="1"/>
    </xf>
    <xf numFmtId="0" fontId="17" fillId="0" borderId="0" xfId="17"/>
    <xf numFmtId="167" fontId="0" fillId="0" borderId="0" xfId="7" quotePrefix="1" applyNumberFormat="1" applyFont="1" applyAlignment="1">
      <alignment horizontal="left"/>
    </xf>
    <xf numFmtId="0" fontId="17" fillId="0" borderId="0" xfId="17" applyNumberFormat="1" applyFont="1" applyFill="1" applyBorder="1" applyAlignment="1" applyProtection="1"/>
    <xf numFmtId="0" fontId="0" fillId="0" borderId="0" xfId="18" applyNumberFormat="1" applyFont="1" applyFill="1" applyBorder="1" applyAlignment="1"/>
    <xf numFmtId="0" fontId="4" fillId="0" borderId="0" xfId="18" applyNumberFormat="1" applyFont="1" applyFill="1" applyBorder="1" applyAlignment="1"/>
    <xf numFmtId="167" fontId="0" fillId="0" borderId="0" xfId="18" quotePrefix="1" applyNumberFormat="1" applyFont="1" applyAlignment="1">
      <alignment horizontal="left"/>
    </xf>
    <xf numFmtId="0" fontId="4" fillId="3" borderId="1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center"/>
    </xf>
    <xf numFmtId="0" fontId="4" fillId="3" borderId="64" xfId="18" applyFont="1" applyFill="1" applyBorder="1" applyAlignment="1">
      <alignment horizontal="center"/>
    </xf>
    <xf numFmtId="0" fontId="3" fillId="3" borderId="2" xfId="18" applyFont="1" applyFill="1" applyBorder="1" applyAlignment="1">
      <alignment horizontal="center"/>
    </xf>
    <xf numFmtId="0" fontId="27" fillId="0" borderId="4" xfId="17" applyFont="1" applyBorder="1"/>
    <xf numFmtId="0" fontId="27" fillId="0" borderId="0" xfId="17" applyFont="1"/>
    <xf numFmtId="0" fontId="4" fillId="3" borderId="4" xfId="18" applyFont="1" applyFill="1" applyBorder="1" applyAlignment="1">
      <alignment horizontal="centerContinuous"/>
    </xf>
    <xf numFmtId="0" fontId="4" fillId="3" borderId="0" xfId="18" applyFont="1" applyFill="1" applyAlignment="1">
      <alignment horizontal="centerContinuous"/>
    </xf>
    <xf numFmtId="0" fontId="4" fillId="3" borderId="18" xfId="18" applyFont="1" applyFill="1" applyBorder="1" applyAlignment="1">
      <alignment horizontal="center"/>
    </xf>
    <xf numFmtId="0" fontId="4" fillId="3" borderId="18" xfId="18" quotePrefix="1" applyFont="1" applyFill="1" applyBorder="1" applyAlignment="1">
      <alignment horizontal="center"/>
    </xf>
    <xf numFmtId="0" fontId="3" fillId="3" borderId="0" xfId="18" applyFont="1" applyFill="1" applyAlignment="1">
      <alignment horizontal="centerContinuous"/>
    </xf>
    <xf numFmtId="0" fontId="27" fillId="0" borderId="0" xfId="7" applyNumberFormat="1" applyFont="1" applyFill="1" applyBorder="1" applyAlignment="1"/>
    <xf numFmtId="0" fontId="3" fillId="0" borderId="0" xfId="7" applyNumberFormat="1" applyFont="1" applyFill="1" applyBorder="1" applyAlignment="1"/>
    <xf numFmtId="0" fontId="3" fillId="0" borderId="0" xfId="17" applyFont="1"/>
    <xf numFmtId="0" fontId="4" fillId="3" borderId="4" xfId="18" applyFont="1" applyFill="1" applyBorder="1" applyAlignment="1">
      <alignment horizontal="center"/>
    </xf>
    <xf numFmtId="0" fontId="4" fillId="3" borderId="0" xfId="18" applyFont="1" applyFill="1" applyAlignment="1">
      <alignment horizontal="center"/>
    </xf>
    <xf numFmtId="0" fontId="3" fillId="3" borderId="0" xfId="18" applyFont="1" applyFill="1" applyAlignment="1">
      <alignment horizontal="center"/>
    </xf>
    <xf numFmtId="0" fontId="27" fillId="0" borderId="1" xfId="17" applyFont="1" applyBorder="1"/>
    <xf numFmtId="0" fontId="27" fillId="0" borderId="2" xfId="17" applyFont="1" applyBorder="1"/>
    <xf numFmtId="0" fontId="27" fillId="0" borderId="64" xfId="17" applyFont="1" applyBorder="1"/>
    <xf numFmtId="0" fontId="3" fillId="0" borderId="0" xfId="18" applyNumberFormat="1" applyFont="1" applyFill="1" applyBorder="1" applyAlignment="1"/>
    <xf numFmtId="164" fontId="3" fillId="0" borderId="18" xfId="17" applyNumberFormat="1" applyFont="1" applyBorder="1" applyAlignment="1">
      <alignment horizontal="center"/>
    </xf>
    <xf numFmtId="167" fontId="3" fillId="0" borderId="18" xfId="17" applyNumberFormat="1" applyFont="1" applyBorder="1" applyAlignment="1">
      <alignment horizontal="center"/>
    </xf>
    <xf numFmtId="2" fontId="3" fillId="0" borderId="18" xfId="17" applyNumberFormat="1" applyFont="1" applyBorder="1"/>
    <xf numFmtId="0" fontId="4" fillId="0" borderId="4" xfId="17" applyFont="1" applyBorder="1"/>
    <xf numFmtId="1" fontId="3" fillId="0" borderId="0" xfId="17" applyNumberFormat="1" applyFont="1" applyBorder="1" applyAlignment="1">
      <alignment horizontal="center"/>
    </xf>
    <xf numFmtId="0" fontId="3" fillId="0" borderId="0" xfId="18" quotePrefix="1" applyNumberFormat="1" applyFont="1" applyFill="1" applyBorder="1" applyAlignment="1">
      <alignment horizontal="left"/>
    </xf>
    <xf numFmtId="2" fontId="3" fillId="0" borderId="18" xfId="17" applyNumberFormat="1" applyFont="1" applyBorder="1" applyAlignment="1">
      <alignment horizontal="right"/>
    </xf>
    <xf numFmtId="0" fontId="3" fillId="0" borderId="0" xfId="8" applyNumberFormat="1" applyFont="1" applyFill="1" applyBorder="1" applyAlignment="1"/>
    <xf numFmtId="0" fontId="27" fillId="0" borderId="0" xfId="8" applyNumberFormat="1" applyFont="1" applyFill="1" applyBorder="1" applyAlignment="1"/>
    <xf numFmtId="0" fontId="27" fillId="0" borderId="0" xfId="17" applyFont="1" applyBorder="1"/>
    <xf numFmtId="0" fontId="3" fillId="0" borderId="4" xfId="17" applyFont="1" applyBorder="1" applyAlignment="1">
      <alignment horizontal="center"/>
    </xf>
    <xf numFmtId="0" fontId="3" fillId="0" borderId="18" xfId="17" applyFont="1" applyBorder="1"/>
    <xf numFmtId="0" fontId="3" fillId="0" borderId="78" xfId="17" applyFont="1" applyBorder="1" applyProtection="1">
      <protection locked="0"/>
    </xf>
    <xf numFmtId="0" fontId="3" fillId="0" borderId="79" xfId="17" applyFont="1" applyBorder="1"/>
    <xf numFmtId="0" fontId="3" fillId="0" borderId="77" xfId="17" applyFont="1" applyBorder="1" applyProtection="1">
      <protection locked="0"/>
    </xf>
    <xf numFmtId="0" fontId="3" fillId="0" borderId="76" xfId="17" applyFont="1" applyBorder="1" applyProtection="1">
      <protection locked="0"/>
    </xf>
    <xf numFmtId="0" fontId="3" fillId="0" borderId="4" xfId="17" applyFont="1" applyBorder="1" applyProtection="1">
      <protection locked="0"/>
    </xf>
    <xf numFmtId="0" fontId="3" fillId="0" borderId="16" xfId="17" applyFont="1" applyBorder="1"/>
    <xf numFmtId="167" fontId="3" fillId="0" borderId="18" xfId="17" applyNumberFormat="1" applyFont="1" applyBorder="1" applyAlignment="1" applyProtection="1">
      <alignment horizontal="center"/>
      <protection locked="0"/>
    </xf>
    <xf numFmtId="165" fontId="3" fillId="0" borderId="18" xfId="17" applyNumberFormat="1" applyFont="1" applyBorder="1" applyAlignment="1" applyProtection="1">
      <alignment horizontal="right"/>
      <protection locked="0"/>
    </xf>
    <xf numFmtId="0" fontId="3" fillId="0" borderId="0" xfId="17" applyFont="1" applyProtection="1">
      <protection locked="0"/>
    </xf>
    <xf numFmtId="0" fontId="3" fillId="0" borderId="18" xfId="17" applyFont="1" applyBorder="1" applyProtection="1">
      <protection locked="0"/>
    </xf>
    <xf numFmtId="0" fontId="3" fillId="0" borderId="2" xfId="19" quotePrefix="1" applyFont="1" applyBorder="1" applyAlignment="1">
      <alignment horizontal="left"/>
    </xf>
    <xf numFmtId="0" fontId="4" fillId="0" borderId="2" xfId="19" applyFont="1" applyBorder="1"/>
    <xf numFmtId="0" fontId="4" fillId="0" borderId="2" xfId="17" applyFont="1" applyBorder="1"/>
    <xf numFmtId="15" fontId="37" fillId="0" borderId="2" xfId="17" applyNumberFormat="1" applyFont="1" applyBorder="1" applyAlignment="1">
      <alignment horizontal="right"/>
    </xf>
    <xf numFmtId="0" fontId="4" fillId="0" borderId="0" xfId="17" applyFont="1"/>
    <xf numFmtId="167" fontId="27" fillId="0" borderId="0" xfId="17" applyNumberFormat="1" applyFont="1"/>
    <xf numFmtId="165" fontId="4" fillId="0" borderId="0" xfId="7" applyNumberFormat="1" applyFont="1" applyAlignment="1" applyProtection="1">
      <alignment horizontal="right"/>
      <protection locked="0"/>
    </xf>
    <xf numFmtId="164" fontId="27" fillId="0" borderId="0" xfId="17" applyNumberFormat="1" applyFont="1"/>
    <xf numFmtId="0" fontId="27" fillId="0" borderId="0" xfId="0" applyFont="1"/>
    <xf numFmtId="0" fontId="17" fillId="0" borderId="0" xfId="17" applyBorder="1"/>
    <xf numFmtId="0" fontId="3" fillId="0" borderId="0" xfId="7" applyFont="1" applyBorder="1"/>
    <xf numFmtId="0" fontId="34" fillId="0" borderId="0" xfId="7" applyFont="1" applyBorder="1"/>
    <xf numFmtId="167" fontId="3" fillId="0" borderId="0" xfId="18" applyNumberFormat="1" applyFont="1" applyBorder="1"/>
    <xf numFmtId="0" fontId="3" fillId="0" borderId="0" xfId="7" quotePrefix="1" applyFont="1" applyBorder="1" applyAlignment="1">
      <alignment horizontal="left"/>
    </xf>
    <xf numFmtId="0" fontId="3" fillId="0" borderId="0" xfId="18" applyFont="1" applyBorder="1" applyAlignment="1">
      <alignment horizontal="center"/>
    </xf>
    <xf numFmtId="0" fontId="3" fillId="0" borderId="0" xfId="7" applyFont="1" applyBorder="1" applyAlignment="1">
      <alignment horizontal="center"/>
    </xf>
    <xf numFmtId="0" fontId="3" fillId="0" borderId="0" xfId="17" applyFont="1" applyBorder="1"/>
    <xf numFmtId="0" fontId="3" fillId="0" borderId="0" xfId="17" applyFont="1" applyBorder="1" applyAlignment="1">
      <alignment horizontal="center"/>
    </xf>
    <xf numFmtId="165" fontId="3" fillId="0" borderId="0" xfId="7" quotePrefix="1" applyNumberFormat="1" applyFont="1" applyBorder="1" applyAlignment="1">
      <alignment horizontal="center"/>
    </xf>
    <xf numFmtId="165" fontId="3" fillId="0" borderId="0" xfId="18" applyNumberFormat="1" applyFont="1" applyBorder="1" applyAlignment="1">
      <alignment horizontal="center"/>
    </xf>
    <xf numFmtId="165" fontId="3" fillId="0" borderId="0" xfId="18" quotePrefix="1" applyNumberFormat="1" applyFont="1" applyBorder="1" applyAlignment="1">
      <alignment horizontal="center"/>
    </xf>
    <xf numFmtId="165" fontId="36" fillId="0" borderId="0" xfId="7" applyNumberFormat="1" applyFont="1" applyBorder="1" applyAlignment="1">
      <alignment horizontal="center"/>
    </xf>
    <xf numFmtId="165" fontId="3" fillId="0" borderId="0" xfId="18" applyNumberFormat="1" applyFont="1" applyBorder="1"/>
    <xf numFmtId="165" fontId="36" fillId="0" borderId="0" xfId="7" applyNumberFormat="1" applyFont="1" applyBorder="1"/>
    <xf numFmtId="0" fontId="4" fillId="0" borderId="0" xfId="18" applyNumberFormat="1" applyFont="1" applyFill="1" applyBorder="1" applyAlignment="1">
      <alignment horizontal="left"/>
    </xf>
    <xf numFmtId="0" fontId="4" fillId="0" borderId="0" xfId="20" applyNumberFormat="1" applyFont="1" applyFill="1" applyBorder="1" applyAlignment="1">
      <alignment vertical="center"/>
    </xf>
    <xf numFmtId="0" fontId="4" fillId="0" borderId="0" xfId="17" applyFont="1" applyAlignment="1">
      <alignment vertical="center"/>
    </xf>
    <xf numFmtId="0" fontId="4" fillId="0" borderId="0" xfId="18" applyNumberFormat="1" applyFont="1" applyFill="1" applyBorder="1" applyAlignment="1">
      <alignment vertical="center"/>
    </xf>
    <xf numFmtId="0" fontId="4" fillId="0" borderId="0" xfId="18" applyNumberFormat="1" applyFont="1" applyFill="1" applyBorder="1" applyAlignment="1">
      <alignment horizontal="center" vertical="center"/>
    </xf>
    <xf numFmtId="167" fontId="4" fillId="0" borderId="76" xfId="7" applyNumberFormat="1" applyFont="1" applyBorder="1" applyAlignment="1" applyProtection="1">
      <alignment vertical="center"/>
      <protection locked="0"/>
    </xf>
    <xf numFmtId="0" fontId="3" fillId="0" borderId="18" xfId="18" applyFont="1" applyBorder="1" applyAlignment="1">
      <alignment vertical="center"/>
    </xf>
    <xf numFmtId="167" fontId="4" fillId="0" borderId="18" xfId="7" applyNumberFormat="1" applyFont="1" applyBorder="1" applyAlignment="1" applyProtection="1">
      <alignment vertical="center"/>
      <protection locked="0"/>
    </xf>
    <xf numFmtId="168" fontId="4" fillId="0" borderId="0" xfId="17" applyNumberFormat="1" applyFont="1" applyAlignment="1">
      <alignment vertical="center"/>
    </xf>
    <xf numFmtId="1" fontId="4" fillId="0" borderId="18" xfId="7" applyNumberFormat="1" applyFont="1" applyBorder="1" applyAlignment="1" applyProtection="1">
      <alignment vertical="center"/>
      <protection locked="0"/>
    </xf>
    <xf numFmtId="165" fontId="4" fillId="0" borderId="18" xfId="7" applyNumberFormat="1" applyFont="1" applyBorder="1" applyAlignment="1" applyProtection="1">
      <alignment horizontal="right" vertical="center"/>
      <protection locked="0"/>
    </xf>
    <xf numFmtId="165" fontId="4" fillId="0" borderId="50" xfId="7" applyNumberFormat="1" applyFont="1" applyBorder="1" applyAlignment="1" applyProtection="1">
      <alignment horizontal="right" vertical="center"/>
      <protection locked="0"/>
    </xf>
    <xf numFmtId="0" fontId="3" fillId="0" borderId="0" xfId="17" applyFont="1" applyAlignment="1">
      <alignment vertical="center"/>
    </xf>
    <xf numFmtId="0" fontId="40" fillId="0" borderId="0" xfId="18" applyNumberFormat="1" applyFont="1" applyFill="1" applyBorder="1" applyAlignment="1"/>
    <xf numFmtId="0" fontId="8" fillId="0" borderId="0" xfId="18" applyNumberFormat="1" applyFont="1" applyFill="1" applyBorder="1" applyAlignment="1"/>
    <xf numFmtId="0" fontId="27" fillId="0" borderId="0" xfId="18" applyNumberFormat="1" applyFont="1" applyFill="1" applyBorder="1" applyAlignment="1"/>
    <xf numFmtId="0" fontId="40" fillId="0" borderId="0" xfId="18" quotePrefix="1" applyNumberFormat="1" applyFont="1" applyFill="1" applyBorder="1" applyAlignment="1">
      <alignment horizontal="left"/>
    </xf>
    <xf numFmtId="165" fontId="4" fillId="0" borderId="73" xfId="18" applyNumberFormat="1" applyFont="1" applyFill="1" applyBorder="1" applyAlignment="1">
      <alignment vertical="center"/>
    </xf>
    <xf numFmtId="165" fontId="4" fillId="0" borderId="50" xfId="18" applyNumberFormat="1" applyFont="1" applyFill="1" applyBorder="1" applyAlignment="1">
      <alignment vertical="center"/>
    </xf>
    <xf numFmtId="0" fontId="3" fillId="0" borderId="40" xfId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8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/>
    <xf numFmtId="2" fontId="5" fillId="0" borderId="0" xfId="1" applyNumberFormat="1" applyFont="1" applyFill="1" applyBorder="1" applyAlignment="1">
      <alignment horizontal="right" vertical="center" wrapText="1"/>
    </xf>
    <xf numFmtId="0" fontId="0" fillId="0" borderId="0" xfId="0" applyFill="1" applyBorder="1"/>
    <xf numFmtId="1" fontId="3" fillId="0" borderId="81" xfId="0" applyNumberFormat="1" applyFont="1" applyBorder="1" applyAlignment="1">
      <alignment horizontal="center" vertical="center"/>
    </xf>
    <xf numFmtId="0" fontId="3" fillId="0" borderId="17" xfId="1" applyFill="1" applyBorder="1" applyAlignment="1">
      <alignment horizontal="center"/>
    </xf>
    <xf numFmtId="165" fontId="3" fillId="0" borderId="17" xfId="1" applyNumberFormat="1" applyFill="1" applyBorder="1" applyAlignment="1">
      <alignment horizontal="center"/>
    </xf>
    <xf numFmtId="2" fontId="3" fillId="0" borderId="0" xfId="17" applyNumberFormat="1" applyFont="1" applyAlignment="1" applyProtection="1">
      <alignment horizontal="center"/>
      <protection locked="0"/>
    </xf>
    <xf numFmtId="165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right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3" fillId="0" borderId="0" xfId="0" applyFont="1" applyBorder="1"/>
    <xf numFmtId="0" fontId="28" fillId="0" borderId="0" xfId="0" applyFont="1" applyBorder="1"/>
    <xf numFmtId="0" fontId="0" fillId="0" borderId="5" xfId="0" applyBorder="1"/>
    <xf numFmtId="0" fontId="28" fillId="0" borderId="0" xfId="0" applyFont="1" applyBorder="1" applyAlignment="1">
      <alignment horizontal="right"/>
    </xf>
    <xf numFmtId="170" fontId="28" fillId="0" borderId="0" xfId="26" applyNumberFormat="1" applyFont="1" applyBorder="1" applyAlignment="1">
      <alignment horizontal="right"/>
    </xf>
    <xf numFmtId="170" fontId="28" fillId="0" borderId="0" xfId="26" applyNumberFormat="1" applyFont="1" applyBorder="1"/>
    <xf numFmtId="1" fontId="28" fillId="0" borderId="0" xfId="0" applyNumberFormat="1" applyFont="1" applyBorder="1"/>
    <xf numFmtId="165" fontId="28" fillId="0" borderId="0" xfId="0" applyNumberFormat="1" applyFont="1" applyBorder="1"/>
    <xf numFmtId="0" fontId="0" fillId="0" borderId="82" xfId="0" applyBorder="1"/>
    <xf numFmtId="0" fontId="0" fillId="0" borderId="83" xfId="0" applyBorder="1"/>
    <xf numFmtId="0" fontId="3" fillId="0" borderId="84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0" borderId="85" xfId="1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7" fillId="0" borderId="0" xfId="17" applyAlignment="1">
      <alignment horizontal="center" vertical="center"/>
    </xf>
    <xf numFmtId="0" fontId="20" fillId="0" borderId="0" xfId="17" applyFont="1"/>
    <xf numFmtId="0" fontId="44" fillId="4" borderId="43" xfId="17" applyFont="1" applyFill="1" applyBorder="1" applyAlignment="1">
      <alignment horizontal="center" vertical="center" wrapText="1"/>
    </xf>
    <xf numFmtId="0" fontId="44" fillId="4" borderId="43" xfId="17" applyFont="1" applyFill="1" applyBorder="1" applyAlignment="1">
      <alignment horizontal="center" vertical="center"/>
    </xf>
    <xf numFmtId="0" fontId="5" fillId="0" borderId="17" xfId="17" applyFont="1" applyBorder="1"/>
    <xf numFmtId="171" fontId="5" fillId="0" borderId="17" xfId="26" applyNumberFormat="1" applyFont="1" applyBorder="1"/>
    <xf numFmtId="0" fontId="5" fillId="0" borderId="50" xfId="17" applyFont="1" applyBorder="1"/>
    <xf numFmtId="171" fontId="5" fillId="0" borderId="50" xfId="26" applyNumberFormat="1" applyFont="1" applyBorder="1"/>
    <xf numFmtId="0" fontId="4" fillId="3" borderId="66" xfId="17" applyFont="1" applyFill="1" applyBorder="1" applyAlignment="1">
      <alignment horizontal="center"/>
    </xf>
    <xf numFmtId="0" fontId="4" fillId="3" borderId="87" xfId="17" applyFont="1" applyFill="1" applyBorder="1" applyAlignment="1">
      <alignment horizontal="center"/>
    </xf>
    <xf numFmtId="0" fontId="4" fillId="3" borderId="65" xfId="17" applyFont="1" applyFill="1" applyBorder="1" applyAlignment="1">
      <alignment horizontal="center"/>
    </xf>
    <xf numFmtId="0" fontId="4" fillId="3" borderId="88" xfId="17" applyFont="1" applyFill="1" applyBorder="1" applyAlignment="1">
      <alignment horizontal="center"/>
    </xf>
    <xf numFmtId="0" fontId="5" fillId="0" borderId="65" xfId="17" applyFont="1" applyBorder="1" applyAlignment="1">
      <alignment vertical="center"/>
    </xf>
    <xf numFmtId="164" fontId="3" fillId="0" borderId="89" xfId="0" applyNumberFormat="1" applyFont="1" applyBorder="1" applyAlignment="1">
      <alignment horizontal="center" vertical="center"/>
    </xf>
    <xf numFmtId="164" fontId="3" fillId="0" borderId="90" xfId="0" applyNumberFormat="1" applyFont="1" applyBorder="1" applyAlignment="1">
      <alignment horizontal="center" vertical="center"/>
    </xf>
    <xf numFmtId="2" fontId="11" fillId="0" borderId="60" xfId="1" applyNumberFormat="1" applyFont="1" applyFill="1" applyBorder="1" applyAlignment="1">
      <alignment horizontal="center"/>
    </xf>
    <xf numFmtId="165" fontId="11" fillId="0" borderId="60" xfId="1" applyNumberFormat="1" applyFont="1" applyFill="1" applyBorder="1" applyAlignment="1">
      <alignment horizontal="center"/>
    </xf>
    <xf numFmtId="165" fontId="11" fillId="0" borderId="61" xfId="1" applyNumberFormat="1" applyFont="1" applyFill="1" applyBorder="1" applyAlignment="1">
      <alignment horizontal="center"/>
    </xf>
    <xf numFmtId="165" fontId="3" fillId="0" borderId="41" xfId="1" applyNumberFormat="1" applyFill="1" applyBorder="1" applyAlignment="1">
      <alignment horizontal="center"/>
    </xf>
    <xf numFmtId="0" fontId="3" fillId="0" borderId="60" xfId="1" applyFill="1" applyBorder="1" applyAlignment="1">
      <alignment horizontal="center"/>
    </xf>
    <xf numFmtId="165" fontId="3" fillId="0" borderId="60" xfId="1" applyNumberFormat="1" applyFill="1" applyBorder="1" applyAlignment="1">
      <alignment horizontal="center"/>
    </xf>
    <xf numFmtId="165" fontId="3" fillId="0" borderId="61" xfId="1" applyNumberFormat="1" applyFill="1" applyBorder="1" applyAlignment="1">
      <alignment horizontal="center"/>
    </xf>
    <xf numFmtId="165" fontId="3" fillId="2" borderId="17" xfId="1" applyNumberFormat="1" applyFill="1" applyBorder="1" applyAlignment="1">
      <alignment horizontal="center"/>
    </xf>
    <xf numFmtId="0" fontId="3" fillId="2" borderId="17" xfId="1" applyFill="1" applyBorder="1" applyAlignment="1">
      <alignment horizontal="center"/>
    </xf>
    <xf numFmtId="2" fontId="11" fillId="2" borderId="60" xfId="1" applyNumberFormat="1" applyFont="1" applyFill="1" applyBorder="1" applyAlignment="1">
      <alignment horizontal="center"/>
    </xf>
    <xf numFmtId="2" fontId="4" fillId="0" borderId="18" xfId="7" applyNumberFormat="1" applyFont="1" applyBorder="1" applyAlignment="1" applyProtection="1">
      <alignment vertical="center"/>
      <protection locked="0"/>
    </xf>
    <xf numFmtId="0" fontId="27" fillId="0" borderId="0" xfId="17" applyFont="1" applyFill="1"/>
    <xf numFmtId="0" fontId="27" fillId="0" borderId="0" xfId="17" applyFont="1" applyFill="1" applyAlignment="1">
      <alignment horizontal="center" vertical="center"/>
    </xf>
    <xf numFmtId="0" fontId="27" fillId="0" borderId="0" xfId="17" applyFont="1" applyFill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164" fontId="3" fillId="2" borderId="89" xfId="0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64" fontId="3" fillId="2" borderId="90" xfId="0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164" fontId="3" fillId="0" borderId="91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4" fontId="3" fillId="0" borderId="86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18" xfId="17" applyNumberFormat="1" applyFont="1" applyFill="1" applyBorder="1" applyAlignment="1">
      <alignment horizontal="center"/>
    </xf>
    <xf numFmtId="0" fontId="4" fillId="0" borderId="0" xfId="17" applyFont="1" applyFill="1" applyAlignment="1">
      <alignment horizontal="left"/>
    </xf>
    <xf numFmtId="0" fontId="4" fillId="0" borderId="0" xfId="17" applyFont="1" applyFill="1" applyAlignment="1">
      <alignment horizontal="center"/>
    </xf>
    <xf numFmtId="0" fontId="4" fillId="0" borderId="0" xfId="17" applyFont="1" applyFill="1" applyAlignment="1">
      <alignment horizontal="left" vertical="center"/>
    </xf>
    <xf numFmtId="0" fontId="4" fillId="0" borderId="0" xfId="17" applyFont="1" applyFill="1" applyAlignment="1">
      <alignment horizontal="center" vertical="center"/>
    </xf>
    <xf numFmtId="165" fontId="4" fillId="0" borderId="18" xfId="7" applyNumberFormat="1" applyFont="1" applyBorder="1" applyAlignment="1" applyProtection="1">
      <alignment vertical="center"/>
      <protection locked="0"/>
    </xf>
    <xf numFmtId="1" fontId="3" fillId="0" borderId="4" xfId="17" applyNumberFormat="1" applyFont="1" applyBorder="1" applyAlignment="1" applyProtection="1">
      <alignment horizontal="center"/>
      <protection locked="0"/>
    </xf>
    <xf numFmtId="1" fontId="3" fillId="0" borderId="16" xfId="17" applyNumberFormat="1" applyFont="1" applyBorder="1" applyAlignment="1" applyProtection="1">
      <alignment horizontal="center"/>
      <protection locked="0"/>
    </xf>
    <xf numFmtId="0" fontId="2" fillId="0" borderId="31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0" xfId="0" applyFont="1" applyBorder="1"/>
    <xf numFmtId="0" fontId="2" fillId="0" borderId="2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/>
    </xf>
    <xf numFmtId="0" fontId="11" fillId="0" borderId="60" xfId="1" applyFont="1" applyFill="1" applyBorder="1" applyAlignment="1">
      <alignment horizontal="center" vertical="center"/>
    </xf>
    <xf numFmtId="0" fontId="11" fillId="0" borderId="57" xfId="1" applyFont="1" applyFill="1" applyBorder="1" applyAlignment="1">
      <alignment horizontal="center"/>
    </xf>
    <xf numFmtId="0" fontId="11" fillId="0" borderId="58" xfId="1" applyFont="1" applyFill="1" applyBorder="1" applyAlignment="1">
      <alignment horizontal="center"/>
    </xf>
    <xf numFmtId="0" fontId="11" fillId="0" borderId="59" xfId="1" applyFont="1" applyFill="1" applyBorder="1" applyAlignment="1">
      <alignment horizontal="center"/>
    </xf>
    <xf numFmtId="0" fontId="5" fillId="0" borderId="45" xfId="1" applyFont="1" applyFill="1" applyBorder="1" applyAlignment="1">
      <alignment horizontal="center" vertical="center" wrapText="1"/>
    </xf>
    <xf numFmtId="0" fontId="5" fillId="0" borderId="42" xfId="1" applyFont="1" applyFill="1" applyBorder="1" applyAlignment="1">
      <alignment horizontal="center" vertical="center" wrapText="1"/>
    </xf>
    <xf numFmtId="0" fontId="5" fillId="0" borderId="46" xfId="1" applyFont="1" applyFill="1" applyBorder="1" applyAlignment="1">
      <alignment horizontal="center" vertical="center" wrapText="1"/>
    </xf>
    <xf numFmtId="0" fontId="5" fillId="0" borderId="47" xfId="1" applyFont="1" applyFill="1" applyBorder="1" applyAlignment="1">
      <alignment horizontal="center" vertical="center" wrapText="1"/>
    </xf>
  </cellXfs>
  <cellStyles count="27">
    <cellStyle name="Comma [0]" xfId="26" builtinId="6"/>
    <cellStyle name="Comma [0] 2" xfId="21" xr:uid="{00000000-0005-0000-0000-000000000000}"/>
    <cellStyle name="Comma [0] 3" xfId="22" xr:uid="{00000000-0005-0000-0000-000001000000}"/>
    <cellStyle name="Comma 2" xfId="3" xr:uid="{00000000-0005-0000-0000-000002000000}"/>
    <cellStyle name="Comma 3" xfId="23" xr:uid="{00000000-0005-0000-0000-000003000000}"/>
    <cellStyle name="Date" xfId="4" xr:uid="{00000000-0005-0000-0000-000004000000}"/>
    <cellStyle name="F2" xfId="5" xr:uid="{00000000-0005-0000-0000-000005000000}"/>
    <cellStyle name="F2 2" xfId="18" xr:uid="{00000000-0005-0000-0000-000006000000}"/>
    <cellStyle name="F3" xfId="6" xr:uid="{00000000-0005-0000-0000-000007000000}"/>
    <cellStyle name="F3 2" xfId="20" xr:uid="{00000000-0005-0000-0000-000008000000}"/>
    <cellStyle name="F4" xfId="7" xr:uid="{00000000-0005-0000-0000-000009000000}"/>
    <cellStyle name="F5" xfId="8" xr:uid="{00000000-0005-0000-0000-00000A000000}"/>
    <cellStyle name="F6" xfId="9" xr:uid="{00000000-0005-0000-0000-00000B000000}"/>
    <cellStyle name="F7" xfId="10" xr:uid="{00000000-0005-0000-0000-00000C000000}"/>
    <cellStyle name="F7 2" xfId="19" xr:uid="{00000000-0005-0000-0000-00000D000000}"/>
    <cellStyle name="F8" xfId="11" xr:uid="{00000000-0005-0000-0000-00000E000000}"/>
    <cellStyle name="Fixed" xfId="12" xr:uid="{00000000-0005-0000-0000-00000F000000}"/>
    <cellStyle name="HEADING1" xfId="13" xr:uid="{00000000-0005-0000-0000-000010000000}"/>
    <cellStyle name="HEADING2" xfId="14" xr:uid="{00000000-0005-0000-0000-000011000000}"/>
    <cellStyle name="Normal" xfId="0" builtinId="0"/>
    <cellStyle name="Normal - Style1" xfId="15" xr:uid="{00000000-0005-0000-0000-000014000000}"/>
    <cellStyle name="Normal 2" xfId="1" xr:uid="{00000000-0005-0000-0000-000015000000}"/>
    <cellStyle name="Normal 2 2" xfId="16" xr:uid="{00000000-0005-0000-0000-000016000000}"/>
    <cellStyle name="Normal 3" xfId="17" xr:uid="{00000000-0005-0000-0000-000017000000}"/>
    <cellStyle name="Normal 3 2" xfId="24" xr:uid="{00000000-0005-0000-0000-000018000000}"/>
    <cellStyle name="Normal 4" xfId="25" xr:uid="{00000000-0005-0000-0000-000019000000}"/>
    <cellStyle name="Percent 2" xfId="2" xr:uid="{00000000-0005-0000-0000-00001A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>
                <a:latin typeface="+mj-lt"/>
              </a:defRPr>
            </a:pPr>
            <a:r>
              <a:rPr lang="id-ID" sz="1200">
                <a:latin typeface="+mj-lt"/>
              </a:rPr>
              <a:t>KARAKTERISTIK HUJAN RERATA TAHUNAN</a:t>
            </a:r>
          </a:p>
          <a:p>
            <a:pPr>
              <a:defRPr lang="en-US" sz="1200">
                <a:latin typeface="+mj-lt"/>
              </a:defRPr>
            </a:pPr>
            <a:r>
              <a:rPr lang="id-ID" sz="1200">
                <a:latin typeface="+mj-lt"/>
              </a:rPr>
              <a:t>STASIUN BATU</a:t>
            </a:r>
            <a:r>
              <a:rPr lang="id-ID" sz="1200" baseline="0">
                <a:latin typeface="+mj-lt"/>
              </a:rPr>
              <a:t> KAJANG</a:t>
            </a:r>
            <a:endParaRPr lang="en-US" sz="1200">
              <a:latin typeface="+mj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26398210290827"/>
          <c:y val="0.16239610673665789"/>
          <c:w val="0.89095832819555276"/>
          <c:h val="0.6548221055701376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TREND!$B$6:$B$44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xVal>
          <c:yVal>
            <c:numRef>
              <c:f>TREND!$O$6:$O$44</c:f>
              <c:numCache>
                <c:formatCode>0.0</c:formatCode>
                <c:ptCount val="12"/>
                <c:pt idx="0">
                  <c:v>2508.4</c:v>
                </c:pt>
                <c:pt idx="1">
                  <c:v>2480.5</c:v>
                </c:pt>
                <c:pt idx="2">
                  <c:v>2432.8999999999996</c:v>
                </c:pt>
                <c:pt idx="3">
                  <c:v>3113.8</c:v>
                </c:pt>
                <c:pt idx="4">
                  <c:v>4050.2999999999993</c:v>
                </c:pt>
                <c:pt idx="5">
                  <c:v>3464.7000000000007</c:v>
                </c:pt>
                <c:pt idx="6">
                  <c:v>2582.6</c:v>
                </c:pt>
                <c:pt idx="7">
                  <c:v>2255.5</c:v>
                </c:pt>
                <c:pt idx="8">
                  <c:v>3977.6000000000004</c:v>
                </c:pt>
                <c:pt idx="9">
                  <c:v>2238.6000000000004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B-4F39-BDBB-9BF9A5A6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18016"/>
        <c:axId val="303151808"/>
      </c:scatterChart>
      <c:valAx>
        <c:axId val="302318016"/>
        <c:scaling>
          <c:orientation val="minMax"/>
          <c:max val="2015"/>
          <c:min val="2006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id-ID"/>
                  <a:t>TAHUN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4952092397846242"/>
              <c:y val="0.9154926663578817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ln/>
        </c:spPr>
        <c:txPr>
          <a:bodyPr/>
          <a:lstStyle/>
          <a:p>
            <a:pPr>
              <a:defRPr lang="en-US" sz="900" baseline="0">
                <a:latin typeface="Arial" pitchFamily="34" charset="0"/>
              </a:defRPr>
            </a:pPr>
            <a:endParaRPr lang="en-US"/>
          </a:p>
        </c:txPr>
        <c:crossAx val="303151808"/>
        <c:crosses val="autoZero"/>
        <c:crossBetween val="midCat"/>
        <c:majorUnit val="2"/>
      </c:valAx>
      <c:valAx>
        <c:axId val="303151808"/>
        <c:scaling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id-ID"/>
                  <a:t>TINGGI HUJAN  (mm/thn)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335083114610681E-2"/>
              <c:y val="0.24241500694766177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2318016"/>
        <c:crosses val="autoZero"/>
        <c:crossBetween val="midCat"/>
        <c:majorUnit val="250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>
                <a:latin typeface="+mj-lt"/>
              </a:defRPr>
            </a:pPr>
            <a:r>
              <a:rPr lang="id-ID" sz="1200">
                <a:latin typeface="+mj-lt"/>
              </a:rPr>
              <a:t>KARAKTERISTIK HUJAN RERATA TAHUNAN</a:t>
            </a:r>
          </a:p>
          <a:p>
            <a:pPr>
              <a:defRPr lang="en-US" sz="1200">
                <a:latin typeface="+mj-lt"/>
              </a:defRPr>
            </a:pPr>
            <a:r>
              <a:rPr lang="id-ID" sz="1200">
                <a:latin typeface="+mj-lt"/>
              </a:rPr>
              <a:t>STASIUN BATU</a:t>
            </a:r>
            <a:r>
              <a:rPr lang="id-ID" sz="1200" baseline="0">
                <a:latin typeface="+mj-lt"/>
              </a:rPr>
              <a:t> KAJANG</a:t>
            </a:r>
            <a:endParaRPr lang="en-US" sz="1200">
              <a:latin typeface="+mj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26398210290827"/>
          <c:y val="0.16239610673665789"/>
          <c:w val="0.89095832819555276"/>
          <c:h val="0.6548221055701376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'TREND_PER 2 MGG'!$B$6:$B$44</c:f>
              <c:numCache>
                <c:formatCode>General</c:formatCode>
                <c:ptCount val="3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</c:numCache>
            </c:numRef>
          </c:xVal>
          <c:yVal>
            <c:numRef>
              <c:f>'TREND_PER 2 MGG'!$O$6:$O$44</c:f>
              <c:numCache>
                <c:formatCode>0.0</c:formatCode>
                <c:ptCount val="39"/>
                <c:pt idx="0">
                  <c:v>2508.4</c:v>
                </c:pt>
                <c:pt idx="1">
                  <c:v>2480.5</c:v>
                </c:pt>
                <c:pt idx="2">
                  <c:v>2432.8999999999996</c:v>
                </c:pt>
                <c:pt idx="3">
                  <c:v>3113.8</c:v>
                </c:pt>
                <c:pt idx="4">
                  <c:v>4050.2999999999993</c:v>
                </c:pt>
                <c:pt idx="5">
                  <c:v>3464.7000000000007</c:v>
                </c:pt>
                <c:pt idx="6">
                  <c:v>2582.6</c:v>
                </c:pt>
                <c:pt idx="7">
                  <c:v>2255.5</c:v>
                </c:pt>
                <c:pt idx="8">
                  <c:v>3977.6000000000004</c:v>
                </c:pt>
                <c:pt idx="9">
                  <c:v>2238.6000000000004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F-4A69-A81A-CCB9B2D5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18016"/>
        <c:axId val="303151808"/>
      </c:scatterChart>
      <c:valAx>
        <c:axId val="302318016"/>
        <c:scaling>
          <c:orientation val="minMax"/>
          <c:max val="2015"/>
          <c:min val="2006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id-ID"/>
                  <a:t>TAHUN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4952092397846242"/>
              <c:y val="0.9154926663578817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ln/>
        </c:spPr>
        <c:txPr>
          <a:bodyPr/>
          <a:lstStyle/>
          <a:p>
            <a:pPr>
              <a:defRPr lang="en-US" sz="900" baseline="0">
                <a:latin typeface="Arial" pitchFamily="34" charset="0"/>
              </a:defRPr>
            </a:pPr>
            <a:endParaRPr lang="en-US"/>
          </a:p>
        </c:txPr>
        <c:crossAx val="303151808"/>
        <c:crosses val="autoZero"/>
        <c:crossBetween val="midCat"/>
        <c:majorUnit val="2"/>
      </c:valAx>
      <c:valAx>
        <c:axId val="303151808"/>
        <c:scaling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id-ID"/>
                  <a:t>TINGGI HUJAN  (mm/thn)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335083114610681E-2"/>
              <c:y val="0.24241500694766177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2318016"/>
        <c:crosses val="autoZero"/>
        <c:crossBetween val="midCat"/>
        <c:majorUnit val="250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wmf"/><Relationship Id="rId2" Type="http://schemas.openxmlformats.org/officeDocument/2006/relationships/image" Target="../media/image9.w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</xdr:row>
      <xdr:rowOff>203200</xdr:rowOff>
    </xdr:from>
    <xdr:to>
      <xdr:col>21</xdr:col>
      <xdr:colOff>190500</xdr:colOff>
      <xdr:row>28</xdr:row>
      <xdr:rowOff>145730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757" t="3362" r="2711"/>
        <a:stretch>
          <a:fillRect/>
        </a:stretch>
      </xdr:blipFill>
      <xdr:spPr bwMode="auto">
        <a:xfrm>
          <a:off x="7785100" y="1016000"/>
          <a:ext cx="6096000" cy="43815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514350</xdr:colOff>
          <xdr:row>65</xdr:row>
          <xdr:rowOff>104775</xdr:rowOff>
        </xdr:from>
        <xdr:to>
          <xdr:col>17</xdr:col>
          <xdr:colOff>485775</xdr:colOff>
          <xdr:row>67</xdr:row>
          <xdr:rowOff>114300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504825</xdr:colOff>
          <xdr:row>62</xdr:row>
          <xdr:rowOff>180975</xdr:rowOff>
        </xdr:from>
        <xdr:to>
          <xdr:col>17</xdr:col>
          <xdr:colOff>466725</xdr:colOff>
          <xdr:row>64</xdr:row>
          <xdr:rowOff>171450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56029</xdr:colOff>
      <xdr:row>90</xdr:row>
      <xdr:rowOff>78440</xdr:rowOff>
    </xdr:from>
    <xdr:to>
      <xdr:col>22</xdr:col>
      <xdr:colOff>94128</xdr:colOff>
      <xdr:row>111</xdr:row>
      <xdr:rowOff>188256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757" t="3362" r="2711"/>
        <a:stretch>
          <a:fillRect/>
        </a:stretch>
      </xdr:blipFill>
      <xdr:spPr bwMode="auto">
        <a:xfrm>
          <a:off x="7530353" y="17402734"/>
          <a:ext cx="6078070" cy="434564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47</xdr:row>
      <xdr:rowOff>0</xdr:rowOff>
    </xdr:from>
    <xdr:to>
      <xdr:col>14</xdr:col>
      <xdr:colOff>714374</xdr:colOff>
      <xdr:row>64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66676</xdr:colOff>
      <xdr:row>59</xdr:row>
      <xdr:rowOff>38100</xdr:rowOff>
    </xdr:from>
    <xdr:to>
      <xdr:col>18</xdr:col>
      <xdr:colOff>695326</xdr:colOff>
      <xdr:row>62</xdr:row>
      <xdr:rowOff>57149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249026" y="8705850"/>
          <a:ext cx="628650" cy="590549"/>
        </a:xfrm>
        <a:prstGeom prst="rightBrace">
          <a:avLst>
            <a:gd name="adj1" fmla="val 8333"/>
            <a:gd name="adj2" fmla="val 46774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66</xdr:row>
          <xdr:rowOff>9525</xdr:rowOff>
        </xdr:from>
        <xdr:to>
          <xdr:col>4</xdr:col>
          <xdr:colOff>95250</xdr:colOff>
          <xdr:row>69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70</xdr:row>
          <xdr:rowOff>38100</xdr:rowOff>
        </xdr:from>
        <xdr:to>
          <xdr:col>3</xdr:col>
          <xdr:colOff>542925</xdr:colOff>
          <xdr:row>73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142875</xdr:rowOff>
        </xdr:from>
        <xdr:to>
          <xdr:col>18</xdr:col>
          <xdr:colOff>723900</xdr:colOff>
          <xdr:row>50</xdr:row>
          <xdr:rowOff>104775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342900</xdr:colOff>
          <xdr:row>52</xdr:row>
          <xdr:rowOff>85725</xdr:rowOff>
        </xdr:from>
        <xdr:to>
          <xdr:col>21</xdr:col>
          <xdr:colOff>552450</xdr:colOff>
          <xdr:row>57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47</xdr:row>
      <xdr:rowOff>0</xdr:rowOff>
    </xdr:from>
    <xdr:to>
      <xdr:col>14</xdr:col>
      <xdr:colOff>714374</xdr:colOff>
      <xdr:row>64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66676</xdr:colOff>
      <xdr:row>59</xdr:row>
      <xdr:rowOff>38100</xdr:rowOff>
    </xdr:from>
    <xdr:to>
      <xdr:col>18</xdr:col>
      <xdr:colOff>695326</xdr:colOff>
      <xdr:row>62</xdr:row>
      <xdr:rowOff>57149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249026" y="6229350"/>
          <a:ext cx="628650" cy="590549"/>
        </a:xfrm>
        <a:prstGeom prst="rightBrace">
          <a:avLst>
            <a:gd name="adj1" fmla="val 8333"/>
            <a:gd name="adj2" fmla="val 46774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66</xdr:row>
          <xdr:rowOff>9525</xdr:rowOff>
        </xdr:from>
        <xdr:to>
          <xdr:col>4</xdr:col>
          <xdr:colOff>104775</xdr:colOff>
          <xdr:row>69</xdr:row>
          <xdr:rowOff>47625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70</xdr:row>
          <xdr:rowOff>38100</xdr:rowOff>
        </xdr:from>
        <xdr:to>
          <xdr:col>3</xdr:col>
          <xdr:colOff>533400</xdr:colOff>
          <xdr:row>73</xdr:row>
          <xdr:rowOff>38100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142875</xdr:rowOff>
        </xdr:from>
        <xdr:to>
          <xdr:col>18</xdr:col>
          <xdr:colOff>723900</xdr:colOff>
          <xdr:row>50</xdr:row>
          <xdr:rowOff>104775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342900</xdr:colOff>
          <xdr:row>52</xdr:row>
          <xdr:rowOff>85725</xdr:rowOff>
        </xdr:from>
        <xdr:to>
          <xdr:col>21</xdr:col>
          <xdr:colOff>552450</xdr:colOff>
          <xdr:row>57</xdr:row>
          <xdr:rowOff>38100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2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35</xdr:row>
      <xdr:rowOff>95250</xdr:rowOff>
    </xdr:from>
    <xdr:to>
      <xdr:col>3</xdr:col>
      <xdr:colOff>742950</xdr:colOff>
      <xdr:row>38</xdr:row>
      <xdr:rowOff>76199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43100" y="5676900"/>
          <a:ext cx="628650" cy="590549"/>
        </a:xfrm>
        <a:prstGeom prst="rightBrace">
          <a:avLst>
            <a:gd name="adj1" fmla="val 8333"/>
            <a:gd name="adj2" fmla="val 46774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30</xdr:row>
          <xdr:rowOff>38100</xdr:rowOff>
        </xdr:from>
        <xdr:to>
          <xdr:col>2</xdr:col>
          <xdr:colOff>819150</xdr:colOff>
          <xdr:row>32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238125</xdr:colOff>
          <xdr:row>25</xdr:row>
          <xdr:rowOff>0</xdr:rowOff>
        </xdr:from>
        <xdr:to>
          <xdr:col>18</xdr:col>
          <xdr:colOff>200025</xdr:colOff>
          <xdr:row>29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152400</xdr:colOff>
          <xdr:row>35</xdr:row>
          <xdr:rowOff>19050</xdr:rowOff>
        </xdr:from>
        <xdr:to>
          <xdr:col>18</xdr:col>
          <xdr:colOff>504825</xdr:colOff>
          <xdr:row>37</xdr:row>
          <xdr:rowOff>161925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85725</xdr:colOff>
      <xdr:row>40</xdr:row>
      <xdr:rowOff>57150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943600" y="803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104775</xdr:colOff>
      <xdr:row>47</xdr:row>
      <xdr:rowOff>0</xdr:rowOff>
    </xdr:from>
    <xdr:ext cx="14997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8401050" y="9315450"/>
              <a:ext cx="1499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01050" y="9315450"/>
              <a:ext cx="1499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id-ID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66676</xdr:colOff>
      <xdr:row>64</xdr:row>
      <xdr:rowOff>38100</xdr:rowOff>
    </xdr:from>
    <xdr:to>
      <xdr:col>3</xdr:col>
      <xdr:colOff>695326</xdr:colOff>
      <xdr:row>67</xdr:row>
      <xdr:rowOff>57149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249026" y="8705850"/>
          <a:ext cx="628650" cy="590549"/>
        </a:xfrm>
        <a:prstGeom prst="rightBrace">
          <a:avLst>
            <a:gd name="adj1" fmla="val 8333"/>
            <a:gd name="adj2" fmla="val 46774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51</xdr:row>
          <xdr:rowOff>142875</xdr:rowOff>
        </xdr:from>
        <xdr:to>
          <xdr:col>4</xdr:col>
          <xdr:colOff>28575</xdr:colOff>
          <xdr:row>55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57</xdr:row>
          <xdr:rowOff>47625</xdr:rowOff>
        </xdr:from>
        <xdr:to>
          <xdr:col>5</xdr:col>
          <xdr:colOff>571500</xdr:colOff>
          <xdr:row>61</xdr:row>
          <xdr:rowOff>95250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47</xdr:row>
          <xdr:rowOff>19050</xdr:rowOff>
        </xdr:from>
        <xdr:to>
          <xdr:col>4</xdr:col>
          <xdr:colOff>0</xdr:colOff>
          <xdr:row>50</xdr:row>
          <xdr:rowOff>171450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22</xdr:row>
      <xdr:rowOff>123031</xdr:rowOff>
    </xdr:from>
    <xdr:to>
      <xdr:col>3</xdr:col>
      <xdr:colOff>457200</xdr:colOff>
      <xdr:row>22</xdr:row>
      <xdr:rowOff>132556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1047750" y="4999831"/>
          <a:ext cx="10287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134144</xdr:colOff>
      <xdr:row>4</xdr:row>
      <xdr:rowOff>38100</xdr:rowOff>
    </xdr:from>
    <xdr:to>
      <xdr:col>5</xdr:col>
      <xdr:colOff>134144</xdr:colOff>
      <xdr:row>21</xdr:row>
      <xdr:rowOff>219075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182144" y="781050"/>
          <a:ext cx="0" cy="4086225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ZUN%20property\PROYEK_SUNGAI%20CIREBON\Perhitungan_Faiz\My%20Documents\Michoen\Indra%20Karya\Kedung%20brubus\01-01-hujan\d-ch-sumberbend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_PROJECT_BENDALI\D_COPY_DATA\CIDERES%20DEET\PERHITUNGAN%20CIDERESDEET\Analisa%20Hujan\R_rer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LE%20EKO\WILAYAH%20V\SID%20BANJIR%20SMD%20SEBERANG\HUJAN_SMD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mathhid\gama-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RIS\PROJECT%20SUMBA\Ketersediaan\uda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ZUN%20property\PROYEK_SUNGAI%20CIREBON\Perhitungan_Faiz\My%20Documents\Michoen\Indra%20Karya\Kedung%20brubus\01-01-hujan\d-tabel%20Cs%20dan%20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7\BANGKA\HIDRO_BANGKA\REKAP%202%20STASI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efisien Cs dan G"/>
      <sheetName val="Hujan tahunan"/>
      <sheetName val="Hujan Bul"/>
      <sheetName val="Hujan BUlanan"/>
      <sheetName val="Hujan 10 Harian"/>
      <sheetName val="ch-harian maks th"/>
      <sheetName val="ch-max"/>
      <sheetName val="Pilih distrib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-long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CH-RANC"/>
      <sheetName val="Rasio"/>
      <sheetName val="d-ch-sumberbendo"/>
      <sheetName val="#REF"/>
      <sheetName val="T. Cs Log P III"/>
      <sheetName val="EVAPO"/>
    </sheetNames>
    <sheetDataSet>
      <sheetData sheetId="0" refreshError="1"/>
      <sheetData sheetId="1" refreshError="1"/>
      <sheetData sheetId="2" refreshError="1"/>
      <sheetData sheetId="3" refreshError="1">
        <row r="19">
          <cell r="L19">
            <v>0</v>
          </cell>
          <cell r="Q19">
            <v>120.16666666666667</v>
          </cell>
        </row>
        <row r="20">
          <cell r="L20">
            <v>0</v>
          </cell>
          <cell r="Q20">
            <v>117.25</v>
          </cell>
        </row>
        <row r="21">
          <cell r="L21">
            <v>0</v>
          </cell>
          <cell r="Q21">
            <v>340.16666666666669</v>
          </cell>
        </row>
        <row r="22">
          <cell r="L22">
            <v>0</v>
          </cell>
          <cell r="Q22">
            <v>253.91666666666666</v>
          </cell>
        </row>
        <row r="23">
          <cell r="L23">
            <v>0</v>
          </cell>
          <cell r="Q23">
            <v>131.08333333333334</v>
          </cell>
        </row>
        <row r="24">
          <cell r="L24">
            <v>35</v>
          </cell>
          <cell r="Q24">
            <v>180.41666666666666</v>
          </cell>
        </row>
        <row r="25">
          <cell r="L25">
            <v>0</v>
          </cell>
          <cell r="Q25">
            <v>122.5</v>
          </cell>
        </row>
        <row r="26">
          <cell r="L26">
            <v>0</v>
          </cell>
          <cell r="Q26">
            <v>125.80901374020267</v>
          </cell>
        </row>
        <row r="27">
          <cell r="L27">
            <v>0</v>
          </cell>
          <cell r="Q27">
            <v>185.26340120204182</v>
          </cell>
        </row>
        <row r="28">
          <cell r="L28">
            <v>0</v>
          </cell>
          <cell r="Q28">
            <v>130.7702096592491</v>
          </cell>
        </row>
        <row r="29">
          <cell r="L29">
            <v>0</v>
          </cell>
          <cell r="Q29">
            <v>94.158723919686281</v>
          </cell>
        </row>
        <row r="30">
          <cell r="L30">
            <v>197.91341256366724</v>
          </cell>
          <cell r="Q30">
            <v>235.80493020099797</v>
          </cell>
        </row>
        <row r="31">
          <cell r="L31">
            <v>0</v>
          </cell>
          <cell r="Q31">
            <v>140.80875911288794</v>
          </cell>
        </row>
        <row r="32">
          <cell r="L32">
            <v>0</v>
          </cell>
          <cell r="Q32">
            <v>133.82414683857846</v>
          </cell>
        </row>
        <row r="33">
          <cell r="L33">
            <v>23.42170562883636</v>
          </cell>
          <cell r="Q33">
            <v>159.66150683988525</v>
          </cell>
        </row>
        <row r="34">
          <cell r="L34">
            <v>0</v>
          </cell>
          <cell r="Q34">
            <v>139.21959701967418</v>
          </cell>
        </row>
        <row r="35">
          <cell r="L35">
            <v>0</v>
          </cell>
          <cell r="Q35">
            <v>156.91825129608267</v>
          </cell>
        </row>
        <row r="37">
          <cell r="L37">
            <v>25.90683470462757</v>
          </cell>
          <cell r="Q37">
            <v>149.90208155928204</v>
          </cell>
        </row>
        <row r="39">
          <cell r="L39">
            <v>25.308943312964402</v>
          </cell>
        </row>
        <row r="41">
          <cell r="L41">
            <v>1.3188283115936785</v>
          </cell>
        </row>
        <row r="42">
          <cell r="L42">
            <v>1.171085281441818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simum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2"/>
      <sheetName val="2003"/>
      <sheetName val="2004"/>
      <sheetName val="2005"/>
      <sheetName val="R_rer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F5" t="b">
            <v>1</v>
          </cell>
        </row>
        <row r="6">
          <cell r="F6" t="b">
            <v>1</v>
          </cell>
        </row>
        <row r="7">
          <cell r="F7" t="b">
            <v>1</v>
          </cell>
        </row>
        <row r="8">
          <cell r="F8" t="b">
            <v>1</v>
          </cell>
        </row>
        <row r="9">
          <cell r="F9" t="b">
            <v>1</v>
          </cell>
        </row>
        <row r="10">
          <cell r="F10" t="b">
            <v>1</v>
          </cell>
        </row>
        <row r="13">
          <cell r="F13" t="b">
            <v>1</v>
          </cell>
        </row>
        <row r="15">
          <cell r="F15" t="b">
            <v>1</v>
          </cell>
        </row>
        <row r="16">
          <cell r="F16" t="b">
            <v>1</v>
          </cell>
        </row>
        <row r="17">
          <cell r="F17" t="b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mpang"/>
      <sheetName val="Sei_Siring"/>
      <sheetName val="Palaran"/>
      <sheetName val="Tanah Merah"/>
      <sheetName val="SMD_Sbr"/>
      <sheetName val="Lempake"/>
      <sheetName val="Temindung"/>
      <sheetName val="Kp Baqa"/>
      <sheetName val="Durasi"/>
      <sheetName val="Konsisten"/>
      <sheetName val="Tab-LG3"/>
      <sheetName val="STA_guna"/>
      <sheetName val="UJIDISTB"/>
      <sheetName val="LogPLempake"/>
      <sheetName val="LogPTamer"/>
      <sheetName val="LogPSamseb"/>
      <sheetName val="REKAP"/>
      <sheetName val="LogPTemindung 2007"/>
      <sheetName val="RMAX78-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Hidrograf Satuan Sintetik Gama I</v>
          </cell>
        </row>
        <row r="4">
          <cell r="B4" t="str">
            <v>Diketahui :</v>
          </cell>
        </row>
        <row r="5">
          <cell r="B5" t="str">
            <v>Panjang alur sungai utama (L)</v>
          </cell>
        </row>
        <row r="6">
          <cell r="B6" t="str">
            <v>Panjang alur sungai ke titik berat DPS (Lc)</v>
          </cell>
        </row>
        <row r="7">
          <cell r="B7" t="str">
            <v>Luas DPS (A)</v>
          </cell>
        </row>
        <row r="8">
          <cell r="B8" t="str">
            <v>LuaS DPS ke hulu (Au)</v>
          </cell>
        </row>
        <row r="9">
          <cell r="B9" t="str">
            <v>Lebar DPS1/4 L = 1.33 x 55 (WL)</v>
          </cell>
        </row>
        <row r="10">
          <cell r="B10" t="str">
            <v>Lebar DPS3/4 L = 1.16 x 55 (Wu)</v>
          </cell>
        </row>
        <row r="11">
          <cell r="B11" t="str">
            <v>Kemiringan sungai  utama (s)</v>
          </cell>
        </row>
        <row r="12">
          <cell r="B12" t="str">
            <v>Jumlah panjang sungai semua tingkat (LN)</v>
          </cell>
        </row>
        <row r="13">
          <cell r="B13" t="str">
            <v>Jumlah panjang sungai  tingkat LN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HAU"/>
      <sheetName val="MELOLO"/>
      <sheetName val="NGALU"/>
      <sheetName val="KANANGGAR"/>
      <sheetName val="LINDIWATU"/>
      <sheetName val="NGGONGI"/>
      <sheetName val="MALAHAR"/>
      <sheetName val="LENDIWACU"/>
      <sheetName val="RAMBANGARU"/>
      <sheetName val="MANANGA"/>
      <sheetName val="WAIKABUBAK"/>
      <sheetName val="KABUKARUDI"/>
      <sheetName val="WAITABULA"/>
      <sheetName val="SUBWS BAING"/>
      <sheetName val="SUBWS WANOKAKA"/>
      <sheetName val="SUBWS KAMBANIRU"/>
      <sheetName val="SUBWS MAMBORO"/>
      <sheetName val="SUBWS POLAPARE"/>
      <sheetName val="Module1"/>
      <sheetName val="MATAIYANG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">
          <cell r="A7">
            <v>1</v>
          </cell>
          <cell r="B7">
            <v>1989</v>
          </cell>
          <cell r="C7" t="str">
            <v>Jan</v>
          </cell>
          <cell r="D7">
            <v>2.9119999999999999</v>
          </cell>
          <cell r="E7">
            <v>7.5590000000000002</v>
          </cell>
          <cell r="F7">
            <v>6.8000000000000005E-2</v>
          </cell>
          <cell r="G7">
            <v>0.82</v>
          </cell>
          <cell r="H7">
            <v>4.8040000000000003</v>
          </cell>
          <cell r="I7">
            <v>0.30600000000000005</v>
          </cell>
          <cell r="J7">
            <v>3.5100000000000002</v>
          </cell>
          <cell r="K7">
            <v>1.0640000000000001</v>
          </cell>
          <cell r="L7">
            <v>4.9800000000000004</v>
          </cell>
          <cell r="M7">
            <v>10.087000000000002</v>
          </cell>
          <cell r="N7">
            <v>0.78200000000000003</v>
          </cell>
          <cell r="O7">
            <v>8.4819999999999993</v>
          </cell>
          <cell r="P7">
            <v>1.4430000000000001</v>
          </cell>
          <cell r="Q7">
            <v>8.0329999999999995</v>
          </cell>
          <cell r="R7">
            <v>2.6790000000000003</v>
          </cell>
          <cell r="S7">
            <v>3.33</v>
          </cell>
          <cell r="T7">
            <v>12.530000000000001</v>
          </cell>
          <cell r="U7">
            <v>2.5649999999999999</v>
          </cell>
          <cell r="V7">
            <v>14.291</v>
          </cell>
          <cell r="W7">
            <v>14.379000000000001</v>
          </cell>
          <cell r="X7">
            <v>20.884</v>
          </cell>
          <cell r="Y7">
            <v>7.3770000000000007</v>
          </cell>
          <cell r="Z7">
            <v>15.581999999999997</v>
          </cell>
          <cell r="AA7">
            <v>15.186</v>
          </cell>
          <cell r="AB7">
            <v>4.585</v>
          </cell>
          <cell r="AC7">
            <v>24.777999999999999</v>
          </cell>
          <cell r="AD7">
            <v>23.222000000000001</v>
          </cell>
          <cell r="AE7">
            <v>21.449999999999996</v>
          </cell>
          <cell r="AF7">
            <v>27.794</v>
          </cell>
          <cell r="AG7">
            <v>69.941000000000003</v>
          </cell>
          <cell r="AH7">
            <v>27.926000000000002</v>
          </cell>
          <cell r="AJ7">
            <v>363.34899999999999</v>
          </cell>
          <cell r="AK7">
            <v>11.720935483870967</v>
          </cell>
          <cell r="AL7">
            <v>57.529000000000011</v>
          </cell>
          <cell r="AM7">
            <v>305.82</v>
          </cell>
        </row>
        <row r="8">
          <cell r="C8" t="str">
            <v>Peb</v>
          </cell>
          <cell r="D8">
            <v>6.7469999999999999</v>
          </cell>
          <cell r="E8">
            <v>5.3350000000000009</v>
          </cell>
          <cell r="F8">
            <v>33.539000000000001</v>
          </cell>
          <cell r="G8">
            <v>6.33</v>
          </cell>
          <cell r="H8">
            <v>4.7110000000000003</v>
          </cell>
          <cell r="I8">
            <v>2.3460000000000001</v>
          </cell>
          <cell r="J8">
            <v>6.8000000000000005E-2</v>
          </cell>
          <cell r="K8">
            <v>16.228999999999999</v>
          </cell>
          <cell r="L8">
            <v>0.91199999999999992</v>
          </cell>
          <cell r="M8">
            <v>4.1229999999999993</v>
          </cell>
          <cell r="N8">
            <v>12.789999999999997</v>
          </cell>
          <cell r="O8">
            <v>9.5910000000000011</v>
          </cell>
          <cell r="P8">
            <v>21.523</v>
          </cell>
          <cell r="Q8">
            <v>6.2780000000000005</v>
          </cell>
          <cell r="R8">
            <v>10.756</v>
          </cell>
          <cell r="S8">
            <v>9.4010000000000016</v>
          </cell>
          <cell r="T8">
            <v>9.0440000000000005</v>
          </cell>
          <cell r="U8">
            <v>9.0790000000000006</v>
          </cell>
          <cell r="V8">
            <v>6.5299999999999994</v>
          </cell>
          <cell r="W8">
            <v>18.866</v>
          </cell>
          <cell r="X8">
            <v>9.7420000000000009</v>
          </cell>
          <cell r="Y8">
            <v>7.4089999999999998</v>
          </cell>
          <cell r="Z8">
            <v>17.977999999999998</v>
          </cell>
          <cell r="AA8">
            <v>5.9489999999999998</v>
          </cell>
          <cell r="AB8">
            <v>8.2240000000000002</v>
          </cell>
          <cell r="AC8">
            <v>6.8460000000000001</v>
          </cell>
          <cell r="AD8">
            <v>22.122999999999998</v>
          </cell>
          <cell r="AE8">
            <v>18.965999999999994</v>
          </cell>
          <cell r="AF8">
            <v>0</v>
          </cell>
          <cell r="AG8">
            <v>0</v>
          </cell>
          <cell r="AH8">
            <v>0</v>
          </cell>
          <cell r="AJ8">
            <v>291.43500000000006</v>
          </cell>
          <cell r="AK8">
            <v>9.4011290322580656</v>
          </cell>
          <cell r="AL8">
            <v>141.27799999999999</v>
          </cell>
          <cell r="AM8">
            <v>150.15699999999998</v>
          </cell>
        </row>
        <row r="9">
          <cell r="C9" t="str">
            <v>Maret</v>
          </cell>
          <cell r="D9">
            <v>0</v>
          </cell>
          <cell r="E9">
            <v>3.8869999999999996</v>
          </cell>
          <cell r="F9">
            <v>3.375</v>
          </cell>
          <cell r="G9">
            <v>12.924000000000001</v>
          </cell>
          <cell r="H9">
            <v>3.6840000000000002</v>
          </cell>
          <cell r="I9">
            <v>2.077</v>
          </cell>
          <cell r="J9">
            <v>5.2830000000000013</v>
          </cell>
          <cell r="K9">
            <v>1.0710000000000002</v>
          </cell>
          <cell r="L9">
            <v>4.45</v>
          </cell>
          <cell r="M9">
            <v>7.7990000000000013</v>
          </cell>
          <cell r="N9">
            <v>14.509</v>
          </cell>
          <cell r="O9">
            <v>21.649000000000001</v>
          </cell>
          <cell r="P9">
            <v>7.99</v>
          </cell>
          <cell r="Q9">
            <v>18.544999999999998</v>
          </cell>
          <cell r="R9">
            <v>12.667000000000002</v>
          </cell>
          <cell r="S9">
            <v>18.450999999999997</v>
          </cell>
          <cell r="T9">
            <v>4.9499999999999993</v>
          </cell>
          <cell r="U9">
            <v>10.734</v>
          </cell>
          <cell r="V9">
            <v>3.13</v>
          </cell>
          <cell r="W9">
            <v>2.028</v>
          </cell>
          <cell r="X9">
            <v>4.03</v>
          </cell>
          <cell r="Y9">
            <v>10.571</v>
          </cell>
          <cell r="Z9">
            <v>10.914999999999999</v>
          </cell>
          <cell r="AA9">
            <v>7.6239999999999997</v>
          </cell>
          <cell r="AB9">
            <v>9.5380000000000003</v>
          </cell>
          <cell r="AC9">
            <v>10.646000000000001</v>
          </cell>
          <cell r="AD9">
            <v>16.853999999999999</v>
          </cell>
          <cell r="AE9">
            <v>12.423999999999999</v>
          </cell>
          <cell r="AF9">
            <v>17.263000000000002</v>
          </cell>
          <cell r="AG9">
            <v>2.6770000000000005</v>
          </cell>
          <cell r="AH9">
            <v>1.6660000000000001</v>
          </cell>
          <cell r="AJ9">
            <v>263.411</v>
          </cell>
          <cell r="AK9">
            <v>8.4971290322580639</v>
          </cell>
          <cell r="AL9">
            <v>119.91</v>
          </cell>
          <cell r="AM9">
            <v>143.50099999999998</v>
          </cell>
        </row>
        <row r="10">
          <cell r="C10" t="str">
            <v>April</v>
          </cell>
          <cell r="D10">
            <v>7.1964487251584055</v>
          </cell>
          <cell r="E10">
            <v>3.9161458923233137</v>
          </cell>
          <cell r="F10">
            <v>9.022193201064173</v>
          </cell>
          <cell r="G10">
            <v>3.7500000000000006E-2</v>
          </cell>
          <cell r="H10">
            <v>19.376101699569453</v>
          </cell>
          <cell r="I10">
            <v>1.3273204344387928</v>
          </cell>
          <cell r="J10">
            <v>2.1945875353939881</v>
          </cell>
          <cell r="K10">
            <v>0</v>
          </cell>
          <cell r="L10">
            <v>0.1125</v>
          </cell>
          <cell r="M10">
            <v>4.1705387918189096</v>
          </cell>
          <cell r="N10">
            <v>0</v>
          </cell>
          <cell r="O10">
            <v>3.6000000000000004E-2</v>
          </cell>
          <cell r="P10">
            <v>0</v>
          </cell>
          <cell r="Q10">
            <v>0.27500000000000008</v>
          </cell>
          <cell r="R10">
            <v>6.9695866152518944</v>
          </cell>
          <cell r="S10">
            <v>0.169158251194826</v>
          </cell>
          <cell r="T10">
            <v>0</v>
          </cell>
          <cell r="U10">
            <v>0.95326600955860785</v>
          </cell>
          <cell r="V10">
            <v>2.7866143117790165</v>
          </cell>
          <cell r="W10">
            <v>1.8534521285350498</v>
          </cell>
          <cell r="X10">
            <v>13.220734175676256</v>
          </cell>
          <cell r="Y10">
            <v>0.23831650238965196</v>
          </cell>
          <cell r="Z10">
            <v>21.812567702166039</v>
          </cell>
          <cell r="AA10">
            <v>0.22500000000000001</v>
          </cell>
          <cell r="AB10">
            <v>0</v>
          </cell>
          <cell r="AC10">
            <v>9.0000000000000011E-3</v>
          </cell>
          <cell r="AD10">
            <v>0</v>
          </cell>
          <cell r="AE10">
            <v>2.0111600955845574</v>
          </cell>
          <cell r="AF10">
            <v>1.7798990143379121</v>
          </cell>
          <cell r="AG10">
            <v>0.11915825119482598</v>
          </cell>
          <cell r="AH10">
            <v>0</v>
          </cell>
          <cell r="AJ10">
            <v>99.812249337435645</v>
          </cell>
          <cell r="AK10">
            <v>3.2197499786269561</v>
          </cell>
          <cell r="AL10">
            <v>54.633922895018912</v>
          </cell>
          <cell r="AM10">
            <v>45.178326442416747</v>
          </cell>
        </row>
        <row r="11">
          <cell r="C11" t="str">
            <v>Mei</v>
          </cell>
          <cell r="D11">
            <v>9.4325075206606499</v>
          </cell>
          <cell r="E11">
            <v>7.4344500358414525</v>
          </cell>
          <cell r="F11">
            <v>8.9595070820877325</v>
          </cell>
          <cell r="G11">
            <v>3.7500000000000006E-2</v>
          </cell>
          <cell r="H11">
            <v>1.7159014164175461</v>
          </cell>
          <cell r="I11">
            <v>11.256937676969942</v>
          </cell>
          <cell r="J11">
            <v>0</v>
          </cell>
          <cell r="K11">
            <v>6.3686736360177658</v>
          </cell>
          <cell r="L11">
            <v>3.3519334926409292</v>
          </cell>
          <cell r="M11">
            <v>0</v>
          </cell>
          <cell r="N11">
            <v>0</v>
          </cell>
          <cell r="O11">
            <v>0</v>
          </cell>
          <cell r="P11">
            <v>9.0000000000000011E-3</v>
          </cell>
          <cell r="Q11">
            <v>0</v>
          </cell>
          <cell r="R11">
            <v>0</v>
          </cell>
          <cell r="S11">
            <v>0.1125</v>
          </cell>
          <cell r="T11">
            <v>2.5000000000000005E-2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5.3999999999999999E-2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8.7500000000000008E-2</v>
          </cell>
          <cell r="AH11">
            <v>7.5000000000000011E-2</v>
          </cell>
          <cell r="AJ11">
            <v>48.920410860636018</v>
          </cell>
          <cell r="AK11">
            <v>1.578077769697936</v>
          </cell>
          <cell r="AL11">
            <v>48.566410860636019</v>
          </cell>
          <cell r="AM11">
            <v>0.35400000000000004</v>
          </cell>
        </row>
        <row r="12">
          <cell r="C12" t="str">
            <v>Juni</v>
          </cell>
          <cell r="D12">
            <v>7.5000000000000011E-2</v>
          </cell>
          <cell r="E12">
            <v>1.5490572655327379</v>
          </cell>
          <cell r="F12">
            <v>2.4384305948822091</v>
          </cell>
          <cell r="G12">
            <v>0.10450000000000001</v>
          </cell>
          <cell r="H12">
            <v>0.21250000000000002</v>
          </cell>
          <cell r="I12">
            <v>0.74402917846466265</v>
          </cell>
          <cell r="J12">
            <v>0</v>
          </cell>
          <cell r="K12">
            <v>0</v>
          </cell>
          <cell r="L12">
            <v>0</v>
          </cell>
          <cell r="M12">
            <v>2.6822736543704297</v>
          </cell>
          <cell r="N12">
            <v>0</v>
          </cell>
          <cell r="O12">
            <v>1.0157660095586079</v>
          </cell>
          <cell r="P12">
            <v>0</v>
          </cell>
          <cell r="Q12">
            <v>0</v>
          </cell>
          <cell r="R12">
            <v>0.15000000000000002</v>
          </cell>
          <cell r="S12">
            <v>8.7500000000000008E-2</v>
          </cell>
          <cell r="T12">
            <v>0.51250000000000007</v>
          </cell>
          <cell r="U12">
            <v>0</v>
          </cell>
          <cell r="V12">
            <v>2.5000000000000005E-2</v>
          </cell>
          <cell r="W12">
            <v>0</v>
          </cell>
          <cell r="X12">
            <v>0.7315291784646627</v>
          </cell>
          <cell r="Y12">
            <v>1.7069014164175462</v>
          </cell>
          <cell r="Z12">
            <v>0</v>
          </cell>
          <cell r="AA12">
            <v>0</v>
          </cell>
          <cell r="AB12">
            <v>0</v>
          </cell>
          <cell r="AC12">
            <v>0.26331650238965199</v>
          </cell>
          <cell r="AD12">
            <v>8.7500000000000008E-2</v>
          </cell>
          <cell r="AE12">
            <v>8.7500000000000008E-2</v>
          </cell>
          <cell r="AF12">
            <v>0.35000000000000003</v>
          </cell>
          <cell r="AG12">
            <v>9.0000000000000011E-3</v>
          </cell>
          <cell r="AH12">
            <v>0</v>
          </cell>
          <cell r="AJ12">
            <v>12.832303800080508</v>
          </cell>
          <cell r="AK12">
            <v>0.41394528387356477</v>
          </cell>
          <cell r="AL12">
            <v>8.9715567028086483</v>
          </cell>
          <cell r="AM12">
            <v>3.8607470972718607</v>
          </cell>
        </row>
        <row r="13">
          <cell r="C13" t="str">
            <v xml:space="preserve">Juli 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0.23831650238965196</v>
          </cell>
          <cell r="I13">
            <v>0.23831650238965196</v>
          </cell>
          <cell r="J13">
            <v>0</v>
          </cell>
          <cell r="K13">
            <v>0</v>
          </cell>
          <cell r="L13">
            <v>6.2500000000000014E-2</v>
          </cell>
          <cell r="M13">
            <v>0</v>
          </cell>
          <cell r="N13">
            <v>1.4630583569293254</v>
          </cell>
          <cell r="O13">
            <v>0</v>
          </cell>
          <cell r="P13">
            <v>0.7008165023896521</v>
          </cell>
          <cell r="Q13">
            <v>6.2500000000000014E-2</v>
          </cell>
          <cell r="R13">
            <v>0.12500000000000003</v>
          </cell>
          <cell r="S13">
            <v>0</v>
          </cell>
          <cell r="T13">
            <v>3.7500000000000006E-2</v>
          </cell>
          <cell r="U13">
            <v>5.000000000000001E-2</v>
          </cell>
          <cell r="V13">
            <v>1.0003722379528834</v>
          </cell>
          <cell r="W13">
            <v>2.5000000000000005E-2</v>
          </cell>
          <cell r="X13">
            <v>3.1572736543704298</v>
          </cell>
          <cell r="Y13">
            <v>1.754899014337912</v>
          </cell>
          <cell r="Z13">
            <v>1.7319014164175461</v>
          </cell>
          <cell r="AA13">
            <v>3.7500000000000006E-2</v>
          </cell>
          <cell r="AB13">
            <v>2.5000000000000005E-2</v>
          </cell>
          <cell r="AC13">
            <v>1.2500000000000002E-2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10.722454187177052</v>
          </cell>
          <cell r="AK13">
            <v>0.34588561894119524</v>
          </cell>
          <cell r="AL13">
            <v>2.8905078640982813</v>
          </cell>
          <cell r="AM13">
            <v>7.831946323078772</v>
          </cell>
        </row>
        <row r="14">
          <cell r="C14" t="str">
            <v>Agst</v>
          </cell>
          <cell r="D14">
            <v>0</v>
          </cell>
          <cell r="E14">
            <v>0</v>
          </cell>
          <cell r="F14">
            <v>0</v>
          </cell>
          <cell r="G14">
            <v>0.74415825119482615</v>
          </cell>
          <cell r="H14">
            <v>0</v>
          </cell>
          <cell r="I14">
            <v>3.7500000000000006E-2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4.5000000000000005E-3</v>
          </cell>
          <cell r="AD14">
            <v>0</v>
          </cell>
          <cell r="AE14">
            <v>0</v>
          </cell>
          <cell r="AF14">
            <v>0.10000000000000002</v>
          </cell>
          <cell r="AG14">
            <v>0.23831650238965196</v>
          </cell>
          <cell r="AH14">
            <v>0.55000000000000016</v>
          </cell>
          <cell r="AJ14">
            <v>1.6744747535844784</v>
          </cell>
          <cell r="AK14">
            <v>5.401531463175737E-2</v>
          </cell>
          <cell r="AL14">
            <v>0.78165825119482613</v>
          </cell>
          <cell r="AM14">
            <v>0.89281650238965216</v>
          </cell>
        </row>
        <row r="15">
          <cell r="C15" t="str">
            <v>Sept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3.4000000000000002E-2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3.4000000000000002E-2</v>
          </cell>
          <cell r="AK15">
            <v>1.0967741935483872E-3</v>
          </cell>
          <cell r="AL15">
            <v>0</v>
          </cell>
          <cell r="AM15">
            <v>3.4000000000000002E-2</v>
          </cell>
        </row>
        <row r="16">
          <cell r="C16" t="str">
            <v>Okt</v>
          </cell>
          <cell r="D16">
            <v>0</v>
          </cell>
          <cell r="E16">
            <v>8.5000000000000006E-2</v>
          </cell>
          <cell r="F16">
            <v>8.5000000000000006E-2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6.651762606181963</v>
          </cell>
          <cell r="M16">
            <v>2.6822736543704297</v>
          </cell>
          <cell r="N16">
            <v>4.1453320112997556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7.8029779036230682</v>
          </cell>
          <cell r="W16">
            <v>5.1207042492526389</v>
          </cell>
          <cell r="X16">
            <v>0.34</v>
          </cell>
          <cell r="Y16">
            <v>0.9865291784646627</v>
          </cell>
          <cell r="Z16">
            <v>6.8000000000000005E-2</v>
          </cell>
          <cell r="AA16">
            <v>0</v>
          </cell>
          <cell r="AB16">
            <v>0.255</v>
          </cell>
          <cell r="AC16">
            <v>1.6661582511948261</v>
          </cell>
          <cell r="AD16">
            <v>0</v>
          </cell>
          <cell r="AE16">
            <v>0.34</v>
          </cell>
          <cell r="AF16">
            <v>6.8000000000000005E-2</v>
          </cell>
          <cell r="AG16">
            <v>0</v>
          </cell>
          <cell r="AH16">
            <v>5.1000000000000004E-2</v>
          </cell>
          <cell r="AJ16">
            <v>30.347737854387347</v>
          </cell>
          <cell r="AK16">
            <v>0.97895928562539825</v>
          </cell>
          <cell r="AL16">
            <v>13.649368271852149</v>
          </cell>
          <cell r="AM16">
            <v>16.698369582535197</v>
          </cell>
        </row>
        <row r="17">
          <cell r="C17" t="str">
            <v>Nop</v>
          </cell>
          <cell r="D17">
            <v>0</v>
          </cell>
          <cell r="E17">
            <v>0</v>
          </cell>
          <cell r="F17">
            <v>25.000192992974657</v>
          </cell>
          <cell r="G17">
            <v>0.51</v>
          </cell>
          <cell r="H17">
            <v>13.508562174943924</v>
          </cell>
          <cell r="I17">
            <v>11.384146687115178</v>
          </cell>
          <cell r="J17">
            <v>0.42500000000000004</v>
          </cell>
          <cell r="K17">
            <v>0.85000000000000009</v>
          </cell>
          <cell r="L17">
            <v>0</v>
          </cell>
          <cell r="M17">
            <v>0.42500000000000004</v>
          </cell>
          <cell r="N17">
            <v>0</v>
          </cell>
          <cell r="O17">
            <v>6.8000000000000005E-2</v>
          </cell>
          <cell r="P17">
            <v>0</v>
          </cell>
          <cell r="Q17">
            <v>6.8000000000000005E-2</v>
          </cell>
          <cell r="R17">
            <v>0.23800000000000002</v>
          </cell>
          <cell r="S17">
            <v>24.161708862059108</v>
          </cell>
          <cell r="T17">
            <v>0.44200000000000006</v>
          </cell>
          <cell r="U17">
            <v>3.4000000000000002E-2</v>
          </cell>
          <cell r="V17">
            <v>0</v>
          </cell>
          <cell r="W17">
            <v>2.3527844070867503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0.23527844070867504</v>
          </cell>
          <cell r="AH17">
            <v>0</v>
          </cell>
          <cell r="AJ17">
            <v>79.702673564888272</v>
          </cell>
          <cell r="AK17">
            <v>2.5710539859641379</v>
          </cell>
          <cell r="AL17">
            <v>52.476901855033752</v>
          </cell>
          <cell r="AM17">
            <v>27.225771709854534</v>
          </cell>
        </row>
        <row r="18">
          <cell r="C18" t="str">
            <v>Des</v>
          </cell>
          <cell r="D18">
            <v>1.8822275256694003</v>
          </cell>
          <cell r="E18">
            <v>2.3707844070867501</v>
          </cell>
          <cell r="F18">
            <v>0</v>
          </cell>
          <cell r="G18">
            <v>9.5983696952293514</v>
          </cell>
          <cell r="H18">
            <v>6.7272340969321265</v>
          </cell>
          <cell r="I18">
            <v>2.8675628477954254</v>
          </cell>
          <cell r="J18">
            <v>7.6479542074006064</v>
          </cell>
          <cell r="K18">
            <v>4.4702903734648265</v>
          </cell>
          <cell r="L18">
            <v>1.6469490849607251</v>
          </cell>
          <cell r="M18">
            <v>6.1172394584255505</v>
          </cell>
          <cell r="N18">
            <v>8.7500000000000008E-2</v>
          </cell>
          <cell r="O18">
            <v>4.2419214542068193</v>
          </cell>
          <cell r="P18">
            <v>19.119739390458701</v>
          </cell>
          <cell r="Q18">
            <v>0.28750000000000003</v>
          </cell>
          <cell r="R18">
            <v>0.70583532212602507</v>
          </cell>
          <cell r="S18">
            <v>0.47055688141735008</v>
          </cell>
          <cell r="T18">
            <v>0</v>
          </cell>
          <cell r="U18">
            <v>0</v>
          </cell>
          <cell r="V18">
            <v>8.7500000000000008E-2</v>
          </cell>
          <cell r="W18">
            <v>10.976146687115179</v>
          </cell>
          <cell r="X18">
            <v>10.080938943200808</v>
          </cell>
          <cell r="Y18">
            <v>8.9145234553720645</v>
          </cell>
          <cell r="Z18">
            <v>1.6019861846230472</v>
          </cell>
          <cell r="AA18">
            <v>0.36250000000000004</v>
          </cell>
          <cell r="AB18">
            <v>0.42500000000000004</v>
          </cell>
          <cell r="AC18">
            <v>0.19900000000000004</v>
          </cell>
          <cell r="AD18">
            <v>10.824077439143723</v>
          </cell>
          <cell r="AE18">
            <v>0.7171384959429149</v>
          </cell>
          <cell r="AF18">
            <v>0</v>
          </cell>
          <cell r="AG18">
            <v>1.4116706442520501</v>
          </cell>
          <cell r="AH18">
            <v>0.5477784407086751</v>
          </cell>
          <cell r="AI18">
            <v>69.941000000000003</v>
          </cell>
          <cell r="AJ18">
            <v>114.3899250355321</v>
          </cell>
          <cell r="AK18">
            <v>3.6899975817913582</v>
          </cell>
          <cell r="AL18">
            <v>67.771107863756299</v>
          </cell>
          <cell r="AM18">
            <v>46.618817171775795</v>
          </cell>
        </row>
        <row r="19">
          <cell r="A19">
            <v>2</v>
          </cell>
          <cell r="B19">
            <v>1990</v>
          </cell>
          <cell r="C19" t="str">
            <v>Jan</v>
          </cell>
          <cell r="D19">
            <v>8.6728354600402948</v>
          </cell>
          <cell r="E19">
            <v>5.3669979852249838</v>
          </cell>
          <cell r="F19">
            <v>0.11349899261249161</v>
          </cell>
          <cell r="G19">
            <v>0</v>
          </cell>
          <cell r="H19">
            <v>0.11900000000000001</v>
          </cell>
          <cell r="I19">
            <v>14.846636668905305</v>
          </cell>
          <cell r="J19">
            <v>0.59208596373404965</v>
          </cell>
          <cell r="K19">
            <v>1.4981034251175287</v>
          </cell>
          <cell r="L19">
            <v>3.8317414372061789</v>
          </cell>
          <cell r="M19">
            <v>12.446916051040967</v>
          </cell>
          <cell r="N19">
            <v>44.706470114170585</v>
          </cell>
          <cell r="O19">
            <v>25.978046339825383</v>
          </cell>
          <cell r="P19">
            <v>22.7766124916051</v>
          </cell>
          <cell r="Q19">
            <v>10.523660846205507</v>
          </cell>
          <cell r="R19">
            <v>1.6429120214909334</v>
          </cell>
          <cell r="S19">
            <v>3.1908448623237069</v>
          </cell>
          <cell r="T19">
            <v>0</v>
          </cell>
          <cell r="U19">
            <v>4.5575211551376764</v>
          </cell>
          <cell r="V19">
            <v>7.4998784419073203</v>
          </cell>
          <cell r="W19">
            <v>32.837396910678301</v>
          </cell>
          <cell r="X19">
            <v>10.327341840161184</v>
          </cell>
          <cell r="Y19">
            <v>21.309283411685694</v>
          </cell>
          <cell r="Z19">
            <v>13.880054398925452</v>
          </cell>
          <cell r="AA19">
            <v>14.717660846205506</v>
          </cell>
          <cell r="AB19">
            <v>6.810117528542647</v>
          </cell>
          <cell r="AC19">
            <v>8.1597877770315641</v>
          </cell>
          <cell r="AD19">
            <v>4.9001417058428478</v>
          </cell>
          <cell r="AE19">
            <v>15.810408999328407</v>
          </cell>
          <cell r="AF19">
            <v>19.550664204163869</v>
          </cell>
          <cell r="AG19">
            <v>3.4566568166554736</v>
          </cell>
          <cell r="AH19">
            <v>4.6251235728676967</v>
          </cell>
          <cell r="AJ19">
            <v>324.7484002686366</v>
          </cell>
          <cell r="AK19">
            <v>10.475754847375374</v>
          </cell>
          <cell r="AL19">
            <v>153.11551779717928</v>
          </cell>
          <cell r="AM19">
            <v>171.63288247145735</v>
          </cell>
        </row>
        <row r="20">
          <cell r="C20" t="str">
            <v>Peb</v>
          </cell>
          <cell r="D20">
            <v>4.4117515110812624</v>
          </cell>
          <cell r="E20">
            <v>3.7441914036265951</v>
          </cell>
          <cell r="F20">
            <v>15.384314640698454</v>
          </cell>
          <cell r="G20">
            <v>10.218372733378107</v>
          </cell>
          <cell r="H20">
            <v>10.615504701141704</v>
          </cell>
          <cell r="I20">
            <v>5.7290449966420409</v>
          </cell>
          <cell r="J20">
            <v>6.7359670920080594</v>
          </cell>
          <cell r="K20">
            <v>6.3128381464069845</v>
          </cell>
          <cell r="L20">
            <v>7.2530530557421091</v>
          </cell>
          <cell r="M20">
            <v>1.5446934184016117</v>
          </cell>
          <cell r="N20">
            <v>13.831053055742109</v>
          </cell>
          <cell r="O20">
            <v>11.433252182672934</v>
          </cell>
          <cell r="P20">
            <v>7.3727061786433845</v>
          </cell>
          <cell r="Q20">
            <v>13.4675520483546</v>
          </cell>
          <cell r="R20">
            <v>0.79800000000000004</v>
          </cell>
          <cell r="S20">
            <v>13.025891202149094</v>
          </cell>
          <cell r="T20">
            <v>22.041053055742108</v>
          </cell>
          <cell r="U20">
            <v>16.529710208193421</v>
          </cell>
          <cell r="V20">
            <v>5.8864264607118875</v>
          </cell>
          <cell r="W20">
            <v>1.5621870382807255</v>
          </cell>
          <cell r="X20">
            <v>10.985894224311618</v>
          </cell>
          <cell r="Y20">
            <v>6.354402619207522</v>
          </cell>
          <cell r="Z20">
            <v>5.6749496306245803E-2</v>
          </cell>
          <cell r="AA20">
            <v>6.0168381464069842</v>
          </cell>
          <cell r="AB20">
            <v>19.705842175957017</v>
          </cell>
          <cell r="AC20">
            <v>13.169461047683008</v>
          </cell>
          <cell r="AD20">
            <v>31.332819006044325</v>
          </cell>
          <cell r="AE20">
            <v>24.371991605104096</v>
          </cell>
          <cell r="AF20">
            <v>0</v>
          </cell>
          <cell r="AG20">
            <v>0</v>
          </cell>
          <cell r="AH20">
            <v>0</v>
          </cell>
          <cell r="AJ20">
            <v>289.89156145063794</v>
          </cell>
          <cell r="AK20">
            <v>9.3513406919560627</v>
          </cell>
          <cell r="AL20">
            <v>118.85229516453994</v>
          </cell>
          <cell r="AM20">
            <v>171.03926628609804</v>
          </cell>
        </row>
        <row r="21">
          <cell r="C21" t="str">
            <v>Maret</v>
          </cell>
          <cell r="D21">
            <v>12.516633982538616</v>
          </cell>
          <cell r="E21">
            <v>1.3880000000000001</v>
          </cell>
          <cell r="F21">
            <v>10.695548690396238</v>
          </cell>
          <cell r="G21">
            <v>7.4079999999999995</v>
          </cell>
          <cell r="H21">
            <v>0.85574748153122893</v>
          </cell>
          <cell r="I21">
            <v>1.3844580255204835</v>
          </cell>
          <cell r="J21">
            <v>0.79400000000000004</v>
          </cell>
          <cell r="K21">
            <v>3.9484351914036266</v>
          </cell>
          <cell r="L21">
            <v>8.9316480859637348</v>
          </cell>
          <cell r="M21">
            <v>14.608298858294155</v>
          </cell>
          <cell r="N21">
            <v>38.250356615177971</v>
          </cell>
          <cell r="O21">
            <v>62.71937206178643</v>
          </cell>
          <cell r="P21">
            <v>23.861220282068498</v>
          </cell>
          <cell r="Q21">
            <v>4.2349818670248487</v>
          </cell>
          <cell r="R21">
            <v>0.5139999999999999</v>
          </cell>
          <cell r="S21">
            <v>4.29</v>
          </cell>
          <cell r="T21">
            <v>1.0704580255204834</v>
          </cell>
          <cell r="U21">
            <v>6.4452672934855606</v>
          </cell>
          <cell r="V21">
            <v>1.3139999999999998</v>
          </cell>
          <cell r="W21">
            <v>0.187</v>
          </cell>
          <cell r="X21">
            <v>0.15300000000000002</v>
          </cell>
          <cell r="Y21">
            <v>0.52645802552048349</v>
          </cell>
          <cell r="Z21">
            <v>1.052916051040967</v>
          </cell>
          <cell r="AA21">
            <v>0.11349899261249161</v>
          </cell>
          <cell r="AB21">
            <v>0</v>
          </cell>
          <cell r="AC21">
            <v>0</v>
          </cell>
          <cell r="AD21">
            <v>12.015000000000001</v>
          </cell>
          <cell r="AE21">
            <v>0</v>
          </cell>
          <cell r="AF21">
            <v>0</v>
          </cell>
          <cell r="AG21">
            <v>2.9604298186702485</v>
          </cell>
          <cell r="AH21">
            <v>0.56749496306245795</v>
          </cell>
          <cell r="AJ21">
            <v>222.80622431161851</v>
          </cell>
          <cell r="AK21">
            <v>7.1872975584393064</v>
          </cell>
          <cell r="AL21">
            <v>192.11070114170585</v>
          </cell>
          <cell r="AM21">
            <v>30.695523169912693</v>
          </cell>
        </row>
        <row r="22">
          <cell r="C22" t="str">
            <v>April</v>
          </cell>
          <cell r="D22">
            <v>0</v>
          </cell>
          <cell r="E22">
            <v>10.353365345869712</v>
          </cell>
          <cell r="F22">
            <v>2.812408327736736</v>
          </cell>
          <cell r="G22">
            <v>0</v>
          </cell>
          <cell r="H22">
            <v>3.1587481531229011</v>
          </cell>
          <cell r="I22">
            <v>5.8804580255204844</v>
          </cell>
          <cell r="J22">
            <v>5.1000000000000004E-2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5.6994942914707858</v>
          </cell>
          <cell r="P22">
            <v>4.0274083277367358</v>
          </cell>
          <cell r="Q22">
            <v>6.7046017461383478</v>
          </cell>
          <cell r="R22">
            <v>11.558217595701812</v>
          </cell>
          <cell r="S22">
            <v>20.109082605775686</v>
          </cell>
          <cell r="T22">
            <v>18.559825386165212</v>
          </cell>
          <cell r="U22">
            <v>12.387916722632639</v>
          </cell>
          <cell r="V22">
            <v>23.571229012760242</v>
          </cell>
          <cell r="W22">
            <v>5.3591773002014769</v>
          </cell>
          <cell r="X22">
            <v>4.6270718603089316</v>
          </cell>
          <cell r="Y22">
            <v>5.0662149093351241</v>
          </cell>
          <cell r="Z22">
            <v>8.4599999999999991</v>
          </cell>
          <cell r="AA22">
            <v>1.8159838817998657</v>
          </cell>
          <cell r="AB22">
            <v>0</v>
          </cell>
          <cell r="AC22">
            <v>0</v>
          </cell>
          <cell r="AD22">
            <v>5.6749496306245803E-2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J22">
            <v>150.25895298858296</v>
          </cell>
          <cell r="AK22">
            <v>4.8470629996317083</v>
          </cell>
          <cell r="AL22">
            <v>50.245701813297515</v>
          </cell>
          <cell r="AM22">
            <v>100.01325117528542</v>
          </cell>
        </row>
        <row r="23">
          <cell r="C23" t="str">
            <v>Mei</v>
          </cell>
          <cell r="D23">
            <v>0.42899999999999994</v>
          </cell>
          <cell r="E23">
            <v>0</v>
          </cell>
          <cell r="F23">
            <v>3.4044942914707859</v>
          </cell>
          <cell r="G23">
            <v>0</v>
          </cell>
          <cell r="H23">
            <v>0</v>
          </cell>
          <cell r="I23">
            <v>0</v>
          </cell>
          <cell r="J23">
            <v>6.4521074546675603</v>
          </cell>
          <cell r="K23">
            <v>10.942992612491604</v>
          </cell>
          <cell r="L23">
            <v>17.608761584956344</v>
          </cell>
          <cell r="M23">
            <v>1.3889429147078576</v>
          </cell>
          <cell r="N23">
            <v>0</v>
          </cell>
          <cell r="O23">
            <v>0</v>
          </cell>
          <cell r="P23">
            <v>3.0819160510409667</v>
          </cell>
          <cell r="Q23">
            <v>2.5163653458697111</v>
          </cell>
          <cell r="R23">
            <v>10.627458025520484</v>
          </cell>
          <cell r="S23">
            <v>7.1531457353928811</v>
          </cell>
          <cell r="T23">
            <v>9.8120611148421784</v>
          </cell>
          <cell r="U23">
            <v>2.64</v>
          </cell>
          <cell r="V23">
            <v>5.6725802552048359</v>
          </cell>
          <cell r="W23">
            <v>2.4300000000000002</v>
          </cell>
          <cell r="X23">
            <v>0.52645802552048349</v>
          </cell>
          <cell r="Y23">
            <v>9.6673619879113488</v>
          </cell>
          <cell r="Z23">
            <v>16.913999999999998</v>
          </cell>
          <cell r="AA23">
            <v>8.5000000000000006E-2</v>
          </cell>
          <cell r="AB23">
            <v>39.6248932169241</v>
          </cell>
          <cell r="AC23">
            <v>1.290916051040967</v>
          </cell>
          <cell r="AD23">
            <v>0.99674949630624576</v>
          </cell>
          <cell r="AE23">
            <v>0.10200000000000001</v>
          </cell>
          <cell r="AF23">
            <v>0</v>
          </cell>
          <cell r="AG23">
            <v>0</v>
          </cell>
          <cell r="AH23">
            <v>0</v>
          </cell>
          <cell r="AJ23">
            <v>153.36720416386834</v>
          </cell>
          <cell r="AK23">
            <v>4.9473291665763979</v>
          </cell>
          <cell r="AL23">
            <v>56.452038280725297</v>
          </cell>
          <cell r="AM23">
            <v>96.915165883143047</v>
          </cell>
        </row>
        <row r="24">
          <cell r="C24" t="str">
            <v>Juni</v>
          </cell>
          <cell r="D24">
            <v>0</v>
          </cell>
          <cell r="E24">
            <v>0</v>
          </cell>
          <cell r="F24">
            <v>0</v>
          </cell>
          <cell r="G24">
            <v>0.94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0.94</v>
          </cell>
          <cell r="AK24">
            <v>3.0322580645161287E-2</v>
          </cell>
          <cell r="AL24">
            <v>0.94</v>
          </cell>
          <cell r="AM24">
            <v>0</v>
          </cell>
        </row>
        <row r="25">
          <cell r="C25" t="str">
            <v xml:space="preserve">Juli 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1.0009999999999999</v>
          </cell>
          <cell r="S25">
            <v>0.22864222143111429</v>
          </cell>
          <cell r="T25">
            <v>0.45728444286222858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0.28599999999999998</v>
          </cell>
          <cell r="AF25">
            <v>0.14299999999999999</v>
          </cell>
          <cell r="AG25">
            <v>0</v>
          </cell>
          <cell r="AH25">
            <v>0</v>
          </cell>
          <cell r="AJ25">
            <v>2.1159266642933425</v>
          </cell>
          <cell r="AK25">
            <v>6.8255698848172341E-2</v>
          </cell>
          <cell r="AL25">
            <v>1.0009999999999999</v>
          </cell>
          <cell r="AM25">
            <v>1.1149266642933429</v>
          </cell>
        </row>
        <row r="26">
          <cell r="C26" t="str">
            <v>Agst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9.4428385590688668E-2</v>
          </cell>
          <cell r="AH26">
            <v>0</v>
          </cell>
          <cell r="AJ26">
            <v>9.4428385590688668E-2</v>
          </cell>
          <cell r="AK26">
            <v>3.0460769545383442E-3</v>
          </cell>
          <cell r="AL26">
            <v>0</v>
          </cell>
          <cell r="AM26">
            <v>9.4428385590688668E-2</v>
          </cell>
        </row>
        <row r="27">
          <cell r="C27" t="str">
            <v>Sept</v>
          </cell>
          <cell r="D27">
            <v>0.37771354236275467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0.34296333214667146</v>
          </cell>
          <cell r="K27">
            <v>1.9434588821644714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0.45728444286222858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3.1214201995361264</v>
          </cell>
          <cell r="AK27">
            <v>0.10069097417858472</v>
          </cell>
          <cell r="AL27">
            <v>2.6641357566738977</v>
          </cell>
          <cell r="AM27">
            <v>0.45728444286222858</v>
          </cell>
        </row>
        <row r="28">
          <cell r="C28" t="str">
            <v>Okt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1.2575322178711286</v>
          </cell>
          <cell r="AE28">
            <v>0.68592666429334292</v>
          </cell>
          <cell r="AF28">
            <v>0</v>
          </cell>
          <cell r="AG28">
            <v>0</v>
          </cell>
          <cell r="AH28">
            <v>0</v>
          </cell>
          <cell r="AJ28">
            <v>1.9434588821644714</v>
          </cell>
          <cell r="AK28">
            <v>6.2692222005305526E-2</v>
          </cell>
          <cell r="AL28">
            <v>0</v>
          </cell>
          <cell r="AM28">
            <v>1.9434588821644714</v>
          </cell>
        </row>
        <row r="29">
          <cell r="C29" t="str">
            <v>Nop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1.3718533285866858</v>
          </cell>
          <cell r="I29">
            <v>2.9723488786044858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1.7148166607333573</v>
          </cell>
          <cell r="O29">
            <v>0.45728444286222858</v>
          </cell>
          <cell r="P29">
            <v>3.4296333214667145</v>
          </cell>
          <cell r="Q29">
            <v>0</v>
          </cell>
          <cell r="R29">
            <v>1.4861744393022429</v>
          </cell>
          <cell r="S29">
            <v>0</v>
          </cell>
          <cell r="T29">
            <v>0</v>
          </cell>
          <cell r="U29">
            <v>3.5439544321822716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0.34296333214667146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4.6871655393378431</v>
          </cell>
          <cell r="AH29">
            <v>0</v>
          </cell>
          <cell r="AJ29">
            <v>20.006194375222499</v>
          </cell>
          <cell r="AK29">
            <v>0.64536110887814513</v>
          </cell>
          <cell r="AL29">
            <v>11.432111071555713</v>
          </cell>
          <cell r="AM29">
            <v>8.5740833036667858</v>
          </cell>
        </row>
        <row r="30">
          <cell r="C30" t="str">
            <v>Des</v>
          </cell>
          <cell r="D30">
            <v>0.22864222143111429</v>
          </cell>
          <cell r="E30">
            <v>0</v>
          </cell>
          <cell r="F30">
            <v>7.4308721965112134</v>
          </cell>
          <cell r="G30">
            <v>6.4946350818077363</v>
          </cell>
          <cell r="H30">
            <v>7.0094675485716866</v>
          </cell>
          <cell r="I30">
            <v>4.7051054367991938</v>
          </cell>
          <cell r="J30">
            <v>10.71333118373034</v>
          </cell>
          <cell r="K30">
            <v>0.20697399245209291</v>
          </cell>
          <cell r="L30">
            <v>0</v>
          </cell>
          <cell r="M30">
            <v>0</v>
          </cell>
          <cell r="N30">
            <v>1.2358639888921072</v>
          </cell>
          <cell r="O30">
            <v>0.41394798490418583</v>
          </cell>
          <cell r="P30">
            <v>0.41394798490418583</v>
          </cell>
          <cell r="Q30">
            <v>1.8627659320688361</v>
          </cell>
          <cell r="R30">
            <v>7.8881566393734435</v>
          </cell>
          <cell r="S30">
            <v>5.1780781428199933</v>
          </cell>
          <cell r="T30">
            <v>0</v>
          </cell>
          <cell r="U30">
            <v>3.0866699893200424</v>
          </cell>
          <cell r="V30">
            <v>5.1011135242420291</v>
          </cell>
          <cell r="W30">
            <v>7.4092039675321946</v>
          </cell>
          <cell r="X30">
            <v>7.2261498383619003</v>
          </cell>
          <cell r="Y30">
            <v>0.22864222143111429</v>
          </cell>
          <cell r="Z30">
            <v>0.20697399245209291</v>
          </cell>
          <cell r="AA30">
            <v>4.0012388750445007</v>
          </cell>
          <cell r="AB30">
            <v>0.75691131705085724</v>
          </cell>
          <cell r="AC30">
            <v>1.4645062103232214</v>
          </cell>
          <cell r="AD30">
            <v>0</v>
          </cell>
          <cell r="AE30">
            <v>0</v>
          </cell>
          <cell r="AF30">
            <v>0</v>
          </cell>
          <cell r="AG30">
            <v>3.3115838792334866</v>
          </cell>
          <cell r="AH30">
            <v>3.3115838792334866</v>
          </cell>
          <cell r="AI30">
            <v>62.71937206178643</v>
          </cell>
          <cell r="AJ30">
            <v>89.886366028491054</v>
          </cell>
          <cell r="AK30">
            <v>2.8995601944674534</v>
          </cell>
          <cell r="AL30">
            <v>48.603710191446133</v>
          </cell>
          <cell r="AM30">
            <v>41.282655837044921</v>
          </cell>
        </row>
        <row r="31">
          <cell r="A31">
            <v>3</v>
          </cell>
          <cell r="B31">
            <v>1991</v>
          </cell>
          <cell r="C31" t="str">
            <v>Jan</v>
          </cell>
          <cell r="D31">
            <v>14.970515758404472</v>
          </cell>
          <cell r="E31">
            <v>7.7141836038229572</v>
          </cell>
          <cell r="F31">
            <v>5.3297218457502078</v>
          </cell>
          <cell r="G31">
            <v>1.8350315168089448</v>
          </cell>
          <cell r="H31">
            <v>11.047717704018744</v>
          </cell>
          <cell r="I31">
            <v>12.61742098779669</v>
          </cell>
          <cell r="J31">
            <v>10.79287393276422</v>
          </cell>
          <cell r="K31">
            <v>11.690623208629948</v>
          </cell>
          <cell r="L31">
            <v>5.3005637112675128</v>
          </cell>
          <cell r="M31">
            <v>9.8971594897819433</v>
          </cell>
          <cell r="N31">
            <v>3.4000000000000002E-2</v>
          </cell>
          <cell r="O31">
            <v>15.352340857610656</v>
          </cell>
          <cell r="P31">
            <v>13.618731154255359</v>
          </cell>
          <cell r="Q31">
            <v>1.5085472752134172</v>
          </cell>
          <cell r="R31">
            <v>10.090829846413659</v>
          </cell>
          <cell r="S31">
            <v>2.6185787920223618</v>
          </cell>
          <cell r="T31">
            <v>5.1946103088313063</v>
          </cell>
          <cell r="U31">
            <v>13.174346960117376</v>
          </cell>
          <cell r="V31">
            <v>7.3431671677688595</v>
          </cell>
          <cell r="W31">
            <v>9.8736418256402505</v>
          </cell>
          <cell r="X31">
            <v>17.249465094942938</v>
          </cell>
          <cell r="Y31">
            <v>14.059183879041944</v>
          </cell>
          <cell r="Z31">
            <v>7.0487328398116311</v>
          </cell>
          <cell r="AA31">
            <v>1.5736105840502923</v>
          </cell>
          <cell r="AB31">
            <v>7.4896530398826213</v>
          </cell>
          <cell r="AC31">
            <v>7.6980529202514623</v>
          </cell>
          <cell r="AD31">
            <v>8.4301855095601752</v>
          </cell>
          <cell r="AE31">
            <v>21.002025414302224</v>
          </cell>
          <cell r="AF31">
            <v>5.7103356908369687</v>
          </cell>
          <cell r="AG31">
            <v>0.78</v>
          </cell>
          <cell r="AH31">
            <v>11.28</v>
          </cell>
          <cell r="AJ31">
            <v>272.32585091959908</v>
          </cell>
          <cell r="AK31">
            <v>8.7847048683741633</v>
          </cell>
          <cell r="AL31">
            <v>131.80026089253874</v>
          </cell>
          <cell r="AM31">
            <v>140.52559002706039</v>
          </cell>
        </row>
        <row r="32">
          <cell r="C32" t="str">
            <v>Peb</v>
          </cell>
          <cell r="D32">
            <v>6.6705157584044716</v>
          </cell>
          <cell r="E32">
            <v>3.6520630336178899</v>
          </cell>
          <cell r="F32">
            <v>6.1640980866822881</v>
          </cell>
          <cell r="G32">
            <v>4.7700630336178902</v>
          </cell>
          <cell r="H32">
            <v>8.861893960111809</v>
          </cell>
          <cell r="I32">
            <v>7.3735859195713065</v>
          </cell>
          <cell r="J32">
            <v>17.1466812956551</v>
          </cell>
          <cell r="K32">
            <v>8.7565067251183066</v>
          </cell>
          <cell r="L32">
            <v>14.392542934096687</v>
          </cell>
          <cell r="M32">
            <v>11.21523760415468</v>
          </cell>
          <cell r="N32">
            <v>15.276647597889946</v>
          </cell>
          <cell r="O32">
            <v>0.90306303361788953</v>
          </cell>
          <cell r="P32">
            <v>0.18103151680894475</v>
          </cell>
          <cell r="Q32">
            <v>9.0515758404472374E-2</v>
          </cell>
          <cell r="R32">
            <v>19.32717898748724</v>
          </cell>
          <cell r="S32">
            <v>21.798343444657608</v>
          </cell>
          <cell r="T32">
            <v>12.179373255114596</v>
          </cell>
          <cell r="U32">
            <v>0.99061030883130652</v>
          </cell>
          <cell r="V32">
            <v>4.8265157584044722</v>
          </cell>
          <cell r="W32">
            <v>0.30003151680894474</v>
          </cell>
          <cell r="X32">
            <v>16.676859203062076</v>
          </cell>
          <cell r="Y32">
            <v>2.7388588520093724</v>
          </cell>
          <cell r="Z32">
            <v>7.222578792022361</v>
          </cell>
          <cell r="AA32">
            <v>6.3621249871555161</v>
          </cell>
          <cell r="AB32">
            <v>17.007395738637374</v>
          </cell>
          <cell r="AC32">
            <v>21.777761515150324</v>
          </cell>
          <cell r="AD32">
            <v>8.3695469999944301</v>
          </cell>
          <cell r="AE32">
            <v>1.6292836512805025</v>
          </cell>
          <cell r="AF32">
            <v>0</v>
          </cell>
          <cell r="AG32">
            <v>0</v>
          </cell>
          <cell r="AH32">
            <v>0</v>
          </cell>
          <cell r="AJ32">
            <v>246.66090926836782</v>
          </cell>
          <cell r="AK32">
            <v>7.9568035247860589</v>
          </cell>
          <cell r="AL32">
            <v>124.78162524523893</v>
          </cell>
          <cell r="AM32">
            <v>121.87928402312887</v>
          </cell>
        </row>
        <row r="33">
          <cell r="C33" t="str">
            <v>Maret</v>
          </cell>
          <cell r="D33">
            <v>0</v>
          </cell>
          <cell r="E33">
            <v>0</v>
          </cell>
          <cell r="F33">
            <v>0.18103151680894475</v>
          </cell>
          <cell r="G33">
            <v>2.896504268943116</v>
          </cell>
          <cell r="H33">
            <v>5.1000000000000004E-2</v>
          </cell>
          <cell r="I33">
            <v>1.796721845750209</v>
          </cell>
          <cell r="J33">
            <v>20.202993223503761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2.6544993223503761</v>
          </cell>
          <cell r="P33">
            <v>7.42638806065046</v>
          </cell>
          <cell r="Q33">
            <v>17.216662149002509</v>
          </cell>
          <cell r="R33">
            <v>4.5303376516122276</v>
          </cell>
          <cell r="S33">
            <v>2.3250000000000002</v>
          </cell>
          <cell r="T33">
            <v>20.395214515155889</v>
          </cell>
          <cell r="U33">
            <v>0.18103151680894475</v>
          </cell>
          <cell r="V33">
            <v>0</v>
          </cell>
          <cell r="W33">
            <v>0</v>
          </cell>
          <cell r="X33">
            <v>1.7000000000000001E-2</v>
          </cell>
          <cell r="Y33">
            <v>2.274721845750209</v>
          </cell>
          <cell r="Z33">
            <v>0</v>
          </cell>
          <cell r="AA33">
            <v>0.65983310745012524</v>
          </cell>
          <cell r="AB33">
            <v>4.1046418256402513</v>
          </cell>
          <cell r="AC33">
            <v>0</v>
          </cell>
          <cell r="AD33">
            <v>0.21994436915004176</v>
          </cell>
          <cell r="AE33">
            <v>0</v>
          </cell>
          <cell r="AF33">
            <v>11.685275918255547</v>
          </cell>
          <cell r="AG33">
            <v>21.293162881690169</v>
          </cell>
          <cell r="AH33">
            <v>0.47600000000000003</v>
          </cell>
          <cell r="AJ33">
            <v>120.58796401852277</v>
          </cell>
          <cell r="AK33">
            <v>3.8899343231781538</v>
          </cell>
          <cell r="AL33">
            <v>56.956138038621603</v>
          </cell>
          <cell r="AM33">
            <v>63.63182597990118</v>
          </cell>
        </row>
        <row r="34">
          <cell r="C34" t="str">
            <v>April</v>
          </cell>
          <cell r="D34">
            <v>3.3094678055414315</v>
          </cell>
          <cell r="E34">
            <v>14.064761315765056</v>
          </cell>
          <cell r="F34">
            <v>13.368773410702422</v>
          </cell>
          <cell r="G34">
            <v>13.1899070800914</v>
          </cell>
          <cell r="H34">
            <v>11.842633618011044</v>
          </cell>
          <cell r="I34">
            <v>22.210874758421177</v>
          </cell>
          <cell r="J34">
            <v>3.9240000000000004</v>
          </cell>
          <cell r="K34">
            <v>5.9336253895861546</v>
          </cell>
          <cell r="L34">
            <v>3.2815935975582242</v>
          </cell>
          <cell r="M34">
            <v>4.1036418256402509</v>
          </cell>
          <cell r="N34">
            <v>10.598658536913334</v>
          </cell>
          <cell r="O34">
            <v>6.8930216578658223</v>
          </cell>
          <cell r="P34">
            <v>2.2902151206319017</v>
          </cell>
          <cell r="Q34">
            <v>4.2123707989394052</v>
          </cell>
          <cell r="R34">
            <v>9.9204916443634605</v>
          </cell>
          <cell r="S34">
            <v>12.480712812464045</v>
          </cell>
          <cell r="T34">
            <v>27.410428280488546</v>
          </cell>
          <cell r="U34">
            <v>17.469575200728869</v>
          </cell>
          <cell r="V34">
            <v>2.4193880606504594</v>
          </cell>
          <cell r="W34">
            <v>4.3988873830008357</v>
          </cell>
          <cell r="X34">
            <v>9.8974966117518797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1.3196662149002505</v>
          </cell>
          <cell r="AD34">
            <v>5.17</v>
          </cell>
          <cell r="AE34">
            <v>9.1201164284736045</v>
          </cell>
          <cell r="AF34">
            <v>2.4193880606504594</v>
          </cell>
          <cell r="AG34">
            <v>0</v>
          </cell>
          <cell r="AH34">
            <v>0</v>
          </cell>
          <cell r="AJ34">
            <v>221.24969561314001</v>
          </cell>
          <cell r="AK34">
            <v>7.1370869552625811</v>
          </cell>
          <cell r="AL34">
            <v>129.14403656003108</v>
          </cell>
          <cell r="AM34">
            <v>92.105659053108965</v>
          </cell>
        </row>
        <row r="35">
          <cell r="C35" t="str">
            <v>Mei</v>
          </cell>
          <cell r="D35">
            <v>0</v>
          </cell>
          <cell r="E35">
            <v>0.27154727521341709</v>
          </cell>
          <cell r="F35">
            <v>0</v>
          </cell>
          <cell r="G35">
            <v>0</v>
          </cell>
          <cell r="H35">
            <v>0</v>
          </cell>
          <cell r="I35">
            <v>0.11900000000000001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0.30053987244548586</v>
          </cell>
          <cell r="T35">
            <v>0.60107974489097171</v>
          </cell>
          <cell r="U35">
            <v>0</v>
          </cell>
          <cell r="V35">
            <v>0</v>
          </cell>
          <cell r="W35">
            <v>1.5026993622274292</v>
          </cell>
          <cell r="X35">
            <v>0</v>
          </cell>
          <cell r="Y35">
            <v>0</v>
          </cell>
          <cell r="Z35">
            <v>0</v>
          </cell>
          <cell r="AA35">
            <v>0.11900000000000001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2.9138662547773042</v>
          </cell>
          <cell r="AK35">
            <v>9.3995685637977555E-2</v>
          </cell>
          <cell r="AL35">
            <v>0.39054727521341709</v>
          </cell>
          <cell r="AM35">
            <v>2.5233189795638871</v>
          </cell>
        </row>
        <row r="36">
          <cell r="C36" t="str">
            <v>Juni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1.88</v>
          </cell>
          <cell r="W36">
            <v>1.1749999999999998</v>
          </cell>
          <cell r="X36">
            <v>0</v>
          </cell>
          <cell r="Y36">
            <v>0</v>
          </cell>
          <cell r="Z36">
            <v>3.4000000000000002E-2</v>
          </cell>
          <cell r="AA36">
            <v>1.41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4.4989999999999997</v>
          </cell>
          <cell r="AK36">
            <v>0.14512903225806451</v>
          </cell>
          <cell r="AL36">
            <v>0</v>
          </cell>
          <cell r="AM36">
            <v>4.4989999999999997</v>
          </cell>
        </row>
        <row r="37">
          <cell r="C37" t="str">
            <v xml:space="preserve">Juli </v>
          </cell>
          <cell r="D37">
            <v>9.0515758404472374E-2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0.187</v>
          </cell>
          <cell r="K37">
            <v>3.4000000000000002E-2</v>
          </cell>
          <cell r="L37">
            <v>2.4300000000000002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12.069417066246174</v>
          </cell>
          <cell r="AA37">
            <v>9.9418138849638122</v>
          </cell>
          <cell r="AB37">
            <v>1.35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26.102746709614461</v>
          </cell>
          <cell r="AK37">
            <v>0.84202408740691814</v>
          </cell>
          <cell r="AL37">
            <v>2.7415157584044727</v>
          </cell>
          <cell r="AM37">
            <v>23.36123095120999</v>
          </cell>
        </row>
        <row r="38">
          <cell r="C38" t="str">
            <v>Agst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Sept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Okt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3.9589986447007517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3.5191099064006681</v>
          </cell>
          <cell r="AB40">
            <v>0</v>
          </cell>
          <cell r="AC40">
            <v>0</v>
          </cell>
          <cell r="AD40">
            <v>0</v>
          </cell>
          <cell r="AE40">
            <v>0.76</v>
          </cell>
          <cell r="AF40">
            <v>0</v>
          </cell>
          <cell r="AG40">
            <v>0</v>
          </cell>
          <cell r="AH40">
            <v>0</v>
          </cell>
          <cell r="AJ40">
            <v>8.2381085511014192</v>
          </cell>
          <cell r="AK40">
            <v>0.26574543713230386</v>
          </cell>
          <cell r="AL40">
            <v>3.9589986447007517</v>
          </cell>
          <cell r="AM40">
            <v>4.2791099064006684</v>
          </cell>
        </row>
        <row r="41">
          <cell r="C41" t="str">
            <v>Nop</v>
          </cell>
          <cell r="D41">
            <v>0</v>
          </cell>
          <cell r="E41">
            <v>18.983607873451795</v>
          </cell>
          <cell r="F41">
            <v>0.11900000000000001</v>
          </cell>
          <cell r="G41">
            <v>8.0711085511014211</v>
          </cell>
          <cell r="H41">
            <v>12.348600195464879</v>
          </cell>
          <cell r="I41">
            <v>5.762237879373667</v>
          </cell>
          <cell r="J41">
            <v>12.025719135151711</v>
          </cell>
          <cell r="K41">
            <v>14.394717779852463</v>
          </cell>
          <cell r="L41">
            <v>15.087367758083886</v>
          </cell>
          <cell r="M41">
            <v>43.104156318054663</v>
          </cell>
          <cell r="N41">
            <v>9.6574044967045563</v>
          </cell>
          <cell r="O41">
            <v>16.14369936222743</v>
          </cell>
          <cell r="P41">
            <v>15.632024389259998</v>
          </cell>
          <cell r="Q41">
            <v>1.2361594897819435</v>
          </cell>
          <cell r="R41">
            <v>21.764673562630144</v>
          </cell>
          <cell r="S41">
            <v>2.7896105840502923</v>
          </cell>
          <cell r="T41">
            <v>3.4514993223503758</v>
          </cell>
          <cell r="U41">
            <v>3.347443691500418</v>
          </cell>
          <cell r="V41">
            <v>4.6303880606504597</v>
          </cell>
          <cell r="W41">
            <v>5.4810370138396562</v>
          </cell>
          <cell r="X41">
            <v>20.390331074501251</v>
          </cell>
          <cell r="Y41">
            <v>31.07391367799805</v>
          </cell>
          <cell r="Z41">
            <v>23.158846227429716</v>
          </cell>
          <cell r="AA41">
            <v>28.161799684903961</v>
          </cell>
          <cell r="AB41">
            <v>6.3236528197016737</v>
          </cell>
          <cell r="AC41">
            <v>9.0515758404472374E-2</v>
          </cell>
          <cell r="AD41">
            <v>0</v>
          </cell>
          <cell r="AE41">
            <v>0.54400000000000004</v>
          </cell>
          <cell r="AF41">
            <v>6.295530839159321</v>
          </cell>
          <cell r="AG41">
            <v>17.86873529598682</v>
          </cell>
          <cell r="AH41">
            <v>0</v>
          </cell>
          <cell r="AJ41">
            <v>347.93778084161499</v>
          </cell>
          <cell r="AK41">
            <v>11.223799381987581</v>
          </cell>
          <cell r="AL41">
            <v>194.33047679113858</v>
          </cell>
          <cell r="AM41">
            <v>153.60730405047647</v>
          </cell>
        </row>
        <row r="42">
          <cell r="C42" t="str">
            <v>Des</v>
          </cell>
          <cell r="D42">
            <v>21.338424269628838</v>
          </cell>
          <cell r="E42">
            <v>3.569276798950543</v>
          </cell>
          <cell r="F42">
            <v>4.9674436915004172</v>
          </cell>
          <cell r="G42">
            <v>16.884160040219914</v>
          </cell>
          <cell r="H42">
            <v>5.861098086682289</v>
          </cell>
          <cell r="I42">
            <v>29.907827280162387</v>
          </cell>
          <cell r="J42">
            <v>7.4483310745012528</v>
          </cell>
          <cell r="K42">
            <v>22.860722671407167</v>
          </cell>
          <cell r="L42">
            <v>33.972870472342485</v>
          </cell>
          <cell r="M42">
            <v>1.844315168089447</v>
          </cell>
          <cell r="N42">
            <v>4.5080980866822884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1.7410000000000001</v>
          </cell>
          <cell r="T42">
            <v>9.0515758404472374E-2</v>
          </cell>
          <cell r="U42">
            <v>0.22100000000000003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1.0212932350046393</v>
          </cell>
          <cell r="AA42">
            <v>0</v>
          </cell>
          <cell r="AB42">
            <v>0.11900000000000001</v>
          </cell>
          <cell r="AC42">
            <v>0</v>
          </cell>
          <cell r="AD42">
            <v>3.0529983694817662</v>
          </cell>
          <cell r="AE42">
            <v>4.152000000000001</v>
          </cell>
          <cell r="AF42">
            <v>0.187</v>
          </cell>
          <cell r="AG42">
            <v>8.5000000000000006E-2</v>
          </cell>
          <cell r="AH42">
            <v>0.10200000000000001</v>
          </cell>
          <cell r="AI42">
            <v>43.104156318054663</v>
          </cell>
          <cell r="AJ42">
            <v>163.93437500305794</v>
          </cell>
          <cell r="AK42">
            <v>5.2882056452599331</v>
          </cell>
          <cell r="AL42">
            <v>153.16256764016703</v>
          </cell>
          <cell r="AM42">
            <v>10.771807362890881</v>
          </cell>
        </row>
        <row r="43">
          <cell r="A43">
            <v>4</v>
          </cell>
          <cell r="B43">
            <v>1992</v>
          </cell>
          <cell r="C43" t="str">
            <v>Jan</v>
          </cell>
          <cell r="D43">
            <v>2.448</v>
          </cell>
          <cell r="E43">
            <v>1.5236559285088502</v>
          </cell>
          <cell r="F43">
            <v>0</v>
          </cell>
          <cell r="G43">
            <v>0.16929510316765004</v>
          </cell>
          <cell r="H43">
            <v>0</v>
          </cell>
          <cell r="I43">
            <v>6.6922094667870962</v>
          </cell>
          <cell r="J43">
            <v>19.460250782301827</v>
          </cell>
          <cell r="K43">
            <v>0.97929510316765012</v>
          </cell>
          <cell r="L43">
            <v>0.84647551583825009</v>
          </cell>
          <cell r="M43">
            <v>0</v>
          </cell>
          <cell r="N43">
            <v>5.1000000000000004E-2</v>
          </cell>
          <cell r="O43">
            <v>8.4987551583825027</v>
          </cell>
          <cell r="P43">
            <v>0</v>
          </cell>
          <cell r="Q43">
            <v>6.8000000000000005E-2</v>
          </cell>
          <cell r="R43">
            <v>5.1594800471582767</v>
          </cell>
          <cell r="S43">
            <v>2.3701314443471002</v>
          </cell>
          <cell r="T43">
            <v>0.33800000000000002</v>
          </cell>
          <cell r="U43">
            <v>1.3530000000000002</v>
          </cell>
          <cell r="V43">
            <v>19.025354009394036</v>
          </cell>
          <cell r="W43">
            <v>39.232969575387415</v>
          </cell>
          <cell r="X43">
            <v>29.031505406816351</v>
          </cell>
          <cell r="Y43">
            <v>8.5816042571274131</v>
          </cell>
          <cell r="Z43">
            <v>11.642223021878966</v>
          </cell>
          <cell r="AA43">
            <v>4.8427874117241618</v>
          </cell>
          <cell r="AB43">
            <v>15.532954648865484</v>
          </cell>
          <cell r="AC43">
            <v>5.1152738179975721</v>
          </cell>
          <cell r="AD43">
            <v>24.810499124503675</v>
          </cell>
          <cell r="AE43">
            <v>2.8470335465683125</v>
          </cell>
          <cell r="AF43">
            <v>11.048905719410193</v>
          </cell>
          <cell r="AG43">
            <v>12.059452859705099</v>
          </cell>
          <cell r="AH43">
            <v>13.150246173712359</v>
          </cell>
          <cell r="AJ43">
            <v>246.87835812275029</v>
          </cell>
          <cell r="AK43">
            <v>7.9638180039596866</v>
          </cell>
          <cell r="AL43">
            <v>45.896417105312104</v>
          </cell>
          <cell r="AM43">
            <v>200.98194101743815</v>
          </cell>
        </row>
        <row r="44">
          <cell r="C44" t="str">
            <v>Peb</v>
          </cell>
          <cell r="D44">
            <v>9.0952629275624126</v>
          </cell>
          <cell r="E44">
            <v>9.8180031603569535</v>
          </cell>
          <cell r="F44">
            <v>24.028884473108327</v>
          </cell>
          <cell r="G44">
            <v>7.4113672233245431</v>
          </cell>
          <cell r="H44">
            <v>2.7415661792390722</v>
          </cell>
          <cell r="I44">
            <v>4.4627887826872366</v>
          </cell>
          <cell r="J44">
            <v>11.944752951024805</v>
          </cell>
          <cell r="K44">
            <v>15.564283794301687</v>
          </cell>
          <cell r="L44">
            <v>6.1181328153101768</v>
          </cell>
          <cell r="M44">
            <v>22.749364101835802</v>
          </cell>
          <cell r="N44">
            <v>11.287790114782101</v>
          </cell>
          <cell r="O44">
            <v>15.177280215980915</v>
          </cell>
          <cell r="P44">
            <v>48.577996460547446</v>
          </cell>
          <cell r="Q44">
            <v>27.358223897141798</v>
          </cell>
          <cell r="R44">
            <v>4.4627887826872366</v>
          </cell>
          <cell r="S44">
            <v>2.8505258551248245</v>
          </cell>
          <cell r="T44">
            <v>18.203820501460445</v>
          </cell>
          <cell r="U44">
            <v>8.4426178894887229</v>
          </cell>
          <cell r="V44">
            <v>11.561823700218621</v>
          </cell>
          <cell r="W44">
            <v>14.09660974097971</v>
          </cell>
          <cell r="X44">
            <v>40.696354202801125</v>
          </cell>
          <cell r="Y44">
            <v>11.023613776599497</v>
          </cell>
          <cell r="Z44">
            <v>25.381533011766372</v>
          </cell>
          <cell r="AA44">
            <v>2.9810335465683124</v>
          </cell>
          <cell r="AB44">
            <v>6.7677040215695152</v>
          </cell>
          <cell r="AC44">
            <v>4.6807887826872365</v>
          </cell>
          <cell r="AD44">
            <v>2.1815902063353003</v>
          </cell>
          <cell r="AE44">
            <v>6.9168508488035929</v>
          </cell>
          <cell r="AF44">
            <v>0.16929510316765004</v>
          </cell>
          <cell r="AG44">
            <v>0</v>
          </cell>
          <cell r="AH44">
            <v>0</v>
          </cell>
          <cell r="AJ44">
            <v>376.7526470674614</v>
          </cell>
          <cell r="AK44">
            <v>12.153311195724561</v>
          </cell>
          <cell r="AL44">
            <v>220.79848587989048</v>
          </cell>
          <cell r="AM44">
            <v>155.95416118757095</v>
          </cell>
        </row>
        <row r="45">
          <cell r="C45" t="str">
            <v>Maret</v>
          </cell>
          <cell r="D45">
            <v>2.7255049946680643</v>
          </cell>
          <cell r="E45">
            <v>0</v>
          </cell>
          <cell r="F45">
            <v>0</v>
          </cell>
          <cell r="G45">
            <v>0</v>
          </cell>
          <cell r="H45">
            <v>2.0250903673217047</v>
          </cell>
          <cell r="I45">
            <v>1.0120297356294672</v>
          </cell>
          <cell r="J45">
            <v>10.084055881169837</v>
          </cell>
          <cell r="K45">
            <v>13.07432712385981</v>
          </cell>
          <cell r="L45">
            <v>5.7507457827462902</v>
          </cell>
          <cell r="M45">
            <v>7.8346599257311471</v>
          </cell>
          <cell r="N45">
            <v>1.1990000000000001</v>
          </cell>
          <cell r="O45">
            <v>23.832689184847393</v>
          </cell>
          <cell r="P45">
            <v>7.2639026613455258</v>
          </cell>
          <cell r="Q45">
            <v>2.838174913653801</v>
          </cell>
          <cell r="R45">
            <v>1.568611176233967</v>
          </cell>
          <cell r="S45">
            <v>8.7944947651160952</v>
          </cell>
          <cell r="T45">
            <v>21.108089072335225</v>
          </cell>
          <cell r="U45">
            <v>29.27986980128864</v>
          </cell>
          <cell r="V45">
            <v>27.736829809981909</v>
          </cell>
          <cell r="W45">
            <v>5.3799114902483511</v>
          </cell>
          <cell r="X45">
            <v>2.8190000000000004</v>
          </cell>
          <cell r="Y45">
            <v>12.237777517235934</v>
          </cell>
          <cell r="Z45">
            <v>3.3363959554386882</v>
          </cell>
          <cell r="AA45">
            <v>7.4293166518387794</v>
          </cell>
          <cell r="AB45">
            <v>6.9930558811698358</v>
          </cell>
          <cell r="AC45">
            <v>0.72817491365380105</v>
          </cell>
          <cell r="AD45">
            <v>16.030129926002406</v>
          </cell>
          <cell r="AE45">
            <v>0.11900000000000001</v>
          </cell>
          <cell r="AF45">
            <v>13.871133501321504</v>
          </cell>
          <cell r="AG45">
            <v>4.4106884540870093</v>
          </cell>
          <cell r="AH45">
            <v>0.90397353211461673</v>
          </cell>
          <cell r="AJ45">
            <v>240.38663301903981</v>
          </cell>
          <cell r="AK45">
            <v>7.7544075167432194</v>
          </cell>
          <cell r="AL45">
            <v>79.208791747207016</v>
          </cell>
          <cell r="AM45">
            <v>161.17784127183282</v>
          </cell>
        </row>
        <row r="46">
          <cell r="C46" t="str">
            <v>April</v>
          </cell>
          <cell r="D46">
            <v>0</v>
          </cell>
          <cell r="E46">
            <v>23.108000000000001</v>
          </cell>
          <cell r="F46">
            <v>10.479000000000001</v>
          </cell>
          <cell r="G46">
            <v>11.380999999999998</v>
          </cell>
          <cell r="H46">
            <v>2.492</v>
          </cell>
          <cell r="I46">
            <v>1.665</v>
          </cell>
          <cell r="J46">
            <v>10.087</v>
          </cell>
          <cell r="K46">
            <v>2.117</v>
          </cell>
          <cell r="L46">
            <v>6.5549999999999997</v>
          </cell>
          <cell r="M46">
            <v>4.625</v>
          </cell>
          <cell r="N46">
            <v>5.55</v>
          </cell>
          <cell r="O46">
            <v>12.495999999999999</v>
          </cell>
          <cell r="P46">
            <v>3.7669999999999999</v>
          </cell>
          <cell r="Q46">
            <v>10.497</v>
          </cell>
          <cell r="R46">
            <v>7.9250000000000007</v>
          </cell>
          <cell r="S46">
            <v>2.5179999999999998</v>
          </cell>
          <cell r="T46">
            <v>1.1859999999999999</v>
          </cell>
          <cell r="U46">
            <v>0.187</v>
          </cell>
          <cell r="V46">
            <v>0</v>
          </cell>
          <cell r="W46">
            <v>7.8599999999999994</v>
          </cell>
          <cell r="X46">
            <v>0</v>
          </cell>
          <cell r="Y46">
            <v>1.41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0.28599999999999998</v>
          </cell>
          <cell r="AH46">
            <v>0</v>
          </cell>
          <cell r="AJ46">
            <v>126.19099999999997</v>
          </cell>
          <cell r="AK46">
            <v>4.0706774193548378</v>
          </cell>
          <cell r="AL46">
            <v>112.74399999999999</v>
          </cell>
          <cell r="AM46">
            <v>13.446999999999999</v>
          </cell>
        </row>
        <row r="47">
          <cell r="C47" t="str">
            <v>Mei</v>
          </cell>
          <cell r="D47">
            <v>0.94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0.42899999999999994</v>
          </cell>
          <cell r="K47">
            <v>1.8589999999999998</v>
          </cell>
          <cell r="L47">
            <v>0.32300000000000001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3.9449999999999998</v>
          </cell>
          <cell r="U47">
            <v>3.1919999999999997</v>
          </cell>
          <cell r="V47">
            <v>0</v>
          </cell>
          <cell r="W47">
            <v>0</v>
          </cell>
          <cell r="X47">
            <v>5.0179999999999998</v>
          </cell>
          <cell r="Y47">
            <v>1.0640000000000001</v>
          </cell>
          <cell r="Z47">
            <v>0.76</v>
          </cell>
          <cell r="AA47">
            <v>5.24</v>
          </cell>
          <cell r="AB47">
            <v>4.2539999999999996</v>
          </cell>
          <cell r="AC47">
            <v>3.1050000000000004</v>
          </cell>
          <cell r="AD47">
            <v>4.7090000000000005</v>
          </cell>
          <cell r="AE47">
            <v>1.845</v>
          </cell>
          <cell r="AF47">
            <v>0</v>
          </cell>
          <cell r="AG47">
            <v>0</v>
          </cell>
          <cell r="AH47">
            <v>0.70499999999999996</v>
          </cell>
          <cell r="AJ47">
            <v>37.387999999999998</v>
          </cell>
          <cell r="AK47">
            <v>1.2060645161290322</v>
          </cell>
          <cell r="AL47">
            <v>3.5509999999999997</v>
          </cell>
          <cell r="AM47">
            <v>33.836999999999996</v>
          </cell>
        </row>
        <row r="48">
          <cell r="C48" t="str">
            <v>Juni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0.42899999999999994</v>
          </cell>
          <cell r="P48">
            <v>1.7159999999999997</v>
          </cell>
          <cell r="Q48">
            <v>0</v>
          </cell>
          <cell r="R48">
            <v>0</v>
          </cell>
          <cell r="S48">
            <v>0</v>
          </cell>
          <cell r="T48">
            <v>0.91800000000000004</v>
          </cell>
          <cell r="U48">
            <v>1.3430000000000002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0.76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5.1659999999999995</v>
          </cell>
          <cell r="AK48">
            <v>0.16664516129032256</v>
          </cell>
          <cell r="AL48">
            <v>2.1449999999999996</v>
          </cell>
          <cell r="AM48">
            <v>3.0209999999999999</v>
          </cell>
        </row>
        <row r="49">
          <cell r="C49" t="str">
            <v xml:space="preserve">Juli 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1.64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8.5000000000000006E-2</v>
          </cell>
          <cell r="X49">
            <v>0.54400000000000004</v>
          </cell>
          <cell r="Y49">
            <v>5.1000000000000004E-2</v>
          </cell>
          <cell r="Z49">
            <v>3.4000000000000002E-2</v>
          </cell>
          <cell r="AA49">
            <v>0</v>
          </cell>
          <cell r="AB49">
            <v>0.17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J49">
            <v>2.524</v>
          </cell>
          <cell r="AK49">
            <v>8.1419354838709684E-2</v>
          </cell>
          <cell r="AL49">
            <v>1.64</v>
          </cell>
          <cell r="AM49">
            <v>0.88400000000000012</v>
          </cell>
        </row>
        <row r="50">
          <cell r="C50" t="str">
            <v>Agst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2.4309999999999996</v>
          </cell>
          <cell r="V50">
            <v>0</v>
          </cell>
          <cell r="W50">
            <v>7.4479999999999995</v>
          </cell>
          <cell r="X50">
            <v>9.2720000000000002</v>
          </cell>
          <cell r="Y50">
            <v>0</v>
          </cell>
          <cell r="Z50">
            <v>0.27</v>
          </cell>
          <cell r="AA50">
            <v>0.67500000000000004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5.1000000000000004E-2</v>
          </cell>
          <cell r="AH50">
            <v>0</v>
          </cell>
          <cell r="AJ50">
            <v>20.146999999999998</v>
          </cell>
          <cell r="AK50">
            <v>0.64990322580645155</v>
          </cell>
          <cell r="AL50">
            <v>0</v>
          </cell>
          <cell r="AM50">
            <v>20.146999999999998</v>
          </cell>
        </row>
        <row r="51">
          <cell r="C51" t="str">
            <v>Sept</v>
          </cell>
          <cell r="D51">
            <v>0.34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0.55500000000000005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0.77700000000000002</v>
          </cell>
          <cell r="W51">
            <v>0.54400000000000004</v>
          </cell>
          <cell r="X51">
            <v>1.52</v>
          </cell>
          <cell r="Y51">
            <v>0</v>
          </cell>
          <cell r="Z51">
            <v>0</v>
          </cell>
          <cell r="AA51">
            <v>0</v>
          </cell>
          <cell r="AB51">
            <v>5.1000000000000004E-2</v>
          </cell>
          <cell r="AC51">
            <v>0.10200000000000001</v>
          </cell>
          <cell r="AD51">
            <v>5.1000000000000004E-2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J51">
            <v>3.9400000000000004</v>
          </cell>
          <cell r="AK51">
            <v>0.1270967741935484</v>
          </cell>
          <cell r="AL51">
            <v>0.89500000000000002</v>
          </cell>
          <cell r="AM51">
            <v>3.0450000000000004</v>
          </cell>
        </row>
        <row r="52">
          <cell r="C52" t="str">
            <v>Okt</v>
          </cell>
          <cell r="D52">
            <v>1.1140000000000001</v>
          </cell>
          <cell r="E52">
            <v>1.4850000000000001</v>
          </cell>
          <cell r="F52">
            <v>0.91800000000000004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1.7159999999999997</v>
          </cell>
          <cell r="L52">
            <v>0</v>
          </cell>
          <cell r="M52">
            <v>3.8850000000000002</v>
          </cell>
          <cell r="N52">
            <v>0</v>
          </cell>
          <cell r="O52">
            <v>0</v>
          </cell>
          <cell r="P52">
            <v>0.77700000000000002</v>
          </cell>
          <cell r="Q52">
            <v>0</v>
          </cell>
          <cell r="R52">
            <v>3.1919999999999997</v>
          </cell>
          <cell r="S52">
            <v>6.1019999999999985</v>
          </cell>
          <cell r="T52">
            <v>16.200000000000003</v>
          </cell>
          <cell r="U52">
            <v>0.15300000000000002</v>
          </cell>
          <cell r="V52">
            <v>0</v>
          </cell>
          <cell r="W52">
            <v>28.894000000000002</v>
          </cell>
          <cell r="X52">
            <v>0</v>
          </cell>
          <cell r="Y52">
            <v>29.700000000000003</v>
          </cell>
          <cell r="Z52">
            <v>10.170000000000002</v>
          </cell>
          <cell r="AA52">
            <v>7.7219999999999995</v>
          </cell>
          <cell r="AB52">
            <v>3.1259999999999999</v>
          </cell>
          <cell r="AC52">
            <v>1.34</v>
          </cell>
          <cell r="AD52">
            <v>3.4000000000000002E-2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116.52800000000002</v>
          </cell>
          <cell r="AK52">
            <v>3.7589677419354843</v>
          </cell>
          <cell r="AL52">
            <v>13.087</v>
          </cell>
          <cell r="AM52">
            <v>103.44100000000002</v>
          </cell>
        </row>
        <row r="53">
          <cell r="C53" t="str">
            <v>Nop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0.77700000000000002</v>
          </cell>
          <cell r="I53">
            <v>0</v>
          </cell>
          <cell r="J53">
            <v>0</v>
          </cell>
          <cell r="K53">
            <v>3.8140000000000001</v>
          </cell>
          <cell r="L53">
            <v>5.782</v>
          </cell>
          <cell r="M53">
            <v>3.919</v>
          </cell>
          <cell r="N53">
            <v>2.694</v>
          </cell>
          <cell r="O53">
            <v>0.81100000000000005</v>
          </cell>
          <cell r="P53">
            <v>2.7359999999999998</v>
          </cell>
          <cell r="Q53">
            <v>0</v>
          </cell>
          <cell r="R53">
            <v>1.3169999999999999</v>
          </cell>
          <cell r="S53">
            <v>12.352</v>
          </cell>
          <cell r="T53">
            <v>5.1579999999999995</v>
          </cell>
          <cell r="U53">
            <v>6.4039999999999999</v>
          </cell>
          <cell r="V53">
            <v>0.70699999999999996</v>
          </cell>
          <cell r="W53">
            <v>17.003</v>
          </cell>
          <cell r="X53">
            <v>4.9279999999999999</v>
          </cell>
          <cell r="Y53">
            <v>9.1670000000000016</v>
          </cell>
          <cell r="Z53">
            <v>3.33</v>
          </cell>
          <cell r="AA53">
            <v>19.237000000000002</v>
          </cell>
          <cell r="AB53">
            <v>0</v>
          </cell>
          <cell r="AC53">
            <v>1.216</v>
          </cell>
          <cell r="AD53">
            <v>5.915</v>
          </cell>
          <cell r="AE53">
            <v>3.5</v>
          </cell>
          <cell r="AF53">
            <v>8.4650000000000016</v>
          </cell>
          <cell r="AG53">
            <v>10.785999999999998</v>
          </cell>
          <cell r="AH53">
            <v>0</v>
          </cell>
          <cell r="AJ53">
            <v>130.018</v>
          </cell>
          <cell r="AK53">
            <v>4.1941290322580649</v>
          </cell>
          <cell r="AL53">
            <v>21.85</v>
          </cell>
          <cell r="AM53">
            <v>108.16800000000001</v>
          </cell>
        </row>
        <row r="54">
          <cell r="C54" t="str">
            <v>Des</v>
          </cell>
          <cell r="D54">
            <v>8.968</v>
          </cell>
          <cell r="E54">
            <v>27.354999999999997</v>
          </cell>
          <cell r="F54">
            <v>9.4089999999999989</v>
          </cell>
          <cell r="G54">
            <v>11.693</v>
          </cell>
          <cell r="H54">
            <v>10.279000000000002</v>
          </cell>
          <cell r="I54">
            <v>17.599000000000004</v>
          </cell>
          <cell r="J54">
            <v>15.900999999999998</v>
          </cell>
          <cell r="K54">
            <v>5.4969999999999999</v>
          </cell>
          <cell r="L54">
            <v>1.3929999999999998</v>
          </cell>
          <cell r="M54">
            <v>6.3380000000000001</v>
          </cell>
          <cell r="N54">
            <v>7.0439999999999996</v>
          </cell>
          <cell r="O54">
            <v>9.4649999999999999</v>
          </cell>
          <cell r="P54">
            <v>1.1850000000000001</v>
          </cell>
          <cell r="Q54">
            <v>0.88800000000000001</v>
          </cell>
          <cell r="R54">
            <v>3.7179999999999995</v>
          </cell>
          <cell r="S54">
            <v>0</v>
          </cell>
          <cell r="T54">
            <v>5.1479999999999997</v>
          </cell>
          <cell r="U54">
            <v>0</v>
          </cell>
          <cell r="V54">
            <v>11.048</v>
          </cell>
          <cell r="W54">
            <v>12.362</v>
          </cell>
          <cell r="X54">
            <v>0</v>
          </cell>
          <cell r="Y54">
            <v>5.6239999999999997</v>
          </cell>
          <cell r="Z54">
            <v>5.4719999999999995</v>
          </cell>
          <cell r="AA54">
            <v>0</v>
          </cell>
          <cell r="AB54">
            <v>27.463000000000001</v>
          </cell>
          <cell r="AC54">
            <v>3.2870000000000004</v>
          </cell>
          <cell r="AD54">
            <v>0.27</v>
          </cell>
          <cell r="AE54">
            <v>6.7479999999999993</v>
          </cell>
          <cell r="AF54">
            <v>6.3909999999999991</v>
          </cell>
          <cell r="AG54">
            <v>4.3769999999999998</v>
          </cell>
          <cell r="AH54">
            <v>0</v>
          </cell>
          <cell r="AI54">
            <v>48.577996460547446</v>
          </cell>
          <cell r="AJ54">
            <v>224.92199999999997</v>
          </cell>
          <cell r="AK54">
            <v>7.2555483870967734</v>
          </cell>
          <cell r="AL54">
            <v>136.73199999999997</v>
          </cell>
          <cell r="AM54">
            <v>88.190000000000012</v>
          </cell>
        </row>
        <row r="55">
          <cell r="A55">
            <v>5</v>
          </cell>
          <cell r="B55">
            <v>1993</v>
          </cell>
          <cell r="C55" t="str">
            <v>Jan</v>
          </cell>
          <cell r="D55">
            <v>3.6450000000000005</v>
          </cell>
          <cell r="E55">
            <v>2.23</v>
          </cell>
          <cell r="F55">
            <v>4.83</v>
          </cell>
          <cell r="G55">
            <v>13.407</v>
          </cell>
          <cell r="H55">
            <v>6.18</v>
          </cell>
          <cell r="I55">
            <v>7.7110000000000003</v>
          </cell>
          <cell r="J55">
            <v>0.14299999999999999</v>
          </cell>
          <cell r="K55">
            <v>3.8339999999999996</v>
          </cell>
          <cell r="L55">
            <v>0.17</v>
          </cell>
          <cell r="M55">
            <v>1.4850000000000001</v>
          </cell>
          <cell r="N55">
            <v>6.66</v>
          </cell>
          <cell r="O55">
            <v>1.665</v>
          </cell>
          <cell r="P55">
            <v>0</v>
          </cell>
          <cell r="Q55">
            <v>0</v>
          </cell>
          <cell r="R55">
            <v>2.8860000000000001</v>
          </cell>
          <cell r="S55">
            <v>5.1150000000000002</v>
          </cell>
          <cell r="T55">
            <v>9.7079999999999984</v>
          </cell>
          <cell r="U55">
            <v>5.4749999999999996</v>
          </cell>
          <cell r="V55">
            <v>15.818999999999999</v>
          </cell>
          <cell r="W55">
            <v>9.1950000000000003</v>
          </cell>
          <cell r="X55">
            <v>12.434000000000001</v>
          </cell>
          <cell r="Y55">
            <v>23.447000000000003</v>
          </cell>
          <cell r="Z55">
            <v>28.416</v>
          </cell>
          <cell r="AA55">
            <v>23.302999999999997</v>
          </cell>
          <cell r="AB55">
            <v>8.077</v>
          </cell>
          <cell r="AC55">
            <v>14.283999999999999</v>
          </cell>
          <cell r="AD55">
            <v>16.707000000000001</v>
          </cell>
          <cell r="AE55">
            <v>6.9770000000000003</v>
          </cell>
          <cell r="AF55">
            <v>2.7749999999999999</v>
          </cell>
          <cell r="AG55">
            <v>11.65</v>
          </cell>
          <cell r="AH55">
            <v>5.1379999999999999</v>
          </cell>
          <cell r="AJ55">
            <v>253.36600000000001</v>
          </cell>
          <cell r="AK55">
            <v>8.1730967741935494</v>
          </cell>
          <cell r="AL55">
            <v>54.846000000000004</v>
          </cell>
          <cell r="AM55">
            <v>198.51999999999998</v>
          </cell>
        </row>
        <row r="56">
          <cell r="C56" t="str">
            <v>Peb</v>
          </cell>
          <cell r="D56">
            <v>12.807</v>
          </cell>
          <cell r="E56">
            <v>0.81</v>
          </cell>
          <cell r="F56">
            <v>8.6825447804963023</v>
          </cell>
          <cell r="G56">
            <v>4.6426745482359415</v>
          </cell>
          <cell r="H56">
            <v>4.6282921633429632</v>
          </cell>
          <cell r="I56">
            <v>5.6787032792206364</v>
          </cell>
          <cell r="J56">
            <v>11.744268682977816</v>
          </cell>
          <cell r="K56">
            <v>5.4290153726413299</v>
          </cell>
          <cell r="L56">
            <v>1.887</v>
          </cell>
          <cell r="M56">
            <v>3.1260000000000003</v>
          </cell>
          <cell r="N56">
            <v>11.707563703425048</v>
          </cell>
          <cell r="O56">
            <v>6.4359999999999999</v>
          </cell>
          <cell r="P56">
            <v>14.518929361936141</v>
          </cell>
          <cell r="Q56">
            <v>4.1232228790196617</v>
          </cell>
          <cell r="R56">
            <v>5.6285304150039552</v>
          </cell>
          <cell r="S56">
            <v>3.1296601827435944</v>
          </cell>
          <cell r="T56">
            <v>10.195966182738434</v>
          </cell>
          <cell r="U56">
            <v>2.6341931408859844</v>
          </cell>
          <cell r="V56">
            <v>3.6622287901966182</v>
          </cell>
          <cell r="W56">
            <v>7.86</v>
          </cell>
          <cell r="X56">
            <v>0</v>
          </cell>
          <cell r="Y56">
            <v>0.10866863705898537</v>
          </cell>
          <cell r="Z56">
            <v>6.75</v>
          </cell>
          <cell r="AA56">
            <v>0.54</v>
          </cell>
          <cell r="AB56">
            <v>0.78600000000000003</v>
          </cell>
          <cell r="AC56">
            <v>0.40500000000000003</v>
          </cell>
          <cell r="AD56">
            <v>9.7728997881451409</v>
          </cell>
          <cell r="AE56">
            <v>4.8849558963739748</v>
          </cell>
          <cell r="AF56">
            <v>3.6222879019661793E-2</v>
          </cell>
          <cell r="AG56">
            <v>0</v>
          </cell>
          <cell r="AH56">
            <v>0</v>
          </cell>
          <cell r="AJ56">
            <v>152.61554068346223</v>
          </cell>
          <cell r="AK56">
            <v>4.9230819575310401</v>
          </cell>
          <cell r="AL56">
            <v>101.84974518629981</v>
          </cell>
          <cell r="AM56">
            <v>50.765795497162394</v>
          </cell>
        </row>
        <row r="57">
          <cell r="C57" t="str">
            <v>Maret</v>
          </cell>
          <cell r="D57">
            <v>4.83</v>
          </cell>
          <cell r="E57">
            <v>3.968</v>
          </cell>
          <cell r="F57">
            <v>12.046000000000001</v>
          </cell>
          <cell r="G57">
            <v>4.0649999999999995</v>
          </cell>
          <cell r="H57">
            <v>3.9550000000000001</v>
          </cell>
          <cell r="I57">
            <v>7.5449999999999999</v>
          </cell>
          <cell r="J57">
            <v>7.2629999999999999</v>
          </cell>
          <cell r="K57">
            <v>13.212999999999997</v>
          </cell>
          <cell r="L57">
            <v>0</v>
          </cell>
          <cell r="M57">
            <v>1.3169999999999999</v>
          </cell>
          <cell r="N57">
            <v>0</v>
          </cell>
          <cell r="O57">
            <v>0</v>
          </cell>
          <cell r="P57">
            <v>2.536</v>
          </cell>
          <cell r="Q57">
            <v>2.5140000000000002</v>
          </cell>
          <cell r="R57">
            <v>0.17</v>
          </cell>
          <cell r="S57">
            <v>2.7410000000000001</v>
          </cell>
          <cell r="T57">
            <v>4.2460000000000004</v>
          </cell>
          <cell r="U57">
            <v>1.7200000000000002</v>
          </cell>
          <cell r="V57">
            <v>4.6989999999999998</v>
          </cell>
          <cell r="W57">
            <v>5.0199999999999996</v>
          </cell>
          <cell r="X57">
            <v>1.2</v>
          </cell>
          <cell r="Y57">
            <v>1.9749999999999999</v>
          </cell>
          <cell r="Z57">
            <v>4.4400000000000004</v>
          </cell>
          <cell r="AA57">
            <v>6.3279999999999994</v>
          </cell>
          <cell r="AB57">
            <v>1.8859999999999997</v>
          </cell>
          <cell r="AC57">
            <v>1.3840000000000001</v>
          </cell>
          <cell r="AD57">
            <v>1.88</v>
          </cell>
          <cell r="AE57">
            <v>4.1899999999999995</v>
          </cell>
          <cell r="AF57">
            <v>0.55500000000000005</v>
          </cell>
          <cell r="AG57">
            <v>3.05</v>
          </cell>
          <cell r="AH57">
            <v>0</v>
          </cell>
          <cell r="AJ57">
            <v>108.73599999999998</v>
          </cell>
          <cell r="AK57">
            <v>3.5076129032258057</v>
          </cell>
          <cell r="AL57">
            <v>63.421999999999997</v>
          </cell>
          <cell r="AM57">
            <v>45.314</v>
          </cell>
        </row>
        <row r="58">
          <cell r="C58" t="str">
            <v>April</v>
          </cell>
          <cell r="D58">
            <v>11.550517098445594</v>
          </cell>
          <cell r="E58">
            <v>9.1027875647668388</v>
          </cell>
          <cell r="F58">
            <v>2.6745150259067358</v>
          </cell>
          <cell r="G58">
            <v>14.095639378238342</v>
          </cell>
          <cell r="H58">
            <v>2.1420601036269429</v>
          </cell>
          <cell r="I58">
            <v>0.47648497409326424</v>
          </cell>
          <cell r="J58">
            <v>0</v>
          </cell>
          <cell r="K58">
            <v>0</v>
          </cell>
          <cell r="L58">
            <v>2.0012124352331604</v>
          </cell>
          <cell r="M58">
            <v>0.23824248704663212</v>
          </cell>
          <cell r="N58">
            <v>0.17</v>
          </cell>
          <cell r="O58">
            <v>1.8900000000000001</v>
          </cell>
          <cell r="P58">
            <v>7.6300000000000008</v>
          </cell>
          <cell r="Q58">
            <v>7.9255170984455949</v>
          </cell>
          <cell r="R58">
            <v>1.4773927461139897</v>
          </cell>
          <cell r="S58">
            <v>0.40500000000000003</v>
          </cell>
          <cell r="T58">
            <v>7.7757512953367872E-2</v>
          </cell>
          <cell r="U58">
            <v>0</v>
          </cell>
          <cell r="V58">
            <v>11.19739689119171</v>
          </cell>
          <cell r="W58">
            <v>0</v>
          </cell>
          <cell r="X58">
            <v>0</v>
          </cell>
          <cell r="Y58">
            <v>0</v>
          </cell>
          <cell r="Z58">
            <v>0.71472746113989638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73.769250777202089</v>
          </cell>
          <cell r="AK58">
            <v>2.3796532508774866</v>
          </cell>
          <cell r="AL58">
            <v>61.374368911917109</v>
          </cell>
          <cell r="AM58">
            <v>12.394881865284974</v>
          </cell>
        </row>
        <row r="59">
          <cell r="C59" t="str">
            <v>Mei</v>
          </cell>
          <cell r="D59">
            <v>0.17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0.85799999999999987</v>
          </cell>
          <cell r="J59">
            <v>0.34</v>
          </cell>
          <cell r="K59">
            <v>4.32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0.42899999999999994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J59">
            <v>6.1170000000000009</v>
          </cell>
          <cell r="AK59">
            <v>0.19732258064516131</v>
          </cell>
          <cell r="AL59">
            <v>5.6880000000000006</v>
          </cell>
          <cell r="AM59">
            <v>0.42899999999999994</v>
          </cell>
        </row>
        <row r="60">
          <cell r="C60" t="str">
            <v>Juni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0.255</v>
          </cell>
          <cell r="S60">
            <v>0.22100000000000003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J60">
            <v>0.47600000000000003</v>
          </cell>
          <cell r="AK60">
            <v>1.535483870967742E-2</v>
          </cell>
          <cell r="AL60">
            <v>0.255</v>
          </cell>
          <cell r="AM60">
            <v>0.22100000000000003</v>
          </cell>
        </row>
        <row r="61">
          <cell r="C61" t="str">
            <v xml:space="preserve">Juli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Agst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1.665</v>
          </cell>
          <cell r="AE62">
            <v>1.1100000000000001</v>
          </cell>
          <cell r="AF62">
            <v>0</v>
          </cell>
          <cell r="AG62">
            <v>0</v>
          </cell>
          <cell r="AH62">
            <v>0</v>
          </cell>
          <cell r="AJ62">
            <v>2.7750000000000004</v>
          </cell>
          <cell r="AK62">
            <v>8.9516129032258071E-2</v>
          </cell>
          <cell r="AL62">
            <v>0</v>
          </cell>
          <cell r="AM62">
            <v>2.7750000000000004</v>
          </cell>
        </row>
        <row r="63">
          <cell r="C63" t="str">
            <v>Sept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0.17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0.34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0.17</v>
          </cell>
          <cell r="AH63">
            <v>0</v>
          </cell>
          <cell r="AJ63">
            <v>0.68</v>
          </cell>
          <cell r="AK63">
            <v>2.1935483870967745E-2</v>
          </cell>
          <cell r="AL63">
            <v>0</v>
          </cell>
          <cell r="AM63">
            <v>0.68</v>
          </cell>
        </row>
        <row r="64">
          <cell r="C64" t="str">
            <v>Okt</v>
          </cell>
          <cell r="D64">
            <v>8.4269999999999996</v>
          </cell>
          <cell r="E64">
            <v>20.699000000000002</v>
          </cell>
          <cell r="F64">
            <v>4.4240000000000004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1.1100000000000001</v>
          </cell>
          <cell r="L64">
            <v>1.1220000000000001</v>
          </cell>
          <cell r="M64">
            <v>0</v>
          </cell>
          <cell r="N64">
            <v>0</v>
          </cell>
          <cell r="O64">
            <v>0</v>
          </cell>
          <cell r="P64">
            <v>0.88800000000000001</v>
          </cell>
          <cell r="Q64">
            <v>0</v>
          </cell>
          <cell r="R64">
            <v>1.0489999999999999</v>
          </cell>
          <cell r="S64">
            <v>5.9089999999999998</v>
          </cell>
          <cell r="T64">
            <v>3.87</v>
          </cell>
          <cell r="U64">
            <v>0</v>
          </cell>
          <cell r="V64">
            <v>0.623</v>
          </cell>
          <cell r="W64">
            <v>0.22100000000000003</v>
          </cell>
          <cell r="X64">
            <v>0</v>
          </cell>
          <cell r="Y64">
            <v>0</v>
          </cell>
          <cell r="Z64">
            <v>6.8000000000000005E-2</v>
          </cell>
          <cell r="AA64">
            <v>0</v>
          </cell>
          <cell r="AB64">
            <v>1.1100000000000001</v>
          </cell>
          <cell r="AC64">
            <v>0</v>
          </cell>
          <cell r="AD64">
            <v>1.0009999999999999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J64">
            <v>50.520999999999987</v>
          </cell>
          <cell r="AK64">
            <v>1.6297096774193545</v>
          </cell>
          <cell r="AL64">
            <v>37.719000000000001</v>
          </cell>
          <cell r="AM64">
            <v>12.801999999999998</v>
          </cell>
        </row>
        <row r="65">
          <cell r="C65" t="str">
            <v>Nop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2.9604298186702485</v>
          </cell>
          <cell r="L65">
            <v>0</v>
          </cell>
          <cell r="M65">
            <v>2.2203223640026861</v>
          </cell>
          <cell r="N65">
            <v>0</v>
          </cell>
          <cell r="O65">
            <v>2.82</v>
          </cell>
          <cell r="P65">
            <v>0</v>
          </cell>
          <cell r="Q65">
            <v>0</v>
          </cell>
          <cell r="R65">
            <v>4.2926232370718598</v>
          </cell>
          <cell r="S65">
            <v>6.9207253190060438</v>
          </cell>
          <cell r="T65">
            <v>6.8000000000000005E-2</v>
          </cell>
          <cell r="U65">
            <v>6.0427266621893887</v>
          </cell>
          <cell r="V65">
            <v>7.9008865010073874</v>
          </cell>
          <cell r="W65">
            <v>6.7463653458697106</v>
          </cell>
          <cell r="X65">
            <v>7.5282316991269305</v>
          </cell>
          <cell r="Y65">
            <v>5.6296447280053714</v>
          </cell>
          <cell r="Z65">
            <v>5.5565802552048353</v>
          </cell>
          <cell r="AA65">
            <v>4.5375802552048352</v>
          </cell>
          <cell r="AB65">
            <v>4.4198394895903288</v>
          </cell>
          <cell r="AC65">
            <v>1.9183740765614505</v>
          </cell>
          <cell r="AD65">
            <v>7.1259999999999994</v>
          </cell>
          <cell r="AE65">
            <v>0.57199999999999995</v>
          </cell>
          <cell r="AF65">
            <v>2.5593223640026861</v>
          </cell>
          <cell r="AG65">
            <v>7.4059670920080594</v>
          </cell>
          <cell r="AH65">
            <v>0</v>
          </cell>
          <cell r="AJ65">
            <v>87.225619207521817</v>
          </cell>
          <cell r="AK65">
            <v>2.8137296518555424</v>
          </cell>
          <cell r="AL65">
            <v>12.293375419744795</v>
          </cell>
          <cell r="AM65">
            <v>74.932243787777026</v>
          </cell>
        </row>
        <row r="66">
          <cell r="C66" t="str">
            <v>Des</v>
          </cell>
          <cell r="D66">
            <v>4.4400000000000004</v>
          </cell>
          <cell r="E66">
            <v>1.1100000000000001</v>
          </cell>
          <cell r="F66">
            <v>3.8850000000000002</v>
          </cell>
          <cell r="G66">
            <v>10.540999999999999</v>
          </cell>
          <cell r="H66">
            <v>9.8809999999999985</v>
          </cell>
          <cell r="I66">
            <v>2.6379999999999999</v>
          </cell>
          <cell r="J66">
            <v>14.249000000000001</v>
          </cell>
          <cell r="K66">
            <v>11.981999999999999</v>
          </cell>
          <cell r="L66">
            <v>12.765000000000001</v>
          </cell>
          <cell r="M66">
            <v>4.5580000000000007</v>
          </cell>
          <cell r="N66">
            <v>8.8979999999999997</v>
          </cell>
          <cell r="O66">
            <v>3.044</v>
          </cell>
          <cell r="P66">
            <v>5.1850000000000005</v>
          </cell>
          <cell r="Q66">
            <v>24.246999999999996</v>
          </cell>
          <cell r="R66">
            <v>31.661999999999999</v>
          </cell>
          <cell r="S66">
            <v>20.679000000000002</v>
          </cell>
          <cell r="T66">
            <v>6.6849999999999996</v>
          </cell>
          <cell r="U66">
            <v>5.4599999999999991</v>
          </cell>
          <cell r="V66">
            <v>3.149</v>
          </cell>
          <cell r="W66">
            <v>6.0279999999999987</v>
          </cell>
          <cell r="X66">
            <v>8.7030000000000012</v>
          </cell>
          <cell r="Y66">
            <v>10.098000000000001</v>
          </cell>
          <cell r="Z66">
            <v>6.7099999999999991</v>
          </cell>
          <cell r="AA66">
            <v>14.249000000000001</v>
          </cell>
          <cell r="AB66">
            <v>10.667</v>
          </cell>
          <cell r="AC66">
            <v>5.5069999999999997</v>
          </cell>
          <cell r="AD66">
            <v>6.4499999999999993</v>
          </cell>
          <cell r="AE66">
            <v>23.167000000000002</v>
          </cell>
          <cell r="AF66">
            <v>8.7650000000000006</v>
          </cell>
          <cell r="AG66">
            <v>7.7019999999999991</v>
          </cell>
          <cell r="AH66">
            <v>3.0029999999999997</v>
          </cell>
          <cell r="AI66">
            <v>31.661999999999999</v>
          </cell>
          <cell r="AJ66">
            <v>296.10700000000003</v>
          </cell>
          <cell r="AK66">
            <v>9.5518387096774209</v>
          </cell>
          <cell r="AL66">
            <v>149.08500000000001</v>
          </cell>
          <cell r="AM66">
            <v>147.02199999999999</v>
          </cell>
        </row>
        <row r="67">
          <cell r="A67">
            <v>6</v>
          </cell>
          <cell r="B67">
            <v>1994</v>
          </cell>
          <cell r="C67" t="str">
            <v>Jan</v>
          </cell>
          <cell r="D67">
            <v>5.7099999999999991</v>
          </cell>
          <cell r="E67">
            <v>4.1349999999999998</v>
          </cell>
          <cell r="F67">
            <v>5.6400000000000006</v>
          </cell>
          <cell r="G67">
            <v>15.568999999999999</v>
          </cell>
          <cell r="H67">
            <v>7.3580000000000005</v>
          </cell>
          <cell r="I67">
            <v>7.7979999999999992</v>
          </cell>
          <cell r="J67">
            <v>3.4129999999999998</v>
          </cell>
          <cell r="K67">
            <v>10.36</v>
          </cell>
          <cell r="L67">
            <v>8.3249999999999993</v>
          </cell>
          <cell r="M67">
            <v>2.7210000000000001</v>
          </cell>
          <cell r="N67">
            <v>4.1239999999999997</v>
          </cell>
          <cell r="O67">
            <v>3.8959999999999999</v>
          </cell>
          <cell r="P67">
            <v>12.586</v>
          </cell>
          <cell r="Q67">
            <v>8.4089999999999989</v>
          </cell>
          <cell r="R67">
            <v>8.7590000000000003</v>
          </cell>
          <cell r="S67">
            <v>30.728000000000002</v>
          </cell>
          <cell r="T67">
            <v>17.961000000000002</v>
          </cell>
          <cell r="U67">
            <v>15.163</v>
          </cell>
          <cell r="V67">
            <v>5.859</v>
          </cell>
          <cell r="W67">
            <v>15.945</v>
          </cell>
          <cell r="X67">
            <v>7.52</v>
          </cell>
          <cell r="Y67">
            <v>6.7729999999999997</v>
          </cell>
          <cell r="Z67">
            <v>2.0789999999999997</v>
          </cell>
          <cell r="AA67">
            <v>20.128000000000004</v>
          </cell>
          <cell r="AB67">
            <v>6.543000000000001</v>
          </cell>
          <cell r="AC67">
            <v>7.6339999999999995</v>
          </cell>
          <cell r="AD67">
            <v>15.028999999999996</v>
          </cell>
          <cell r="AE67">
            <v>11.432</v>
          </cell>
          <cell r="AF67">
            <v>2.9359999999999999</v>
          </cell>
          <cell r="AG67">
            <v>7.99</v>
          </cell>
          <cell r="AH67">
            <v>1.665</v>
          </cell>
          <cell r="AJ67">
            <v>284.18800000000005</v>
          </cell>
          <cell r="AK67">
            <v>9.167354838709679</v>
          </cell>
          <cell r="AL67">
            <v>108.80299999999998</v>
          </cell>
          <cell r="AM67">
            <v>175.38499999999996</v>
          </cell>
        </row>
        <row r="68">
          <cell r="C68" t="str">
            <v>Peb</v>
          </cell>
          <cell r="D68">
            <v>4.157</v>
          </cell>
          <cell r="E68">
            <v>9.5960000000000019</v>
          </cell>
          <cell r="F68">
            <v>5.766</v>
          </cell>
          <cell r="G68">
            <v>10.266999999999999</v>
          </cell>
          <cell r="H68">
            <v>15.852999999999998</v>
          </cell>
          <cell r="I68">
            <v>2.9819999999999998</v>
          </cell>
          <cell r="J68">
            <v>2.702</v>
          </cell>
          <cell r="K68">
            <v>9.0349999999999984</v>
          </cell>
          <cell r="L68">
            <v>9.0500000000000007</v>
          </cell>
          <cell r="M68">
            <v>19.513999999999999</v>
          </cell>
          <cell r="N68">
            <v>2.1619999999999999</v>
          </cell>
          <cell r="O68">
            <v>7.5709999999999997</v>
          </cell>
          <cell r="P68">
            <v>12.138999999999999</v>
          </cell>
          <cell r="Q68">
            <v>22.028000000000002</v>
          </cell>
          <cell r="R68">
            <v>19.484999999999999</v>
          </cell>
          <cell r="S68">
            <v>35.549999999999997</v>
          </cell>
          <cell r="T68">
            <v>20.933000000000003</v>
          </cell>
          <cell r="U68">
            <v>16.427999999999997</v>
          </cell>
          <cell r="V68">
            <v>17.141000000000002</v>
          </cell>
          <cell r="W68">
            <v>11.652999999999999</v>
          </cell>
          <cell r="X68">
            <v>7.1909999999999989</v>
          </cell>
          <cell r="Y68">
            <v>16.266999999999999</v>
          </cell>
          <cell r="Z68">
            <v>11.545</v>
          </cell>
          <cell r="AA68">
            <v>11.126999999999999</v>
          </cell>
          <cell r="AB68">
            <v>13.743</v>
          </cell>
          <cell r="AC68">
            <v>8.7800000000000011</v>
          </cell>
          <cell r="AD68">
            <v>4.2059999999999995</v>
          </cell>
          <cell r="AE68">
            <v>0.47</v>
          </cell>
          <cell r="AF68">
            <v>0</v>
          </cell>
          <cell r="AG68">
            <v>0</v>
          </cell>
          <cell r="AH68">
            <v>0</v>
          </cell>
          <cell r="AJ68">
            <v>327.34100000000001</v>
          </cell>
          <cell r="AK68">
            <v>10.559387096774193</v>
          </cell>
          <cell r="AL68">
            <v>152.30699999999996</v>
          </cell>
          <cell r="AM68">
            <v>175.03399999999999</v>
          </cell>
        </row>
        <row r="69">
          <cell r="C69" t="str">
            <v>Maret</v>
          </cell>
          <cell r="D69">
            <v>3.9729999999999999</v>
          </cell>
          <cell r="E69">
            <v>12.690999999999997</v>
          </cell>
          <cell r="F69">
            <v>7.3179999999999996</v>
          </cell>
          <cell r="G69">
            <v>11.620999999999999</v>
          </cell>
          <cell r="H69">
            <v>6.4249999999999998</v>
          </cell>
          <cell r="I69">
            <v>4.8019999999999996</v>
          </cell>
          <cell r="J69">
            <v>10.308999999999999</v>
          </cell>
          <cell r="K69">
            <v>16.135999999999999</v>
          </cell>
          <cell r="L69">
            <v>15.661</v>
          </cell>
          <cell r="M69">
            <v>19.040000000000003</v>
          </cell>
          <cell r="N69">
            <v>19.137000000000004</v>
          </cell>
          <cell r="O69">
            <v>32.228999999999999</v>
          </cell>
          <cell r="P69">
            <v>11.991999999999999</v>
          </cell>
          <cell r="Q69">
            <v>14.884000000000002</v>
          </cell>
          <cell r="R69">
            <v>12.018999999999998</v>
          </cell>
          <cell r="S69">
            <v>10.387</v>
          </cell>
          <cell r="T69">
            <v>4.5049999999999999</v>
          </cell>
          <cell r="U69">
            <v>8.7479999999999993</v>
          </cell>
          <cell r="V69">
            <v>9.5990000000000002</v>
          </cell>
          <cell r="W69">
            <v>10.401</v>
          </cell>
          <cell r="X69">
            <v>21.992999999999999</v>
          </cell>
          <cell r="Y69">
            <v>16.383999999999997</v>
          </cell>
          <cell r="Z69">
            <v>13.068</v>
          </cell>
          <cell r="AA69">
            <v>3.1790000000000003</v>
          </cell>
          <cell r="AB69">
            <v>11.943</v>
          </cell>
          <cell r="AC69">
            <v>9.8629999999999995</v>
          </cell>
          <cell r="AD69">
            <v>9.0530000000000008</v>
          </cell>
          <cell r="AE69">
            <v>6.8360000000000003</v>
          </cell>
          <cell r="AF69">
            <v>1.2210000000000001</v>
          </cell>
          <cell r="AG69">
            <v>0</v>
          </cell>
          <cell r="AH69">
            <v>0.88800000000000001</v>
          </cell>
          <cell r="AJ69">
            <v>336.30499999999995</v>
          </cell>
          <cell r="AK69">
            <v>10.848548387096773</v>
          </cell>
          <cell r="AL69">
            <v>198.23699999999999</v>
          </cell>
          <cell r="AM69">
            <v>138.06800000000001</v>
          </cell>
        </row>
        <row r="70">
          <cell r="C70" t="str">
            <v>April</v>
          </cell>
          <cell r="D70">
            <v>0</v>
          </cell>
          <cell r="E70">
            <v>0</v>
          </cell>
          <cell r="F70">
            <v>9.0449999999999999</v>
          </cell>
          <cell r="G70">
            <v>0</v>
          </cell>
          <cell r="H70">
            <v>2.5232646716112934</v>
          </cell>
          <cell r="I70">
            <v>0</v>
          </cell>
          <cell r="J70">
            <v>0.36046638165875622</v>
          </cell>
          <cell r="K70">
            <v>0</v>
          </cell>
          <cell r="L70">
            <v>0</v>
          </cell>
          <cell r="M70">
            <v>0.255</v>
          </cell>
          <cell r="N70">
            <v>2.8837310532700497</v>
          </cell>
          <cell r="O70">
            <v>0</v>
          </cell>
          <cell r="P70">
            <v>1.2616323358056467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16.329094442345749</v>
          </cell>
          <cell r="AK70">
            <v>0.52674498201115316</v>
          </cell>
          <cell r="AL70">
            <v>16.329094442345749</v>
          </cell>
          <cell r="AM70">
            <v>0</v>
          </cell>
        </row>
        <row r="71">
          <cell r="C71" t="str">
            <v>Mei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4.7250000000000005</v>
          </cell>
          <cell r="J71">
            <v>6.8000000000000005E-2</v>
          </cell>
          <cell r="K71">
            <v>0.17</v>
          </cell>
          <cell r="L71">
            <v>6.8000000000000005E-2</v>
          </cell>
          <cell r="M71">
            <v>0</v>
          </cell>
          <cell r="N71">
            <v>0</v>
          </cell>
          <cell r="O71">
            <v>0</v>
          </cell>
          <cell r="P71">
            <v>1.2210000000000001</v>
          </cell>
          <cell r="Q71">
            <v>0</v>
          </cell>
          <cell r="R71">
            <v>0</v>
          </cell>
          <cell r="S71">
            <v>0</v>
          </cell>
          <cell r="T71">
            <v>1.1100000000000001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0.33300000000000002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7.6950000000000003</v>
          </cell>
          <cell r="AK71">
            <v>0.24822580645161291</v>
          </cell>
          <cell r="AL71">
            <v>6.2519999999999998</v>
          </cell>
          <cell r="AM71">
            <v>1.4430000000000001</v>
          </cell>
        </row>
        <row r="72">
          <cell r="C72" t="str">
            <v>Juni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1.0880000000000001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1.0880000000000001</v>
          </cell>
          <cell r="AK72">
            <v>3.509677419354839E-2</v>
          </cell>
          <cell r="AL72">
            <v>1.0880000000000001</v>
          </cell>
          <cell r="AM72">
            <v>0</v>
          </cell>
        </row>
        <row r="73">
          <cell r="C73" t="str">
            <v xml:space="preserve">Juli 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6.8000000000000005E-2</v>
          </cell>
          <cell r="AF73">
            <v>0</v>
          </cell>
          <cell r="AG73">
            <v>0</v>
          </cell>
          <cell r="AH73">
            <v>0.66600000000000004</v>
          </cell>
          <cell r="AJ73">
            <v>0.73399999999999999</v>
          </cell>
          <cell r="AK73">
            <v>2.3677419354838709E-2</v>
          </cell>
          <cell r="AL73">
            <v>0</v>
          </cell>
          <cell r="AM73">
            <v>0.73399999999999999</v>
          </cell>
        </row>
        <row r="74">
          <cell r="C74" t="str">
            <v>Agst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Sept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Okt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5.391</v>
          </cell>
          <cell r="S76">
            <v>0</v>
          </cell>
          <cell r="T76">
            <v>1.665</v>
          </cell>
          <cell r="U76">
            <v>0</v>
          </cell>
          <cell r="V76">
            <v>1.776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8.5000000000000006E-2</v>
          </cell>
          <cell r="AJ76">
            <v>8.9170000000000016</v>
          </cell>
          <cell r="AK76">
            <v>0.28764516129032264</v>
          </cell>
          <cell r="AL76">
            <v>5.391</v>
          </cell>
          <cell r="AM76">
            <v>3.5259999999999998</v>
          </cell>
        </row>
        <row r="77">
          <cell r="C77" t="str">
            <v>Nop</v>
          </cell>
          <cell r="D77">
            <v>0</v>
          </cell>
          <cell r="E77">
            <v>1.665</v>
          </cell>
          <cell r="F77">
            <v>0</v>
          </cell>
          <cell r="G77">
            <v>0</v>
          </cell>
          <cell r="H77">
            <v>2.7749999999999999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1.665</v>
          </cell>
          <cell r="N77">
            <v>0</v>
          </cell>
          <cell r="O77">
            <v>0</v>
          </cell>
          <cell r="P77">
            <v>0</v>
          </cell>
          <cell r="Q77">
            <v>1.1100000000000001</v>
          </cell>
          <cell r="R77">
            <v>5.423</v>
          </cell>
          <cell r="S77">
            <v>12.16</v>
          </cell>
          <cell r="T77">
            <v>1.976</v>
          </cell>
          <cell r="U77">
            <v>8.5000000000000006E-2</v>
          </cell>
          <cell r="V77">
            <v>0.96100000000000008</v>
          </cell>
          <cell r="W77">
            <v>2.331</v>
          </cell>
          <cell r="X77">
            <v>0.94500000000000006</v>
          </cell>
          <cell r="Y77">
            <v>0.20400000000000001</v>
          </cell>
          <cell r="Z77">
            <v>9.2190000000000012</v>
          </cell>
          <cell r="AA77">
            <v>0</v>
          </cell>
          <cell r="AB77">
            <v>1.62</v>
          </cell>
          <cell r="AC77">
            <v>0</v>
          </cell>
          <cell r="AD77">
            <v>2.0250000000000004</v>
          </cell>
          <cell r="AE77">
            <v>2.7</v>
          </cell>
          <cell r="AF77">
            <v>1.288</v>
          </cell>
          <cell r="AG77">
            <v>0.88800000000000001</v>
          </cell>
          <cell r="AH77">
            <v>0</v>
          </cell>
          <cell r="AJ77">
            <v>49.04</v>
          </cell>
          <cell r="AK77">
            <v>1.5819354838709676</v>
          </cell>
          <cell r="AL77">
            <v>12.638</v>
          </cell>
          <cell r="AM77">
            <v>36.402000000000001</v>
          </cell>
        </row>
        <row r="78">
          <cell r="C78" t="str">
            <v>Des</v>
          </cell>
          <cell r="D78">
            <v>11.257</v>
          </cell>
          <cell r="E78">
            <v>8.902000000000001</v>
          </cell>
          <cell r="F78">
            <v>18.585000000000001</v>
          </cell>
          <cell r="G78">
            <v>7.125</v>
          </cell>
          <cell r="H78">
            <v>4.9569999999999999</v>
          </cell>
          <cell r="I78">
            <v>1.4040000000000001</v>
          </cell>
          <cell r="J78">
            <v>6.8000000000000005E-2</v>
          </cell>
          <cell r="K78">
            <v>8.370000000000001</v>
          </cell>
          <cell r="L78">
            <v>9.3000000000000007</v>
          </cell>
          <cell r="M78">
            <v>5.7779999999999996</v>
          </cell>
          <cell r="N78">
            <v>12.03</v>
          </cell>
          <cell r="O78">
            <v>14.62</v>
          </cell>
          <cell r="P78">
            <v>16.941000000000003</v>
          </cell>
          <cell r="Q78">
            <v>8.206999999999999</v>
          </cell>
          <cell r="R78">
            <v>4.0679999999999996</v>
          </cell>
          <cell r="S78">
            <v>1.3</v>
          </cell>
          <cell r="T78">
            <v>1.2120000000000002</v>
          </cell>
          <cell r="U78">
            <v>2.585</v>
          </cell>
          <cell r="V78">
            <v>4.1849999999999996</v>
          </cell>
          <cell r="W78">
            <v>3.032</v>
          </cell>
          <cell r="X78">
            <v>3.0549999999999997</v>
          </cell>
          <cell r="Y78">
            <v>0</v>
          </cell>
          <cell r="Z78">
            <v>0</v>
          </cell>
          <cell r="AA78">
            <v>3.24</v>
          </cell>
          <cell r="AB78">
            <v>0</v>
          </cell>
          <cell r="AC78">
            <v>7.9409999999999998</v>
          </cell>
          <cell r="AD78">
            <v>11.533000000000001</v>
          </cell>
          <cell r="AE78">
            <v>6.2869999999999999</v>
          </cell>
          <cell r="AF78">
            <v>7.7450000000000001</v>
          </cell>
          <cell r="AG78">
            <v>20.240000000000002</v>
          </cell>
          <cell r="AH78">
            <v>14.347000000000001</v>
          </cell>
          <cell r="AI78">
            <v>35.549999999999997</v>
          </cell>
          <cell r="AJ78">
            <v>218.31400000000008</v>
          </cell>
          <cell r="AK78">
            <v>7.0423870967741964</v>
          </cell>
          <cell r="AL78">
            <v>131.61200000000002</v>
          </cell>
          <cell r="AM78">
            <v>86.701999999999998</v>
          </cell>
        </row>
        <row r="79">
          <cell r="A79">
            <v>7</v>
          </cell>
          <cell r="B79">
            <v>1995</v>
          </cell>
          <cell r="C79" t="str">
            <v>Jan</v>
          </cell>
          <cell r="D79">
            <v>12.045</v>
          </cell>
          <cell r="E79">
            <v>10.38</v>
          </cell>
          <cell r="F79">
            <v>11.397</v>
          </cell>
          <cell r="G79">
            <v>16.603000000000002</v>
          </cell>
          <cell r="H79">
            <v>8.979000000000001</v>
          </cell>
          <cell r="I79">
            <v>18.021999999999998</v>
          </cell>
          <cell r="J79">
            <v>17.036000000000001</v>
          </cell>
          <cell r="K79">
            <v>32.309999999999995</v>
          </cell>
          <cell r="L79">
            <v>11.028</v>
          </cell>
          <cell r="M79">
            <v>17.363</v>
          </cell>
          <cell r="N79">
            <v>2.7089999999999996</v>
          </cell>
          <cell r="O79">
            <v>1.877</v>
          </cell>
          <cell r="P79">
            <v>30.765000000000001</v>
          </cell>
          <cell r="Q79">
            <v>14.685999999999998</v>
          </cell>
          <cell r="R79">
            <v>15.507999999999999</v>
          </cell>
          <cell r="S79">
            <v>16.375</v>
          </cell>
          <cell r="T79">
            <v>13.77</v>
          </cell>
          <cell r="U79">
            <v>9.7659999999999982</v>
          </cell>
          <cell r="V79">
            <v>3.585</v>
          </cell>
          <cell r="W79">
            <v>17.560999999999996</v>
          </cell>
          <cell r="X79">
            <v>5.9749999999999996</v>
          </cell>
          <cell r="Y79">
            <v>20.917999999999999</v>
          </cell>
          <cell r="Z79">
            <v>6.7960000000000003</v>
          </cell>
          <cell r="AA79">
            <v>11.13</v>
          </cell>
          <cell r="AB79">
            <v>11.978</v>
          </cell>
          <cell r="AC79">
            <v>9.5120000000000005</v>
          </cell>
          <cell r="AD79">
            <v>9.5150000000000006</v>
          </cell>
          <cell r="AE79">
            <v>8.16</v>
          </cell>
          <cell r="AF79">
            <v>6.4799999999999995</v>
          </cell>
          <cell r="AG79">
            <v>3.585</v>
          </cell>
          <cell r="AH79">
            <v>9.4850000000000012</v>
          </cell>
          <cell r="AJ79">
            <v>385.29900000000004</v>
          </cell>
          <cell r="AK79">
            <v>12.429</v>
          </cell>
          <cell r="AL79">
            <v>220.70800000000003</v>
          </cell>
          <cell r="AM79">
            <v>164.59099999999998</v>
          </cell>
        </row>
        <row r="80">
          <cell r="C80" t="str">
            <v>Peb</v>
          </cell>
          <cell r="D80">
            <v>9.8590000000000018</v>
          </cell>
          <cell r="E80">
            <v>10.003000000000002</v>
          </cell>
          <cell r="F80">
            <v>11.079000000000001</v>
          </cell>
          <cell r="G80">
            <v>6.8879999999999999</v>
          </cell>
          <cell r="H80">
            <v>4.665</v>
          </cell>
          <cell r="I80">
            <v>14.364999999999998</v>
          </cell>
          <cell r="J80">
            <v>7.8150000000000004</v>
          </cell>
          <cell r="K80">
            <v>17.712</v>
          </cell>
          <cell r="L80">
            <v>26.327000000000002</v>
          </cell>
          <cell r="M80">
            <v>9.5380000000000003</v>
          </cell>
          <cell r="N80">
            <v>7.1219999999999999</v>
          </cell>
          <cell r="O80">
            <v>14.529</v>
          </cell>
          <cell r="P80">
            <v>7.23</v>
          </cell>
          <cell r="Q80">
            <v>15.205</v>
          </cell>
          <cell r="R80">
            <v>4.5810000000000004</v>
          </cell>
          <cell r="S80">
            <v>9.6489999999999991</v>
          </cell>
          <cell r="T80">
            <v>3.1959999999999997</v>
          </cell>
          <cell r="U80">
            <v>5.9289999999999985</v>
          </cell>
          <cell r="V80">
            <v>10.824999999999999</v>
          </cell>
          <cell r="W80">
            <v>4.298</v>
          </cell>
          <cell r="X80">
            <v>9.9039999999999999</v>
          </cell>
          <cell r="Y80">
            <v>5.1550000000000002</v>
          </cell>
          <cell r="Z80">
            <v>15.654999999999998</v>
          </cell>
          <cell r="AA80">
            <v>4.9489999999999998</v>
          </cell>
          <cell r="AB80">
            <v>9.5539999999999985</v>
          </cell>
          <cell r="AC80">
            <v>10.689</v>
          </cell>
          <cell r="AD80">
            <v>13.159000000000001</v>
          </cell>
          <cell r="AE80">
            <v>4.532</v>
          </cell>
          <cell r="AF80">
            <v>0</v>
          </cell>
          <cell r="AG80">
            <v>0</v>
          </cell>
          <cell r="AH80">
            <v>0</v>
          </cell>
          <cell r="AJ80">
            <v>274.41199999999998</v>
          </cell>
          <cell r="AK80">
            <v>8.8519999999999985</v>
          </cell>
          <cell r="AL80">
            <v>166.91799999999998</v>
          </cell>
          <cell r="AM80">
            <v>107.494</v>
          </cell>
        </row>
        <row r="81">
          <cell r="C81" t="str">
            <v>Maret</v>
          </cell>
          <cell r="D81">
            <v>29.790000000000003</v>
          </cell>
          <cell r="E81">
            <v>11.724999999999998</v>
          </cell>
          <cell r="F81">
            <v>14.234</v>
          </cell>
          <cell r="G81">
            <v>30.004999999999999</v>
          </cell>
          <cell r="H81">
            <v>15.722</v>
          </cell>
          <cell r="I81">
            <v>13.533000000000001</v>
          </cell>
          <cell r="J81">
            <v>9.2850000000000001</v>
          </cell>
          <cell r="K81">
            <v>8.6839999999999993</v>
          </cell>
          <cell r="L81">
            <v>2.5709999999999997</v>
          </cell>
          <cell r="M81">
            <v>8.2939999999999987</v>
          </cell>
          <cell r="N81">
            <v>0.72599999999999998</v>
          </cell>
          <cell r="O81">
            <v>2.2109999999999999</v>
          </cell>
          <cell r="P81">
            <v>0.15300000000000002</v>
          </cell>
          <cell r="Q81">
            <v>2.8550000000000004</v>
          </cell>
          <cell r="R81">
            <v>15.423000000000002</v>
          </cell>
          <cell r="S81">
            <v>3.3950000000000005</v>
          </cell>
          <cell r="T81">
            <v>0.32300000000000001</v>
          </cell>
          <cell r="U81">
            <v>0</v>
          </cell>
          <cell r="V81">
            <v>3.2189999999999999</v>
          </cell>
          <cell r="W81">
            <v>0</v>
          </cell>
          <cell r="X81">
            <v>16.831000000000003</v>
          </cell>
          <cell r="Y81">
            <v>11.370999999999999</v>
          </cell>
          <cell r="Z81">
            <v>6.8480000000000008</v>
          </cell>
          <cell r="AA81">
            <v>4.4079999999999995</v>
          </cell>
          <cell r="AB81">
            <v>1.845</v>
          </cell>
          <cell r="AC81">
            <v>2.331</v>
          </cell>
          <cell r="AD81">
            <v>1.887</v>
          </cell>
          <cell r="AE81">
            <v>7.3330000000000002</v>
          </cell>
          <cell r="AF81">
            <v>6.536999999999999</v>
          </cell>
          <cell r="AG81">
            <v>5.6409999999999991</v>
          </cell>
          <cell r="AH81">
            <v>8.668000000000001</v>
          </cell>
          <cell r="AJ81">
            <v>245.84800000000004</v>
          </cell>
          <cell r="AK81">
            <v>7.9305806451612915</v>
          </cell>
          <cell r="AL81">
            <v>165.21100000000001</v>
          </cell>
          <cell r="AM81">
            <v>80.637000000000015</v>
          </cell>
        </row>
        <row r="82">
          <cell r="C82" t="str">
            <v>April</v>
          </cell>
          <cell r="D82">
            <v>2.3740000000000001</v>
          </cell>
          <cell r="E82">
            <v>4.1479999999999997</v>
          </cell>
          <cell r="F82">
            <v>22.53</v>
          </cell>
          <cell r="G82">
            <v>52.994999999999997</v>
          </cell>
          <cell r="H82">
            <v>77.941999999999979</v>
          </cell>
          <cell r="I82">
            <v>26.651</v>
          </cell>
          <cell r="J82">
            <v>7.8409999999999993</v>
          </cell>
          <cell r="K82">
            <v>0</v>
          </cell>
          <cell r="L82">
            <v>10.291000000000002</v>
          </cell>
          <cell r="M82">
            <v>8.8290000000000006</v>
          </cell>
          <cell r="N82">
            <v>13.360000000000001</v>
          </cell>
          <cell r="O82">
            <v>7.0380000000000003</v>
          </cell>
          <cell r="P82">
            <v>1.2999999999999998</v>
          </cell>
          <cell r="Q82">
            <v>0</v>
          </cell>
          <cell r="R82">
            <v>0</v>
          </cell>
          <cell r="S82">
            <v>2.7749999999999999</v>
          </cell>
          <cell r="T82">
            <v>1.2210000000000001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239.29500000000004</v>
          </cell>
          <cell r="AK82">
            <v>7.7191935483870981</v>
          </cell>
          <cell r="AL82">
            <v>235.29900000000004</v>
          </cell>
          <cell r="AM82">
            <v>3.996</v>
          </cell>
        </row>
        <row r="83">
          <cell r="C83" t="str">
            <v>Mei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5.1000000000000004E-2</v>
          </cell>
          <cell r="R83">
            <v>0</v>
          </cell>
          <cell r="S83">
            <v>0</v>
          </cell>
          <cell r="T83">
            <v>0</v>
          </cell>
          <cell r="U83">
            <v>1.0584457580393236</v>
          </cell>
          <cell r="V83">
            <v>3.6222879019661793E-2</v>
          </cell>
          <cell r="W83">
            <v>0</v>
          </cell>
          <cell r="X83">
            <v>0.34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1.4856686370589853</v>
          </cell>
          <cell r="AK83">
            <v>4.7924794743838234E-2</v>
          </cell>
          <cell r="AL83">
            <v>5.1000000000000004E-2</v>
          </cell>
          <cell r="AM83">
            <v>1.4346686370589854</v>
          </cell>
        </row>
        <row r="84">
          <cell r="C84" t="str">
            <v>Juni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0.28599999999999998</v>
          </cell>
          <cell r="I84">
            <v>0</v>
          </cell>
          <cell r="J84">
            <v>0</v>
          </cell>
          <cell r="K84">
            <v>0</v>
          </cell>
          <cell r="L84">
            <v>3.1919999999999997</v>
          </cell>
          <cell r="M84">
            <v>0</v>
          </cell>
          <cell r="N84">
            <v>0.66600000000000004</v>
          </cell>
          <cell r="O84">
            <v>0</v>
          </cell>
          <cell r="P84">
            <v>0</v>
          </cell>
          <cell r="Q84">
            <v>0</v>
          </cell>
          <cell r="R84">
            <v>2.7949999999999999</v>
          </cell>
          <cell r="S84">
            <v>2.7</v>
          </cell>
          <cell r="T84">
            <v>7.9219999999999997</v>
          </cell>
          <cell r="U84">
            <v>4.5599999999999996</v>
          </cell>
          <cell r="V84">
            <v>1.23</v>
          </cell>
          <cell r="W84">
            <v>0.88800000000000001</v>
          </cell>
          <cell r="X84">
            <v>1.0249999999999999</v>
          </cell>
          <cell r="Y84">
            <v>0</v>
          </cell>
          <cell r="Z84">
            <v>0</v>
          </cell>
          <cell r="AA84">
            <v>0</v>
          </cell>
          <cell r="AB84">
            <v>3.08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0.91199999999999992</v>
          </cell>
          <cell r="AH84">
            <v>0</v>
          </cell>
          <cell r="AJ84">
            <v>29.256</v>
          </cell>
          <cell r="AK84">
            <v>0.94374193548387098</v>
          </cell>
          <cell r="AL84">
            <v>6.9390000000000001</v>
          </cell>
          <cell r="AM84">
            <v>22.317</v>
          </cell>
        </row>
        <row r="85">
          <cell r="C85" t="str">
            <v xml:space="preserve">Juli </v>
          </cell>
          <cell r="D85">
            <v>0</v>
          </cell>
          <cell r="E85">
            <v>0</v>
          </cell>
          <cell r="F85">
            <v>0</v>
          </cell>
          <cell r="G85">
            <v>4.1850000000000005</v>
          </cell>
          <cell r="H85">
            <v>0.28599999999999998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1.1749999999999998</v>
          </cell>
          <cell r="R85">
            <v>0</v>
          </cell>
          <cell r="S85">
            <v>0</v>
          </cell>
          <cell r="T85">
            <v>0.28599999999999998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0.94</v>
          </cell>
          <cell r="AB85">
            <v>0.71499999999999997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7.5869999999999997</v>
          </cell>
          <cell r="AK85">
            <v>0.24474193548387096</v>
          </cell>
          <cell r="AL85">
            <v>5.6459999999999999</v>
          </cell>
          <cell r="AM85">
            <v>1.9409999999999998</v>
          </cell>
        </row>
        <row r="86">
          <cell r="C86" t="str">
            <v>Agst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C87" t="str">
            <v>Sept</v>
          </cell>
          <cell r="D87">
            <v>0</v>
          </cell>
          <cell r="E87">
            <v>0</v>
          </cell>
          <cell r="F87">
            <v>2.2949999999999999</v>
          </cell>
          <cell r="G87">
            <v>0</v>
          </cell>
          <cell r="H87">
            <v>0</v>
          </cell>
          <cell r="I87">
            <v>0</v>
          </cell>
          <cell r="J87">
            <v>0.27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J87">
            <v>2.5649999999999999</v>
          </cell>
          <cell r="AK87">
            <v>8.274193548387096E-2</v>
          </cell>
          <cell r="AL87">
            <v>2.5649999999999999</v>
          </cell>
          <cell r="AM87">
            <v>0</v>
          </cell>
        </row>
        <row r="88">
          <cell r="C88" t="str">
            <v>Okt</v>
          </cell>
          <cell r="D88">
            <v>0</v>
          </cell>
          <cell r="E88">
            <v>0</v>
          </cell>
          <cell r="F88">
            <v>5.4390000000000001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0.13600000000000001</v>
          </cell>
          <cell r="L88">
            <v>5.5369999999999999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5.9939999999999998</v>
          </cell>
          <cell r="S88">
            <v>0</v>
          </cell>
          <cell r="T88">
            <v>0</v>
          </cell>
          <cell r="U88">
            <v>2.7</v>
          </cell>
          <cell r="V88">
            <v>3.375</v>
          </cell>
          <cell r="W88">
            <v>2.4000000000000004</v>
          </cell>
          <cell r="X88">
            <v>3.4169999999999998</v>
          </cell>
          <cell r="Y88">
            <v>6.4220000000000006</v>
          </cell>
          <cell r="Z88">
            <v>13.989000000000001</v>
          </cell>
          <cell r="AA88">
            <v>4.9380000000000006</v>
          </cell>
          <cell r="AB88">
            <v>0.44400000000000001</v>
          </cell>
          <cell r="AC88">
            <v>0</v>
          </cell>
          <cell r="AD88">
            <v>0</v>
          </cell>
          <cell r="AE88">
            <v>0</v>
          </cell>
          <cell r="AF88">
            <v>4.5510000000000002</v>
          </cell>
          <cell r="AG88">
            <v>0</v>
          </cell>
          <cell r="AH88">
            <v>0</v>
          </cell>
          <cell r="AJ88">
            <v>59.342000000000013</v>
          </cell>
          <cell r="AK88">
            <v>1.9142580645161293</v>
          </cell>
          <cell r="AL88">
            <v>17.106000000000002</v>
          </cell>
          <cell r="AM88">
            <v>42.236000000000004</v>
          </cell>
        </row>
        <row r="89">
          <cell r="C89" t="str">
            <v>Nop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0.40500000000000003</v>
          </cell>
          <cell r="J89">
            <v>0.66</v>
          </cell>
          <cell r="K89">
            <v>0</v>
          </cell>
          <cell r="L89">
            <v>4.8949999999999996</v>
          </cell>
          <cell r="M89">
            <v>0</v>
          </cell>
          <cell r="N89">
            <v>4.1550000000000002</v>
          </cell>
          <cell r="O89">
            <v>6.8029999999999999</v>
          </cell>
          <cell r="P89">
            <v>7.3070000000000004</v>
          </cell>
          <cell r="Q89">
            <v>2.7680000000000002</v>
          </cell>
          <cell r="R89">
            <v>8.695999999999998</v>
          </cell>
          <cell r="S89">
            <v>7.7700000000000005</v>
          </cell>
          <cell r="T89">
            <v>4.7210000000000001</v>
          </cell>
          <cell r="U89">
            <v>7.8420000000000005</v>
          </cell>
          <cell r="V89">
            <v>3.585</v>
          </cell>
          <cell r="W89">
            <v>11.995000000000001</v>
          </cell>
          <cell r="X89">
            <v>10.935</v>
          </cell>
          <cell r="Y89">
            <v>4.1569999999999991</v>
          </cell>
          <cell r="Z89">
            <v>15.337</v>
          </cell>
          <cell r="AA89">
            <v>9.697000000000001</v>
          </cell>
          <cell r="AB89">
            <v>16.886000000000003</v>
          </cell>
          <cell r="AC89">
            <v>25.904</v>
          </cell>
          <cell r="AD89">
            <v>9.6449999999999996</v>
          </cell>
          <cell r="AE89">
            <v>11.298999999999999</v>
          </cell>
          <cell r="AF89">
            <v>13.559000000000001</v>
          </cell>
          <cell r="AG89">
            <v>4.5429999999999993</v>
          </cell>
          <cell r="AH89">
            <v>0</v>
          </cell>
          <cell r="AJ89">
            <v>193.56400000000002</v>
          </cell>
          <cell r="AK89">
            <v>6.2440000000000007</v>
          </cell>
          <cell r="AL89">
            <v>35.689</v>
          </cell>
          <cell r="AM89">
            <v>157.87500000000003</v>
          </cell>
        </row>
        <row r="90">
          <cell r="C90" t="str">
            <v>Des</v>
          </cell>
          <cell r="D90">
            <v>27.503</v>
          </cell>
          <cell r="E90">
            <v>23.07</v>
          </cell>
          <cell r="F90">
            <v>16.440999999999999</v>
          </cell>
          <cell r="G90">
            <v>12.263999999999999</v>
          </cell>
          <cell r="H90">
            <v>23.434999999999995</v>
          </cell>
          <cell r="I90">
            <v>18.106000000000002</v>
          </cell>
          <cell r="J90">
            <v>11.405000000000001</v>
          </cell>
          <cell r="K90">
            <v>6.927999999999999</v>
          </cell>
          <cell r="L90">
            <v>3.0609999999999995</v>
          </cell>
          <cell r="M90">
            <v>15.401</v>
          </cell>
          <cell r="N90">
            <v>11.036</v>
          </cell>
          <cell r="O90">
            <v>4.2149999999999999</v>
          </cell>
          <cell r="P90">
            <v>7.085</v>
          </cell>
          <cell r="Q90">
            <v>1.2469999999999999</v>
          </cell>
          <cell r="R90">
            <v>7.3249999999999993</v>
          </cell>
          <cell r="S90">
            <v>9.2100000000000009</v>
          </cell>
          <cell r="T90">
            <v>19.04</v>
          </cell>
          <cell r="U90">
            <v>8.5409999999999986</v>
          </cell>
          <cell r="V90">
            <v>4.8690000000000007</v>
          </cell>
          <cell r="W90">
            <v>7.4700000000000006</v>
          </cell>
          <cell r="X90">
            <v>1.0009999999999999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1.665</v>
          </cell>
          <cell r="AD90">
            <v>1.998</v>
          </cell>
          <cell r="AE90">
            <v>3.6160000000000001</v>
          </cell>
          <cell r="AF90">
            <v>8.7210000000000001</v>
          </cell>
          <cell r="AG90">
            <v>9.9179999999999993</v>
          </cell>
          <cell r="AH90">
            <v>12.050999999999998</v>
          </cell>
          <cell r="AI90">
            <v>77.941999999999979</v>
          </cell>
          <cell r="AJ90">
            <v>276.62199999999996</v>
          </cell>
          <cell r="AK90">
            <v>8.9232903225806446</v>
          </cell>
          <cell r="AL90">
            <v>188.52199999999999</v>
          </cell>
          <cell r="AM90">
            <v>88.09999999999998</v>
          </cell>
        </row>
        <row r="91">
          <cell r="A91">
            <v>8</v>
          </cell>
          <cell r="B91">
            <v>1996</v>
          </cell>
          <cell r="C91" t="str">
            <v>Jan</v>
          </cell>
          <cell r="D91">
            <v>24.704999999999998</v>
          </cell>
          <cell r="E91">
            <v>7.17</v>
          </cell>
          <cell r="F91">
            <v>7.1059999999999999</v>
          </cell>
          <cell r="G91">
            <v>1.3980000000000001</v>
          </cell>
          <cell r="H91">
            <v>2.0190000000000001</v>
          </cell>
          <cell r="I91">
            <v>1.92</v>
          </cell>
          <cell r="J91">
            <v>3.2850000000000001</v>
          </cell>
          <cell r="K91">
            <v>0.27</v>
          </cell>
          <cell r="L91">
            <v>4.7250000000000005</v>
          </cell>
          <cell r="M91">
            <v>0</v>
          </cell>
          <cell r="N91">
            <v>1.1100000000000001</v>
          </cell>
          <cell r="O91">
            <v>6.9950000000000001</v>
          </cell>
          <cell r="P91">
            <v>1.492</v>
          </cell>
          <cell r="Q91">
            <v>1.7550000000000001</v>
          </cell>
          <cell r="R91">
            <v>4.4689999999999994</v>
          </cell>
          <cell r="S91">
            <v>0.54</v>
          </cell>
          <cell r="T91">
            <v>7.82</v>
          </cell>
          <cell r="U91">
            <v>4.4400000000000004</v>
          </cell>
          <cell r="V91">
            <v>8.0830000000000002</v>
          </cell>
          <cell r="W91">
            <v>4.3149999999999995</v>
          </cell>
          <cell r="X91">
            <v>19.554000000000002</v>
          </cell>
          <cell r="Y91">
            <v>5.5670000000000002</v>
          </cell>
          <cell r="Z91">
            <v>9.1289999999999978</v>
          </cell>
          <cell r="AA91">
            <v>24.292999999999999</v>
          </cell>
          <cell r="AB91">
            <v>24.351999999999997</v>
          </cell>
          <cell r="AC91">
            <v>10.952999999999999</v>
          </cell>
          <cell r="AD91">
            <v>12.255000000000001</v>
          </cell>
          <cell r="AE91">
            <v>7.7640000000000002</v>
          </cell>
          <cell r="AF91">
            <v>4.431</v>
          </cell>
          <cell r="AG91">
            <v>2.8079999999999998</v>
          </cell>
          <cell r="AH91">
            <v>0</v>
          </cell>
          <cell r="AJ91">
            <v>214.72300000000004</v>
          </cell>
          <cell r="AK91">
            <v>6.9265483870967754</v>
          </cell>
          <cell r="AL91">
            <v>68.419000000000011</v>
          </cell>
          <cell r="AM91">
            <v>146.304</v>
          </cell>
        </row>
        <row r="92">
          <cell r="C92" t="str">
            <v>Peb</v>
          </cell>
          <cell r="D92">
            <v>12.575999999999999</v>
          </cell>
          <cell r="E92">
            <v>4.1139999999999999</v>
          </cell>
          <cell r="F92">
            <v>8.8710000000000004</v>
          </cell>
          <cell r="G92">
            <v>6.6769999999999996</v>
          </cell>
          <cell r="H92">
            <v>7.4159999999999986</v>
          </cell>
          <cell r="I92">
            <v>10.609000000000002</v>
          </cell>
          <cell r="J92">
            <v>3.508</v>
          </cell>
          <cell r="K92">
            <v>14.228999999999999</v>
          </cell>
          <cell r="L92">
            <v>11.398000000000001</v>
          </cell>
          <cell r="M92">
            <v>13.781000000000001</v>
          </cell>
          <cell r="N92">
            <v>20.273999999999997</v>
          </cell>
          <cell r="O92">
            <v>6.798</v>
          </cell>
          <cell r="P92">
            <v>2.956</v>
          </cell>
          <cell r="Q92">
            <v>13.183</v>
          </cell>
          <cell r="R92">
            <v>7.8179999999999987</v>
          </cell>
          <cell r="S92">
            <v>6.3509999999999982</v>
          </cell>
          <cell r="T92">
            <v>4.4989999999999997</v>
          </cell>
          <cell r="U92">
            <v>5.03</v>
          </cell>
          <cell r="V92">
            <v>6.0250000000000004</v>
          </cell>
          <cell r="W92">
            <v>12.087999999999999</v>
          </cell>
          <cell r="X92">
            <v>11.670000000000002</v>
          </cell>
          <cell r="Y92">
            <v>5.55</v>
          </cell>
          <cell r="Z92">
            <v>9.6920000000000002</v>
          </cell>
          <cell r="AA92">
            <v>12.725</v>
          </cell>
          <cell r="AB92">
            <v>5.9669999999999996</v>
          </cell>
          <cell r="AC92">
            <v>30.440999999999995</v>
          </cell>
          <cell r="AD92">
            <v>11.431999999999999</v>
          </cell>
          <cell r="AE92">
            <v>16.367000000000001</v>
          </cell>
          <cell r="AF92">
            <v>21.752000000000002</v>
          </cell>
          <cell r="AG92">
            <v>0</v>
          </cell>
          <cell r="AH92">
            <v>0</v>
          </cell>
          <cell r="AJ92">
            <v>303.79700000000008</v>
          </cell>
          <cell r="AK92">
            <v>9.7999032258064549</v>
          </cell>
          <cell r="AL92">
            <v>144.20800000000003</v>
          </cell>
          <cell r="AM92">
            <v>159.589</v>
          </cell>
        </row>
        <row r="93">
          <cell r="C93" t="str">
            <v>Maret</v>
          </cell>
          <cell r="D93">
            <v>25.629000000000001</v>
          </cell>
          <cell r="E93">
            <v>12.665999999999999</v>
          </cell>
          <cell r="F93">
            <v>6.1639999999999997</v>
          </cell>
          <cell r="G93">
            <v>2.8340000000000001</v>
          </cell>
          <cell r="H93">
            <v>21.203999999999997</v>
          </cell>
          <cell r="I93">
            <v>2.214</v>
          </cell>
          <cell r="J93">
            <v>1.9060000000000001</v>
          </cell>
          <cell r="K93">
            <v>1.946</v>
          </cell>
          <cell r="L93">
            <v>2.262</v>
          </cell>
          <cell r="M93">
            <v>2.399</v>
          </cell>
          <cell r="N93">
            <v>3.2250000000000001</v>
          </cell>
          <cell r="O93">
            <v>49.576999999999998</v>
          </cell>
          <cell r="P93">
            <v>14.407000000000002</v>
          </cell>
          <cell r="Q93">
            <v>22.919999999999998</v>
          </cell>
          <cell r="R93">
            <v>3.7930000000000001</v>
          </cell>
          <cell r="S93">
            <v>0</v>
          </cell>
          <cell r="T93">
            <v>0.31999999999999995</v>
          </cell>
          <cell r="U93">
            <v>0</v>
          </cell>
          <cell r="V93">
            <v>0.10200000000000001</v>
          </cell>
          <cell r="W93">
            <v>0.255</v>
          </cell>
          <cell r="X93">
            <v>0</v>
          </cell>
          <cell r="Y93">
            <v>9.6020000000000003</v>
          </cell>
          <cell r="Z93">
            <v>6.7649999999999997</v>
          </cell>
          <cell r="AA93">
            <v>0</v>
          </cell>
          <cell r="AB93">
            <v>0</v>
          </cell>
          <cell r="AC93">
            <v>0</v>
          </cell>
          <cell r="AD93">
            <v>1.665</v>
          </cell>
          <cell r="AE93">
            <v>0</v>
          </cell>
          <cell r="AF93">
            <v>0</v>
          </cell>
          <cell r="AG93">
            <v>0.66600000000000004</v>
          </cell>
          <cell r="AH93">
            <v>0</v>
          </cell>
          <cell r="AJ93">
            <v>192.52099999999999</v>
          </cell>
          <cell r="AK93">
            <v>6.2103548387096774</v>
          </cell>
          <cell r="AL93">
            <v>173.14600000000002</v>
          </cell>
          <cell r="AM93">
            <v>19.375</v>
          </cell>
        </row>
        <row r="94">
          <cell r="C94" t="str">
            <v>April</v>
          </cell>
          <cell r="D94">
            <v>2.234</v>
          </cell>
          <cell r="E94">
            <v>3.6769999999999996</v>
          </cell>
          <cell r="F94">
            <v>1.6379999999999999</v>
          </cell>
          <cell r="G94">
            <v>1.02</v>
          </cell>
          <cell r="H94">
            <v>1.02</v>
          </cell>
          <cell r="I94">
            <v>0</v>
          </cell>
          <cell r="J94">
            <v>4.05</v>
          </cell>
          <cell r="K94">
            <v>6.8000000000000005E-2</v>
          </cell>
          <cell r="L94">
            <v>1.7550000000000001</v>
          </cell>
          <cell r="M94">
            <v>1.8009999999999997</v>
          </cell>
          <cell r="N94">
            <v>2.9050000000000002</v>
          </cell>
          <cell r="O94">
            <v>1.952</v>
          </cell>
          <cell r="P94">
            <v>3.1230000000000002</v>
          </cell>
          <cell r="Q94">
            <v>0</v>
          </cell>
          <cell r="R94">
            <v>1.35</v>
          </cell>
          <cell r="S94">
            <v>0</v>
          </cell>
          <cell r="T94">
            <v>5.0049999999999999</v>
          </cell>
          <cell r="U94">
            <v>0</v>
          </cell>
          <cell r="V94">
            <v>0</v>
          </cell>
          <cell r="W94">
            <v>2.7749999999999999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1.8239999999999998</v>
          </cell>
          <cell r="AE94">
            <v>1.6719999999999999</v>
          </cell>
          <cell r="AF94">
            <v>0</v>
          </cell>
          <cell r="AG94">
            <v>0</v>
          </cell>
          <cell r="AH94">
            <v>0</v>
          </cell>
          <cell r="AJ94">
            <v>37.868999999999993</v>
          </cell>
          <cell r="AK94">
            <v>1.2215806451612901</v>
          </cell>
          <cell r="AL94">
            <v>26.593</v>
          </cell>
          <cell r="AM94">
            <v>11.276</v>
          </cell>
        </row>
        <row r="95">
          <cell r="C95" t="str">
            <v>Mei</v>
          </cell>
          <cell r="D95">
            <v>0</v>
          </cell>
          <cell r="E95">
            <v>1.08</v>
          </cell>
          <cell r="F95">
            <v>0</v>
          </cell>
          <cell r="G95">
            <v>1.4860000000000002</v>
          </cell>
          <cell r="H95">
            <v>0</v>
          </cell>
          <cell r="I95">
            <v>0</v>
          </cell>
          <cell r="J95">
            <v>4.152000000000001</v>
          </cell>
          <cell r="K95">
            <v>0</v>
          </cell>
          <cell r="L95">
            <v>0</v>
          </cell>
          <cell r="M95">
            <v>0</v>
          </cell>
          <cell r="N95">
            <v>2.988</v>
          </cell>
          <cell r="O95">
            <v>1.2510000000000001</v>
          </cell>
          <cell r="P95">
            <v>3.4849999999999999</v>
          </cell>
          <cell r="Q95">
            <v>2.9649999999999999</v>
          </cell>
          <cell r="R95">
            <v>1.6839999999999999</v>
          </cell>
          <cell r="S95">
            <v>0.77699999999999991</v>
          </cell>
          <cell r="T95">
            <v>2.4239999999999999</v>
          </cell>
          <cell r="U95">
            <v>0</v>
          </cell>
          <cell r="V95">
            <v>0.11900000000000001</v>
          </cell>
          <cell r="W95">
            <v>0</v>
          </cell>
          <cell r="X95">
            <v>3.4000000000000002E-2</v>
          </cell>
          <cell r="Y95">
            <v>0</v>
          </cell>
          <cell r="Z95">
            <v>6.8000000000000005E-2</v>
          </cell>
          <cell r="AA95">
            <v>0</v>
          </cell>
          <cell r="AB95">
            <v>0</v>
          </cell>
          <cell r="AC95">
            <v>0.20400000000000001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J95">
            <v>22.717000000000002</v>
          </cell>
          <cell r="AK95">
            <v>0.73280645161290325</v>
          </cell>
          <cell r="AL95">
            <v>19.091000000000001</v>
          </cell>
          <cell r="AM95">
            <v>3.6259999999999999</v>
          </cell>
        </row>
        <row r="96">
          <cell r="C96" t="str">
            <v>Juni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4.4649999999999999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J96">
            <v>4.4649999999999999</v>
          </cell>
          <cell r="AK96">
            <v>0.14403225806451611</v>
          </cell>
          <cell r="AL96">
            <v>4.4649999999999999</v>
          </cell>
          <cell r="AM96">
            <v>0</v>
          </cell>
        </row>
        <row r="97">
          <cell r="C97" t="str">
            <v xml:space="preserve">Juli 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C98" t="str">
            <v>Agst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C99" t="str">
            <v>Sept</v>
          </cell>
          <cell r="D99">
            <v>0</v>
          </cell>
          <cell r="E99">
            <v>0.55249999999999999</v>
          </cell>
          <cell r="F99">
            <v>0</v>
          </cell>
          <cell r="G99">
            <v>0</v>
          </cell>
          <cell r="H99">
            <v>0.54</v>
          </cell>
          <cell r="I99">
            <v>0</v>
          </cell>
          <cell r="J99">
            <v>4.5000000000000005E-3</v>
          </cell>
          <cell r="K99">
            <v>0.85050000000000003</v>
          </cell>
          <cell r="L99">
            <v>2.2500000000000006E-2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0.54</v>
          </cell>
          <cell r="S99">
            <v>4.5000000000000005E-3</v>
          </cell>
          <cell r="T99">
            <v>0</v>
          </cell>
          <cell r="U99">
            <v>4.5000000000000005E-3</v>
          </cell>
          <cell r="V99">
            <v>4.0500000000000001E-2</v>
          </cell>
          <cell r="W99">
            <v>1.8000000000000002E-2</v>
          </cell>
          <cell r="X99">
            <v>0.13500000000000001</v>
          </cell>
          <cell r="Y99">
            <v>9.0000000000000011E-3</v>
          </cell>
          <cell r="Z99">
            <v>6.3E-2</v>
          </cell>
          <cell r="AA99">
            <v>0.10350000000000001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J99">
            <v>2.8880000000000003</v>
          </cell>
          <cell r="AK99">
            <v>9.316129032258065E-2</v>
          </cell>
          <cell r="AL99">
            <v>2.5099999999999998</v>
          </cell>
          <cell r="AM99">
            <v>0.378</v>
          </cell>
        </row>
        <row r="100">
          <cell r="C100" t="str">
            <v>Okt</v>
          </cell>
          <cell r="D100">
            <v>1.8900000000000001</v>
          </cell>
          <cell r="E100">
            <v>2.16</v>
          </cell>
          <cell r="F100">
            <v>0</v>
          </cell>
          <cell r="G100">
            <v>4.5000000000000005E-3</v>
          </cell>
          <cell r="H100">
            <v>0</v>
          </cell>
          <cell r="I100">
            <v>0</v>
          </cell>
          <cell r="J100">
            <v>0.58950000000000002</v>
          </cell>
          <cell r="K100">
            <v>0</v>
          </cell>
          <cell r="L100">
            <v>2.2949999999999999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9.0000000000000011E-3</v>
          </cell>
          <cell r="R100">
            <v>1.8634999999999997</v>
          </cell>
          <cell r="S100">
            <v>2.4615</v>
          </cell>
          <cell r="T100">
            <v>0.29250000000000004</v>
          </cell>
          <cell r="U100">
            <v>8.3999999999999986</v>
          </cell>
          <cell r="V100">
            <v>2.2069999999999999</v>
          </cell>
          <cell r="W100">
            <v>5.3000000000000005E-2</v>
          </cell>
          <cell r="X100">
            <v>0.39750000000000008</v>
          </cell>
          <cell r="Y100">
            <v>1.9655</v>
          </cell>
          <cell r="Z100">
            <v>7.6000000000000012E-2</v>
          </cell>
          <cell r="AA100">
            <v>0.121</v>
          </cell>
          <cell r="AB100">
            <v>6.7744999999999997</v>
          </cell>
          <cell r="AC100">
            <v>0.21250000000000002</v>
          </cell>
          <cell r="AD100">
            <v>0.16650000000000004</v>
          </cell>
          <cell r="AE100">
            <v>3.4649999999999999</v>
          </cell>
          <cell r="AF100">
            <v>6.1820000000000004</v>
          </cell>
          <cell r="AG100">
            <v>5.55</v>
          </cell>
          <cell r="AH100">
            <v>0.84550000000000014</v>
          </cell>
          <cell r="AJ100">
            <v>47.981499999999997</v>
          </cell>
          <cell r="AK100">
            <v>1.5477903225806451</v>
          </cell>
          <cell r="AL100">
            <v>8.8115000000000006</v>
          </cell>
          <cell r="AM100">
            <v>39.169999999999995</v>
          </cell>
        </row>
        <row r="101">
          <cell r="C101" t="str">
            <v>Nop</v>
          </cell>
          <cell r="D101">
            <v>0.88950000000000007</v>
          </cell>
          <cell r="E101">
            <v>3.15E-2</v>
          </cell>
          <cell r="F101">
            <v>2.3640000000000003</v>
          </cell>
          <cell r="G101">
            <v>6.1379999999999999</v>
          </cell>
          <cell r="H101">
            <v>2.5650000000000004</v>
          </cell>
          <cell r="I101">
            <v>0.61750000000000005</v>
          </cell>
          <cell r="J101">
            <v>4.25</v>
          </cell>
          <cell r="K101">
            <v>8.1449999999999996</v>
          </cell>
          <cell r="L101">
            <v>2.8494999999999999</v>
          </cell>
          <cell r="M101">
            <v>1.008</v>
          </cell>
          <cell r="N101">
            <v>1.8000000000000002E-2</v>
          </cell>
          <cell r="O101">
            <v>9.0000000000000011E-3</v>
          </cell>
          <cell r="P101">
            <v>6.56</v>
          </cell>
          <cell r="Q101">
            <v>4.2165000000000008</v>
          </cell>
          <cell r="R101">
            <v>13.371</v>
          </cell>
          <cell r="S101">
            <v>17.851499999999998</v>
          </cell>
          <cell r="T101">
            <v>9.7249999999999996</v>
          </cell>
          <cell r="U101">
            <v>5.9399999999999995</v>
          </cell>
          <cell r="V101">
            <v>5.5050000000000008</v>
          </cell>
          <cell r="W101">
            <v>10.429</v>
          </cell>
          <cell r="X101">
            <v>9.3264999999999993</v>
          </cell>
          <cell r="Y101">
            <v>0.1125</v>
          </cell>
          <cell r="Z101">
            <v>0.32099999999999995</v>
          </cell>
          <cell r="AA101">
            <v>3.7669999999999999</v>
          </cell>
          <cell r="AB101">
            <v>4.5000000000000005E-3</v>
          </cell>
          <cell r="AC101">
            <v>9.0000000000000011E-3</v>
          </cell>
          <cell r="AD101">
            <v>0</v>
          </cell>
          <cell r="AE101">
            <v>2.6624999999999996</v>
          </cell>
          <cell r="AF101">
            <v>4.2690000000000001</v>
          </cell>
          <cell r="AG101">
            <v>4.0114999999999998</v>
          </cell>
          <cell r="AH101">
            <v>0</v>
          </cell>
          <cell r="AJ101">
            <v>126.96649999999997</v>
          </cell>
          <cell r="AK101">
            <v>4.0956935483870955</v>
          </cell>
          <cell r="AL101">
            <v>53.032500000000006</v>
          </cell>
          <cell r="AM101">
            <v>73.933999999999997</v>
          </cell>
        </row>
        <row r="102">
          <cell r="C102" t="str">
            <v>Des</v>
          </cell>
          <cell r="D102">
            <v>0.80249999999999999</v>
          </cell>
          <cell r="E102">
            <v>14.307499999999997</v>
          </cell>
          <cell r="F102">
            <v>8.1944999999999997</v>
          </cell>
          <cell r="G102">
            <v>14.387</v>
          </cell>
          <cell r="H102">
            <v>11.599500000000001</v>
          </cell>
          <cell r="I102">
            <v>2.8179999999999996</v>
          </cell>
          <cell r="J102">
            <v>14.0985</v>
          </cell>
          <cell r="K102">
            <v>10.3635</v>
          </cell>
          <cell r="L102">
            <v>19.988499999999998</v>
          </cell>
          <cell r="M102">
            <v>12.445</v>
          </cell>
          <cell r="N102">
            <v>7.9935</v>
          </cell>
          <cell r="O102">
            <v>13.995499999999998</v>
          </cell>
          <cell r="P102">
            <v>10.452500000000001</v>
          </cell>
          <cell r="Q102">
            <v>4.4154999999999998</v>
          </cell>
          <cell r="R102">
            <v>5.0460000000000003</v>
          </cell>
          <cell r="S102">
            <v>6.8234999999999992</v>
          </cell>
          <cell r="T102">
            <v>2.5194999999999999</v>
          </cell>
          <cell r="U102">
            <v>6.0805000000000007</v>
          </cell>
          <cell r="V102">
            <v>9.3224999999999998</v>
          </cell>
          <cell r="W102">
            <v>15.082000000000001</v>
          </cell>
          <cell r="X102">
            <v>0.65800000000000003</v>
          </cell>
          <cell r="Y102">
            <v>2.2965</v>
          </cell>
          <cell r="Z102">
            <v>10.798500000000001</v>
          </cell>
          <cell r="AA102">
            <v>7.6550000000000002</v>
          </cell>
          <cell r="AB102">
            <v>10.33</v>
          </cell>
          <cell r="AC102">
            <v>35.091000000000001</v>
          </cell>
          <cell r="AD102">
            <v>71.6875</v>
          </cell>
          <cell r="AE102">
            <v>46.801499999999997</v>
          </cell>
          <cell r="AF102">
            <v>19.698</v>
          </cell>
          <cell r="AG102">
            <v>12.792999999999999</v>
          </cell>
          <cell r="AH102">
            <v>20.454999999999998</v>
          </cell>
          <cell r="AI102">
            <v>71.6875</v>
          </cell>
          <cell r="AJ102">
            <v>428.99949999999995</v>
          </cell>
          <cell r="AK102">
            <v>13.838693548387095</v>
          </cell>
          <cell r="AL102">
            <v>150.90750000000003</v>
          </cell>
          <cell r="AM102">
            <v>278.09199999999998</v>
          </cell>
        </row>
        <row r="103">
          <cell r="A103">
            <v>9</v>
          </cell>
          <cell r="B103">
            <v>1997</v>
          </cell>
          <cell r="C103" t="str">
            <v>Jan</v>
          </cell>
          <cell r="D103">
            <v>0.28797447691858524</v>
          </cell>
          <cell r="E103">
            <v>18.158347890624761</v>
          </cell>
          <cell r="F103">
            <v>20.937470875258235</v>
          </cell>
          <cell r="G103">
            <v>0.27200000000000002</v>
          </cell>
          <cell r="H103">
            <v>2.5000000000000005E-2</v>
          </cell>
          <cell r="I103">
            <v>3.6000000000000004E-2</v>
          </cell>
          <cell r="J103">
            <v>0</v>
          </cell>
          <cell r="K103">
            <v>1.2500000000000002E-2</v>
          </cell>
          <cell r="L103">
            <v>0.10000000000000002</v>
          </cell>
          <cell r="M103">
            <v>0.25094895383717042</v>
          </cell>
          <cell r="N103">
            <v>0.73939790767434088</v>
          </cell>
          <cell r="O103">
            <v>0.33844895383717044</v>
          </cell>
          <cell r="P103">
            <v>0.22500000000000001</v>
          </cell>
          <cell r="Q103">
            <v>4.9605045998248238</v>
          </cell>
          <cell r="R103">
            <v>24.657800889960836</v>
          </cell>
          <cell r="S103">
            <v>6.2039843532721886</v>
          </cell>
          <cell r="T103">
            <v>5.0988170305340832</v>
          </cell>
          <cell r="U103">
            <v>3.7500000000000006E-2</v>
          </cell>
          <cell r="V103">
            <v>0.22500000000000001</v>
          </cell>
          <cell r="W103">
            <v>1.3622389383311577</v>
          </cell>
          <cell r="X103">
            <v>2.1330661076159485</v>
          </cell>
          <cell r="Y103">
            <v>3.5243619229646308</v>
          </cell>
          <cell r="Z103">
            <v>0.70237238459292617</v>
          </cell>
          <cell r="AA103">
            <v>0.76534686151151132</v>
          </cell>
          <cell r="AB103">
            <v>0.1504744769185852</v>
          </cell>
          <cell r="AC103">
            <v>9.3325418760448873</v>
          </cell>
          <cell r="AD103">
            <v>15.788707967753121</v>
          </cell>
          <cell r="AE103">
            <v>0.36250000000000004</v>
          </cell>
          <cell r="AF103">
            <v>0.4875000000000001</v>
          </cell>
          <cell r="AG103">
            <v>0</v>
          </cell>
          <cell r="AH103">
            <v>0</v>
          </cell>
          <cell r="AJ103">
            <v>117.17580646747496</v>
          </cell>
          <cell r="AK103">
            <v>3.7798647247572568</v>
          </cell>
          <cell r="AL103">
            <v>71.001394547935931</v>
          </cell>
          <cell r="AM103">
            <v>46.174411919539033</v>
          </cell>
        </row>
        <row r="104">
          <cell r="C104" t="str">
            <v>Peb</v>
          </cell>
          <cell r="D104">
            <v>0</v>
          </cell>
          <cell r="E104">
            <v>0</v>
          </cell>
          <cell r="F104">
            <v>0.2155</v>
          </cell>
          <cell r="G104">
            <v>1.5737958153486817</v>
          </cell>
          <cell r="H104">
            <v>2.521989538371705</v>
          </cell>
          <cell r="I104">
            <v>10.287706999120354</v>
          </cell>
          <cell r="J104">
            <v>1.0514234307557557</v>
          </cell>
          <cell r="K104">
            <v>8.5012577224055939</v>
          </cell>
          <cell r="L104">
            <v>5.1047198918596148</v>
          </cell>
          <cell r="M104">
            <v>7.4312488146847597</v>
          </cell>
          <cell r="N104">
            <v>5.2564790767434095</v>
          </cell>
          <cell r="O104">
            <v>2.1927420151972994</v>
          </cell>
          <cell r="P104">
            <v>2.5858471843891002</v>
          </cell>
          <cell r="Q104">
            <v>5.17051846119685</v>
          </cell>
          <cell r="R104">
            <v>26.438188013129295</v>
          </cell>
          <cell r="S104">
            <v>0.18797447691858521</v>
          </cell>
          <cell r="T104">
            <v>8.1734336299869454</v>
          </cell>
          <cell r="U104">
            <v>3.3085319996912865</v>
          </cell>
          <cell r="V104">
            <v>0.12547447691858521</v>
          </cell>
          <cell r="W104">
            <v>0</v>
          </cell>
          <cell r="X104">
            <v>7.9046722454405147</v>
          </cell>
          <cell r="Y104">
            <v>13.732684875782672</v>
          </cell>
          <cell r="Z104">
            <v>7.9882832454870112</v>
          </cell>
          <cell r="AA104">
            <v>0</v>
          </cell>
          <cell r="AB104">
            <v>1.2509489538371708</v>
          </cell>
          <cell r="AC104">
            <v>5.2597257227143093</v>
          </cell>
          <cell r="AD104">
            <v>0.72737238459292619</v>
          </cell>
          <cell r="AE104">
            <v>0.46344895383717044</v>
          </cell>
          <cell r="AF104">
            <v>0</v>
          </cell>
          <cell r="AG104">
            <v>0</v>
          </cell>
          <cell r="AH104">
            <v>0</v>
          </cell>
          <cell r="AJ104">
            <v>127.45396792840957</v>
          </cell>
          <cell r="AK104">
            <v>4.1114183202712766</v>
          </cell>
          <cell r="AL104">
            <v>78.331416963202415</v>
          </cell>
          <cell r="AM104">
            <v>49.122550965207182</v>
          </cell>
        </row>
        <row r="105">
          <cell r="C105" t="str">
            <v>Maret</v>
          </cell>
          <cell r="D105">
            <v>0.18750000000000006</v>
          </cell>
          <cell r="E105">
            <v>0.15000000000000002</v>
          </cell>
          <cell r="F105">
            <v>0.87547447691858538</v>
          </cell>
          <cell r="G105">
            <v>9.6443659684635374</v>
          </cell>
          <cell r="H105">
            <v>3.7500000000000006E-2</v>
          </cell>
          <cell r="I105">
            <v>7.9774905070044699</v>
          </cell>
          <cell r="J105">
            <v>0.97065929222077185</v>
          </cell>
          <cell r="K105">
            <v>0</v>
          </cell>
          <cell r="L105">
            <v>0</v>
          </cell>
          <cell r="M105">
            <v>6.3571150455454033</v>
          </cell>
          <cell r="N105">
            <v>0</v>
          </cell>
          <cell r="O105">
            <v>0</v>
          </cell>
          <cell r="P105">
            <v>0</v>
          </cell>
          <cell r="Q105">
            <v>0.12547447691858521</v>
          </cell>
          <cell r="R105">
            <v>0.12500000000000003</v>
          </cell>
          <cell r="S105">
            <v>3.6326371688830874</v>
          </cell>
          <cell r="T105">
            <v>0.10000000000000002</v>
          </cell>
          <cell r="U105">
            <v>5.000000000000001E-2</v>
          </cell>
          <cell r="V105">
            <v>0</v>
          </cell>
          <cell r="W105">
            <v>0.17850000000000002</v>
          </cell>
          <cell r="X105">
            <v>0</v>
          </cell>
          <cell r="Y105">
            <v>0</v>
          </cell>
          <cell r="Z105">
            <v>0</v>
          </cell>
          <cell r="AA105">
            <v>0.108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J105">
            <v>30.519716935954442</v>
          </cell>
          <cell r="AK105">
            <v>0.98450699793401431</v>
          </cell>
          <cell r="AL105">
            <v>26.450579767071353</v>
          </cell>
          <cell r="AM105">
            <v>4.0691371688830875</v>
          </cell>
        </row>
        <row r="106">
          <cell r="C106" t="str">
            <v>April</v>
          </cell>
          <cell r="D106">
            <v>0</v>
          </cell>
          <cell r="E106">
            <v>0.52500000000000002</v>
          </cell>
          <cell r="F106">
            <v>1.8417702922672674</v>
          </cell>
          <cell r="G106">
            <v>3.5251429997377817</v>
          </cell>
          <cell r="H106">
            <v>4.9948761072142451</v>
          </cell>
          <cell r="I106">
            <v>0.12547447691858521</v>
          </cell>
          <cell r="J106">
            <v>8.1984336299869458</v>
          </cell>
          <cell r="K106">
            <v>7.9318539838765609</v>
          </cell>
          <cell r="L106">
            <v>6.8236946916557875</v>
          </cell>
          <cell r="M106">
            <v>4.8049074611503544</v>
          </cell>
          <cell r="N106">
            <v>0.11700000000000001</v>
          </cell>
          <cell r="O106">
            <v>0.10000000000000002</v>
          </cell>
          <cell r="P106">
            <v>0.79034686151151134</v>
          </cell>
          <cell r="Q106">
            <v>0.76250000000000007</v>
          </cell>
          <cell r="R106">
            <v>12.310150444980419</v>
          </cell>
          <cell r="S106">
            <v>0.52500000000000002</v>
          </cell>
          <cell r="T106">
            <v>0.15000000000000002</v>
          </cell>
          <cell r="U106">
            <v>1.900213415249743</v>
          </cell>
          <cell r="V106">
            <v>0.9750000000000002</v>
          </cell>
          <cell r="W106">
            <v>2.7289778766623156</v>
          </cell>
          <cell r="X106">
            <v>5.000000000000001E-2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J106">
            <v>59.180342241211505</v>
          </cell>
          <cell r="AK106">
            <v>1.909043298103597</v>
          </cell>
          <cell r="AL106">
            <v>52.851150949299452</v>
          </cell>
          <cell r="AM106">
            <v>6.3291912919120579</v>
          </cell>
        </row>
        <row r="107">
          <cell r="C107" t="str">
            <v>Mei</v>
          </cell>
          <cell r="D107">
            <v>0</v>
          </cell>
          <cell r="E107">
            <v>0</v>
          </cell>
          <cell r="F107">
            <v>0.61499999999999999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0.22500000000000001</v>
          </cell>
          <cell r="R107">
            <v>0</v>
          </cell>
          <cell r="S107">
            <v>0</v>
          </cell>
          <cell r="T107">
            <v>0</v>
          </cell>
          <cell r="U107">
            <v>0.12500000000000003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2.5000000000000005E-2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J107">
            <v>0.99</v>
          </cell>
          <cell r="AK107">
            <v>3.1935483870967743E-2</v>
          </cell>
          <cell r="AL107">
            <v>0.84</v>
          </cell>
          <cell r="AM107">
            <v>0.15000000000000002</v>
          </cell>
        </row>
        <row r="108">
          <cell r="C108" t="str">
            <v>Juni</v>
          </cell>
          <cell r="D108">
            <v>0</v>
          </cell>
          <cell r="E108">
            <v>0</v>
          </cell>
          <cell r="F108">
            <v>1.52</v>
          </cell>
          <cell r="G108">
            <v>0</v>
          </cell>
          <cell r="H108">
            <v>1.216</v>
          </cell>
          <cell r="I108">
            <v>0</v>
          </cell>
          <cell r="J108">
            <v>0.91199999999999992</v>
          </cell>
          <cell r="K108">
            <v>2.1149999999999998</v>
          </cell>
          <cell r="L108">
            <v>0</v>
          </cell>
          <cell r="M108">
            <v>1.8239999999999998</v>
          </cell>
          <cell r="N108">
            <v>11.869</v>
          </cell>
          <cell r="O108">
            <v>0</v>
          </cell>
          <cell r="P108">
            <v>1.696</v>
          </cell>
          <cell r="Q108">
            <v>1.976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J108">
            <v>23.128</v>
          </cell>
          <cell r="AK108">
            <v>0.74606451612903224</v>
          </cell>
          <cell r="AL108">
            <v>23.128</v>
          </cell>
          <cell r="AM108">
            <v>0</v>
          </cell>
        </row>
        <row r="109">
          <cell r="C109" t="str">
            <v xml:space="preserve">Juli 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C110" t="str">
            <v>Agst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0.15000000000000002</v>
          </cell>
          <cell r="Q110">
            <v>0</v>
          </cell>
          <cell r="R110">
            <v>0</v>
          </cell>
          <cell r="S110">
            <v>7.5000000000000011E-2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J110">
            <v>0.22500000000000003</v>
          </cell>
          <cell r="AK110">
            <v>7.2580645161290334E-3</v>
          </cell>
          <cell r="AL110">
            <v>0.15000000000000002</v>
          </cell>
          <cell r="AM110">
            <v>7.5000000000000011E-2</v>
          </cell>
        </row>
        <row r="111">
          <cell r="C111" t="str">
            <v>Sept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0.18750000000000006</v>
          </cell>
          <cell r="M111">
            <v>1.2500000000000002E-2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3.6000000000000004E-2</v>
          </cell>
          <cell r="AG111">
            <v>0</v>
          </cell>
          <cell r="AH111">
            <v>0</v>
          </cell>
          <cell r="AJ111">
            <v>0.23600000000000007</v>
          </cell>
          <cell r="AK111">
            <v>7.6129032258064541E-3</v>
          </cell>
          <cell r="AL111">
            <v>0.20000000000000007</v>
          </cell>
          <cell r="AM111">
            <v>3.6000000000000004E-2</v>
          </cell>
        </row>
        <row r="112">
          <cell r="C112" t="str">
            <v>Okt</v>
          </cell>
          <cell r="D112">
            <v>1.35E-2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4.5000000000000005E-3</v>
          </cell>
          <cell r="L112">
            <v>0.18750000000000006</v>
          </cell>
          <cell r="M112">
            <v>0.10250000000000002</v>
          </cell>
          <cell r="N112">
            <v>9.0000000000000011E-3</v>
          </cell>
          <cell r="O112">
            <v>0</v>
          </cell>
          <cell r="P112">
            <v>0</v>
          </cell>
          <cell r="Q112">
            <v>8.1000000000000003E-2</v>
          </cell>
          <cell r="R112">
            <v>0.13500000000000001</v>
          </cell>
          <cell r="S112">
            <v>9.0000000000000024E-2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9.0000000000000011E-3</v>
          </cell>
          <cell r="AB112">
            <v>0</v>
          </cell>
          <cell r="AC112">
            <v>0.10350000000000001</v>
          </cell>
          <cell r="AD112">
            <v>5.3999999999999999E-2</v>
          </cell>
          <cell r="AE112">
            <v>0</v>
          </cell>
          <cell r="AF112">
            <v>0</v>
          </cell>
          <cell r="AG112">
            <v>3.7500000000000006E-2</v>
          </cell>
          <cell r="AH112">
            <v>0</v>
          </cell>
          <cell r="AJ112">
            <v>0.82700000000000029</v>
          </cell>
          <cell r="AK112">
            <v>2.6677419354838718E-2</v>
          </cell>
          <cell r="AL112">
            <v>0.53300000000000014</v>
          </cell>
          <cell r="AM112">
            <v>0.29400000000000004</v>
          </cell>
        </row>
        <row r="113">
          <cell r="C113" t="str">
            <v>Nop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0.18000000000000005</v>
          </cell>
          <cell r="J113">
            <v>3.3190000000000004</v>
          </cell>
          <cell r="K113">
            <v>0.4375</v>
          </cell>
          <cell r="L113">
            <v>0.85250000000000004</v>
          </cell>
          <cell r="M113">
            <v>1.8900000000000001</v>
          </cell>
          <cell r="N113">
            <v>0.46250000000000013</v>
          </cell>
          <cell r="O113">
            <v>1.2500000000000002E-2</v>
          </cell>
          <cell r="P113">
            <v>9.0000000000000011E-3</v>
          </cell>
          <cell r="Q113">
            <v>1.08</v>
          </cell>
          <cell r="R113">
            <v>4.4400000000000004</v>
          </cell>
          <cell r="S113">
            <v>4.4505000000000008</v>
          </cell>
          <cell r="T113">
            <v>11.247</v>
          </cell>
          <cell r="U113">
            <v>0.88800000000000001</v>
          </cell>
          <cell r="V113">
            <v>4.5000000000000005E-3</v>
          </cell>
          <cell r="W113">
            <v>1.35E-2</v>
          </cell>
          <cell r="X113">
            <v>0.22950000000000001</v>
          </cell>
          <cell r="Y113">
            <v>2.0205000000000002</v>
          </cell>
          <cell r="Z113">
            <v>0.14750000000000002</v>
          </cell>
          <cell r="AA113">
            <v>2.3375000000000004</v>
          </cell>
          <cell r="AB113">
            <v>0.22100000000000006</v>
          </cell>
          <cell r="AC113">
            <v>4.7959999999999994</v>
          </cell>
          <cell r="AD113">
            <v>0.86349999999999993</v>
          </cell>
          <cell r="AE113">
            <v>2.4590000000000001</v>
          </cell>
          <cell r="AF113">
            <v>6.9722830321572946</v>
          </cell>
          <cell r="AG113">
            <v>6.2610000000000001</v>
          </cell>
          <cell r="AH113">
            <v>0.10350000000000001</v>
          </cell>
          <cell r="AJ113">
            <v>55.697783032157304</v>
          </cell>
          <cell r="AK113">
            <v>1.7967026784566873</v>
          </cell>
          <cell r="AL113">
            <v>12.683000000000003</v>
          </cell>
          <cell r="AM113">
            <v>43.014783032157297</v>
          </cell>
        </row>
        <row r="114">
          <cell r="C114" t="str">
            <v>Des</v>
          </cell>
          <cell r="D114">
            <v>11.672000000000001</v>
          </cell>
          <cell r="E114">
            <v>5.5804999999999998</v>
          </cell>
          <cell r="F114">
            <v>10.829499999999999</v>
          </cell>
          <cell r="G114">
            <v>4.5615000000000006</v>
          </cell>
          <cell r="H114">
            <v>9.3785000000000007</v>
          </cell>
          <cell r="I114">
            <v>3.12</v>
          </cell>
          <cell r="J114">
            <v>1.8325</v>
          </cell>
          <cell r="K114">
            <v>7.6704999999999997</v>
          </cell>
          <cell r="L114">
            <v>10.677</v>
          </cell>
          <cell r="M114">
            <v>23.851999999999997</v>
          </cell>
          <cell r="N114">
            <v>19.854500000000002</v>
          </cell>
          <cell r="O114">
            <v>27.173999999999999</v>
          </cell>
          <cell r="P114">
            <v>2.1125000000000003</v>
          </cell>
          <cell r="Q114">
            <v>3.4679999999999995</v>
          </cell>
          <cell r="R114">
            <v>0.61499999999999999</v>
          </cell>
          <cell r="S114">
            <v>0</v>
          </cell>
          <cell r="T114">
            <v>15.762999999999998</v>
          </cell>
          <cell r="U114">
            <v>0</v>
          </cell>
          <cell r="V114">
            <v>3.0549999999999997</v>
          </cell>
          <cell r="W114">
            <v>0.33300000000000002</v>
          </cell>
          <cell r="X114">
            <v>11.668999999999999</v>
          </cell>
          <cell r="Y114">
            <v>13.7315</v>
          </cell>
          <cell r="Z114">
            <v>1.607</v>
          </cell>
          <cell r="AA114">
            <v>17.940999999999999</v>
          </cell>
          <cell r="AB114">
            <v>22.420999999999999</v>
          </cell>
          <cell r="AC114">
            <v>24.7395</v>
          </cell>
          <cell r="AD114">
            <v>1.329</v>
          </cell>
          <cell r="AE114">
            <v>3.0469999999999997</v>
          </cell>
          <cell r="AF114">
            <v>0</v>
          </cell>
          <cell r="AG114">
            <v>2.7359999999999998</v>
          </cell>
          <cell r="AH114">
            <v>0</v>
          </cell>
          <cell r="AI114">
            <v>27.173999999999999</v>
          </cell>
          <cell r="AJ114">
            <v>260.77000000000004</v>
          </cell>
          <cell r="AK114">
            <v>8.4119354838709697</v>
          </cell>
          <cell r="AL114">
            <v>142.39800000000002</v>
          </cell>
          <cell r="AM114">
            <v>118.37199999999999</v>
          </cell>
        </row>
        <row r="115">
          <cell r="A115">
            <v>10</v>
          </cell>
          <cell r="B115">
            <v>1998</v>
          </cell>
          <cell r="C115" t="str">
            <v>Jan</v>
          </cell>
          <cell r="D115">
            <v>0.48450000000000004</v>
          </cell>
          <cell r="E115">
            <v>2.7E-2</v>
          </cell>
          <cell r="F115">
            <v>3.6450000000000005</v>
          </cell>
          <cell r="G115">
            <v>2.2799999999999998</v>
          </cell>
          <cell r="H115">
            <v>0</v>
          </cell>
          <cell r="I115">
            <v>3.1539151607864717</v>
          </cell>
          <cell r="J115">
            <v>10.282865658511092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1.6719999999999999</v>
          </cell>
          <cell r="P115">
            <v>2.1154457580393236</v>
          </cell>
          <cell r="Q115">
            <v>0.19250000000000003</v>
          </cell>
          <cell r="R115">
            <v>1.4640000000000002</v>
          </cell>
          <cell r="S115">
            <v>1.545222879019662</v>
          </cell>
          <cell r="T115">
            <v>4.5599999999999996</v>
          </cell>
          <cell r="U115">
            <v>0.12500000000000003</v>
          </cell>
          <cell r="V115">
            <v>8.6312228790196635</v>
          </cell>
          <cell r="W115">
            <v>22.731965523774374</v>
          </cell>
          <cell r="X115">
            <v>14.755281496167841</v>
          </cell>
          <cell r="Y115">
            <v>8.8871780985233588</v>
          </cell>
          <cell r="Z115">
            <v>11.381890839208371</v>
          </cell>
          <cell r="AA115">
            <v>11.80945622665268</v>
          </cell>
          <cell r="AB115">
            <v>1.5508974272556033</v>
          </cell>
          <cell r="AC115">
            <v>0.70966440990128954</v>
          </cell>
          <cell r="AD115">
            <v>4.9007228790196624</v>
          </cell>
          <cell r="AE115">
            <v>2.9192519402830603</v>
          </cell>
          <cell r="AF115">
            <v>2.9693431852949268</v>
          </cell>
          <cell r="AG115">
            <v>0</v>
          </cell>
          <cell r="AH115">
            <v>0.83312621745222115</v>
          </cell>
          <cell r="AJ115">
            <v>123.62745057890962</v>
          </cell>
          <cell r="AK115">
            <v>3.9879822767390198</v>
          </cell>
          <cell r="AL115">
            <v>25.317226577336886</v>
          </cell>
          <cell r="AM115">
            <v>98.310224001572735</v>
          </cell>
        </row>
        <row r="116">
          <cell r="C116" t="str">
            <v>Peb</v>
          </cell>
          <cell r="D116">
            <v>3.4002287901966182</v>
          </cell>
          <cell r="E116">
            <v>9.0340283843931228</v>
          </cell>
          <cell r="F116">
            <v>4.6740000000000004</v>
          </cell>
          <cell r="G116">
            <v>4.4023372741179712</v>
          </cell>
          <cell r="H116">
            <v>3.1791439509830894</v>
          </cell>
          <cell r="I116">
            <v>0.54</v>
          </cell>
          <cell r="J116">
            <v>0.95850000000000013</v>
          </cell>
          <cell r="K116">
            <v>14.752000000000001</v>
          </cell>
          <cell r="L116">
            <v>8.6490000000000009</v>
          </cell>
          <cell r="M116">
            <v>13.58409496123531</v>
          </cell>
          <cell r="N116">
            <v>9.1192120638147323</v>
          </cell>
          <cell r="O116">
            <v>2.8755000000000002</v>
          </cell>
          <cell r="P116">
            <v>0.88244575803932368</v>
          </cell>
          <cell r="Q116">
            <v>6.6820000000000004</v>
          </cell>
          <cell r="R116">
            <v>2.75</v>
          </cell>
          <cell r="S116">
            <v>3.7229999999999999</v>
          </cell>
          <cell r="T116">
            <v>2.7695000000000003</v>
          </cell>
          <cell r="U116">
            <v>5.5962764441100603</v>
          </cell>
          <cell r="V116">
            <v>6.7642764441100605</v>
          </cell>
          <cell r="W116">
            <v>4.8195000000000006</v>
          </cell>
          <cell r="X116">
            <v>2.9535</v>
          </cell>
          <cell r="Y116">
            <v>1.8504254813700201</v>
          </cell>
          <cell r="Z116">
            <v>5.7690283843931205</v>
          </cell>
          <cell r="AA116">
            <v>9.9978372741179715</v>
          </cell>
          <cell r="AB116">
            <v>8.5869999999999997</v>
          </cell>
          <cell r="AC116">
            <v>0</v>
          </cell>
          <cell r="AD116">
            <v>14.305</v>
          </cell>
          <cell r="AE116">
            <v>15.959999999999999</v>
          </cell>
          <cell r="AF116">
            <v>4.0500000000000001E-2</v>
          </cell>
          <cell r="AG116">
            <v>4.5000000000000005E-3</v>
          </cell>
          <cell r="AH116">
            <v>0</v>
          </cell>
          <cell r="AJ116">
            <v>168.62283521088145</v>
          </cell>
          <cell r="AK116">
            <v>5.4394462971252082</v>
          </cell>
          <cell r="AL116">
            <v>85.48249118278018</v>
          </cell>
          <cell r="AM116">
            <v>83.140344028101211</v>
          </cell>
        </row>
        <row r="117">
          <cell r="C117" t="str">
            <v>Maret</v>
          </cell>
          <cell r="D117">
            <v>5.3897228790196623</v>
          </cell>
          <cell r="E117">
            <v>6.6223372741179709</v>
          </cell>
          <cell r="F117">
            <v>8.5415420730151901</v>
          </cell>
          <cell r="G117">
            <v>8.7324999999999982</v>
          </cell>
          <cell r="H117">
            <v>0</v>
          </cell>
          <cell r="I117">
            <v>0.76451182235391224</v>
          </cell>
          <cell r="J117">
            <v>3.9689999999999999</v>
          </cell>
          <cell r="K117">
            <v>1.093</v>
          </cell>
          <cell r="L117">
            <v>4.1065000000000005</v>
          </cell>
          <cell r="M117">
            <v>2.5840000000000001</v>
          </cell>
          <cell r="N117">
            <v>0</v>
          </cell>
          <cell r="O117">
            <v>1.7325000000000002</v>
          </cell>
          <cell r="P117">
            <v>12.169891516078646</v>
          </cell>
          <cell r="Q117">
            <v>15.280343185294926</v>
          </cell>
          <cell r="R117">
            <v>11.988945758039323</v>
          </cell>
          <cell r="S117">
            <v>4.9391321286291774</v>
          </cell>
          <cell r="T117">
            <v>17.907783032157297</v>
          </cell>
          <cell r="U117">
            <v>5.2015000000000002</v>
          </cell>
          <cell r="V117">
            <v>3.93</v>
          </cell>
          <cell r="W117">
            <v>11.277000000000001</v>
          </cell>
          <cell r="X117">
            <v>5.031222879019662</v>
          </cell>
          <cell r="Y117">
            <v>8.8874457580393251</v>
          </cell>
          <cell r="Z117">
            <v>22.479903850960159</v>
          </cell>
          <cell r="AA117">
            <v>4.3375000000000004</v>
          </cell>
          <cell r="AB117">
            <v>9.6379999999999999</v>
          </cell>
          <cell r="AC117">
            <v>4.5886686370589862</v>
          </cell>
          <cell r="AD117">
            <v>14.699361101074693</v>
          </cell>
          <cell r="AE117">
            <v>0.24361439509830896</v>
          </cell>
          <cell r="AF117">
            <v>1.2210000000000001</v>
          </cell>
          <cell r="AG117">
            <v>0.23750000000000004</v>
          </cell>
          <cell r="AH117">
            <v>0</v>
          </cell>
          <cell r="AJ117">
            <v>197.59442628995728</v>
          </cell>
          <cell r="AK117">
            <v>6.3740137512889445</v>
          </cell>
          <cell r="AL117">
            <v>82.974794507919626</v>
          </cell>
          <cell r="AM117">
            <v>114.61963178203763</v>
          </cell>
        </row>
        <row r="118">
          <cell r="C118" t="str">
            <v>April</v>
          </cell>
          <cell r="D118">
            <v>3.1345000000000001</v>
          </cell>
          <cell r="E118">
            <v>1.665</v>
          </cell>
          <cell r="F118">
            <v>2.823</v>
          </cell>
          <cell r="G118">
            <v>0.12500000000000003</v>
          </cell>
          <cell r="H118">
            <v>7.0969999999999995</v>
          </cell>
          <cell r="I118">
            <v>4.1195000000000004</v>
          </cell>
          <cell r="J118">
            <v>12.412855007648838</v>
          </cell>
          <cell r="K118">
            <v>9.9990638514548582</v>
          </cell>
          <cell r="L118">
            <v>11.191945758039324</v>
          </cell>
          <cell r="M118">
            <v>6.4097526171533383</v>
          </cell>
          <cell r="N118">
            <v>17.662265628905129</v>
          </cell>
          <cell r="O118">
            <v>2.6412228790196619</v>
          </cell>
          <cell r="P118">
            <v>0</v>
          </cell>
          <cell r="Q118">
            <v>2.2799999999999998</v>
          </cell>
          <cell r="R118">
            <v>0</v>
          </cell>
          <cell r="S118">
            <v>1.2210000000000001</v>
          </cell>
          <cell r="T118">
            <v>12.190052211349842</v>
          </cell>
          <cell r="U118">
            <v>2.5005637034250499</v>
          </cell>
          <cell r="V118">
            <v>8.4150000000000009</v>
          </cell>
          <cell r="W118">
            <v>6.5269891847950703</v>
          </cell>
          <cell r="X118">
            <v>6.5680000000000005</v>
          </cell>
          <cell r="Y118">
            <v>6.2500000000000014E-2</v>
          </cell>
          <cell r="Z118">
            <v>2.0222323404840354</v>
          </cell>
          <cell r="AA118">
            <v>14.000009627400399</v>
          </cell>
          <cell r="AB118">
            <v>1.4481382220550301</v>
          </cell>
          <cell r="AC118">
            <v>11.518903850960157</v>
          </cell>
          <cell r="AD118">
            <v>1.8014694027471478</v>
          </cell>
          <cell r="AE118">
            <v>1.3285</v>
          </cell>
          <cell r="AF118">
            <v>3.9236333180270559</v>
          </cell>
          <cell r="AG118">
            <v>0.94822287901966174</v>
          </cell>
          <cell r="AH118">
            <v>0</v>
          </cell>
          <cell r="AJ118">
            <v>156.03632048248457</v>
          </cell>
          <cell r="AK118">
            <v>5.0334296929833728</v>
          </cell>
          <cell r="AL118">
            <v>81.561105742221145</v>
          </cell>
          <cell r="AM118">
            <v>74.475214740263453</v>
          </cell>
        </row>
        <row r="119">
          <cell r="C119" t="str">
            <v>Mei</v>
          </cell>
          <cell r="D119">
            <v>0.10866863705898537</v>
          </cell>
          <cell r="E119">
            <v>4.5000000000000005E-3</v>
          </cell>
          <cell r="F119">
            <v>0</v>
          </cell>
          <cell r="G119">
            <v>0</v>
          </cell>
          <cell r="H119">
            <v>1.9970150423626254</v>
          </cell>
          <cell r="I119">
            <v>0</v>
          </cell>
          <cell r="J119">
            <v>0</v>
          </cell>
          <cell r="K119">
            <v>1.5289999999999999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5.7229999999999999</v>
          </cell>
          <cell r="S119">
            <v>5.689728790196618</v>
          </cell>
          <cell r="T119">
            <v>13.249201248609802</v>
          </cell>
          <cell r="U119">
            <v>2.51313822205503</v>
          </cell>
          <cell r="V119">
            <v>4.9950000000000001</v>
          </cell>
          <cell r="W119">
            <v>0</v>
          </cell>
          <cell r="X119">
            <v>5.0611165916451704</v>
          </cell>
          <cell r="Y119">
            <v>0</v>
          </cell>
          <cell r="Z119">
            <v>0</v>
          </cell>
          <cell r="AA119">
            <v>1.8000000000000002E-2</v>
          </cell>
          <cell r="AB119">
            <v>3.6222879019661793E-2</v>
          </cell>
          <cell r="AC119">
            <v>0</v>
          </cell>
          <cell r="AD119">
            <v>8.7500000000000008E-2</v>
          </cell>
          <cell r="AE119">
            <v>0.32150000000000006</v>
          </cell>
          <cell r="AF119">
            <v>9.0000000000000011E-3</v>
          </cell>
          <cell r="AG119">
            <v>9.8500000000000004E-2</v>
          </cell>
          <cell r="AH119">
            <v>0</v>
          </cell>
          <cell r="AJ119">
            <v>41.441091410947898</v>
          </cell>
          <cell r="AK119">
            <v>1.3368094003531581</v>
          </cell>
          <cell r="AL119">
            <v>9.3621836794216104</v>
          </cell>
          <cell r="AM119">
            <v>32.078907731526279</v>
          </cell>
        </row>
        <row r="120">
          <cell r="C120" t="str">
            <v>Juni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3.7179999999999995</v>
          </cell>
          <cell r="P120">
            <v>4.1469999999999994</v>
          </cell>
          <cell r="Q120">
            <v>0</v>
          </cell>
          <cell r="R120">
            <v>0</v>
          </cell>
          <cell r="S120">
            <v>8.7500000000000008E-2</v>
          </cell>
          <cell r="T120">
            <v>0</v>
          </cell>
          <cell r="U120">
            <v>0</v>
          </cell>
          <cell r="V120">
            <v>0</v>
          </cell>
          <cell r="W120">
            <v>1.7159999999999997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0.76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J120">
            <v>10.428499999999998</v>
          </cell>
          <cell r="AK120">
            <v>0.33640322580645154</v>
          </cell>
          <cell r="AL120">
            <v>7.8649999999999984</v>
          </cell>
          <cell r="AM120">
            <v>2.5634999999999994</v>
          </cell>
        </row>
        <row r="121">
          <cell r="C121" t="str">
            <v xml:space="preserve">Juli </v>
          </cell>
          <cell r="D121">
            <v>0</v>
          </cell>
          <cell r="E121">
            <v>9.8620000000000001</v>
          </cell>
          <cell r="F121">
            <v>3.0309999999999997</v>
          </cell>
          <cell r="G121">
            <v>9.7970000000000006</v>
          </cell>
          <cell r="H121">
            <v>0.60000000000000009</v>
          </cell>
          <cell r="I121">
            <v>0.35000000000000003</v>
          </cell>
          <cell r="J121">
            <v>7.5000000000000011E-2</v>
          </cell>
          <cell r="K121">
            <v>1.52</v>
          </cell>
          <cell r="L121">
            <v>0</v>
          </cell>
          <cell r="M121">
            <v>3.903</v>
          </cell>
          <cell r="N121">
            <v>3.738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13.545</v>
          </cell>
          <cell r="X121">
            <v>0.16250000000000001</v>
          </cell>
          <cell r="Y121">
            <v>4.3650000000000002</v>
          </cell>
          <cell r="Z121">
            <v>3.0425000000000004</v>
          </cell>
          <cell r="AA121">
            <v>3.6000000000000004E-2</v>
          </cell>
          <cell r="AB121">
            <v>0</v>
          </cell>
          <cell r="AC121">
            <v>0</v>
          </cell>
          <cell r="AD121">
            <v>0.51250000000000007</v>
          </cell>
          <cell r="AE121">
            <v>34.658000000000001</v>
          </cell>
          <cell r="AF121">
            <v>1.1125</v>
          </cell>
          <cell r="AG121">
            <v>0.17500000000000002</v>
          </cell>
          <cell r="AH121">
            <v>0</v>
          </cell>
          <cell r="AJ121">
            <v>90.485000000000014</v>
          </cell>
          <cell r="AK121">
            <v>2.918870967741936</v>
          </cell>
          <cell r="AL121">
            <v>32.876000000000005</v>
          </cell>
          <cell r="AM121">
            <v>57.608999999999995</v>
          </cell>
        </row>
        <row r="122">
          <cell r="C122" t="str">
            <v>Agst</v>
          </cell>
          <cell r="D122">
            <v>0</v>
          </cell>
          <cell r="E122">
            <v>0</v>
          </cell>
          <cell r="F122">
            <v>0</v>
          </cell>
          <cell r="G122">
            <v>5.000000000000001E-2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8.3859567391802816</v>
          </cell>
          <cell r="P122">
            <v>0</v>
          </cell>
          <cell r="Q122">
            <v>0</v>
          </cell>
          <cell r="R122">
            <v>2.2500000000000006E-2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6.3E-2</v>
          </cell>
          <cell r="AJ122">
            <v>8.5214567391802838</v>
          </cell>
          <cell r="AK122">
            <v>0.27488570126388012</v>
          </cell>
          <cell r="AL122">
            <v>8.4584567391802832</v>
          </cell>
          <cell r="AM122">
            <v>6.3E-2</v>
          </cell>
        </row>
        <row r="123">
          <cell r="C123" t="str">
            <v>Sept</v>
          </cell>
          <cell r="D123">
            <v>0</v>
          </cell>
          <cell r="E123">
            <v>1.35E-2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4.5000000000000005E-3</v>
          </cell>
          <cell r="K123">
            <v>9.0000000000000011E-3</v>
          </cell>
          <cell r="L123">
            <v>0</v>
          </cell>
          <cell r="M123">
            <v>9.0000000000000011E-3</v>
          </cell>
          <cell r="N123">
            <v>1.35E-2</v>
          </cell>
          <cell r="O123">
            <v>0</v>
          </cell>
          <cell r="P123">
            <v>0</v>
          </cell>
          <cell r="Q123">
            <v>0</v>
          </cell>
          <cell r="R123">
            <v>0.13950000000000004</v>
          </cell>
          <cell r="S123">
            <v>0</v>
          </cell>
          <cell r="T123">
            <v>2.7E-2</v>
          </cell>
          <cell r="U123">
            <v>4.5000000000000005E-3</v>
          </cell>
          <cell r="V123">
            <v>2.5000000000000005E-2</v>
          </cell>
          <cell r="W123">
            <v>0</v>
          </cell>
          <cell r="X123">
            <v>5.19</v>
          </cell>
          <cell r="Y123">
            <v>8.3475000000000001</v>
          </cell>
          <cell r="Z123">
            <v>10.702</v>
          </cell>
          <cell r="AA123">
            <v>5.4215</v>
          </cell>
          <cell r="AB123">
            <v>0.35500000000000004</v>
          </cell>
          <cell r="AC123">
            <v>0.67500000000000004</v>
          </cell>
          <cell r="AD123">
            <v>9.0000000000000011E-3</v>
          </cell>
          <cell r="AE123">
            <v>0.70000000000000007</v>
          </cell>
          <cell r="AF123">
            <v>0.13949999999999999</v>
          </cell>
          <cell r="AG123">
            <v>0</v>
          </cell>
          <cell r="AH123">
            <v>0</v>
          </cell>
          <cell r="AJ123">
            <v>31.785000000000004</v>
          </cell>
          <cell r="AK123">
            <v>1.0253225806451614</v>
          </cell>
          <cell r="AL123">
            <v>0.18900000000000006</v>
          </cell>
          <cell r="AM123">
            <v>31.596000000000004</v>
          </cell>
        </row>
        <row r="124">
          <cell r="C124" t="str">
            <v>Okt</v>
          </cell>
          <cell r="D124">
            <v>3.8850000000000002</v>
          </cell>
          <cell r="E124">
            <v>0</v>
          </cell>
          <cell r="F124">
            <v>1.35E-2</v>
          </cell>
          <cell r="G124">
            <v>4.9500000000000009E-2</v>
          </cell>
          <cell r="H124">
            <v>4.8289999999999997</v>
          </cell>
          <cell r="I124">
            <v>13.602</v>
          </cell>
          <cell r="J124">
            <v>2.3535000000000004</v>
          </cell>
          <cell r="K124">
            <v>1.698</v>
          </cell>
          <cell r="L124">
            <v>2.9779999999999998</v>
          </cell>
          <cell r="M124">
            <v>0.2155</v>
          </cell>
          <cell r="N124">
            <v>0</v>
          </cell>
          <cell r="O124">
            <v>1.2500000000000002E-2</v>
          </cell>
          <cell r="P124">
            <v>5.3085000000000004</v>
          </cell>
          <cell r="Q124">
            <v>3.4699999999999998</v>
          </cell>
          <cell r="R124">
            <v>1.8620000000000003</v>
          </cell>
          <cell r="S124">
            <v>2.3655000000000004</v>
          </cell>
          <cell r="T124">
            <v>4.5000000000000005E-3</v>
          </cell>
          <cell r="U124">
            <v>0.51250000000000007</v>
          </cell>
          <cell r="V124">
            <v>0</v>
          </cell>
          <cell r="W124">
            <v>0</v>
          </cell>
          <cell r="X124">
            <v>0</v>
          </cell>
          <cell r="Y124">
            <v>2.6115000000000004</v>
          </cell>
          <cell r="Z124">
            <v>1.5</v>
          </cell>
          <cell r="AA124">
            <v>1.3680000000000001</v>
          </cell>
          <cell r="AB124">
            <v>4.7219999999999995</v>
          </cell>
          <cell r="AC124">
            <v>4.5000000000000005E-3</v>
          </cell>
          <cell r="AD124">
            <v>9.3525000000000009</v>
          </cell>
          <cell r="AE124">
            <v>9.8160000000000007</v>
          </cell>
          <cell r="AF124">
            <v>7.2145000000000001</v>
          </cell>
          <cell r="AG124">
            <v>14.102500000000001</v>
          </cell>
          <cell r="AH124">
            <v>3.7429999999999999</v>
          </cell>
          <cell r="AJ124">
            <v>97.594000000000008</v>
          </cell>
          <cell r="AK124">
            <v>3.1481935483870971</v>
          </cell>
          <cell r="AL124">
            <v>40.277000000000001</v>
          </cell>
          <cell r="AM124">
            <v>57.317000000000007</v>
          </cell>
        </row>
        <row r="125">
          <cell r="C125" t="str">
            <v>Nop</v>
          </cell>
          <cell r="D125">
            <v>20.172999999999995</v>
          </cell>
          <cell r="E125">
            <v>13.211000000000002</v>
          </cell>
          <cell r="F125">
            <v>0.27500000000000008</v>
          </cell>
          <cell r="G125">
            <v>2.3199999999999998</v>
          </cell>
          <cell r="H125">
            <v>3.7070000000000003</v>
          </cell>
          <cell r="I125">
            <v>3.7290000000000001</v>
          </cell>
          <cell r="J125">
            <v>15.768000000000001</v>
          </cell>
          <cell r="K125">
            <v>2.7300000000000004</v>
          </cell>
          <cell r="L125">
            <v>0</v>
          </cell>
          <cell r="M125">
            <v>0.12500000000000003</v>
          </cell>
          <cell r="N125">
            <v>0.21250000000000002</v>
          </cell>
          <cell r="O125">
            <v>0</v>
          </cell>
          <cell r="P125">
            <v>4.1040000000000001</v>
          </cell>
          <cell r="Q125">
            <v>8.9640000000000022</v>
          </cell>
          <cell r="R125">
            <v>11.452000000000002</v>
          </cell>
          <cell r="S125">
            <v>3.9975000000000001</v>
          </cell>
          <cell r="T125">
            <v>8.2430000000000003</v>
          </cell>
          <cell r="U125">
            <v>11.326000000000001</v>
          </cell>
          <cell r="V125">
            <v>18.020000000000003</v>
          </cell>
          <cell r="W125">
            <v>27.856999999999999</v>
          </cell>
          <cell r="X125">
            <v>29.369</v>
          </cell>
          <cell r="Y125">
            <v>27.244999999999997</v>
          </cell>
          <cell r="Z125">
            <v>6.6559999999999997</v>
          </cell>
          <cell r="AA125">
            <v>7.9350000000000005</v>
          </cell>
          <cell r="AB125">
            <v>4.8</v>
          </cell>
          <cell r="AC125">
            <v>3.0549999999999997</v>
          </cell>
          <cell r="AD125">
            <v>0.47</v>
          </cell>
          <cell r="AE125">
            <v>0</v>
          </cell>
          <cell r="AF125">
            <v>7.9110000000000005</v>
          </cell>
          <cell r="AG125">
            <v>14.017499999999998</v>
          </cell>
          <cell r="AH125">
            <v>0</v>
          </cell>
          <cell r="AJ125">
            <v>257.67250000000001</v>
          </cell>
          <cell r="AK125">
            <v>8.3120161290322585</v>
          </cell>
          <cell r="AL125">
            <v>86.770499999999998</v>
          </cell>
          <cell r="AM125">
            <v>170.90200000000004</v>
          </cell>
        </row>
        <row r="126">
          <cell r="C126" t="str">
            <v>Des</v>
          </cell>
          <cell r="D126">
            <v>1.8159999999999998</v>
          </cell>
          <cell r="E126">
            <v>21.3825</v>
          </cell>
          <cell r="F126">
            <v>3.6919999999999997</v>
          </cell>
          <cell r="G126">
            <v>6.75</v>
          </cell>
          <cell r="H126">
            <v>1.9369999999999996</v>
          </cell>
          <cell r="I126">
            <v>2.8660000000000001</v>
          </cell>
          <cell r="J126">
            <v>0.44400000000000001</v>
          </cell>
          <cell r="K126">
            <v>0.222</v>
          </cell>
          <cell r="L126">
            <v>9.0089999999999986</v>
          </cell>
          <cell r="M126">
            <v>0.77899999999999991</v>
          </cell>
          <cell r="N126">
            <v>0</v>
          </cell>
          <cell r="O126">
            <v>1.1100000000000001</v>
          </cell>
          <cell r="P126">
            <v>0</v>
          </cell>
          <cell r="Q126">
            <v>2.7359999999999998</v>
          </cell>
          <cell r="R126">
            <v>7.1589999999999998</v>
          </cell>
          <cell r="S126">
            <v>0.13750000000000004</v>
          </cell>
          <cell r="T126">
            <v>0</v>
          </cell>
          <cell r="U126">
            <v>1.7</v>
          </cell>
          <cell r="V126">
            <v>5.8629999999999995</v>
          </cell>
          <cell r="W126">
            <v>10.470999999999998</v>
          </cell>
          <cell r="X126">
            <v>22.765999999999998</v>
          </cell>
          <cell r="Y126">
            <v>16.418999999999997</v>
          </cell>
          <cell r="Z126">
            <v>11.375999999999998</v>
          </cell>
          <cell r="AA126">
            <v>3.2410000000000005</v>
          </cell>
          <cell r="AB126">
            <v>0.50600000000000001</v>
          </cell>
          <cell r="AC126">
            <v>1.198</v>
          </cell>
          <cell r="AD126">
            <v>4.2924999999999986</v>
          </cell>
          <cell r="AE126">
            <v>0.4985</v>
          </cell>
          <cell r="AF126">
            <v>0</v>
          </cell>
          <cell r="AG126">
            <v>5.3904999999999994</v>
          </cell>
          <cell r="AH126">
            <v>1.2210000000000001</v>
          </cell>
          <cell r="AI126">
            <v>34.658000000000001</v>
          </cell>
          <cell r="AJ126">
            <v>144.98250000000002</v>
          </cell>
          <cell r="AK126">
            <v>4.6768548387096782</v>
          </cell>
          <cell r="AL126">
            <v>59.902500000000003</v>
          </cell>
          <cell r="AM126">
            <v>85.08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efisien Cs dan G"/>
      <sheetName val="d-tabel Cs dan G"/>
      <sheetName val="T. Cs Log P III"/>
    </sheetNames>
    <sheetDataSet>
      <sheetData sheetId="0" refreshError="1">
        <row r="10">
          <cell r="C10">
            <v>-0.2</v>
          </cell>
          <cell r="D10">
            <v>-2.472</v>
          </cell>
          <cell r="E10">
            <v>-1.7</v>
          </cell>
          <cell r="F10">
            <v>-1.3009999999999999</v>
          </cell>
          <cell r="G10">
            <v>-0.83</v>
          </cell>
          <cell r="H10">
            <v>3.3000000000000002E-2</v>
          </cell>
          <cell r="I10">
            <v>0.85</v>
          </cell>
          <cell r="J10">
            <v>1.258</v>
          </cell>
        </row>
        <row r="11">
          <cell r="C11">
            <v>-0.3</v>
          </cell>
          <cell r="D11">
            <v>-2.544</v>
          </cell>
          <cell r="E11">
            <v>-1.726</v>
          </cell>
          <cell r="F11">
            <v>-1.3089999999999999</v>
          </cell>
          <cell r="G11">
            <v>-0.82399999999999995</v>
          </cell>
          <cell r="H11">
            <v>0.05</v>
          </cell>
          <cell r="I11">
            <v>0.85299999999999998</v>
          </cell>
          <cell r="J11">
            <v>1.2450000000000001</v>
          </cell>
        </row>
        <row r="12">
          <cell r="C12">
            <v>-0.4</v>
          </cell>
          <cell r="D12">
            <v>-2.6150000000000002</v>
          </cell>
          <cell r="E12">
            <v>-1.75</v>
          </cell>
          <cell r="F12">
            <v>-1.3169999999999999</v>
          </cell>
          <cell r="G12">
            <v>-0.81599999999999995</v>
          </cell>
          <cell r="H12">
            <v>6.6000000000000003E-2</v>
          </cell>
          <cell r="I12">
            <v>0.85499999999999998</v>
          </cell>
          <cell r="J12">
            <v>1.2310000000000001</v>
          </cell>
        </row>
        <row r="13">
          <cell r="C13">
            <v>-0.5</v>
          </cell>
          <cell r="D13">
            <v>-2.6059999999999999</v>
          </cell>
          <cell r="E13">
            <v>-1.774</v>
          </cell>
          <cell r="F13">
            <v>-1.323</v>
          </cell>
          <cell r="G13">
            <v>-0.80800000000000005</v>
          </cell>
          <cell r="H13">
            <v>8.3000000000000004E-2</v>
          </cell>
          <cell r="I13">
            <v>0.85599999999999998</v>
          </cell>
          <cell r="J13">
            <v>1.216</v>
          </cell>
        </row>
        <row r="14">
          <cell r="C14">
            <v>-0.6</v>
          </cell>
          <cell r="D14">
            <v>-2.7549999999999999</v>
          </cell>
          <cell r="E14">
            <v>-1.7969999999999999</v>
          </cell>
          <cell r="F14">
            <v>-1.32</v>
          </cell>
          <cell r="G14">
            <v>-0.88</v>
          </cell>
          <cell r="H14">
            <v>9.9000000000000005E-2</v>
          </cell>
          <cell r="I14">
            <v>0.85699999999999998</v>
          </cell>
          <cell r="J14">
            <v>1.2</v>
          </cell>
        </row>
        <row r="15">
          <cell r="C15">
            <v>-0.7</v>
          </cell>
          <cell r="D15">
            <v>-2.8239999999999998</v>
          </cell>
          <cell r="E15">
            <v>-1.0189999999999999</v>
          </cell>
          <cell r="F15">
            <v>-1.333</v>
          </cell>
          <cell r="G15">
            <v>-0.79</v>
          </cell>
          <cell r="H15">
            <v>0.11600000000000001</v>
          </cell>
          <cell r="I15">
            <v>0.85699999999999998</v>
          </cell>
          <cell r="J15">
            <v>1.1830000000000001</v>
          </cell>
        </row>
        <row r="16">
          <cell r="C16">
            <v>-0.8</v>
          </cell>
          <cell r="D16">
            <v>-2.0209999999999999</v>
          </cell>
          <cell r="E16">
            <v>-1.0389999999999999</v>
          </cell>
          <cell r="F16">
            <v>-1.3360000000000001</v>
          </cell>
          <cell r="G16">
            <v>-0.78</v>
          </cell>
          <cell r="H16">
            <v>0.13200000000000001</v>
          </cell>
          <cell r="I16">
            <v>0.85599999999999998</v>
          </cell>
          <cell r="J16">
            <v>1.1659999999999999</v>
          </cell>
        </row>
        <row r="17">
          <cell r="C17">
            <v>-0.9</v>
          </cell>
          <cell r="D17">
            <v>-2.0569999999999999</v>
          </cell>
          <cell r="E17">
            <v>-1.05</v>
          </cell>
          <cell r="F17">
            <v>-1.339</v>
          </cell>
          <cell r="G17">
            <v>-0.76900000000000002</v>
          </cell>
          <cell r="H17">
            <v>0.14000000000000001</v>
          </cell>
          <cell r="I17">
            <v>0.85399999999999998</v>
          </cell>
          <cell r="J17">
            <v>1.147</v>
          </cell>
        </row>
        <row r="18">
          <cell r="C18">
            <v>-1</v>
          </cell>
          <cell r="D18">
            <v>-3.0219999999999998</v>
          </cell>
          <cell r="E18">
            <v>-1.077</v>
          </cell>
          <cell r="F18">
            <v>-1.34</v>
          </cell>
          <cell r="G18">
            <v>-0.75800000000000001</v>
          </cell>
          <cell r="H18">
            <v>0.16400000000000001</v>
          </cell>
          <cell r="I18">
            <v>0.85199999999999998</v>
          </cell>
          <cell r="J18">
            <v>1.17</v>
          </cell>
        </row>
        <row r="20">
          <cell r="B20" t="str">
            <v>G</v>
          </cell>
        </row>
        <row r="21">
          <cell r="C21" t="str">
            <v>Faktor Frekuensi untuk Distribusi Log Pearson Type III</v>
          </cell>
        </row>
        <row r="22">
          <cell r="C22" t="str">
            <v xml:space="preserve">                        Koefisien Asimetri, Cs Positip</v>
          </cell>
        </row>
        <row r="24">
          <cell r="C24" t="str">
            <v>T (th)</v>
          </cell>
          <cell r="D24">
            <v>1.0101</v>
          </cell>
          <cell r="E24">
            <v>1.0526</v>
          </cell>
          <cell r="F24">
            <v>1.1111</v>
          </cell>
          <cell r="G24">
            <v>1.25</v>
          </cell>
          <cell r="H24">
            <v>2</v>
          </cell>
          <cell r="I24">
            <v>5</v>
          </cell>
          <cell r="J24">
            <v>10</v>
          </cell>
        </row>
        <row r="25">
          <cell r="C25" t="str">
            <v>Cs:P(%)</v>
          </cell>
          <cell r="D25">
            <v>99</v>
          </cell>
          <cell r="E25">
            <v>95</v>
          </cell>
          <cell r="F25">
            <v>90</v>
          </cell>
          <cell r="G25">
            <v>80</v>
          </cell>
          <cell r="H25">
            <v>50</v>
          </cell>
          <cell r="I25">
            <v>20</v>
          </cell>
          <cell r="J25">
            <v>10</v>
          </cell>
        </row>
        <row r="27">
          <cell r="C27">
            <v>0</v>
          </cell>
          <cell r="D27">
            <v>-2.3260000000000001</v>
          </cell>
          <cell r="E27">
            <v>-1.645</v>
          </cell>
          <cell r="F27">
            <v>-1.282</v>
          </cell>
          <cell r="G27">
            <v>-0.84199999999999997</v>
          </cell>
          <cell r="H27">
            <v>0</v>
          </cell>
          <cell r="I27">
            <v>0.84199999999999997</v>
          </cell>
          <cell r="J27">
            <v>1.282</v>
          </cell>
        </row>
        <row r="28">
          <cell r="C28">
            <v>0.1</v>
          </cell>
          <cell r="D28">
            <v>-2.2519999999999998</v>
          </cell>
          <cell r="E28">
            <v>-1.6160000000000001</v>
          </cell>
          <cell r="F28">
            <v>-1.27</v>
          </cell>
          <cell r="G28">
            <v>-8.5000000000000006E-2</v>
          </cell>
          <cell r="H28">
            <v>1.7000000000000001E-2</v>
          </cell>
          <cell r="I28">
            <v>0.83599999999999997</v>
          </cell>
          <cell r="J28">
            <v>1.2969999999999999</v>
          </cell>
        </row>
        <row r="29">
          <cell r="C29">
            <v>0.2</v>
          </cell>
          <cell r="D29">
            <v>-2.17</v>
          </cell>
          <cell r="E29">
            <v>-1.538</v>
          </cell>
          <cell r="F29">
            <v>-1.258</v>
          </cell>
          <cell r="G29">
            <v>-0.85</v>
          </cell>
          <cell r="H29">
            <v>3.3000000000000002E-2</v>
          </cell>
          <cell r="I29">
            <v>0.83</v>
          </cell>
          <cell r="J29">
            <v>1.3009999999999999</v>
          </cell>
        </row>
        <row r="30">
          <cell r="C30">
            <v>0.3</v>
          </cell>
          <cell r="D30">
            <v>-2.13</v>
          </cell>
          <cell r="E30">
            <v>-1.5549999999999999</v>
          </cell>
          <cell r="F30">
            <v>-1.2450000000000001</v>
          </cell>
          <cell r="G30">
            <v>-0.85299999999999998</v>
          </cell>
          <cell r="H30">
            <v>0.05</v>
          </cell>
          <cell r="I30">
            <v>0.82399999999999995</v>
          </cell>
          <cell r="J30">
            <v>1.3089999999999999</v>
          </cell>
        </row>
        <row r="31">
          <cell r="C31">
            <v>0.4</v>
          </cell>
          <cell r="D31">
            <v>-2.0289999999999999</v>
          </cell>
          <cell r="E31">
            <v>-1.524</v>
          </cell>
          <cell r="F31">
            <v>-1.2310000000000001</v>
          </cell>
          <cell r="G31">
            <v>-0.85499999999999998</v>
          </cell>
          <cell r="H31">
            <v>6.6000000000000003E-2</v>
          </cell>
          <cell r="I31">
            <v>0.81599999999999995</v>
          </cell>
          <cell r="J31">
            <v>1.3169999999999999</v>
          </cell>
        </row>
        <row r="32">
          <cell r="C32">
            <v>0.5</v>
          </cell>
          <cell r="D32">
            <v>-1.9550000000000001</v>
          </cell>
          <cell r="E32">
            <v>-1.4910000000000001</v>
          </cell>
          <cell r="F32">
            <v>-1.216</v>
          </cell>
          <cell r="G32">
            <v>-0.85599999999999998</v>
          </cell>
          <cell r="H32">
            <v>8.3000000000000004E-2</v>
          </cell>
          <cell r="I32">
            <v>0.80800000000000005</v>
          </cell>
          <cell r="J32">
            <v>1.323</v>
          </cell>
        </row>
        <row r="33">
          <cell r="C33">
            <v>0.6</v>
          </cell>
          <cell r="D33">
            <v>-1.88</v>
          </cell>
          <cell r="E33">
            <v>-1.458</v>
          </cell>
          <cell r="F33">
            <v>-1.2</v>
          </cell>
          <cell r="G33">
            <v>-0.85699999999999998</v>
          </cell>
          <cell r="H33">
            <v>7.9000000000000001E-2</v>
          </cell>
          <cell r="I33">
            <v>0.8</v>
          </cell>
          <cell r="J33">
            <v>1.3280000000000001</v>
          </cell>
        </row>
        <row r="34">
          <cell r="C34">
            <v>0.7</v>
          </cell>
          <cell r="D34">
            <v>-1.806</v>
          </cell>
          <cell r="E34">
            <v>-1.423</v>
          </cell>
          <cell r="F34">
            <v>-1.1830000000000001</v>
          </cell>
          <cell r="G34">
            <v>-0.85699999999999998</v>
          </cell>
          <cell r="H34">
            <v>0.11600000000000001</v>
          </cell>
          <cell r="I34">
            <v>0.79</v>
          </cell>
          <cell r="J34">
            <v>1.333</v>
          </cell>
        </row>
        <row r="35">
          <cell r="C35">
            <v>0.8</v>
          </cell>
          <cell r="D35">
            <v>-1.7330000000000001</v>
          </cell>
          <cell r="E35">
            <v>-1.3879999999999999</v>
          </cell>
          <cell r="F35">
            <v>-1.1659999999999999</v>
          </cell>
          <cell r="G35">
            <v>-0.85599999999999998</v>
          </cell>
          <cell r="H35">
            <v>0.13200000000000001</v>
          </cell>
          <cell r="I35">
            <v>0.78</v>
          </cell>
          <cell r="J35">
            <v>1.3360000000000001</v>
          </cell>
        </row>
        <row r="36">
          <cell r="C36">
            <v>0.9</v>
          </cell>
          <cell r="D36">
            <v>-1.66</v>
          </cell>
          <cell r="E36">
            <v>-1.353</v>
          </cell>
          <cell r="F36">
            <v>-1.147</v>
          </cell>
          <cell r="G36">
            <v>-0.85399999999999998</v>
          </cell>
          <cell r="H36">
            <v>0.14799999999999999</v>
          </cell>
          <cell r="I36">
            <v>0.76900000000000002</v>
          </cell>
          <cell r="J36">
            <v>1.339</v>
          </cell>
        </row>
        <row r="37">
          <cell r="C37">
            <v>1</v>
          </cell>
          <cell r="D37">
            <v>-1.5880000000000001</v>
          </cell>
          <cell r="E37">
            <v>-1.3169999999999999</v>
          </cell>
          <cell r="F37">
            <v>-1.1279999999999999</v>
          </cell>
          <cell r="G37">
            <v>-0.85199999999999998</v>
          </cell>
          <cell r="H37">
            <v>0.16400000000000001</v>
          </cell>
          <cell r="I37">
            <v>0.75800000000000001</v>
          </cell>
          <cell r="J37">
            <v>1.34</v>
          </cell>
        </row>
        <row r="38">
          <cell r="C38">
            <v>1.1000000000000001</v>
          </cell>
          <cell r="D38">
            <v>-1.518</v>
          </cell>
          <cell r="E38">
            <v>-1.28</v>
          </cell>
          <cell r="F38">
            <v>-1.107</v>
          </cell>
          <cell r="G38">
            <v>-1.7999999999999999E-2</v>
          </cell>
          <cell r="H38">
            <v>0.18</v>
          </cell>
          <cell r="I38">
            <v>0.745</v>
          </cell>
          <cell r="J38">
            <v>1.341</v>
          </cell>
        </row>
        <row r="39">
          <cell r="C39" t="str">
            <v>Sumber :  CD Soemarto, Hidrologi Teknik</v>
          </cell>
        </row>
        <row r="43">
          <cell r="C43">
            <v>-1.5713644987565323E-2</v>
          </cell>
          <cell r="D43">
            <v>-2.3376280972907981</v>
          </cell>
          <cell r="E43">
            <v>-1.6493998205965186</v>
          </cell>
          <cell r="F43">
            <v>-1.2161422804888087</v>
          </cell>
          <cell r="G43">
            <v>-0.76248895636291936</v>
          </cell>
          <cell r="H43">
            <v>2.6713196478861064E-3</v>
          </cell>
          <cell r="I43">
            <v>0.84262854579950264</v>
          </cell>
          <cell r="J43">
            <v>1.2801143626014924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_2_STA"/>
      <sheetName val="Rekap_kelapa"/>
      <sheetName val="Rekap_muntok"/>
    </sheetNames>
    <sheetDataSet>
      <sheetData sheetId="0">
        <row r="2">
          <cell r="B2" t="str">
            <v>Hujan Harian Max (mm)</v>
          </cell>
        </row>
        <row r="18">
          <cell r="AH18">
            <v>2028.85</v>
          </cell>
        </row>
        <row r="19">
          <cell r="AH19">
            <v>2094</v>
          </cell>
        </row>
        <row r="20">
          <cell r="AH20">
            <v>1669.3000000000002</v>
          </cell>
        </row>
        <row r="21">
          <cell r="AH21">
            <v>1749.35</v>
          </cell>
        </row>
        <row r="22">
          <cell r="AH22">
            <v>2054.5</v>
          </cell>
        </row>
        <row r="23">
          <cell r="AH23">
            <v>2798.25</v>
          </cell>
        </row>
        <row r="24">
          <cell r="AH24">
            <v>2348.75</v>
          </cell>
        </row>
        <row r="25">
          <cell r="AH25">
            <v>2172.5</v>
          </cell>
        </row>
        <row r="26">
          <cell r="AH26">
            <v>2283.75</v>
          </cell>
        </row>
        <row r="27">
          <cell r="AH27">
            <v>2176.75</v>
          </cell>
        </row>
        <row r="28">
          <cell r="AH28">
            <v>2264.9</v>
          </cell>
        </row>
        <row r="29">
          <cell r="AH29">
            <v>2209.6772727272723</v>
          </cell>
        </row>
      </sheetData>
      <sheetData sheetId="1">
        <row r="4">
          <cell r="P4">
            <v>51</v>
          </cell>
        </row>
      </sheetData>
      <sheetData sheetId="2">
        <row r="4">
          <cell r="P4">
            <v>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oleObject" Target="../embeddings/oleObject10.bin"/><Relationship Id="rId4" Type="http://schemas.openxmlformats.org/officeDocument/2006/relationships/oleObject" Target="../embeddings/oleObject7.bin"/><Relationship Id="rId9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11.bin"/><Relationship Id="rId9" Type="http://schemas.openxmlformats.org/officeDocument/2006/relationships/image" Target="../media/image10.w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5.bin"/><Relationship Id="rId5" Type="http://schemas.openxmlformats.org/officeDocument/2006/relationships/image" Target="../media/image11.emf"/><Relationship Id="rId4" Type="http://schemas.openxmlformats.org/officeDocument/2006/relationships/oleObject" Target="../embeddings/oleObject14.bin"/><Relationship Id="rId9" Type="http://schemas.openxmlformats.org/officeDocument/2006/relationships/image" Target="../media/image13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8"/>
  <sheetViews>
    <sheetView showGridLines="0" topLeftCell="A18" zoomScale="70" zoomScaleNormal="70" workbookViewId="0">
      <selection activeCell="M73" sqref="M73:T87"/>
    </sheetView>
  </sheetViews>
  <sheetFormatPr defaultRowHeight="15.75" x14ac:dyDescent="0.25"/>
  <cols>
    <col min="1" max="1" width="9.140625" style="105"/>
    <col min="2" max="2" width="7.28515625" style="105" customWidth="1"/>
    <col min="3" max="3" width="6.42578125" style="105" customWidth="1"/>
    <col min="4" max="4" width="15.28515625" style="105" customWidth="1"/>
    <col min="5" max="5" width="9.7109375" style="105" customWidth="1"/>
    <col min="6" max="6" width="11.5703125" style="105" customWidth="1"/>
    <col min="7" max="7" width="17" style="105" customWidth="1"/>
    <col min="8" max="8" width="1.7109375" style="105" customWidth="1"/>
    <col min="9" max="9" width="3.85546875" style="105" customWidth="1"/>
    <col min="10" max="10" width="9.140625" style="105"/>
    <col min="11" max="11" width="13.85546875" style="105" customWidth="1"/>
    <col min="12" max="12" width="9.140625" style="105"/>
    <col min="13" max="15" width="8.7109375" style="105" customWidth="1"/>
    <col min="16" max="16" width="10.85546875" style="105" customWidth="1"/>
    <col min="17" max="19" width="8.7109375" style="105" customWidth="1"/>
    <col min="20" max="22" width="9.140625" style="105"/>
    <col min="23" max="23" width="4.42578125" style="105" customWidth="1"/>
    <col min="24" max="24" width="9.140625" style="105"/>
    <col min="25" max="25" width="3.28515625" style="105" customWidth="1"/>
    <col min="26" max="16384" width="9.140625" style="105"/>
  </cols>
  <sheetData>
    <row r="1" spans="1:27" x14ac:dyDescent="0.25">
      <c r="Q1" s="106"/>
    </row>
    <row r="2" spans="1:27" x14ac:dyDescent="0.25">
      <c r="A2" s="107"/>
      <c r="Q2" s="106"/>
    </row>
    <row r="3" spans="1:27" x14ac:dyDescent="0.25">
      <c r="B3" s="191" t="s">
        <v>143</v>
      </c>
      <c r="C3" s="192"/>
      <c r="D3" s="193"/>
      <c r="E3" s="192"/>
      <c r="F3" s="192"/>
      <c r="G3" s="108"/>
      <c r="H3" s="108"/>
      <c r="Q3" s="110"/>
    </row>
    <row r="4" spans="1:27" x14ac:dyDescent="0.25">
      <c r="B4" s="194"/>
      <c r="C4" s="192"/>
      <c r="D4" s="194" t="s">
        <v>101</v>
      </c>
      <c r="E4" s="192"/>
      <c r="F4" s="192"/>
      <c r="G4" s="108"/>
      <c r="H4" s="108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</row>
    <row r="5" spans="1:27" ht="16.5" thickBot="1" x14ac:dyDescent="0.3">
      <c r="B5" s="108"/>
      <c r="C5" s="108"/>
      <c r="D5" s="108"/>
      <c r="E5" s="108"/>
      <c r="F5" s="108"/>
      <c r="G5" s="108"/>
      <c r="H5" s="108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</row>
    <row r="6" spans="1:27" ht="18.75" x14ac:dyDescent="0.3">
      <c r="B6" s="111"/>
      <c r="C6" s="112"/>
      <c r="D6" s="113" t="s">
        <v>82</v>
      </c>
      <c r="E6" s="113"/>
      <c r="F6" s="113"/>
      <c r="G6" s="113"/>
      <c r="H6" s="114"/>
      <c r="I6" s="115"/>
      <c r="J6" s="116"/>
      <c r="K6" s="141"/>
      <c r="L6" s="141"/>
      <c r="M6" s="164"/>
      <c r="N6" s="165"/>
      <c r="O6" s="166"/>
      <c r="P6" s="165"/>
      <c r="Q6" s="165"/>
      <c r="R6" s="141"/>
      <c r="S6" s="141"/>
      <c r="T6" s="141"/>
      <c r="U6" s="141"/>
      <c r="V6" s="141"/>
      <c r="W6" s="116"/>
      <c r="X6" s="116"/>
      <c r="Y6" s="116"/>
      <c r="Z6" s="116"/>
      <c r="AA6" s="116"/>
    </row>
    <row r="7" spans="1:27" x14ac:dyDescent="0.25">
      <c r="B7" s="117" t="s">
        <v>29</v>
      </c>
      <c r="C7" s="118"/>
      <c r="D7" s="119" t="s">
        <v>83</v>
      </c>
      <c r="E7" s="119" t="s">
        <v>84</v>
      </c>
      <c r="F7" s="119" t="s">
        <v>85</v>
      </c>
      <c r="G7" s="120" t="s">
        <v>86</v>
      </c>
      <c r="H7" s="121"/>
      <c r="I7" s="115"/>
      <c r="J7" s="116"/>
      <c r="K7" s="141"/>
      <c r="L7" s="141"/>
      <c r="M7" s="167"/>
      <c r="N7" s="122"/>
      <c r="O7" s="168"/>
      <c r="P7" s="169"/>
      <c r="Q7" s="123"/>
      <c r="R7" s="170"/>
      <c r="S7" s="141"/>
      <c r="T7" s="141"/>
      <c r="U7" s="141"/>
      <c r="V7" s="141"/>
      <c r="W7" s="116"/>
      <c r="X7" s="116"/>
      <c r="Y7" s="116"/>
      <c r="Z7" s="116"/>
      <c r="AA7" s="116"/>
    </row>
    <row r="8" spans="1:27" x14ac:dyDescent="0.25">
      <c r="B8" s="125"/>
      <c r="C8" s="126"/>
      <c r="D8" s="119" t="s">
        <v>87</v>
      </c>
      <c r="E8" s="119"/>
      <c r="F8" s="119"/>
      <c r="G8" s="119"/>
      <c r="H8" s="127"/>
      <c r="I8" s="115"/>
      <c r="J8" s="116"/>
      <c r="K8" s="141"/>
      <c r="L8" s="141"/>
      <c r="M8" s="167"/>
      <c r="N8" s="122"/>
      <c r="O8" s="168"/>
      <c r="P8" s="169"/>
      <c r="Q8" s="123"/>
      <c r="R8" s="170"/>
      <c r="S8" s="141"/>
      <c r="T8" s="141"/>
      <c r="U8" s="141"/>
      <c r="V8" s="141"/>
      <c r="W8" s="116"/>
      <c r="X8" s="116"/>
      <c r="Y8" s="116"/>
      <c r="Z8" s="116"/>
      <c r="AA8" s="116"/>
    </row>
    <row r="9" spans="1:27" ht="9.75" customHeight="1" x14ac:dyDescent="0.25">
      <c r="B9" s="249"/>
      <c r="C9" s="250"/>
      <c r="D9" s="251"/>
      <c r="E9" s="251"/>
      <c r="F9" s="251"/>
      <c r="G9" s="251"/>
      <c r="H9" s="252"/>
      <c r="I9" s="115"/>
      <c r="J9" s="116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16"/>
      <c r="X9" s="116"/>
      <c r="Y9" s="116"/>
      <c r="Z9" s="116"/>
      <c r="AA9" s="116"/>
    </row>
    <row r="10" spans="1:27" ht="5.25" hidden="1" customHeight="1" x14ac:dyDescent="0.25">
      <c r="B10" s="141"/>
      <c r="C10" s="141"/>
      <c r="D10" s="141"/>
      <c r="E10" s="141"/>
      <c r="F10" s="141"/>
      <c r="G10" s="141"/>
      <c r="H10" s="141"/>
      <c r="I10" s="116"/>
      <c r="J10" s="116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16"/>
      <c r="X10" s="116"/>
      <c r="Y10" s="116"/>
      <c r="Z10" s="116"/>
      <c r="AA10" s="116"/>
    </row>
    <row r="11" spans="1:27" ht="15" hidden="1" customHeight="1" x14ac:dyDescent="0.25">
      <c r="B11" s="128"/>
      <c r="C11" s="129"/>
      <c r="D11" s="130"/>
      <c r="E11" s="130"/>
      <c r="F11" s="130"/>
      <c r="G11" s="130"/>
      <c r="H11" s="129"/>
      <c r="I11" s="115"/>
      <c r="J11" s="116"/>
      <c r="K11" s="131"/>
      <c r="L11" s="171"/>
      <c r="M11" s="136"/>
      <c r="N11" s="136"/>
      <c r="O11" s="136"/>
      <c r="P11" s="136"/>
      <c r="Q11" s="136"/>
      <c r="R11" s="136"/>
      <c r="S11" s="136"/>
      <c r="T11" s="141"/>
      <c r="U11" s="141"/>
      <c r="V11" s="141"/>
      <c r="W11" s="116"/>
      <c r="X11" s="116"/>
      <c r="Y11" s="116"/>
      <c r="Z11" s="116"/>
      <c r="AA11" s="116"/>
    </row>
    <row r="12" spans="1:27" x14ac:dyDescent="0.25">
      <c r="B12" s="286">
        <v>1995</v>
      </c>
      <c r="C12" s="287"/>
      <c r="D12" s="132">
        <v>124</v>
      </c>
      <c r="E12" s="133">
        <f t="shared" ref="E12:E21" si="0">ROUND(LOG10(D12),4)</f>
        <v>2.0933999999999999</v>
      </c>
      <c r="F12" s="134">
        <f t="shared" ref="F12:F18" si="1">(D12-$D$56)^2</f>
        <v>82.12890625</v>
      </c>
      <c r="G12" s="133">
        <f t="shared" ref="G12:G21" si="2">(E12-$E$56)^2</f>
        <v>3.0334027777765296E-6</v>
      </c>
      <c r="H12" s="124"/>
      <c r="I12" s="135"/>
      <c r="J12" s="116"/>
      <c r="K12" s="131"/>
      <c r="L12" s="171"/>
      <c r="M12" s="136"/>
      <c r="N12" s="136"/>
      <c r="O12" s="136"/>
      <c r="P12" s="136"/>
      <c r="Q12" s="136"/>
      <c r="R12" s="136"/>
      <c r="S12" s="136"/>
      <c r="T12" s="141"/>
      <c r="U12" s="141"/>
      <c r="V12" s="141"/>
      <c r="W12" s="116"/>
      <c r="X12" s="116"/>
      <c r="Y12" s="116"/>
      <c r="Z12" s="116"/>
    </row>
    <row r="13" spans="1:27" x14ac:dyDescent="0.25">
      <c r="B13" s="286">
        <f>B12+1</f>
        <v>1996</v>
      </c>
      <c r="C13" s="287"/>
      <c r="D13" s="132">
        <v>135</v>
      </c>
      <c r="E13" s="133">
        <f t="shared" si="0"/>
        <v>2.1303000000000001</v>
      </c>
      <c r="F13" s="134">
        <f t="shared" si="1"/>
        <v>3.75390625</v>
      </c>
      <c r="G13" s="133">
        <f t="shared" si="2"/>
        <v>1.4931784027777621E-3</v>
      </c>
      <c r="H13" s="124"/>
      <c r="I13" s="135"/>
      <c r="J13" s="116"/>
      <c r="K13" s="137"/>
      <c r="L13" s="171"/>
      <c r="M13" s="172"/>
      <c r="N13" s="172"/>
      <c r="O13" s="172"/>
      <c r="P13" s="172"/>
      <c r="Q13" s="172"/>
      <c r="R13" s="172"/>
      <c r="S13" s="172"/>
      <c r="T13" s="141"/>
      <c r="U13" s="141"/>
      <c r="V13" s="141"/>
      <c r="W13" s="116"/>
      <c r="X13" s="116"/>
      <c r="Y13" s="116"/>
      <c r="Z13" s="116"/>
      <c r="AA13" s="116"/>
    </row>
    <row r="14" spans="1:27" x14ac:dyDescent="0.25">
      <c r="B14" s="286">
        <f t="shared" ref="B14:B21" si="3">B13+1</f>
        <v>1997</v>
      </c>
      <c r="C14" s="287"/>
      <c r="D14" s="132">
        <v>90</v>
      </c>
      <c r="E14" s="133">
        <f t="shared" si="0"/>
        <v>1.9541999999999999</v>
      </c>
      <c r="F14" s="134">
        <f t="shared" si="1"/>
        <v>1854.37890625</v>
      </c>
      <c r="G14" s="133">
        <f t="shared" si="2"/>
        <v>1.8894793402777874E-2</v>
      </c>
      <c r="H14" s="124"/>
      <c r="I14" s="135"/>
      <c r="J14" s="116"/>
      <c r="K14" s="137"/>
      <c r="L14" s="171"/>
      <c r="M14" s="172"/>
      <c r="N14" s="172"/>
      <c r="O14" s="172"/>
      <c r="P14" s="172"/>
      <c r="Q14" s="172"/>
      <c r="R14" s="172"/>
      <c r="S14" s="172"/>
      <c r="T14" s="141"/>
      <c r="U14" s="141"/>
      <c r="V14" s="141"/>
      <c r="W14" s="116"/>
      <c r="X14" s="116"/>
      <c r="Y14" s="116"/>
      <c r="Z14" s="116"/>
      <c r="AA14" s="116"/>
    </row>
    <row r="15" spans="1:27" x14ac:dyDescent="0.25">
      <c r="B15" s="286">
        <f t="shared" si="3"/>
        <v>1998</v>
      </c>
      <c r="C15" s="287"/>
      <c r="D15" s="132">
        <v>99</v>
      </c>
      <c r="E15" s="133">
        <f t="shared" si="0"/>
        <v>1.9956</v>
      </c>
      <c r="F15" s="138">
        <f t="shared" si="1"/>
        <v>1160.25390625</v>
      </c>
      <c r="G15" s="133">
        <f t="shared" si="2"/>
        <v>9.2272034027778248E-3</v>
      </c>
      <c r="H15" s="124"/>
      <c r="I15" s="135"/>
      <c r="J15" s="116"/>
      <c r="K15" s="170"/>
      <c r="L15" s="170"/>
      <c r="M15" s="173"/>
      <c r="N15" s="173"/>
      <c r="O15" s="173"/>
      <c r="P15" s="173"/>
      <c r="Q15" s="174"/>
      <c r="R15" s="173"/>
      <c r="S15" s="173"/>
      <c r="T15" s="141"/>
      <c r="U15" s="141"/>
      <c r="V15" s="141"/>
      <c r="W15" s="116"/>
      <c r="X15" s="116"/>
      <c r="Y15" s="116"/>
      <c r="Z15" s="116"/>
      <c r="AA15" s="116"/>
    </row>
    <row r="16" spans="1:27" x14ac:dyDescent="0.25">
      <c r="B16" s="286">
        <f t="shared" si="3"/>
        <v>1999</v>
      </c>
      <c r="C16" s="287"/>
      <c r="D16" s="132">
        <v>91</v>
      </c>
      <c r="E16" s="133">
        <f t="shared" si="0"/>
        <v>1.9590000000000001</v>
      </c>
      <c r="F16" s="138">
        <f t="shared" si="1"/>
        <v>1769.25390625</v>
      </c>
      <c r="G16" s="133">
        <f t="shared" si="2"/>
        <v>1.7598233402777833E-2</v>
      </c>
      <c r="H16" s="124"/>
      <c r="I16" s="135"/>
      <c r="J16" s="116"/>
      <c r="K16" s="170"/>
      <c r="L16" s="170"/>
      <c r="M16" s="170"/>
      <c r="N16" s="170"/>
      <c r="O16" s="170"/>
      <c r="P16" s="170"/>
      <c r="Q16" s="170"/>
      <c r="R16" s="170"/>
      <c r="S16" s="170"/>
      <c r="T16" s="141"/>
      <c r="U16" s="141"/>
      <c r="V16" s="141"/>
      <c r="W16" s="116"/>
      <c r="X16" s="116"/>
      <c r="Y16" s="116"/>
      <c r="Z16" s="116"/>
      <c r="AA16" s="116"/>
    </row>
    <row r="17" spans="2:27" x14ac:dyDescent="0.25">
      <c r="B17" s="286">
        <f t="shared" si="3"/>
        <v>2000</v>
      </c>
      <c r="C17" s="287"/>
      <c r="D17" s="132">
        <v>82</v>
      </c>
      <c r="E17" s="133">
        <f t="shared" si="0"/>
        <v>1.9137999999999999</v>
      </c>
      <c r="F17" s="138">
        <f t="shared" si="1"/>
        <v>2607.37890625</v>
      </c>
      <c r="G17" s="133">
        <f t="shared" si="2"/>
        <v>3.1633586736111233E-2</v>
      </c>
      <c r="H17" s="124"/>
      <c r="I17" s="135"/>
      <c r="J17" s="116"/>
      <c r="K17" s="170"/>
      <c r="L17" s="170"/>
      <c r="M17" s="175"/>
      <c r="N17" s="175"/>
      <c r="O17" s="175"/>
      <c r="P17" s="175"/>
      <c r="Q17" s="175"/>
      <c r="R17" s="175"/>
      <c r="S17" s="175"/>
      <c r="T17" s="141"/>
      <c r="U17" s="141"/>
      <c r="V17" s="141"/>
      <c r="W17" s="116"/>
      <c r="X17" s="116"/>
      <c r="Y17" s="116"/>
      <c r="Z17" s="116"/>
      <c r="AA17" s="116"/>
    </row>
    <row r="18" spans="2:27" x14ac:dyDescent="0.25">
      <c r="B18" s="286">
        <f t="shared" si="3"/>
        <v>2001</v>
      </c>
      <c r="C18" s="287"/>
      <c r="D18" s="132">
        <v>94</v>
      </c>
      <c r="E18" s="133">
        <f t="shared" si="0"/>
        <v>1.9731000000000001</v>
      </c>
      <c r="F18" s="138">
        <f t="shared" si="1"/>
        <v>1525.87890625</v>
      </c>
      <c r="G18" s="133">
        <f t="shared" si="2"/>
        <v>1.4056078402777828E-2</v>
      </c>
      <c r="H18" s="124"/>
      <c r="I18" s="135"/>
      <c r="J18" s="116"/>
      <c r="K18" s="139"/>
      <c r="L18" s="170"/>
      <c r="M18" s="176"/>
      <c r="N18" s="176"/>
      <c r="O18" s="176"/>
      <c r="P18" s="176"/>
      <c r="Q18" s="176"/>
      <c r="R18" s="176"/>
      <c r="S18" s="176"/>
      <c r="T18" s="141"/>
      <c r="U18" s="141"/>
      <c r="V18" s="141"/>
      <c r="W18" s="116"/>
      <c r="X18" s="116"/>
      <c r="Y18" s="116"/>
      <c r="Z18" s="116"/>
      <c r="AA18" s="116"/>
    </row>
    <row r="19" spans="2:27" x14ac:dyDescent="0.25">
      <c r="B19" s="286">
        <f t="shared" si="3"/>
        <v>2002</v>
      </c>
      <c r="C19" s="287"/>
      <c r="D19" s="280">
        <v>87.6</v>
      </c>
      <c r="E19" s="133">
        <f t="shared" si="0"/>
        <v>1.9424999999999999</v>
      </c>
      <c r="F19" s="138">
        <f>(D19-$D$29)^2</f>
        <v>8911.36</v>
      </c>
      <c r="G19" s="133">
        <f t="shared" si="2"/>
        <v>2.2248208402777896E-2</v>
      </c>
      <c r="H19" s="124"/>
      <c r="I19" s="135"/>
      <c r="J19" s="116"/>
      <c r="K19" s="139"/>
      <c r="L19" s="170"/>
      <c r="M19" s="170"/>
      <c r="N19" s="170"/>
      <c r="O19" s="170"/>
      <c r="P19" s="170"/>
      <c r="Q19" s="170"/>
      <c r="R19" s="170"/>
      <c r="S19" s="170"/>
      <c r="T19" s="141"/>
      <c r="U19" s="141"/>
      <c r="V19" s="141"/>
      <c r="W19" s="116"/>
      <c r="X19" s="116"/>
      <c r="Y19" s="116"/>
      <c r="Z19" s="116"/>
      <c r="AA19" s="116"/>
    </row>
    <row r="20" spans="2:27" x14ac:dyDescent="0.25">
      <c r="B20" s="286">
        <f t="shared" si="3"/>
        <v>2003</v>
      </c>
      <c r="C20" s="287"/>
      <c r="D20" s="132">
        <v>79</v>
      </c>
      <c r="E20" s="133">
        <f t="shared" si="0"/>
        <v>1.8976</v>
      </c>
      <c r="F20" s="138">
        <f>(D20-$D$29)^2</f>
        <v>10609</v>
      </c>
      <c r="G20" s="133">
        <f t="shared" si="2"/>
        <v>3.7658636736111237E-2</v>
      </c>
      <c r="H20" s="124"/>
      <c r="I20" s="135"/>
      <c r="J20" s="116"/>
      <c r="K20" s="139"/>
      <c r="L20" s="170"/>
      <c r="M20" s="177"/>
      <c r="N20" s="177"/>
      <c r="O20" s="177"/>
      <c r="P20" s="177"/>
      <c r="Q20" s="177"/>
      <c r="R20" s="177"/>
      <c r="S20" s="177"/>
      <c r="T20" s="141"/>
      <c r="U20" s="141"/>
      <c r="V20" s="141"/>
      <c r="W20" s="116"/>
      <c r="X20" s="116"/>
      <c r="Y20" s="116"/>
      <c r="Z20" s="116"/>
      <c r="AA20" s="116"/>
    </row>
    <row r="21" spans="2:27" x14ac:dyDescent="0.25">
      <c r="B21" s="286">
        <f t="shared" si="3"/>
        <v>2004</v>
      </c>
      <c r="C21" s="287"/>
      <c r="D21" s="132">
        <v>80.400000000000006</v>
      </c>
      <c r="E21" s="133">
        <f t="shared" si="0"/>
        <v>1.9053</v>
      </c>
      <c r="F21" s="138">
        <f>(D21-$D$29)^2</f>
        <v>10322.56</v>
      </c>
      <c r="G21" s="133">
        <f t="shared" si="2"/>
        <v>3.4729428402777887E-2</v>
      </c>
      <c r="H21" s="124"/>
      <c r="I21" s="135"/>
      <c r="J21" s="116"/>
      <c r="K21" s="140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16"/>
      <c r="X21" s="116"/>
      <c r="Y21" s="116"/>
      <c r="Z21" s="116"/>
      <c r="AA21" s="116"/>
    </row>
    <row r="22" spans="2:27" x14ac:dyDescent="0.25">
      <c r="B22" s="286">
        <f>B21+1</f>
        <v>2005</v>
      </c>
      <c r="C22" s="287"/>
      <c r="D22" s="132">
        <v>79.5</v>
      </c>
      <c r="E22" s="133">
        <f t="shared" ref="E22" si="4">ROUND(LOG10(D22),4)</f>
        <v>1.9004000000000001</v>
      </c>
      <c r="F22" s="138">
        <f t="shared" ref="F22" si="5">(D22-$D$29)^2</f>
        <v>10506.25</v>
      </c>
      <c r="G22" s="133">
        <f t="shared" ref="G22" si="6">(E22-$E$56)^2</f>
        <v>3.6579750069444521E-2</v>
      </c>
      <c r="H22" s="124"/>
      <c r="I22" s="135"/>
      <c r="J22" s="116"/>
      <c r="K22" s="140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16"/>
      <c r="X22" s="116"/>
      <c r="Y22" s="116"/>
      <c r="Z22" s="116"/>
      <c r="AA22" s="116"/>
    </row>
    <row r="23" spans="2:27" x14ac:dyDescent="0.25">
      <c r="B23" s="286">
        <f t="shared" ref="B23:B35" si="7">B22+1</f>
        <v>2006</v>
      </c>
      <c r="C23" s="287"/>
      <c r="D23" s="132">
        <v>80.5</v>
      </c>
      <c r="E23" s="133">
        <f t="shared" ref="E23:E29" si="8">ROUND(LOG10(D23),4)</f>
        <v>1.9057999999999999</v>
      </c>
      <c r="F23" s="138">
        <f t="shared" ref="F23:F29" si="9">(D23-$D$29)^2</f>
        <v>10302.25</v>
      </c>
      <c r="G23" s="133">
        <f t="shared" ref="G23:G29" si="10">(E23-$E$56)^2</f>
        <v>3.4543320069444571E-2</v>
      </c>
      <c r="H23" s="124"/>
      <c r="I23" s="135"/>
      <c r="J23" s="116"/>
      <c r="K23" s="140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16"/>
      <c r="X23" s="116"/>
      <c r="Y23" s="116"/>
      <c r="Z23" s="116"/>
      <c r="AA23" s="116"/>
    </row>
    <row r="24" spans="2:27" x14ac:dyDescent="0.25">
      <c r="B24" s="286">
        <f t="shared" si="7"/>
        <v>2007</v>
      </c>
      <c r="C24" s="287"/>
      <c r="D24" s="132">
        <v>140</v>
      </c>
      <c r="E24" s="133">
        <f t="shared" si="8"/>
        <v>2.1461000000000001</v>
      </c>
      <c r="F24" s="138">
        <f t="shared" si="9"/>
        <v>1764</v>
      </c>
      <c r="G24" s="133">
        <f t="shared" si="10"/>
        <v>2.9638950694444261E-3</v>
      </c>
      <c r="H24" s="124"/>
      <c r="I24" s="135"/>
      <c r="J24" s="116"/>
      <c r="K24" s="140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16"/>
      <c r="X24" s="116"/>
      <c r="Y24" s="116"/>
      <c r="Z24" s="116"/>
      <c r="AA24" s="116"/>
    </row>
    <row r="25" spans="2:27" x14ac:dyDescent="0.25">
      <c r="B25" s="286">
        <f t="shared" si="7"/>
        <v>2008</v>
      </c>
      <c r="C25" s="287"/>
      <c r="D25" s="132">
        <v>173</v>
      </c>
      <c r="E25" s="133">
        <f t="shared" si="8"/>
        <v>2.238</v>
      </c>
      <c r="F25" s="138">
        <f t="shared" si="9"/>
        <v>81</v>
      </c>
      <c r="G25" s="133">
        <f t="shared" si="10"/>
        <v>2.141588340277769E-2</v>
      </c>
      <c r="H25" s="124"/>
      <c r="I25" s="135"/>
      <c r="J25" s="116"/>
      <c r="K25" s="140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16"/>
      <c r="X25" s="116"/>
      <c r="Y25" s="116"/>
      <c r="Z25" s="116"/>
      <c r="AA25" s="116"/>
    </row>
    <row r="26" spans="2:27" x14ac:dyDescent="0.25">
      <c r="B26" s="286">
        <f t="shared" si="7"/>
        <v>2009</v>
      </c>
      <c r="C26" s="287"/>
      <c r="D26" s="132">
        <v>163.5</v>
      </c>
      <c r="E26" s="133">
        <f t="shared" si="8"/>
        <v>2.2134999999999998</v>
      </c>
      <c r="F26" s="138">
        <f t="shared" si="9"/>
        <v>342.25</v>
      </c>
      <c r="G26" s="133">
        <f t="shared" si="10"/>
        <v>1.4845391736110993E-2</v>
      </c>
      <c r="H26" s="124"/>
      <c r="I26" s="135"/>
      <c r="J26" s="116"/>
      <c r="K26" s="140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16"/>
      <c r="X26" s="116"/>
      <c r="Y26" s="116"/>
      <c r="Z26" s="116"/>
      <c r="AA26" s="116"/>
    </row>
    <row r="27" spans="2:27" x14ac:dyDescent="0.25">
      <c r="B27" s="286">
        <f t="shared" si="7"/>
        <v>2010</v>
      </c>
      <c r="C27" s="287"/>
      <c r="D27" s="132">
        <v>99</v>
      </c>
      <c r="E27" s="133">
        <f t="shared" si="8"/>
        <v>1.9956</v>
      </c>
      <c r="F27" s="138">
        <f t="shared" si="9"/>
        <v>6889</v>
      </c>
      <c r="G27" s="133">
        <f t="shared" si="10"/>
        <v>9.2272034027778248E-3</v>
      </c>
      <c r="H27" s="124"/>
      <c r="I27" s="135"/>
      <c r="J27" s="116"/>
      <c r="K27" s="140"/>
      <c r="T27" s="116"/>
      <c r="U27" s="116"/>
      <c r="V27" s="116"/>
      <c r="W27" s="116"/>
      <c r="X27" s="116"/>
      <c r="Y27" s="116"/>
      <c r="Z27" s="116"/>
      <c r="AA27" s="116"/>
    </row>
    <row r="28" spans="2:27" x14ac:dyDescent="0.25">
      <c r="B28" s="286">
        <f t="shared" si="7"/>
        <v>2011</v>
      </c>
      <c r="C28" s="287"/>
      <c r="D28" s="132">
        <v>100</v>
      </c>
      <c r="E28" s="133">
        <f t="shared" si="8"/>
        <v>2</v>
      </c>
      <c r="F28" s="138">
        <f t="shared" si="9"/>
        <v>6724</v>
      </c>
      <c r="G28" s="133">
        <f t="shared" si="10"/>
        <v>8.401250069444496E-3</v>
      </c>
      <c r="H28" s="124"/>
      <c r="I28" s="135"/>
      <c r="J28" s="116"/>
      <c r="K28" s="140"/>
      <c r="T28" s="116"/>
      <c r="U28" s="116"/>
      <c r="V28" s="116"/>
      <c r="W28" s="116"/>
      <c r="X28" s="116"/>
      <c r="Y28" s="116"/>
      <c r="Z28" s="116"/>
      <c r="AA28" s="116"/>
    </row>
    <row r="29" spans="2:27" x14ac:dyDescent="0.25">
      <c r="B29" s="286">
        <f t="shared" si="7"/>
        <v>2012</v>
      </c>
      <c r="C29" s="287"/>
      <c r="D29" s="280">
        <v>182</v>
      </c>
      <c r="E29" s="133">
        <f t="shared" si="8"/>
        <v>2.2601</v>
      </c>
      <c r="F29" s="138">
        <f t="shared" si="9"/>
        <v>0</v>
      </c>
      <c r="G29" s="133">
        <f t="shared" si="10"/>
        <v>2.8372595069444347E-2</v>
      </c>
      <c r="H29" s="124"/>
      <c r="I29" s="135"/>
      <c r="J29" s="116"/>
      <c r="K29" s="140"/>
      <c r="T29" s="116"/>
      <c r="U29" s="116"/>
      <c r="V29" s="116"/>
      <c r="W29" s="116"/>
      <c r="X29" s="116"/>
      <c r="Y29" s="116"/>
      <c r="Z29" s="116"/>
      <c r="AA29" s="116"/>
    </row>
    <row r="30" spans="2:27" x14ac:dyDescent="0.25">
      <c r="B30" s="286">
        <f t="shared" si="7"/>
        <v>2013</v>
      </c>
      <c r="C30" s="287"/>
      <c r="D30" s="132">
        <v>185</v>
      </c>
      <c r="E30" s="133">
        <f t="shared" ref="E30:E35" si="11">ROUND(LOG10(D30),4)</f>
        <v>2.2671999999999999</v>
      </c>
      <c r="F30" s="138">
        <f t="shared" ref="F30:F35" si="12">(D30-$D$29)^2</f>
        <v>9</v>
      </c>
      <c r="G30" s="133">
        <f t="shared" ref="G30:G35" si="13">(E30-$E$56)^2</f>
        <v>3.0814876736110969E-2</v>
      </c>
      <c r="H30" s="124"/>
      <c r="I30" s="135"/>
      <c r="J30" s="116"/>
      <c r="K30" s="140"/>
      <c r="T30" s="116"/>
      <c r="U30" s="116"/>
      <c r="V30" s="116"/>
      <c r="W30" s="116"/>
      <c r="X30" s="116"/>
      <c r="Y30" s="116"/>
      <c r="Z30" s="116"/>
      <c r="AA30" s="116"/>
    </row>
    <row r="31" spans="2:27" x14ac:dyDescent="0.25">
      <c r="B31" s="286">
        <f t="shared" si="7"/>
        <v>2014</v>
      </c>
      <c r="C31" s="287"/>
      <c r="D31" s="132">
        <v>288</v>
      </c>
      <c r="E31" s="133">
        <f t="shared" si="11"/>
        <v>2.4594</v>
      </c>
      <c r="F31" s="138">
        <f t="shared" si="12"/>
        <v>11236</v>
      </c>
      <c r="G31" s="133">
        <f t="shared" si="13"/>
        <v>0.13523393340277759</v>
      </c>
      <c r="H31" s="124"/>
      <c r="I31" s="135"/>
      <c r="J31" s="116"/>
      <c r="K31" s="140"/>
      <c r="T31" s="116"/>
      <c r="U31" s="116"/>
      <c r="V31" s="116"/>
      <c r="W31" s="116"/>
      <c r="X31" s="116"/>
      <c r="Y31" s="116"/>
      <c r="Z31" s="116"/>
      <c r="AA31" s="116"/>
    </row>
    <row r="32" spans="2:27" x14ac:dyDescent="0.25">
      <c r="B32" s="286">
        <f t="shared" si="7"/>
        <v>2015</v>
      </c>
      <c r="C32" s="287"/>
      <c r="D32" s="132">
        <v>170</v>
      </c>
      <c r="E32" s="133">
        <f t="shared" si="11"/>
        <v>2.2303999999999999</v>
      </c>
      <c r="F32" s="138">
        <f t="shared" si="12"/>
        <v>144</v>
      </c>
      <c r="G32" s="133">
        <f t="shared" si="13"/>
        <v>1.9249250069444349E-2</v>
      </c>
      <c r="H32" s="124"/>
      <c r="I32" s="135"/>
      <c r="J32" s="116"/>
      <c r="K32" s="140"/>
      <c r="T32" s="116"/>
      <c r="U32" s="116"/>
      <c r="V32" s="116"/>
      <c r="W32" s="116"/>
      <c r="X32" s="116"/>
      <c r="Y32" s="116"/>
      <c r="Z32" s="116"/>
      <c r="AA32" s="116"/>
    </row>
    <row r="33" spans="2:27" x14ac:dyDescent="0.25">
      <c r="B33" s="286">
        <f t="shared" si="7"/>
        <v>2016</v>
      </c>
      <c r="C33" s="287"/>
      <c r="D33" s="132">
        <v>169</v>
      </c>
      <c r="E33" s="133">
        <f t="shared" si="11"/>
        <v>2.2279</v>
      </c>
      <c r="F33" s="138">
        <f t="shared" si="12"/>
        <v>169</v>
      </c>
      <c r="G33" s="133">
        <f t="shared" si="13"/>
        <v>1.8561791736111031E-2</v>
      </c>
      <c r="H33" s="124"/>
      <c r="I33" s="135"/>
      <c r="J33" s="116"/>
      <c r="K33" s="140"/>
      <c r="M33" s="162" t="s">
        <v>96</v>
      </c>
      <c r="N33" s="141"/>
      <c r="O33" s="141"/>
      <c r="P33" s="141"/>
      <c r="Q33" s="141"/>
      <c r="R33" s="141"/>
      <c r="S33" s="141"/>
      <c r="T33" s="116"/>
      <c r="U33" s="116"/>
      <c r="V33" s="116"/>
      <c r="W33" s="116"/>
      <c r="X33" s="116"/>
      <c r="Y33" s="116"/>
      <c r="Z33" s="116"/>
      <c r="AA33" s="116"/>
    </row>
    <row r="34" spans="2:27" x14ac:dyDescent="0.25">
      <c r="B34" s="286">
        <f t="shared" si="7"/>
        <v>2017</v>
      </c>
      <c r="C34" s="287"/>
      <c r="D34" s="132">
        <v>239</v>
      </c>
      <c r="E34" s="133">
        <f t="shared" si="11"/>
        <v>2.3784000000000001</v>
      </c>
      <c r="F34" s="138">
        <f t="shared" si="12"/>
        <v>3249</v>
      </c>
      <c r="G34" s="133">
        <f t="shared" si="13"/>
        <v>8.222078340277765E-2</v>
      </c>
      <c r="H34" s="124"/>
      <c r="I34" s="135"/>
      <c r="J34" s="116"/>
      <c r="K34" s="140"/>
      <c r="M34" s="141"/>
      <c r="N34" s="141"/>
      <c r="O34" s="141"/>
      <c r="P34" s="141"/>
      <c r="Q34" s="141"/>
      <c r="R34" s="141"/>
      <c r="S34" s="141"/>
      <c r="T34" s="116"/>
      <c r="U34" s="116"/>
      <c r="V34" s="116"/>
      <c r="W34" s="116"/>
      <c r="X34" s="116"/>
      <c r="Y34" s="116"/>
      <c r="Z34" s="116"/>
      <c r="AA34" s="116"/>
    </row>
    <row r="35" spans="2:27" x14ac:dyDescent="0.25">
      <c r="B35" s="286">
        <f t="shared" si="7"/>
        <v>2018</v>
      </c>
      <c r="C35" s="287"/>
      <c r="D35" s="132">
        <v>163</v>
      </c>
      <c r="E35" s="133">
        <f t="shared" si="11"/>
        <v>2.2122000000000002</v>
      </c>
      <c r="F35" s="138">
        <f t="shared" si="12"/>
        <v>361</v>
      </c>
      <c r="G35" s="133">
        <f t="shared" si="13"/>
        <v>1.4530293402777748E-2</v>
      </c>
      <c r="H35" s="124"/>
      <c r="I35" s="135"/>
      <c r="J35" s="116"/>
      <c r="K35" s="140"/>
      <c r="M35" s="141"/>
      <c r="N35" s="141"/>
      <c r="O35" s="141"/>
      <c r="P35" s="141"/>
      <c r="Q35" s="141"/>
      <c r="R35" s="141"/>
      <c r="S35" s="141"/>
      <c r="T35" s="116"/>
      <c r="U35" s="116"/>
      <c r="V35" s="116"/>
      <c r="W35" s="116"/>
      <c r="X35" s="116"/>
      <c r="Y35" s="116"/>
      <c r="Z35" s="116"/>
      <c r="AA35" s="116"/>
    </row>
    <row r="36" spans="2:27" hidden="1" x14ac:dyDescent="0.25">
      <c r="B36" s="286"/>
      <c r="C36" s="287"/>
      <c r="D36" s="132"/>
      <c r="E36" s="133"/>
      <c r="F36" s="138"/>
      <c r="G36" s="133"/>
      <c r="H36" s="124"/>
      <c r="I36" s="135"/>
      <c r="J36" s="116"/>
      <c r="K36" s="140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</row>
    <row r="37" spans="2:27" hidden="1" x14ac:dyDescent="0.25">
      <c r="B37" s="286"/>
      <c r="C37" s="287"/>
      <c r="D37" s="132"/>
      <c r="E37" s="133"/>
      <c r="F37" s="138"/>
      <c r="G37" s="133"/>
      <c r="H37" s="124"/>
      <c r="I37" s="135"/>
      <c r="J37" s="116"/>
      <c r="K37" s="140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</row>
    <row r="38" spans="2:27" hidden="1" x14ac:dyDescent="0.25">
      <c r="B38" s="286"/>
      <c r="C38" s="287"/>
      <c r="D38" s="132"/>
      <c r="E38" s="133"/>
      <c r="F38" s="138"/>
      <c r="G38" s="133"/>
      <c r="H38" s="124"/>
      <c r="I38" s="135"/>
      <c r="J38" s="116"/>
      <c r="K38" s="140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</row>
    <row r="39" spans="2:27" hidden="1" x14ac:dyDescent="0.25">
      <c r="B39" s="286"/>
      <c r="C39" s="287"/>
      <c r="D39" s="132"/>
      <c r="E39" s="133"/>
      <c r="F39" s="138"/>
      <c r="G39" s="133"/>
      <c r="H39" s="124"/>
      <c r="I39" s="135"/>
      <c r="J39" s="116"/>
      <c r="K39" s="140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</row>
    <row r="40" spans="2:27" hidden="1" x14ac:dyDescent="0.25">
      <c r="B40" s="286"/>
      <c r="C40" s="287"/>
      <c r="D40" s="132"/>
      <c r="E40" s="133"/>
      <c r="F40" s="138"/>
      <c r="G40" s="133"/>
      <c r="H40" s="124"/>
      <c r="I40" s="135"/>
      <c r="J40" s="116"/>
      <c r="K40" s="140"/>
      <c r="M40" s="116"/>
      <c r="N40" s="116"/>
      <c r="O40" s="116"/>
      <c r="P40" s="116"/>
      <c r="Q40" s="116"/>
      <c r="R40" s="116"/>
      <c r="S40" s="116"/>
      <c r="T40" s="116"/>
      <c r="U40" s="116"/>
      <c r="X40" s="116"/>
      <c r="Y40" s="116"/>
      <c r="Z40" s="116"/>
      <c r="AA40" s="116"/>
    </row>
    <row r="41" spans="2:27" hidden="1" x14ac:dyDescent="0.25">
      <c r="B41" s="286"/>
      <c r="C41" s="287"/>
      <c r="D41" s="132"/>
      <c r="E41" s="133"/>
      <c r="F41" s="138"/>
      <c r="G41" s="133"/>
      <c r="H41" s="124"/>
      <c r="I41" s="135"/>
      <c r="J41" s="116"/>
      <c r="K41" s="140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</row>
    <row r="42" spans="2:27" hidden="1" x14ac:dyDescent="0.25">
      <c r="B42" s="286"/>
      <c r="C42" s="287"/>
      <c r="D42" s="132"/>
      <c r="E42" s="133"/>
      <c r="F42" s="138"/>
      <c r="G42" s="133"/>
      <c r="H42" s="124"/>
      <c r="I42" s="135"/>
      <c r="J42" s="116"/>
      <c r="K42" s="140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</row>
    <row r="43" spans="2:27" hidden="1" x14ac:dyDescent="0.25">
      <c r="B43" s="286"/>
      <c r="C43" s="287"/>
      <c r="D43" s="132"/>
      <c r="E43" s="133"/>
      <c r="F43" s="138"/>
      <c r="G43" s="133"/>
      <c r="H43" s="124"/>
      <c r="I43" s="135"/>
      <c r="J43" s="116"/>
      <c r="K43" s="140"/>
      <c r="L43" s="116"/>
      <c r="M43" s="141"/>
      <c r="N43" s="141"/>
      <c r="O43" s="141"/>
      <c r="P43" s="141"/>
      <c r="Q43" s="141"/>
      <c r="R43" s="141"/>
      <c r="S43" s="141"/>
      <c r="T43" s="116"/>
      <c r="U43" s="116"/>
      <c r="V43" s="116"/>
      <c r="W43" s="116"/>
      <c r="X43" s="116"/>
      <c r="Y43" s="116"/>
      <c r="Z43" s="116"/>
      <c r="AA43" s="116"/>
    </row>
    <row r="44" spans="2:27" hidden="1" x14ac:dyDescent="0.25">
      <c r="B44" s="286"/>
      <c r="C44" s="287"/>
      <c r="D44" s="132"/>
      <c r="E44" s="133"/>
      <c r="F44" s="138"/>
      <c r="G44" s="133"/>
      <c r="H44" s="124"/>
      <c r="I44" s="135"/>
      <c r="J44" s="116"/>
      <c r="K44" s="140"/>
      <c r="L44" s="116"/>
      <c r="M44" s="141"/>
      <c r="N44" s="141"/>
      <c r="O44" s="141"/>
      <c r="P44" s="141"/>
      <c r="Q44" s="141"/>
      <c r="R44" s="141"/>
      <c r="S44" s="141"/>
      <c r="T44" s="116"/>
      <c r="U44" s="116"/>
      <c r="V44" s="116"/>
      <c r="W44" s="116"/>
      <c r="X44" s="116"/>
      <c r="Y44" s="116"/>
      <c r="Z44" s="116"/>
      <c r="AA44" s="116"/>
    </row>
    <row r="45" spans="2:27" hidden="1" x14ac:dyDescent="0.25">
      <c r="B45" s="286"/>
      <c r="C45" s="287"/>
      <c r="D45" s="132"/>
      <c r="E45" s="133"/>
      <c r="F45" s="138"/>
      <c r="G45" s="133"/>
      <c r="H45" s="124"/>
      <c r="I45" s="135"/>
      <c r="J45" s="116"/>
      <c r="K45" s="140"/>
      <c r="L45" s="116"/>
      <c r="M45" s="141"/>
      <c r="N45" s="141"/>
      <c r="O45" s="141"/>
      <c r="P45" s="141"/>
      <c r="Q45" s="141"/>
      <c r="R45" s="141"/>
      <c r="S45" s="141"/>
      <c r="T45" s="116"/>
      <c r="U45" s="116"/>
      <c r="V45" s="116"/>
      <c r="W45" s="116"/>
      <c r="X45" s="116"/>
      <c r="Y45" s="116"/>
      <c r="Z45" s="116"/>
      <c r="AA45" s="116"/>
    </row>
    <row r="46" spans="2:27" hidden="1" x14ac:dyDescent="0.25">
      <c r="B46" s="286"/>
      <c r="C46" s="287"/>
      <c r="D46" s="132"/>
      <c r="E46" s="133"/>
      <c r="F46" s="138"/>
      <c r="G46" s="133"/>
      <c r="H46" s="124"/>
      <c r="I46" s="135"/>
      <c r="J46" s="116"/>
      <c r="K46" s="140"/>
      <c r="L46" s="116"/>
      <c r="M46" s="141"/>
      <c r="N46" s="141"/>
      <c r="O46" s="141"/>
      <c r="P46" s="141"/>
      <c r="Q46" s="141"/>
      <c r="R46" s="141"/>
      <c r="S46" s="141"/>
      <c r="T46" s="116"/>
      <c r="U46" s="116"/>
      <c r="V46" s="116"/>
      <c r="W46" s="116"/>
      <c r="X46" s="116"/>
      <c r="Y46" s="116"/>
      <c r="Z46" s="116"/>
      <c r="AA46" s="116"/>
    </row>
    <row r="47" spans="2:27" hidden="1" x14ac:dyDescent="0.25">
      <c r="B47" s="286"/>
      <c r="C47" s="287"/>
      <c r="D47" s="132"/>
      <c r="E47" s="133"/>
      <c r="F47" s="138"/>
      <c r="G47" s="133"/>
      <c r="H47" s="124"/>
      <c r="I47" s="135"/>
      <c r="J47" s="116"/>
      <c r="K47" s="140"/>
      <c r="L47" s="116"/>
      <c r="M47" s="141"/>
      <c r="N47" s="141"/>
      <c r="O47" s="141"/>
      <c r="P47" s="141"/>
      <c r="Q47" s="141"/>
      <c r="R47" s="141"/>
      <c r="S47" s="141"/>
      <c r="T47" s="116"/>
      <c r="U47" s="116"/>
      <c r="V47" s="116"/>
      <c r="W47" s="116"/>
      <c r="X47" s="116"/>
      <c r="Y47" s="116"/>
      <c r="Z47" s="116"/>
      <c r="AA47" s="116"/>
    </row>
    <row r="48" spans="2:27" hidden="1" x14ac:dyDescent="0.25">
      <c r="B48" s="286"/>
      <c r="C48" s="287"/>
      <c r="D48" s="132"/>
      <c r="E48" s="133"/>
      <c r="F48" s="138"/>
      <c r="G48" s="133"/>
      <c r="H48" s="124"/>
      <c r="I48" s="135"/>
      <c r="J48" s="116"/>
      <c r="K48" s="140"/>
      <c r="L48" s="116"/>
      <c r="M48" s="141"/>
      <c r="N48" s="141"/>
      <c r="O48" s="141"/>
      <c r="P48" s="141"/>
      <c r="Q48" s="141"/>
      <c r="R48" s="141"/>
      <c r="S48" s="141"/>
      <c r="T48" s="116"/>
      <c r="U48" s="116"/>
      <c r="V48" s="116"/>
      <c r="W48" s="116"/>
      <c r="X48" s="116"/>
      <c r="Y48" s="116"/>
      <c r="Z48" s="116"/>
      <c r="AA48" s="116"/>
    </row>
    <row r="49" spans="1:27" hidden="1" x14ac:dyDescent="0.25">
      <c r="B49" s="286"/>
      <c r="C49" s="287"/>
      <c r="D49" s="132"/>
      <c r="E49" s="133"/>
      <c r="F49" s="138"/>
      <c r="G49" s="133"/>
      <c r="H49" s="124"/>
      <c r="I49" s="135"/>
      <c r="J49" s="116"/>
      <c r="K49" s="140"/>
      <c r="L49" s="116"/>
      <c r="T49" s="116"/>
      <c r="U49" s="116"/>
      <c r="V49" s="116"/>
      <c r="W49" s="116"/>
      <c r="X49" s="116"/>
      <c r="Y49" s="116"/>
      <c r="Z49" s="116"/>
      <c r="AA49" s="116"/>
    </row>
    <row r="50" spans="1:27" hidden="1" x14ac:dyDescent="0.25">
      <c r="B50" s="286"/>
      <c r="C50" s="287"/>
      <c r="D50" s="132"/>
      <c r="E50" s="133"/>
      <c r="F50" s="138"/>
      <c r="G50" s="133"/>
      <c r="H50" s="124"/>
      <c r="I50" s="135"/>
      <c r="J50" s="116"/>
      <c r="K50" s="140"/>
      <c r="L50" s="116"/>
      <c r="T50" s="116"/>
      <c r="U50" s="116"/>
      <c r="V50" s="116"/>
      <c r="W50" s="116"/>
      <c r="X50" s="116"/>
      <c r="Y50" s="116"/>
      <c r="Z50" s="116"/>
      <c r="AA50" s="116"/>
    </row>
    <row r="51" spans="1:27" hidden="1" x14ac:dyDescent="0.25">
      <c r="B51" s="286"/>
      <c r="C51" s="287"/>
      <c r="D51" s="132"/>
      <c r="E51" s="133"/>
      <c r="F51" s="138"/>
      <c r="G51" s="133"/>
      <c r="H51" s="124"/>
      <c r="I51" s="135"/>
      <c r="J51" s="116"/>
      <c r="K51" s="140"/>
      <c r="L51" s="116"/>
      <c r="T51" s="116"/>
      <c r="U51" s="116"/>
      <c r="V51" s="116"/>
      <c r="W51" s="116"/>
      <c r="X51" s="116"/>
      <c r="Y51" s="116"/>
      <c r="Z51" s="116"/>
      <c r="AA51" s="116"/>
    </row>
    <row r="52" spans="1:27" hidden="1" x14ac:dyDescent="0.25">
      <c r="B52" s="286"/>
      <c r="C52" s="287"/>
      <c r="D52" s="132"/>
      <c r="E52" s="133"/>
      <c r="F52" s="138"/>
      <c r="G52" s="133"/>
      <c r="H52" s="124"/>
      <c r="I52" s="135"/>
      <c r="J52" s="116"/>
      <c r="K52" s="140"/>
      <c r="L52" s="116"/>
      <c r="T52" s="116"/>
      <c r="U52" s="116"/>
      <c r="V52" s="116"/>
      <c r="W52" s="116"/>
      <c r="X52" s="116"/>
      <c r="Y52" s="116"/>
      <c r="Z52" s="116"/>
      <c r="AA52" s="116"/>
    </row>
    <row r="53" spans="1:27" hidden="1" x14ac:dyDescent="0.25">
      <c r="B53" s="286"/>
      <c r="C53" s="287"/>
      <c r="D53" s="132"/>
      <c r="E53" s="133"/>
      <c r="F53" s="138"/>
      <c r="G53" s="133"/>
      <c r="H53" s="124"/>
      <c r="I53" s="135"/>
      <c r="J53" s="116"/>
      <c r="K53" s="140"/>
      <c r="L53" s="116"/>
      <c r="T53" s="116"/>
      <c r="U53" s="116"/>
      <c r="V53" s="116"/>
      <c r="W53" s="116"/>
      <c r="X53" s="116"/>
      <c r="Y53" s="116"/>
      <c r="Z53" s="116"/>
      <c r="AA53" s="116"/>
    </row>
    <row r="54" spans="1:27" ht="3.75" customHeight="1" x14ac:dyDescent="0.25">
      <c r="B54" s="142"/>
      <c r="C54" s="124"/>
      <c r="D54" s="143"/>
      <c r="E54" s="143"/>
      <c r="F54" s="143"/>
      <c r="G54" s="143"/>
      <c r="H54" s="124"/>
      <c r="I54" s="135"/>
      <c r="J54" s="116"/>
      <c r="K54" s="116"/>
      <c r="L54" s="116"/>
      <c r="T54" s="116"/>
      <c r="U54" s="116"/>
      <c r="V54" s="116"/>
      <c r="W54" s="116"/>
      <c r="X54" s="116"/>
      <c r="Y54" s="116"/>
      <c r="Z54" s="116"/>
      <c r="AA54" s="116"/>
    </row>
    <row r="55" spans="1:27" ht="6" customHeight="1" x14ac:dyDescent="0.25">
      <c r="B55" s="144"/>
      <c r="C55" s="145"/>
      <c r="D55" s="146"/>
      <c r="E55" s="147"/>
      <c r="F55" s="147"/>
      <c r="G55" s="147"/>
      <c r="H55" s="146"/>
      <c r="I55" s="135"/>
      <c r="J55" s="116"/>
      <c r="K55" s="116"/>
      <c r="L55" s="116"/>
      <c r="T55" s="116"/>
      <c r="U55" s="116"/>
      <c r="V55" s="116"/>
      <c r="W55" s="116"/>
      <c r="X55" s="116"/>
      <c r="Y55" s="116"/>
      <c r="Z55" s="116"/>
      <c r="AA55" s="116"/>
    </row>
    <row r="56" spans="1:27" x14ac:dyDescent="0.25">
      <c r="B56" s="148"/>
      <c r="C56" s="149"/>
      <c r="D56" s="216">
        <f>AVERAGE(D12:D53)</f>
        <v>133.0625</v>
      </c>
      <c r="E56" s="216">
        <f>AVERAGE(E12:E53)</f>
        <v>2.0916583333333336</v>
      </c>
      <c r="F56" s="151">
        <f>SUM(F12:F53)</f>
        <v>90622.697343749998</v>
      </c>
      <c r="G56" s="150">
        <f>SUM(G12:G53)</f>
        <v>0.64450259833333323</v>
      </c>
      <c r="H56" s="152"/>
      <c r="I56" s="135"/>
      <c r="J56" s="116"/>
      <c r="K56" s="159">
        <f>AVERAGE(D12:D26)</f>
        <v>106.56666666666666</v>
      </c>
      <c r="L56" s="116"/>
      <c r="T56" s="116"/>
      <c r="U56" s="116"/>
      <c r="V56" s="116"/>
      <c r="W56" s="116"/>
      <c r="X56" s="116"/>
      <c r="Y56" s="116"/>
      <c r="Z56" s="116"/>
      <c r="AA56" s="116"/>
    </row>
    <row r="57" spans="1:27" ht="4.5" customHeight="1" thickBot="1" x14ac:dyDescent="0.3">
      <c r="B57" s="148"/>
      <c r="C57" s="149"/>
      <c r="D57" s="152"/>
      <c r="E57" s="153"/>
      <c r="F57" s="153"/>
      <c r="G57" s="153"/>
      <c r="H57" s="152"/>
      <c r="I57" s="135"/>
      <c r="J57" s="116"/>
      <c r="K57" s="116"/>
      <c r="L57" s="116"/>
      <c r="T57" s="116"/>
      <c r="U57" s="116"/>
      <c r="V57" s="116"/>
      <c r="W57" s="116"/>
      <c r="X57" s="116"/>
      <c r="Y57" s="116"/>
      <c r="Z57" s="116"/>
      <c r="AA57" s="116"/>
    </row>
    <row r="58" spans="1:27" x14ac:dyDescent="0.25">
      <c r="B58" s="154" t="s">
        <v>88</v>
      </c>
      <c r="C58" s="155"/>
      <c r="D58" s="155"/>
      <c r="E58" s="155"/>
      <c r="F58" s="155"/>
      <c r="G58" s="156"/>
      <c r="H58" s="157"/>
      <c r="I58" s="158"/>
      <c r="J58" s="116"/>
      <c r="K58" s="116"/>
      <c r="L58" s="116"/>
      <c r="T58" s="116"/>
      <c r="U58" s="116"/>
      <c r="V58" s="116"/>
      <c r="W58" s="116"/>
      <c r="X58" s="116"/>
      <c r="Y58" s="116"/>
      <c r="Z58" s="116"/>
      <c r="AA58" s="116"/>
    </row>
    <row r="59" spans="1:27" x14ac:dyDescent="0.25">
      <c r="B59" s="158"/>
      <c r="C59" s="158"/>
      <c r="D59" s="158"/>
      <c r="E59" s="158"/>
      <c r="F59" s="158"/>
      <c r="G59" s="158"/>
      <c r="H59" s="158"/>
      <c r="I59" s="158"/>
      <c r="J59" s="116"/>
      <c r="K59" s="116"/>
      <c r="L59" s="116"/>
      <c r="T59" s="116"/>
      <c r="U59" s="116"/>
      <c r="V59" s="116"/>
      <c r="W59" s="116"/>
      <c r="X59" s="116"/>
      <c r="Y59" s="116"/>
      <c r="Z59" s="116"/>
      <c r="AA59" s="116"/>
    </row>
    <row r="60" spans="1:27" ht="20.100000000000001" customHeight="1" x14ac:dyDescent="0.25">
      <c r="A60" s="107" t="s">
        <v>89</v>
      </c>
      <c r="B60" s="179" t="s">
        <v>133</v>
      </c>
      <c r="C60" s="180"/>
      <c r="D60" s="180"/>
      <c r="E60" s="180"/>
      <c r="F60" s="180"/>
      <c r="G60" s="180"/>
      <c r="H60" s="158"/>
      <c r="I60" s="158"/>
      <c r="J60" s="116"/>
      <c r="K60" s="116"/>
      <c r="L60" s="116"/>
      <c r="T60" s="116"/>
      <c r="U60" s="116"/>
      <c r="V60" s="116"/>
      <c r="W60" s="116"/>
      <c r="X60" s="116"/>
      <c r="Y60" s="116"/>
      <c r="Z60" s="116"/>
      <c r="AA60" s="116"/>
    </row>
    <row r="61" spans="1:27" ht="20.100000000000001" customHeight="1" x14ac:dyDescent="0.25">
      <c r="B61" s="181" t="s">
        <v>90</v>
      </c>
      <c r="C61" s="181"/>
      <c r="D61" s="182" t="s">
        <v>37</v>
      </c>
      <c r="E61" s="183">
        <f>E56</f>
        <v>2.0916583333333336</v>
      </c>
      <c r="F61" s="184" t="s">
        <v>91</v>
      </c>
      <c r="G61" s="180"/>
      <c r="H61" s="158"/>
      <c r="I61" s="158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</row>
    <row r="62" spans="1:27" ht="20.100000000000001" customHeight="1" x14ac:dyDescent="0.25">
      <c r="B62" s="181" t="s">
        <v>92</v>
      </c>
      <c r="C62" s="181"/>
      <c r="D62" s="182" t="s">
        <v>37</v>
      </c>
      <c r="E62" s="185">
        <f>SQRT(G56/(COUNTA(E12:E53)-1))</f>
        <v>0.16739728821414424</v>
      </c>
      <c r="F62" s="184" t="s">
        <v>91</v>
      </c>
      <c r="G62" s="186"/>
      <c r="H62" s="158"/>
      <c r="I62" s="158"/>
      <c r="J62" s="159"/>
      <c r="K62" s="159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</row>
    <row r="63" spans="1:27" ht="20.100000000000001" customHeight="1" x14ac:dyDescent="0.25">
      <c r="B63" s="181" t="s">
        <v>99</v>
      </c>
      <c r="C63" s="181"/>
      <c r="D63" s="182" t="s">
        <v>37</v>
      </c>
      <c r="E63" s="266">
        <f>MAX(D12:D53)</f>
        <v>288</v>
      </c>
      <c r="F63" s="184" t="s">
        <v>95</v>
      </c>
      <c r="G63" s="186"/>
      <c r="H63" s="158"/>
      <c r="I63" s="158"/>
      <c r="J63" s="159"/>
      <c r="K63" s="159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</row>
    <row r="64" spans="1:27" ht="20.100000000000001" customHeight="1" x14ac:dyDescent="0.25">
      <c r="B64" s="181" t="s">
        <v>100</v>
      </c>
      <c r="C64" s="181"/>
      <c r="D64" s="182" t="s">
        <v>37</v>
      </c>
      <c r="E64" s="266">
        <f>MIN(D12:D53)</f>
        <v>79</v>
      </c>
      <c r="F64" s="184" t="s">
        <v>95</v>
      </c>
      <c r="G64" s="186"/>
      <c r="H64" s="158"/>
      <c r="I64" s="158"/>
      <c r="J64" s="159"/>
      <c r="K64" s="159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</row>
    <row r="65" spans="2:27" ht="20.100000000000001" customHeight="1" x14ac:dyDescent="0.25">
      <c r="B65" s="181" t="s">
        <v>97</v>
      </c>
      <c r="C65" s="181"/>
      <c r="D65" s="182" t="s">
        <v>37</v>
      </c>
      <c r="E65" s="187">
        <f>COUNT(D12:D53)</f>
        <v>24</v>
      </c>
      <c r="F65" s="184" t="s">
        <v>29</v>
      </c>
      <c r="G65" s="180"/>
      <c r="H65" s="158"/>
      <c r="I65" s="158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</row>
    <row r="66" spans="2:27" ht="20.100000000000001" customHeight="1" x14ac:dyDescent="0.25">
      <c r="B66" s="181" t="s">
        <v>98</v>
      </c>
      <c r="C66" s="181"/>
      <c r="D66" s="182" t="s">
        <v>37</v>
      </c>
      <c r="E66" s="285">
        <v>2.4670000000000001</v>
      </c>
      <c r="F66" s="253" t="s">
        <v>144</v>
      </c>
      <c r="G66" s="180"/>
      <c r="H66" s="158"/>
      <c r="I66" s="158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</row>
    <row r="67" spans="2:27" ht="20.100000000000001" customHeight="1" x14ac:dyDescent="0.25">
      <c r="B67" s="181" t="s">
        <v>93</v>
      </c>
      <c r="C67" s="181"/>
      <c r="D67" s="182" t="s">
        <v>37</v>
      </c>
      <c r="E67" s="188">
        <f>E61+E66*E62</f>
        <v>2.5046274433576272</v>
      </c>
      <c r="F67" s="195">
        <f>ROUNDUP(10^E67,-1)</f>
        <v>320</v>
      </c>
      <c r="G67" s="190" t="s">
        <v>95</v>
      </c>
      <c r="H67" s="158"/>
      <c r="I67" s="158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</row>
    <row r="68" spans="2:27" ht="20.100000000000001" customHeight="1" x14ac:dyDescent="0.25">
      <c r="B68" s="181" t="s">
        <v>94</v>
      </c>
      <c r="C68" s="181"/>
      <c r="D68" s="182" t="s">
        <v>37</v>
      </c>
      <c r="E68" s="189">
        <f>E61-E62*E66</f>
        <v>1.6786892233090398</v>
      </c>
      <c r="F68" s="196">
        <f>10^E68</f>
        <v>47.71876808265354</v>
      </c>
      <c r="G68" s="190" t="s">
        <v>95</v>
      </c>
      <c r="H68" s="158"/>
      <c r="I68" s="158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</row>
    <row r="69" spans="2:27" x14ac:dyDescent="0.25">
      <c r="B69" s="178"/>
      <c r="C69" s="109"/>
      <c r="D69" s="109"/>
      <c r="E69" s="109"/>
      <c r="F69" s="160"/>
      <c r="G69" s="158"/>
      <c r="H69" s="158"/>
      <c r="I69" s="158"/>
      <c r="J69" s="161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</row>
    <row r="70" spans="2:27" x14ac:dyDescent="0.25">
      <c r="B70" s="178" t="s">
        <v>142</v>
      </c>
      <c r="C70" s="109"/>
      <c r="D70" s="281" t="s">
        <v>137</v>
      </c>
      <c r="E70" s="282" t="str">
        <f>IF(E63&lt;F67,"OK","NOT OK!")</f>
        <v>OK</v>
      </c>
      <c r="F70" s="158"/>
      <c r="G70" s="158"/>
      <c r="H70" s="158"/>
      <c r="I70" s="158"/>
      <c r="J70" s="161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</row>
    <row r="71" spans="2:27" x14ac:dyDescent="0.25">
      <c r="D71" s="283" t="s">
        <v>138</v>
      </c>
      <c r="E71" s="284" t="str">
        <f>IF(E64&gt;F68,"OK","NOT OK")</f>
        <v>OK</v>
      </c>
    </row>
    <row r="72" spans="2:27" x14ac:dyDescent="0.25">
      <c r="E72" s="267"/>
      <c r="F72" s="267"/>
      <c r="G72" s="269"/>
      <c r="M72" s="116" t="s">
        <v>131</v>
      </c>
    </row>
    <row r="73" spans="2:27" s="241" customFormat="1" ht="30" customHeight="1" x14ac:dyDescent="0.25">
      <c r="E73" s="268"/>
      <c r="F73" s="268"/>
      <c r="G73" s="268"/>
      <c r="M73" s="243" t="s">
        <v>129</v>
      </c>
      <c r="N73" s="244" t="s">
        <v>130</v>
      </c>
      <c r="O73" s="243" t="s">
        <v>129</v>
      </c>
      <c r="P73" s="244" t="s">
        <v>130</v>
      </c>
      <c r="Q73" s="243" t="s">
        <v>129</v>
      </c>
      <c r="R73" s="244" t="s">
        <v>130</v>
      </c>
      <c r="S73" s="243" t="s">
        <v>129</v>
      </c>
      <c r="T73" s="244" t="s">
        <v>130</v>
      </c>
    </row>
    <row r="74" spans="2:27" x14ac:dyDescent="0.25">
      <c r="M74" s="245">
        <v>10</v>
      </c>
      <c r="N74" s="246">
        <v>2.036</v>
      </c>
      <c r="O74" s="245">
        <f>M87+1</f>
        <v>24</v>
      </c>
      <c r="P74" s="246">
        <v>2.4670000000000001</v>
      </c>
      <c r="Q74" s="245">
        <f>O87+1</f>
        <v>38</v>
      </c>
      <c r="R74" s="246">
        <v>2.661</v>
      </c>
      <c r="S74" s="245">
        <v>60</v>
      </c>
      <c r="T74" s="246">
        <v>2.8370000000000002</v>
      </c>
    </row>
    <row r="75" spans="2:27" x14ac:dyDescent="0.25">
      <c r="M75" s="245">
        <f>M74+1</f>
        <v>11</v>
      </c>
      <c r="N75" s="246">
        <v>2.0880000000000001</v>
      </c>
      <c r="O75" s="245">
        <f>O74+1</f>
        <v>25</v>
      </c>
      <c r="P75" s="246">
        <v>2.4860000000000002</v>
      </c>
      <c r="Q75" s="245">
        <f>Q74+1</f>
        <v>39</v>
      </c>
      <c r="R75" s="246">
        <v>2.6709999999999998</v>
      </c>
      <c r="S75" s="245">
        <f>S74+5</f>
        <v>65</v>
      </c>
      <c r="T75" s="246">
        <v>2.8660000000000001</v>
      </c>
    </row>
    <row r="76" spans="2:27" x14ac:dyDescent="0.25">
      <c r="M76" s="245">
        <f t="shared" ref="M76:M86" si="14">M75+1</f>
        <v>12</v>
      </c>
      <c r="N76" s="246">
        <v>2.1339999999999999</v>
      </c>
      <c r="O76" s="245">
        <f t="shared" ref="O76:O86" si="15">O75+1</f>
        <v>26</v>
      </c>
      <c r="P76" s="246">
        <v>2.5019999999999998</v>
      </c>
      <c r="Q76" s="245">
        <f t="shared" ref="Q76:Q86" si="16">Q75+1</f>
        <v>40</v>
      </c>
      <c r="R76" s="246">
        <v>2.6819999999999999</v>
      </c>
      <c r="S76" s="245">
        <f t="shared" ref="S76:S82" si="17">S75+5</f>
        <v>70</v>
      </c>
      <c r="T76" s="246">
        <v>2.8929999999999998</v>
      </c>
    </row>
    <row r="77" spans="2:27" x14ac:dyDescent="0.25">
      <c r="M77" s="245">
        <f t="shared" si="14"/>
        <v>13</v>
      </c>
      <c r="N77" s="246">
        <v>2.1749999999999998</v>
      </c>
      <c r="O77" s="245">
        <f t="shared" si="15"/>
        <v>27</v>
      </c>
      <c r="P77" s="246">
        <v>2.5190000000000001</v>
      </c>
      <c r="Q77" s="245">
        <f t="shared" si="16"/>
        <v>41</v>
      </c>
      <c r="R77" s="246">
        <v>2.6920000000000002</v>
      </c>
      <c r="S77" s="245">
        <f t="shared" si="17"/>
        <v>75</v>
      </c>
      <c r="T77" s="246">
        <v>2.9169999999999998</v>
      </c>
    </row>
    <row r="78" spans="2:27" x14ac:dyDescent="0.25">
      <c r="M78" s="245">
        <f t="shared" si="14"/>
        <v>14</v>
      </c>
      <c r="N78" s="246">
        <v>2.2130000000000001</v>
      </c>
      <c r="O78" s="245">
        <f t="shared" si="15"/>
        <v>28</v>
      </c>
      <c r="P78" s="246">
        <v>2.5339999999999998</v>
      </c>
      <c r="Q78" s="245">
        <f t="shared" si="16"/>
        <v>42</v>
      </c>
      <c r="R78" s="246">
        <v>2.7</v>
      </c>
      <c r="S78" s="245">
        <f t="shared" si="17"/>
        <v>80</v>
      </c>
      <c r="T78" s="246">
        <v>2.94</v>
      </c>
    </row>
    <row r="79" spans="2:27" x14ac:dyDescent="0.25">
      <c r="M79" s="245">
        <f t="shared" si="14"/>
        <v>15</v>
      </c>
      <c r="N79" s="246">
        <v>2.2469999999999999</v>
      </c>
      <c r="O79" s="245">
        <f t="shared" si="15"/>
        <v>29</v>
      </c>
      <c r="P79" s="246">
        <v>2.5489999999999999</v>
      </c>
      <c r="Q79" s="245">
        <f t="shared" si="16"/>
        <v>43</v>
      </c>
      <c r="R79" s="246">
        <v>2.71</v>
      </c>
      <c r="S79" s="245">
        <f t="shared" si="17"/>
        <v>85</v>
      </c>
      <c r="T79" s="246">
        <v>2.9609999999999999</v>
      </c>
    </row>
    <row r="80" spans="2:27" x14ac:dyDescent="0.25">
      <c r="M80" s="245">
        <f t="shared" si="14"/>
        <v>16</v>
      </c>
      <c r="N80" s="246">
        <v>2.2789999999999999</v>
      </c>
      <c r="O80" s="245">
        <f t="shared" si="15"/>
        <v>30</v>
      </c>
      <c r="P80" s="246">
        <v>2.5630000000000002</v>
      </c>
      <c r="Q80" s="245">
        <f t="shared" si="16"/>
        <v>44</v>
      </c>
      <c r="R80" s="246">
        <v>2.7189999999999999</v>
      </c>
      <c r="S80" s="245">
        <f t="shared" si="17"/>
        <v>90</v>
      </c>
      <c r="T80" s="246">
        <v>2.9809999999999999</v>
      </c>
    </row>
    <row r="81" spans="13:20" x14ac:dyDescent="0.25">
      <c r="M81" s="245">
        <f t="shared" si="14"/>
        <v>17</v>
      </c>
      <c r="N81" s="246">
        <v>2.3090000000000002</v>
      </c>
      <c r="O81" s="245">
        <f t="shared" si="15"/>
        <v>31</v>
      </c>
      <c r="P81" s="246">
        <v>2.577</v>
      </c>
      <c r="Q81" s="245">
        <f t="shared" si="16"/>
        <v>45</v>
      </c>
      <c r="R81" s="246">
        <v>2.7269999999999999</v>
      </c>
      <c r="S81" s="245">
        <f t="shared" si="17"/>
        <v>95</v>
      </c>
      <c r="T81" s="246">
        <v>3</v>
      </c>
    </row>
    <row r="82" spans="13:20" x14ac:dyDescent="0.25">
      <c r="M82" s="245">
        <f t="shared" si="14"/>
        <v>18</v>
      </c>
      <c r="N82" s="246">
        <v>2.335</v>
      </c>
      <c r="O82" s="245">
        <f t="shared" si="15"/>
        <v>32</v>
      </c>
      <c r="P82" s="246">
        <v>2.5910000000000002</v>
      </c>
      <c r="Q82" s="245">
        <f t="shared" si="16"/>
        <v>46</v>
      </c>
      <c r="R82" s="246">
        <v>2.7360000000000002</v>
      </c>
      <c r="S82" s="245">
        <f t="shared" si="17"/>
        <v>100</v>
      </c>
      <c r="T82" s="246">
        <v>3.0169999999999999</v>
      </c>
    </row>
    <row r="83" spans="13:20" x14ac:dyDescent="0.25">
      <c r="M83" s="245">
        <f t="shared" si="14"/>
        <v>19</v>
      </c>
      <c r="N83" s="246">
        <v>2.3610000000000002</v>
      </c>
      <c r="O83" s="245">
        <f t="shared" si="15"/>
        <v>33</v>
      </c>
      <c r="P83" s="246">
        <v>2.6040000000000001</v>
      </c>
      <c r="Q83" s="245">
        <f t="shared" si="16"/>
        <v>47</v>
      </c>
      <c r="R83" s="246">
        <v>2.7440000000000002</v>
      </c>
      <c r="S83" s="245">
        <f>S82+10</f>
        <v>110</v>
      </c>
      <c r="T83" s="246">
        <v>3.0489999999999999</v>
      </c>
    </row>
    <row r="84" spans="13:20" x14ac:dyDescent="0.25">
      <c r="M84" s="245">
        <f t="shared" si="14"/>
        <v>20</v>
      </c>
      <c r="N84" s="246">
        <v>2.3849999999999998</v>
      </c>
      <c r="O84" s="245">
        <f t="shared" si="15"/>
        <v>34</v>
      </c>
      <c r="P84" s="246">
        <v>2.6160000000000001</v>
      </c>
      <c r="Q84" s="245">
        <f t="shared" si="16"/>
        <v>48</v>
      </c>
      <c r="R84" s="246">
        <v>2.7530000000000001</v>
      </c>
      <c r="S84" s="245">
        <f t="shared" ref="S84:S86" si="18">S83+10</f>
        <v>120</v>
      </c>
      <c r="T84" s="246">
        <v>3.0779999999999998</v>
      </c>
    </row>
    <row r="85" spans="13:20" x14ac:dyDescent="0.25">
      <c r="M85" s="245">
        <f t="shared" si="14"/>
        <v>21</v>
      </c>
      <c r="N85" s="246">
        <v>2.4079999999999999</v>
      </c>
      <c r="O85" s="245">
        <f t="shared" si="15"/>
        <v>35</v>
      </c>
      <c r="P85" s="246">
        <v>2.6280000000000001</v>
      </c>
      <c r="Q85" s="245">
        <f t="shared" si="16"/>
        <v>49</v>
      </c>
      <c r="R85" s="246">
        <v>2.76</v>
      </c>
      <c r="S85" s="245">
        <f t="shared" si="18"/>
        <v>130</v>
      </c>
      <c r="T85" s="246">
        <v>3.1040000000000001</v>
      </c>
    </row>
    <row r="86" spans="13:20" x14ac:dyDescent="0.25">
      <c r="M86" s="245">
        <f t="shared" si="14"/>
        <v>22</v>
      </c>
      <c r="N86" s="246">
        <v>2.4289999999999998</v>
      </c>
      <c r="O86" s="245">
        <f t="shared" si="15"/>
        <v>36</v>
      </c>
      <c r="P86" s="246">
        <v>2.6389999999999998</v>
      </c>
      <c r="Q86" s="245">
        <f t="shared" si="16"/>
        <v>50</v>
      </c>
      <c r="R86" s="246">
        <v>2.7679999999999998</v>
      </c>
      <c r="S86" s="245">
        <f t="shared" si="18"/>
        <v>140</v>
      </c>
      <c r="T86" s="246">
        <v>3.129</v>
      </c>
    </row>
    <row r="87" spans="13:20" x14ac:dyDescent="0.25">
      <c r="M87" s="247">
        <f>M86+1</f>
        <v>23</v>
      </c>
      <c r="N87" s="248">
        <v>2.448</v>
      </c>
      <c r="O87" s="247">
        <f>O86+1</f>
        <v>37</v>
      </c>
      <c r="P87" s="248">
        <v>2.65</v>
      </c>
      <c r="Q87" s="247">
        <v>55</v>
      </c>
      <c r="R87" s="248">
        <v>2.8039999999999998</v>
      </c>
      <c r="S87" s="247"/>
      <c r="T87" s="248"/>
    </row>
    <row r="88" spans="13:20" x14ac:dyDescent="0.25">
      <c r="M88" s="124" t="s">
        <v>132</v>
      </c>
      <c r="N88" s="242"/>
      <c r="O88" s="242"/>
      <c r="P88" s="242"/>
      <c r="Q88" s="242"/>
      <c r="R88" s="242"/>
      <c r="S88" s="242"/>
      <c r="T88" s="242"/>
    </row>
  </sheetData>
  <mergeCells count="42"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</mergeCells>
  <conditionalFormatting sqref="D12:D21">
    <cfRule type="cellIs" dxfId="3" priority="4" operator="greaterThan">
      <formula>$F$67</formula>
    </cfRule>
    <cfRule type="cellIs" dxfId="2" priority="3" operator="lessThan">
      <formula>$F$68</formula>
    </cfRule>
  </conditionalFormatting>
  <conditionalFormatting sqref="D22:D31">
    <cfRule type="cellIs" dxfId="1" priority="1" operator="lessThan">
      <formula>$F$68</formula>
    </cfRule>
    <cfRule type="cellIs" dxfId="0" priority="2" operator="greaterThan">
      <formula>$F$67</formula>
    </cfRule>
  </conditionalFormatting>
  <printOptions horizontalCentered="1"/>
  <pageMargins left="0.62992125984251968" right="0.74803149606299213" top="0.39370078740157483" bottom="0.39370078740157483" header="0.47244094488188981" footer="0.51181102362204722"/>
  <pageSetup paperSize="9" scale="85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>
              <from>
                <xdr:col>11</xdr:col>
                <xdr:colOff>514350</xdr:colOff>
                <xdr:row>65</xdr:row>
                <xdr:rowOff>104775</xdr:rowOff>
              </from>
              <to>
                <xdr:col>17</xdr:col>
                <xdr:colOff>485775</xdr:colOff>
                <xdr:row>67</xdr:row>
                <xdr:rowOff>114300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>
              <from>
                <xdr:col>11</xdr:col>
                <xdr:colOff>504825</xdr:colOff>
                <xdr:row>62</xdr:row>
                <xdr:rowOff>180975</xdr:rowOff>
              </from>
              <to>
                <xdr:col>17</xdr:col>
                <xdr:colOff>466725</xdr:colOff>
                <xdr:row>64</xdr:row>
                <xdr:rowOff>171450</xdr:rowOff>
              </to>
            </anchor>
          </objectPr>
        </oleObject>
      </mc:Choice>
      <mc:Fallback>
        <oleObject progId="Equation.3" shapeId="409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9F3C-09E7-4D0E-879F-6C0DC8B6A3E3}">
  <dimension ref="A1:H15"/>
  <sheetViews>
    <sheetView tabSelected="1" workbookViewId="0">
      <selection activeCell="J13" sqref="J13"/>
    </sheetView>
  </sheetViews>
  <sheetFormatPr defaultRowHeight="15" x14ac:dyDescent="0.25"/>
  <cols>
    <col min="1" max="3" width="8.7109375" customWidth="1"/>
    <col min="4" max="4" width="10.85546875" customWidth="1"/>
    <col min="5" max="7" width="8.7109375" customWidth="1"/>
  </cols>
  <sheetData>
    <row r="1" spans="1:8" ht="30" x14ac:dyDescent="0.25">
      <c r="A1" s="243" t="s">
        <v>129</v>
      </c>
      <c r="B1" s="244" t="s">
        <v>130</v>
      </c>
      <c r="C1" s="243" t="s">
        <v>129</v>
      </c>
      <c r="D1" s="244" t="s">
        <v>130</v>
      </c>
      <c r="E1" s="243" t="s">
        <v>129</v>
      </c>
      <c r="F1" s="244" t="s">
        <v>130</v>
      </c>
      <c r="G1" s="243" t="s">
        <v>129</v>
      </c>
      <c r="H1" s="244" t="s">
        <v>130</v>
      </c>
    </row>
    <row r="2" spans="1:8" x14ac:dyDescent="0.25">
      <c r="A2" s="245">
        <v>10</v>
      </c>
      <c r="B2" s="246">
        <v>2.036</v>
      </c>
      <c r="C2" s="245">
        <f>A15+1</f>
        <v>24</v>
      </c>
      <c r="D2" s="246">
        <v>2.4670000000000001</v>
      </c>
      <c r="E2" s="245">
        <f>C15+1</f>
        <v>38</v>
      </c>
      <c r="F2" s="246">
        <v>2.661</v>
      </c>
      <c r="G2" s="245">
        <v>60</v>
      </c>
      <c r="H2" s="246">
        <v>2.8370000000000002</v>
      </c>
    </row>
    <row r="3" spans="1:8" x14ac:dyDescent="0.25">
      <c r="A3" s="245">
        <f>A2+1</f>
        <v>11</v>
      </c>
      <c r="B3" s="246">
        <v>2.0880000000000001</v>
      </c>
      <c r="C3" s="245">
        <f>C2+1</f>
        <v>25</v>
      </c>
      <c r="D3" s="246">
        <v>2.4860000000000002</v>
      </c>
      <c r="E3" s="245">
        <f>E2+1</f>
        <v>39</v>
      </c>
      <c r="F3" s="246">
        <v>2.6709999999999998</v>
      </c>
      <c r="G3" s="245">
        <f>G2+5</f>
        <v>65</v>
      </c>
      <c r="H3" s="246">
        <v>2.8660000000000001</v>
      </c>
    </row>
    <row r="4" spans="1:8" x14ac:dyDescent="0.25">
      <c r="A4" s="245">
        <f t="shared" ref="A4:A14" si="0">A3+1</f>
        <v>12</v>
      </c>
      <c r="B4" s="246">
        <v>2.1339999999999999</v>
      </c>
      <c r="C4" s="245">
        <f t="shared" ref="C4:C14" si="1">C3+1</f>
        <v>26</v>
      </c>
      <c r="D4" s="246">
        <v>2.5019999999999998</v>
      </c>
      <c r="E4" s="245">
        <f t="shared" ref="E4:E14" si="2">E3+1</f>
        <v>40</v>
      </c>
      <c r="F4" s="246">
        <v>2.6819999999999999</v>
      </c>
      <c r="G4" s="245">
        <f t="shared" ref="G4:G10" si="3">G3+5</f>
        <v>70</v>
      </c>
      <c r="H4" s="246">
        <v>2.8929999999999998</v>
      </c>
    </row>
    <row r="5" spans="1:8" x14ac:dyDescent="0.25">
      <c r="A5" s="245">
        <f t="shared" si="0"/>
        <v>13</v>
      </c>
      <c r="B5" s="246">
        <v>2.1749999999999998</v>
      </c>
      <c r="C5" s="245">
        <f t="shared" si="1"/>
        <v>27</v>
      </c>
      <c r="D5" s="246">
        <v>2.5190000000000001</v>
      </c>
      <c r="E5" s="245">
        <f t="shared" si="2"/>
        <v>41</v>
      </c>
      <c r="F5" s="246">
        <v>2.6920000000000002</v>
      </c>
      <c r="G5" s="245">
        <f t="shared" si="3"/>
        <v>75</v>
      </c>
      <c r="H5" s="246">
        <v>2.9169999999999998</v>
      </c>
    </row>
    <row r="6" spans="1:8" x14ac:dyDescent="0.25">
      <c r="A6" s="245">
        <f t="shared" si="0"/>
        <v>14</v>
      </c>
      <c r="B6" s="246">
        <v>2.2130000000000001</v>
      </c>
      <c r="C6" s="245">
        <f t="shared" si="1"/>
        <v>28</v>
      </c>
      <c r="D6" s="246">
        <v>2.5339999999999998</v>
      </c>
      <c r="E6" s="245">
        <f t="shared" si="2"/>
        <v>42</v>
      </c>
      <c r="F6" s="246">
        <v>2.7</v>
      </c>
      <c r="G6" s="245">
        <f t="shared" si="3"/>
        <v>80</v>
      </c>
      <c r="H6" s="246">
        <v>2.94</v>
      </c>
    </row>
    <row r="7" spans="1:8" x14ac:dyDescent="0.25">
      <c r="A7" s="245">
        <f t="shared" si="0"/>
        <v>15</v>
      </c>
      <c r="B7" s="246">
        <v>2.2469999999999999</v>
      </c>
      <c r="C7" s="245">
        <f t="shared" si="1"/>
        <v>29</v>
      </c>
      <c r="D7" s="246">
        <v>2.5489999999999999</v>
      </c>
      <c r="E7" s="245">
        <f t="shared" si="2"/>
        <v>43</v>
      </c>
      <c r="F7" s="246">
        <v>2.71</v>
      </c>
      <c r="G7" s="245">
        <f t="shared" si="3"/>
        <v>85</v>
      </c>
      <c r="H7" s="246">
        <v>2.9609999999999999</v>
      </c>
    </row>
    <row r="8" spans="1:8" x14ac:dyDescent="0.25">
      <c r="A8" s="245">
        <f t="shared" si="0"/>
        <v>16</v>
      </c>
      <c r="B8" s="246">
        <v>2.2789999999999999</v>
      </c>
      <c r="C8" s="245">
        <f t="shared" si="1"/>
        <v>30</v>
      </c>
      <c r="D8" s="246">
        <v>2.5630000000000002</v>
      </c>
      <c r="E8" s="245">
        <f t="shared" si="2"/>
        <v>44</v>
      </c>
      <c r="F8" s="246">
        <v>2.7189999999999999</v>
      </c>
      <c r="G8" s="245">
        <f t="shared" si="3"/>
        <v>90</v>
      </c>
      <c r="H8" s="246">
        <v>2.9809999999999999</v>
      </c>
    </row>
    <row r="9" spans="1:8" x14ac:dyDescent="0.25">
      <c r="A9" s="245">
        <f t="shared" si="0"/>
        <v>17</v>
      </c>
      <c r="B9" s="246">
        <v>2.3090000000000002</v>
      </c>
      <c r="C9" s="245">
        <f t="shared" si="1"/>
        <v>31</v>
      </c>
      <c r="D9" s="246">
        <v>2.577</v>
      </c>
      <c r="E9" s="245">
        <f t="shared" si="2"/>
        <v>45</v>
      </c>
      <c r="F9" s="246">
        <v>2.7269999999999999</v>
      </c>
      <c r="G9" s="245">
        <f t="shared" si="3"/>
        <v>95</v>
      </c>
      <c r="H9" s="246">
        <v>3</v>
      </c>
    </row>
    <row r="10" spans="1:8" x14ac:dyDescent="0.25">
      <c r="A10" s="245">
        <f t="shared" si="0"/>
        <v>18</v>
      </c>
      <c r="B10" s="246">
        <v>2.335</v>
      </c>
      <c r="C10" s="245">
        <f t="shared" si="1"/>
        <v>32</v>
      </c>
      <c r="D10" s="246">
        <v>2.5910000000000002</v>
      </c>
      <c r="E10" s="245">
        <f t="shared" si="2"/>
        <v>46</v>
      </c>
      <c r="F10" s="246">
        <v>2.7360000000000002</v>
      </c>
      <c r="G10" s="245">
        <f t="shared" si="3"/>
        <v>100</v>
      </c>
      <c r="H10" s="246">
        <v>3.0169999999999999</v>
      </c>
    </row>
    <row r="11" spans="1:8" x14ac:dyDescent="0.25">
      <c r="A11" s="245">
        <f t="shared" si="0"/>
        <v>19</v>
      </c>
      <c r="B11" s="246">
        <v>2.3610000000000002</v>
      </c>
      <c r="C11" s="245">
        <f t="shared" si="1"/>
        <v>33</v>
      </c>
      <c r="D11" s="246">
        <v>2.6040000000000001</v>
      </c>
      <c r="E11" s="245">
        <f t="shared" si="2"/>
        <v>47</v>
      </c>
      <c r="F11" s="246">
        <v>2.7440000000000002</v>
      </c>
      <c r="G11" s="245">
        <f>G10+10</f>
        <v>110</v>
      </c>
      <c r="H11" s="246">
        <v>3.0489999999999999</v>
      </c>
    </row>
    <row r="12" spans="1:8" x14ac:dyDescent="0.25">
      <c r="A12" s="245">
        <f t="shared" si="0"/>
        <v>20</v>
      </c>
      <c r="B12" s="246">
        <v>2.3849999999999998</v>
      </c>
      <c r="C12" s="245">
        <f t="shared" si="1"/>
        <v>34</v>
      </c>
      <c r="D12" s="246">
        <v>2.6160000000000001</v>
      </c>
      <c r="E12" s="245">
        <f t="shared" si="2"/>
        <v>48</v>
      </c>
      <c r="F12" s="246">
        <v>2.7530000000000001</v>
      </c>
      <c r="G12" s="245">
        <f t="shared" ref="G12:G14" si="4">G11+10</f>
        <v>120</v>
      </c>
      <c r="H12" s="246">
        <v>3.0779999999999998</v>
      </c>
    </row>
    <row r="13" spans="1:8" x14ac:dyDescent="0.25">
      <c r="A13" s="245">
        <f t="shared" si="0"/>
        <v>21</v>
      </c>
      <c r="B13" s="246">
        <v>2.4079999999999999</v>
      </c>
      <c r="C13" s="245">
        <f t="shared" si="1"/>
        <v>35</v>
      </c>
      <c r="D13" s="246">
        <v>2.6280000000000001</v>
      </c>
      <c r="E13" s="245">
        <f t="shared" si="2"/>
        <v>49</v>
      </c>
      <c r="F13" s="246">
        <v>2.76</v>
      </c>
      <c r="G13" s="245">
        <f t="shared" si="4"/>
        <v>130</v>
      </c>
      <c r="H13" s="246">
        <v>3.1040000000000001</v>
      </c>
    </row>
    <row r="14" spans="1:8" x14ac:dyDescent="0.25">
      <c r="A14" s="245">
        <f t="shared" si="0"/>
        <v>22</v>
      </c>
      <c r="B14" s="246">
        <v>2.4289999999999998</v>
      </c>
      <c r="C14" s="245">
        <f t="shared" si="1"/>
        <v>36</v>
      </c>
      <c r="D14" s="246">
        <v>2.6389999999999998</v>
      </c>
      <c r="E14" s="245">
        <f t="shared" si="2"/>
        <v>50</v>
      </c>
      <c r="F14" s="246">
        <v>2.7679999999999998</v>
      </c>
      <c r="G14" s="245">
        <f t="shared" si="4"/>
        <v>140</v>
      </c>
      <c r="H14" s="246">
        <v>3.129</v>
      </c>
    </row>
    <row r="15" spans="1:8" x14ac:dyDescent="0.25">
      <c r="A15" s="247">
        <f>A14+1</f>
        <v>23</v>
      </c>
      <c r="B15" s="248">
        <v>2.448</v>
      </c>
      <c r="C15" s="247">
        <f>C14+1</f>
        <v>37</v>
      </c>
      <c r="D15" s="248">
        <v>2.65</v>
      </c>
      <c r="E15" s="247">
        <v>55</v>
      </c>
      <c r="F15" s="248">
        <v>2.8039999999999998</v>
      </c>
      <c r="G15" s="247"/>
      <c r="H15" s="2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A72"/>
  <sheetViews>
    <sheetView showGridLines="0" topLeftCell="A45" zoomScale="85" zoomScaleNormal="85" workbookViewId="0">
      <selection activeCell="D6" sqref="D6"/>
    </sheetView>
  </sheetViews>
  <sheetFormatPr defaultRowHeight="15" x14ac:dyDescent="0.25"/>
  <cols>
    <col min="15" max="15" width="11" customWidth="1"/>
    <col min="18" max="18" width="10.42578125" customWidth="1"/>
    <col min="19" max="19" width="13.28515625" customWidth="1"/>
    <col min="20" max="20" width="10.42578125" customWidth="1"/>
    <col min="21" max="21" width="11.42578125" customWidth="1"/>
    <col min="22" max="22" width="11.85546875" customWidth="1"/>
  </cols>
  <sheetData>
    <row r="1" spans="2:27" ht="15.75" thickBot="1" x14ac:dyDescent="0.3">
      <c r="B1" s="220" t="s">
        <v>125</v>
      </c>
    </row>
    <row r="2" spans="2:27" ht="15.75" thickBot="1" x14ac:dyDescent="0.3">
      <c r="B2" s="290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2"/>
      <c r="Q2" s="52" t="s">
        <v>124</v>
      </c>
      <c r="R2" s="29"/>
      <c r="S2" s="29"/>
      <c r="T2" s="29"/>
      <c r="U2" s="29"/>
      <c r="V2" s="29"/>
    </row>
    <row r="3" spans="2:27" x14ac:dyDescent="0.25">
      <c r="B3" s="293" t="s">
        <v>136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5"/>
      <c r="Q3" s="298" t="s">
        <v>29</v>
      </c>
      <c r="R3" s="300" t="s">
        <v>30</v>
      </c>
      <c r="S3" s="302" t="s">
        <v>36</v>
      </c>
      <c r="T3" s="302" t="s">
        <v>31</v>
      </c>
      <c r="U3" s="304" t="s">
        <v>18</v>
      </c>
      <c r="V3" s="288" t="s">
        <v>32</v>
      </c>
    </row>
    <row r="4" spans="2:27" ht="15.75" customHeight="1" thickBot="1" x14ac:dyDescent="0.3">
      <c r="B4" s="296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1"/>
      <c r="Q4" s="299"/>
      <c r="R4" s="301"/>
      <c r="S4" s="303"/>
      <c r="T4" s="303"/>
      <c r="U4" s="305"/>
      <c r="V4" s="289"/>
    </row>
    <row r="5" spans="2:27" ht="15.75" thickBot="1" x14ac:dyDescent="0.3">
      <c r="B5" s="2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5" t="s">
        <v>13</v>
      </c>
      <c r="O5" s="2" t="s">
        <v>14</v>
      </c>
      <c r="Q5" s="30">
        <v>1</v>
      </c>
      <c r="R5" s="45">
        <v>2</v>
      </c>
      <c r="S5" s="24">
        <v>3</v>
      </c>
      <c r="T5" s="31">
        <v>4</v>
      </c>
      <c r="U5" s="43" t="s">
        <v>34</v>
      </c>
      <c r="V5" s="44" t="s">
        <v>35</v>
      </c>
    </row>
    <row r="6" spans="2:27" ht="15.75" thickTop="1" x14ac:dyDescent="0.25">
      <c r="B6" s="6">
        <v>2004</v>
      </c>
      <c r="C6" s="254">
        <v>531</v>
      </c>
      <c r="D6" s="254">
        <v>371.30000000000007</v>
      </c>
      <c r="E6" s="254">
        <v>459.6</v>
      </c>
      <c r="F6" s="254">
        <v>260.2</v>
      </c>
      <c r="G6" s="254">
        <v>101.3</v>
      </c>
      <c r="H6" s="254">
        <v>117.7</v>
      </c>
      <c r="I6" s="254">
        <v>83.6</v>
      </c>
      <c r="J6" s="254">
        <v>14.599999999999998</v>
      </c>
      <c r="K6" s="254">
        <v>32</v>
      </c>
      <c r="L6" s="254">
        <v>88.8</v>
      </c>
      <c r="M6" s="254">
        <v>157.80000000000001</v>
      </c>
      <c r="N6" s="254">
        <v>290.5</v>
      </c>
      <c r="O6" s="7">
        <f t="shared" ref="O6:O43" si="0">SUM(C6:N6)</f>
        <v>2508.4</v>
      </c>
      <c r="Q6" s="235">
        <f>B6</f>
        <v>2004</v>
      </c>
      <c r="R6" s="38">
        <v>1</v>
      </c>
      <c r="S6" s="32">
        <f>O6</f>
        <v>2508.4</v>
      </c>
      <c r="T6" s="239">
        <f t="shared" ref="T6:T15" si="1">RANK(S6,$S$6:$S$17,0)</f>
        <v>6</v>
      </c>
      <c r="U6" s="36">
        <f>T6-R6</f>
        <v>5</v>
      </c>
      <c r="V6" s="25">
        <f>U6^2</f>
        <v>25</v>
      </c>
      <c r="Y6" s="202">
        <v>1</v>
      </c>
      <c r="Z6">
        <v>36</v>
      </c>
      <c r="AA6" s="34">
        <v>2894.9</v>
      </c>
    </row>
    <row r="7" spans="2:27" x14ac:dyDescent="0.25">
      <c r="B7" s="8">
        <f>B6+1</f>
        <v>2005</v>
      </c>
      <c r="C7" s="255">
        <v>490.29999999999995</v>
      </c>
      <c r="D7" s="255">
        <v>659.9</v>
      </c>
      <c r="E7" s="255">
        <v>333.8</v>
      </c>
      <c r="F7" s="255">
        <v>318.69999999999993</v>
      </c>
      <c r="G7" s="255">
        <v>215.30000000000004</v>
      </c>
      <c r="H7" s="255">
        <v>22.200000000000003</v>
      </c>
      <c r="I7" s="255">
        <v>6.6</v>
      </c>
      <c r="J7" s="255">
        <v>0</v>
      </c>
      <c r="K7" s="255">
        <v>0</v>
      </c>
      <c r="L7" s="255">
        <v>0</v>
      </c>
      <c r="M7" s="255">
        <v>52.400000000000006</v>
      </c>
      <c r="N7" s="255">
        <v>381.3</v>
      </c>
      <c r="O7" s="9">
        <f t="shared" si="0"/>
        <v>2480.5</v>
      </c>
      <c r="Q7" s="236">
        <f t="shared" ref="Q7:Q44" si="2">B7</f>
        <v>2005</v>
      </c>
      <c r="R7" s="39">
        <f t="shared" ref="R7:R31" si="3">R6+1</f>
        <v>2</v>
      </c>
      <c r="S7" s="33">
        <f>O7</f>
        <v>2480.5</v>
      </c>
      <c r="T7" s="240">
        <f t="shared" si="1"/>
        <v>7</v>
      </c>
      <c r="U7" s="37">
        <f>T7-R7</f>
        <v>5</v>
      </c>
      <c r="V7" s="26">
        <f>U7^2</f>
        <v>25</v>
      </c>
      <c r="Y7" s="202">
        <f>Y6+1</f>
        <v>2</v>
      </c>
      <c r="Z7">
        <v>11</v>
      </c>
      <c r="AA7" s="34">
        <v>2616.7000000000003</v>
      </c>
    </row>
    <row r="8" spans="2:27" x14ac:dyDescent="0.25">
      <c r="B8" s="8">
        <f t="shared" ref="B8:B44" si="4">B7+1</f>
        <v>2006</v>
      </c>
      <c r="C8" s="255">
        <v>427.1</v>
      </c>
      <c r="D8" s="255">
        <v>450.79999999999995</v>
      </c>
      <c r="E8" s="255">
        <v>374.40000000000003</v>
      </c>
      <c r="F8" s="255">
        <v>345.70000000000005</v>
      </c>
      <c r="G8" s="255">
        <v>74.599999999999994</v>
      </c>
      <c r="H8" s="255">
        <v>86.5</v>
      </c>
      <c r="I8" s="255">
        <v>8.8000000000000007</v>
      </c>
      <c r="J8" s="255">
        <v>0</v>
      </c>
      <c r="K8" s="255">
        <v>1</v>
      </c>
      <c r="L8" s="255">
        <v>108.1</v>
      </c>
      <c r="M8" s="255">
        <v>277.29999999999995</v>
      </c>
      <c r="N8" s="255">
        <v>278.59999999999991</v>
      </c>
      <c r="O8" s="9">
        <f t="shared" si="0"/>
        <v>2432.8999999999996</v>
      </c>
      <c r="Q8" s="236">
        <f t="shared" si="2"/>
        <v>2006</v>
      </c>
      <c r="R8" s="39">
        <f t="shared" si="3"/>
        <v>3</v>
      </c>
      <c r="S8" s="33">
        <f t="shared" ref="S8:S15" si="5">O8</f>
        <v>2432.8999999999996</v>
      </c>
      <c r="T8" s="240">
        <f t="shared" si="1"/>
        <v>8</v>
      </c>
      <c r="U8" s="37">
        <f t="shared" ref="U8:U15" si="6">T8-R8</f>
        <v>5</v>
      </c>
      <c r="V8" s="26">
        <f t="shared" ref="V8:V15" si="7">U8^2</f>
        <v>25</v>
      </c>
      <c r="Y8" s="202">
        <f t="shared" ref="Y8:Y44" si="8">Y7+1</f>
        <v>3</v>
      </c>
      <c r="Z8">
        <v>27</v>
      </c>
      <c r="AA8" s="34">
        <v>2591.5</v>
      </c>
    </row>
    <row r="9" spans="2:27" x14ac:dyDescent="0.25">
      <c r="B9" s="8">
        <f t="shared" si="4"/>
        <v>2007</v>
      </c>
      <c r="C9" s="255">
        <v>567.10000000000014</v>
      </c>
      <c r="D9" s="255">
        <v>280.10000000000002</v>
      </c>
      <c r="E9" s="255">
        <v>559.39999999999986</v>
      </c>
      <c r="F9" s="255">
        <v>172</v>
      </c>
      <c r="G9" s="255">
        <v>82.9</v>
      </c>
      <c r="H9" s="255">
        <v>32.700000000000003</v>
      </c>
      <c r="I9" s="255">
        <v>0</v>
      </c>
      <c r="J9" s="255">
        <v>14.2</v>
      </c>
      <c r="K9" s="255">
        <v>1</v>
      </c>
      <c r="L9" s="255">
        <v>63.5</v>
      </c>
      <c r="M9" s="255">
        <v>646.4</v>
      </c>
      <c r="N9" s="255">
        <v>694.49999999999989</v>
      </c>
      <c r="O9" s="9">
        <f t="shared" si="0"/>
        <v>3113.8</v>
      </c>
      <c r="Q9" s="236">
        <f t="shared" si="2"/>
        <v>2007</v>
      </c>
      <c r="R9" s="39">
        <f t="shared" si="3"/>
        <v>4</v>
      </c>
      <c r="S9" s="33">
        <f t="shared" si="5"/>
        <v>3113.8</v>
      </c>
      <c r="T9" s="240">
        <f t="shared" si="1"/>
        <v>4</v>
      </c>
      <c r="U9" s="37">
        <f t="shared" si="6"/>
        <v>0</v>
      </c>
      <c r="V9" s="26">
        <f t="shared" si="7"/>
        <v>0</v>
      </c>
      <c r="Y9" s="202">
        <f t="shared" si="8"/>
        <v>4</v>
      </c>
      <c r="Z9">
        <v>23</v>
      </c>
      <c r="AA9" s="34">
        <v>2581.1999999999998</v>
      </c>
    </row>
    <row r="10" spans="2:27" x14ac:dyDescent="0.25">
      <c r="B10" s="8">
        <f t="shared" si="4"/>
        <v>2008</v>
      </c>
      <c r="C10" s="255">
        <v>266.7</v>
      </c>
      <c r="D10" s="255">
        <v>453.1</v>
      </c>
      <c r="E10" s="255">
        <v>409.3</v>
      </c>
      <c r="F10" s="255">
        <v>40.500000000000007</v>
      </c>
      <c r="G10" s="255">
        <v>345.4</v>
      </c>
      <c r="H10" s="255">
        <v>288.89999999999998</v>
      </c>
      <c r="I10" s="255">
        <v>286.29999999999995</v>
      </c>
      <c r="J10" s="255">
        <v>564.69999999999993</v>
      </c>
      <c r="K10" s="255">
        <v>548.6</v>
      </c>
      <c r="L10" s="255">
        <v>385.29999999999995</v>
      </c>
      <c r="M10" s="255">
        <v>296.39999999999998</v>
      </c>
      <c r="N10" s="255">
        <v>165.10000000000005</v>
      </c>
      <c r="O10" s="9">
        <f t="shared" si="0"/>
        <v>4050.2999999999993</v>
      </c>
      <c r="Q10" s="236">
        <f t="shared" si="2"/>
        <v>2008</v>
      </c>
      <c r="R10" s="39">
        <f t="shared" si="3"/>
        <v>5</v>
      </c>
      <c r="S10" s="33">
        <f t="shared" si="5"/>
        <v>4050.2999999999993</v>
      </c>
      <c r="T10" s="240">
        <f t="shared" si="1"/>
        <v>1</v>
      </c>
      <c r="U10" s="37">
        <f t="shared" si="6"/>
        <v>-4</v>
      </c>
      <c r="V10" s="26">
        <f t="shared" si="7"/>
        <v>16</v>
      </c>
      <c r="Y10" s="202">
        <f t="shared" si="8"/>
        <v>5</v>
      </c>
      <c r="Z10">
        <v>19</v>
      </c>
      <c r="AA10" s="34">
        <v>2569.1299999999997</v>
      </c>
    </row>
    <row r="11" spans="2:27" x14ac:dyDescent="0.25">
      <c r="B11" s="8">
        <f t="shared" si="4"/>
        <v>2009</v>
      </c>
      <c r="C11" s="255">
        <v>318</v>
      </c>
      <c r="D11" s="255">
        <v>314.90000000000003</v>
      </c>
      <c r="E11" s="255">
        <v>610.30000000000007</v>
      </c>
      <c r="F11" s="255">
        <v>408.99999999999994</v>
      </c>
      <c r="G11" s="255">
        <v>415.99999999999994</v>
      </c>
      <c r="H11" s="255">
        <v>181.2</v>
      </c>
      <c r="I11" s="255">
        <v>88.9</v>
      </c>
      <c r="J11" s="255">
        <v>115</v>
      </c>
      <c r="K11" s="255">
        <v>216.30000000000004</v>
      </c>
      <c r="L11" s="255">
        <v>196.9</v>
      </c>
      <c r="M11" s="255">
        <v>323.90000000000003</v>
      </c>
      <c r="N11" s="255">
        <v>274.3</v>
      </c>
      <c r="O11" s="9">
        <f t="shared" si="0"/>
        <v>3464.7000000000007</v>
      </c>
      <c r="Q11" s="236">
        <f t="shared" si="2"/>
        <v>2009</v>
      </c>
      <c r="R11" s="39">
        <f t="shared" si="3"/>
        <v>6</v>
      </c>
      <c r="S11" s="33">
        <f t="shared" si="5"/>
        <v>3464.7000000000007</v>
      </c>
      <c r="T11" s="240">
        <f t="shared" si="1"/>
        <v>3</v>
      </c>
      <c r="U11" s="37">
        <f t="shared" si="6"/>
        <v>-3</v>
      </c>
      <c r="V11" s="26">
        <f t="shared" si="7"/>
        <v>9</v>
      </c>
      <c r="Y11" s="202">
        <f t="shared" si="8"/>
        <v>6</v>
      </c>
      <c r="Z11">
        <v>31</v>
      </c>
      <c r="AA11" s="34">
        <v>2558.1999999999998</v>
      </c>
    </row>
    <row r="12" spans="2:27" x14ac:dyDescent="0.25">
      <c r="B12" s="8">
        <f t="shared" si="4"/>
        <v>2010</v>
      </c>
      <c r="C12" s="255">
        <v>76.8</v>
      </c>
      <c r="D12" s="255">
        <v>181.70000000000007</v>
      </c>
      <c r="E12" s="255">
        <v>566.9</v>
      </c>
      <c r="F12" s="255">
        <v>612.80000000000007</v>
      </c>
      <c r="G12" s="255">
        <v>141.69999999999999</v>
      </c>
      <c r="H12" s="255">
        <v>97.7</v>
      </c>
      <c r="I12" s="255">
        <v>0</v>
      </c>
      <c r="J12" s="255">
        <v>0</v>
      </c>
      <c r="K12" s="255">
        <v>0</v>
      </c>
      <c r="L12" s="255">
        <v>40.1</v>
      </c>
      <c r="M12" s="255">
        <v>393.79999999999995</v>
      </c>
      <c r="N12" s="255">
        <v>471.09999999999997</v>
      </c>
      <c r="O12" s="9">
        <f t="shared" si="0"/>
        <v>2582.6</v>
      </c>
      <c r="Q12" s="236">
        <f t="shared" si="2"/>
        <v>2010</v>
      </c>
      <c r="R12" s="39">
        <f t="shared" si="3"/>
        <v>7</v>
      </c>
      <c r="S12" s="33">
        <f t="shared" si="5"/>
        <v>2582.6</v>
      </c>
      <c r="T12" s="240">
        <f t="shared" si="1"/>
        <v>5</v>
      </c>
      <c r="U12" s="37">
        <f t="shared" si="6"/>
        <v>-2</v>
      </c>
      <c r="V12" s="26">
        <f t="shared" si="7"/>
        <v>4</v>
      </c>
      <c r="Y12" s="202">
        <f t="shared" si="8"/>
        <v>7</v>
      </c>
      <c r="Z12">
        <v>28</v>
      </c>
      <c r="AA12" s="34">
        <v>2550.3999999999996</v>
      </c>
    </row>
    <row r="13" spans="2:27" x14ac:dyDescent="0.25">
      <c r="B13" s="8">
        <f t="shared" si="4"/>
        <v>2011</v>
      </c>
      <c r="C13" s="255">
        <v>564.1</v>
      </c>
      <c r="D13" s="255">
        <v>258.09999999999997</v>
      </c>
      <c r="E13" s="255">
        <v>362.00000000000006</v>
      </c>
      <c r="F13" s="255">
        <v>152.5</v>
      </c>
      <c r="G13" s="255">
        <v>56.2</v>
      </c>
      <c r="H13" s="255">
        <v>75.3</v>
      </c>
      <c r="I13" s="255">
        <v>0</v>
      </c>
      <c r="J13" s="255">
        <v>44.3</v>
      </c>
      <c r="K13" s="255">
        <v>0</v>
      </c>
      <c r="L13" s="255">
        <v>46.7</v>
      </c>
      <c r="M13" s="255">
        <v>202.1</v>
      </c>
      <c r="N13" s="255">
        <v>494.19999999999993</v>
      </c>
      <c r="O13" s="9">
        <f t="shared" si="0"/>
        <v>2255.5</v>
      </c>
      <c r="Q13" s="236">
        <f t="shared" si="2"/>
        <v>2011</v>
      </c>
      <c r="R13" s="39">
        <f t="shared" si="3"/>
        <v>8</v>
      </c>
      <c r="S13" s="33">
        <f t="shared" si="5"/>
        <v>2255.5</v>
      </c>
      <c r="T13" s="240">
        <f t="shared" si="1"/>
        <v>9</v>
      </c>
      <c r="U13" s="37">
        <f t="shared" si="6"/>
        <v>1</v>
      </c>
      <c r="V13" s="26">
        <f t="shared" si="7"/>
        <v>1</v>
      </c>
      <c r="Y13" s="202">
        <f t="shared" si="8"/>
        <v>8</v>
      </c>
      <c r="Z13">
        <v>22</v>
      </c>
      <c r="AA13" s="34">
        <v>2527.6999999999998</v>
      </c>
    </row>
    <row r="14" spans="2:27" x14ac:dyDescent="0.25">
      <c r="B14" s="8">
        <f t="shared" si="4"/>
        <v>2012</v>
      </c>
      <c r="C14" s="255">
        <v>340.79999999999995</v>
      </c>
      <c r="D14" s="255">
        <v>539.80000000000007</v>
      </c>
      <c r="E14" s="255">
        <v>438.49999999999994</v>
      </c>
      <c r="F14" s="255">
        <v>317</v>
      </c>
      <c r="G14" s="255">
        <v>156.5</v>
      </c>
      <c r="H14" s="255">
        <v>222.39999999999998</v>
      </c>
      <c r="I14" s="255">
        <v>205.39999999999998</v>
      </c>
      <c r="J14" s="255">
        <v>19.899999999999999</v>
      </c>
      <c r="K14" s="255">
        <v>298.90000000000003</v>
      </c>
      <c r="L14" s="255">
        <v>689.5</v>
      </c>
      <c r="M14" s="255">
        <v>401.50000000000006</v>
      </c>
      <c r="N14" s="255">
        <v>347.4</v>
      </c>
      <c r="O14" s="9">
        <f t="shared" si="0"/>
        <v>3977.6000000000004</v>
      </c>
      <c r="Q14" s="236">
        <f t="shared" si="2"/>
        <v>2012</v>
      </c>
      <c r="R14" s="39">
        <f t="shared" si="3"/>
        <v>9</v>
      </c>
      <c r="S14" s="33">
        <f t="shared" si="5"/>
        <v>3977.6000000000004</v>
      </c>
      <c r="T14" s="240">
        <f t="shared" si="1"/>
        <v>2</v>
      </c>
      <c r="U14" s="37">
        <f t="shared" si="6"/>
        <v>-7</v>
      </c>
      <c r="V14" s="26">
        <f t="shared" si="7"/>
        <v>49</v>
      </c>
      <c r="Y14" s="202">
        <f t="shared" si="8"/>
        <v>9</v>
      </c>
      <c r="Z14">
        <v>34</v>
      </c>
      <c r="AA14" s="34">
        <v>2490.0999999999995</v>
      </c>
    </row>
    <row r="15" spans="2:27" x14ac:dyDescent="0.25">
      <c r="B15" s="8">
        <f t="shared" si="4"/>
        <v>2013</v>
      </c>
      <c r="C15" s="255">
        <v>345.3</v>
      </c>
      <c r="D15" s="255">
        <v>117.00000000000001</v>
      </c>
      <c r="E15" s="255">
        <v>199.90000000000003</v>
      </c>
      <c r="F15" s="255">
        <v>17.5</v>
      </c>
      <c r="G15" s="255">
        <v>65.900000000000006</v>
      </c>
      <c r="H15" s="255">
        <v>0</v>
      </c>
      <c r="I15" s="255">
        <v>3.5</v>
      </c>
      <c r="J15" s="255">
        <v>20.099999999999998</v>
      </c>
      <c r="K15" s="255">
        <v>463.70000000000005</v>
      </c>
      <c r="L15" s="255">
        <v>330.60000000000014</v>
      </c>
      <c r="M15" s="255">
        <v>389.7</v>
      </c>
      <c r="N15" s="255">
        <v>285.40000000000003</v>
      </c>
      <c r="O15" s="15">
        <f t="shared" si="0"/>
        <v>2238.6000000000004</v>
      </c>
      <c r="Q15" s="236">
        <f t="shared" si="2"/>
        <v>2013</v>
      </c>
      <c r="R15" s="40">
        <f t="shared" si="3"/>
        <v>10</v>
      </c>
      <c r="S15" s="33">
        <f t="shared" si="5"/>
        <v>2238.6000000000004</v>
      </c>
      <c r="T15" s="240">
        <f t="shared" si="1"/>
        <v>10</v>
      </c>
      <c r="U15" s="37">
        <f t="shared" si="6"/>
        <v>0</v>
      </c>
      <c r="V15" s="26">
        <f t="shared" si="7"/>
        <v>0</v>
      </c>
      <c r="Y15" s="202">
        <f t="shared" si="8"/>
        <v>10</v>
      </c>
      <c r="Z15">
        <v>9</v>
      </c>
      <c r="AA15" s="34">
        <v>2489.1</v>
      </c>
    </row>
    <row r="16" spans="2:27" x14ac:dyDescent="0.25">
      <c r="B16" s="8"/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15"/>
      <c r="Q16" s="236"/>
      <c r="R16" s="40"/>
      <c r="S16" s="33"/>
      <c r="T16" s="240"/>
      <c r="U16" s="37"/>
      <c r="V16" s="26"/>
      <c r="Y16" s="202"/>
      <c r="AA16" s="34"/>
    </row>
    <row r="17" spans="2:27" ht="15.75" thickBot="1" x14ac:dyDescent="0.3">
      <c r="B17" s="8"/>
      <c r="C17" s="255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15"/>
      <c r="Q17" s="236"/>
      <c r="R17" s="40"/>
      <c r="S17" s="33"/>
      <c r="T17" s="240"/>
      <c r="U17" s="37"/>
      <c r="V17" s="26"/>
      <c r="Y17" s="202">
        <f>Y15+1</f>
        <v>11</v>
      </c>
      <c r="Z17">
        <v>30</v>
      </c>
      <c r="AA17" s="34">
        <v>2454.1</v>
      </c>
    </row>
    <row r="18" spans="2:27" hidden="1" x14ac:dyDescent="0.25">
      <c r="B18" s="8">
        <f t="shared" si="4"/>
        <v>1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15">
        <f t="shared" si="0"/>
        <v>0</v>
      </c>
      <c r="Q18" s="236">
        <f t="shared" si="2"/>
        <v>1</v>
      </c>
      <c r="R18" s="40">
        <f t="shared" si="3"/>
        <v>1</v>
      </c>
      <c r="S18" s="33"/>
      <c r="T18" s="240"/>
      <c r="U18" s="37"/>
      <c r="V18" s="26"/>
      <c r="Y18" s="202">
        <f t="shared" si="8"/>
        <v>12</v>
      </c>
      <c r="Z18">
        <v>33</v>
      </c>
      <c r="AA18" s="34">
        <v>2444.1999999999998</v>
      </c>
    </row>
    <row r="19" spans="2:27" hidden="1" x14ac:dyDescent="0.25">
      <c r="B19" s="8">
        <f t="shared" si="4"/>
        <v>2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15">
        <f t="shared" si="0"/>
        <v>0</v>
      </c>
      <c r="Q19" s="236">
        <f t="shared" si="2"/>
        <v>2</v>
      </c>
      <c r="R19" s="40">
        <f t="shared" si="3"/>
        <v>2</v>
      </c>
      <c r="S19" s="33"/>
      <c r="T19" s="238"/>
      <c r="U19" s="37"/>
      <c r="V19" s="26"/>
      <c r="Y19" s="202">
        <f t="shared" si="8"/>
        <v>13</v>
      </c>
      <c r="Z19">
        <v>37</v>
      </c>
      <c r="AA19" s="34">
        <v>2431.3000000000002</v>
      </c>
    </row>
    <row r="20" spans="2:27" hidden="1" x14ac:dyDescent="0.25">
      <c r="B20" s="8">
        <f t="shared" si="4"/>
        <v>3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15">
        <f t="shared" si="0"/>
        <v>0</v>
      </c>
      <c r="Q20" s="236">
        <f t="shared" si="2"/>
        <v>3</v>
      </c>
      <c r="R20" s="40">
        <f t="shared" si="3"/>
        <v>3</v>
      </c>
      <c r="S20" s="33"/>
      <c r="T20" s="203"/>
      <c r="U20" s="37"/>
      <c r="V20" s="26"/>
      <c r="Y20" s="202">
        <f t="shared" si="8"/>
        <v>14</v>
      </c>
      <c r="Z20">
        <v>38</v>
      </c>
      <c r="AA20" s="34">
        <v>2431.3000000000002</v>
      </c>
    </row>
    <row r="21" spans="2:27" hidden="1" x14ac:dyDescent="0.25">
      <c r="B21" s="8">
        <f t="shared" si="4"/>
        <v>4</v>
      </c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15">
        <f t="shared" si="0"/>
        <v>0</v>
      </c>
      <c r="Q21" s="236">
        <f t="shared" si="2"/>
        <v>4</v>
      </c>
      <c r="R21" s="40">
        <f t="shared" si="3"/>
        <v>4</v>
      </c>
      <c r="S21" s="33"/>
      <c r="T21" s="203"/>
      <c r="U21" s="37"/>
      <c r="V21" s="26"/>
      <c r="Y21" s="202">
        <f t="shared" si="8"/>
        <v>15</v>
      </c>
      <c r="Z21">
        <v>35</v>
      </c>
      <c r="AA21" s="34">
        <v>2430.4000000000005</v>
      </c>
    </row>
    <row r="22" spans="2:27" hidden="1" x14ac:dyDescent="0.25">
      <c r="B22" s="8">
        <f t="shared" si="4"/>
        <v>5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15">
        <f t="shared" si="0"/>
        <v>0</v>
      </c>
      <c r="Q22" s="236">
        <f t="shared" si="2"/>
        <v>5</v>
      </c>
      <c r="R22" s="40">
        <f t="shared" si="3"/>
        <v>5</v>
      </c>
      <c r="S22" s="33"/>
      <c r="T22" s="203"/>
      <c r="U22" s="37"/>
      <c r="V22" s="26"/>
      <c r="Y22" s="202">
        <f t="shared" si="8"/>
        <v>16</v>
      </c>
      <c r="Z22">
        <v>26</v>
      </c>
      <c r="AA22" s="34">
        <v>2345.3000000000002</v>
      </c>
    </row>
    <row r="23" spans="2:27" hidden="1" x14ac:dyDescent="0.25">
      <c r="B23" s="8">
        <f t="shared" si="4"/>
        <v>6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15">
        <f t="shared" si="0"/>
        <v>0</v>
      </c>
      <c r="Q23" s="236">
        <f t="shared" si="2"/>
        <v>6</v>
      </c>
      <c r="R23" s="40">
        <f t="shared" si="3"/>
        <v>6</v>
      </c>
      <c r="S23" s="33"/>
      <c r="T23" s="203"/>
      <c r="U23" s="37"/>
      <c r="V23" s="26"/>
      <c r="Y23" s="202">
        <f t="shared" si="8"/>
        <v>17</v>
      </c>
      <c r="Z23">
        <v>18</v>
      </c>
      <c r="AA23" s="34">
        <v>2339.5</v>
      </c>
    </row>
    <row r="24" spans="2:27" hidden="1" x14ac:dyDescent="0.25">
      <c r="B24" s="8">
        <f t="shared" si="4"/>
        <v>7</v>
      </c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15">
        <f t="shared" si="0"/>
        <v>0</v>
      </c>
      <c r="Q24" s="236">
        <f t="shared" si="2"/>
        <v>7</v>
      </c>
      <c r="R24" s="40">
        <f t="shared" si="3"/>
        <v>7</v>
      </c>
      <c r="S24" s="33"/>
      <c r="T24" s="203"/>
      <c r="U24" s="37"/>
      <c r="V24" s="26"/>
      <c r="Y24" s="202">
        <f t="shared" si="8"/>
        <v>18</v>
      </c>
      <c r="Z24">
        <v>12</v>
      </c>
      <c r="AA24" s="34">
        <v>2338.6</v>
      </c>
    </row>
    <row r="25" spans="2:27" hidden="1" x14ac:dyDescent="0.25">
      <c r="B25" s="8">
        <f t="shared" si="4"/>
        <v>8</v>
      </c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9">
        <f t="shared" si="0"/>
        <v>0</v>
      </c>
      <c r="Q25" s="236">
        <f t="shared" si="2"/>
        <v>8</v>
      </c>
      <c r="R25" s="39">
        <f t="shared" si="3"/>
        <v>8</v>
      </c>
      <c r="S25" s="33"/>
      <c r="T25" s="203"/>
      <c r="U25" s="37"/>
      <c r="V25" s="26"/>
      <c r="Y25" s="202">
        <f t="shared" si="8"/>
        <v>19</v>
      </c>
      <c r="Z25">
        <v>17</v>
      </c>
      <c r="AA25" s="34">
        <v>2312.6999999999998</v>
      </c>
    </row>
    <row r="26" spans="2:27" hidden="1" x14ac:dyDescent="0.25">
      <c r="B26" s="8">
        <f t="shared" si="4"/>
        <v>9</v>
      </c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9">
        <f t="shared" si="0"/>
        <v>0</v>
      </c>
      <c r="Q26" s="236">
        <f t="shared" si="2"/>
        <v>9</v>
      </c>
      <c r="R26" s="39">
        <f t="shared" si="3"/>
        <v>9</v>
      </c>
      <c r="S26" s="33"/>
      <c r="T26" s="203"/>
      <c r="U26" s="37"/>
      <c r="V26" s="26"/>
      <c r="Y26" s="202">
        <f t="shared" si="8"/>
        <v>20</v>
      </c>
      <c r="Z26">
        <v>7</v>
      </c>
      <c r="AA26" s="34">
        <v>2234.2000000000003</v>
      </c>
    </row>
    <row r="27" spans="2:27" hidden="1" x14ac:dyDescent="0.25">
      <c r="B27" s="8">
        <f t="shared" si="4"/>
        <v>10</v>
      </c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9">
        <f t="shared" si="0"/>
        <v>0</v>
      </c>
      <c r="Q27" s="236">
        <f t="shared" si="2"/>
        <v>10</v>
      </c>
      <c r="R27" s="39">
        <f t="shared" si="3"/>
        <v>10</v>
      </c>
      <c r="S27" s="33"/>
      <c r="T27" s="203"/>
      <c r="U27" s="37"/>
      <c r="V27" s="26"/>
      <c r="Y27" s="202">
        <f t="shared" si="8"/>
        <v>21</v>
      </c>
      <c r="Z27">
        <v>4</v>
      </c>
      <c r="AA27" s="34">
        <v>2215.5</v>
      </c>
    </row>
    <row r="28" spans="2:27" hidden="1" x14ac:dyDescent="0.25">
      <c r="B28" s="8">
        <f t="shared" si="4"/>
        <v>11</v>
      </c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9">
        <f t="shared" si="0"/>
        <v>0</v>
      </c>
      <c r="Q28" s="236">
        <f t="shared" si="2"/>
        <v>11</v>
      </c>
      <c r="R28" s="39">
        <f t="shared" si="3"/>
        <v>11</v>
      </c>
      <c r="S28" s="33"/>
      <c r="T28" s="203"/>
      <c r="U28" s="37"/>
      <c r="V28" s="26"/>
      <c r="Y28" s="202">
        <f t="shared" si="8"/>
        <v>22</v>
      </c>
      <c r="Z28">
        <v>32</v>
      </c>
      <c r="AA28" s="34">
        <v>2163.2000000000003</v>
      </c>
    </row>
    <row r="29" spans="2:27" hidden="1" x14ac:dyDescent="0.25">
      <c r="B29" s="8">
        <f t="shared" si="4"/>
        <v>12</v>
      </c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9">
        <f t="shared" si="0"/>
        <v>0</v>
      </c>
      <c r="Q29" s="236">
        <f t="shared" si="2"/>
        <v>12</v>
      </c>
      <c r="R29" s="39">
        <f t="shared" si="3"/>
        <v>12</v>
      </c>
      <c r="S29" s="33"/>
      <c r="T29" s="203"/>
      <c r="U29" s="37"/>
      <c r="V29" s="26"/>
      <c r="Y29" s="202">
        <f t="shared" si="8"/>
        <v>23</v>
      </c>
      <c r="Z29">
        <v>1</v>
      </c>
      <c r="AA29" s="34">
        <v>2123.6999999999998</v>
      </c>
    </row>
    <row r="30" spans="2:27" hidden="1" x14ac:dyDescent="0.25">
      <c r="B30" s="8">
        <f t="shared" si="4"/>
        <v>13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10">
        <f t="shared" si="0"/>
        <v>0</v>
      </c>
      <c r="Q30" s="236">
        <f t="shared" si="2"/>
        <v>13</v>
      </c>
      <c r="R30" s="41">
        <f t="shared" si="3"/>
        <v>13</v>
      </c>
      <c r="S30" s="33"/>
      <c r="T30" s="203"/>
      <c r="U30" s="37"/>
      <c r="V30" s="26"/>
      <c r="Y30" s="202">
        <f t="shared" si="8"/>
        <v>24</v>
      </c>
      <c r="Z30">
        <v>13</v>
      </c>
      <c r="AA30" s="34">
        <v>2109</v>
      </c>
    </row>
    <row r="31" spans="2:27" hidden="1" x14ac:dyDescent="0.25">
      <c r="B31" s="8">
        <f t="shared" si="4"/>
        <v>14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10">
        <f t="shared" si="0"/>
        <v>0</v>
      </c>
      <c r="Q31" s="236">
        <f t="shared" si="2"/>
        <v>14</v>
      </c>
      <c r="R31" s="41">
        <f t="shared" si="3"/>
        <v>14</v>
      </c>
      <c r="S31" s="33"/>
      <c r="T31" s="203"/>
      <c r="U31" s="37"/>
      <c r="V31" s="26"/>
      <c r="Y31" s="202">
        <f t="shared" si="8"/>
        <v>25</v>
      </c>
      <c r="Z31">
        <v>8</v>
      </c>
      <c r="AA31" s="34">
        <v>2060.1</v>
      </c>
    </row>
    <row r="32" spans="2:27" hidden="1" x14ac:dyDescent="0.25">
      <c r="B32" s="8">
        <f t="shared" si="4"/>
        <v>15</v>
      </c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10">
        <f t="shared" si="0"/>
        <v>0</v>
      </c>
      <c r="Q32" s="236">
        <f t="shared" si="2"/>
        <v>15</v>
      </c>
      <c r="R32" s="41">
        <f t="shared" ref="R32" si="9">R31+1</f>
        <v>15</v>
      </c>
      <c r="S32" s="33"/>
      <c r="T32" s="204"/>
      <c r="U32" s="37"/>
      <c r="V32" s="26"/>
      <c r="Y32" s="202">
        <f t="shared" si="8"/>
        <v>26</v>
      </c>
      <c r="Z32">
        <v>10</v>
      </c>
      <c r="AA32" s="34">
        <v>2022.5</v>
      </c>
    </row>
    <row r="33" spans="2:27" hidden="1" x14ac:dyDescent="0.25">
      <c r="B33" s="8">
        <f t="shared" si="4"/>
        <v>16</v>
      </c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10">
        <f t="shared" si="0"/>
        <v>0</v>
      </c>
      <c r="Q33" s="236">
        <f t="shared" si="2"/>
        <v>16</v>
      </c>
      <c r="R33" s="41">
        <f t="shared" ref="R33" si="10">R32+1</f>
        <v>16</v>
      </c>
      <c r="S33" s="33"/>
      <c r="T33" s="204"/>
      <c r="U33" s="37"/>
      <c r="V33" s="26"/>
      <c r="Y33" s="202">
        <f t="shared" si="8"/>
        <v>27</v>
      </c>
      <c r="Z33">
        <v>29</v>
      </c>
      <c r="AA33" s="34">
        <v>1946.7000000000003</v>
      </c>
    </row>
    <row r="34" spans="2:27" hidden="1" x14ac:dyDescent="0.25">
      <c r="B34" s="8">
        <f t="shared" si="4"/>
        <v>17</v>
      </c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10">
        <f t="shared" si="0"/>
        <v>0</v>
      </c>
      <c r="Q34" s="236">
        <f t="shared" si="2"/>
        <v>17</v>
      </c>
      <c r="R34" s="41">
        <f t="shared" ref="R34" si="11">R33+1</f>
        <v>17</v>
      </c>
      <c r="S34" s="33"/>
      <c r="T34" s="204"/>
      <c r="U34" s="37"/>
      <c r="V34" s="26"/>
      <c r="Y34" s="202">
        <f t="shared" si="8"/>
        <v>28</v>
      </c>
      <c r="Z34">
        <v>24</v>
      </c>
      <c r="AA34" s="34">
        <v>1913.3000000000002</v>
      </c>
    </row>
    <row r="35" spans="2:27" hidden="1" x14ac:dyDescent="0.25">
      <c r="B35" s="8">
        <f t="shared" si="4"/>
        <v>18</v>
      </c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10">
        <f t="shared" si="0"/>
        <v>0</v>
      </c>
      <c r="Q35" s="236">
        <f t="shared" si="2"/>
        <v>18</v>
      </c>
      <c r="R35" s="41">
        <f t="shared" ref="R35" si="12">R34+1</f>
        <v>18</v>
      </c>
      <c r="S35" s="33"/>
      <c r="T35" s="204"/>
      <c r="U35" s="37"/>
      <c r="V35" s="26"/>
      <c r="Y35" s="202">
        <f t="shared" si="8"/>
        <v>29</v>
      </c>
      <c r="Z35">
        <v>21</v>
      </c>
      <c r="AA35" s="34">
        <v>1852.9</v>
      </c>
    </row>
    <row r="36" spans="2:27" hidden="1" x14ac:dyDescent="0.25">
      <c r="B36" s="8">
        <f t="shared" si="4"/>
        <v>19</v>
      </c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10">
        <f t="shared" si="0"/>
        <v>0</v>
      </c>
      <c r="Q36" s="236">
        <f t="shared" si="2"/>
        <v>19</v>
      </c>
      <c r="R36" s="41">
        <f t="shared" ref="R36" si="13">R35+1</f>
        <v>19</v>
      </c>
      <c r="S36" s="33"/>
      <c r="T36" s="204"/>
      <c r="U36" s="37"/>
      <c r="V36" s="26"/>
      <c r="Y36" s="202">
        <f t="shared" si="8"/>
        <v>30</v>
      </c>
      <c r="Z36">
        <v>3</v>
      </c>
      <c r="AA36" s="34">
        <v>1844.2</v>
      </c>
    </row>
    <row r="37" spans="2:27" hidden="1" x14ac:dyDescent="0.25">
      <c r="B37" s="8">
        <f t="shared" si="4"/>
        <v>20</v>
      </c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10">
        <f t="shared" si="0"/>
        <v>0</v>
      </c>
      <c r="Q37" s="236">
        <f t="shared" si="2"/>
        <v>20</v>
      </c>
      <c r="R37" s="41">
        <f t="shared" ref="R37" si="14">R36+1</f>
        <v>20</v>
      </c>
      <c r="S37" s="33"/>
      <c r="T37" s="204"/>
      <c r="U37" s="37"/>
      <c r="V37" s="26"/>
      <c r="Y37" s="202">
        <f t="shared" si="8"/>
        <v>31</v>
      </c>
      <c r="Z37">
        <v>16</v>
      </c>
      <c r="AA37" s="34">
        <v>1817.5000000000002</v>
      </c>
    </row>
    <row r="38" spans="2:27" hidden="1" x14ac:dyDescent="0.25">
      <c r="B38" s="8">
        <f t="shared" si="4"/>
        <v>21</v>
      </c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10">
        <f t="shared" si="0"/>
        <v>0</v>
      </c>
      <c r="Q38" s="236">
        <f t="shared" si="2"/>
        <v>21</v>
      </c>
      <c r="R38" s="41">
        <f t="shared" ref="R38" si="15">R37+1</f>
        <v>21</v>
      </c>
      <c r="S38" s="33"/>
      <c r="T38" s="204"/>
      <c r="U38" s="37"/>
      <c r="V38" s="26"/>
      <c r="Y38" s="202">
        <f t="shared" si="8"/>
        <v>32</v>
      </c>
      <c r="Z38">
        <v>14</v>
      </c>
      <c r="AA38" s="34">
        <v>1732.6000000000004</v>
      </c>
    </row>
    <row r="39" spans="2:27" hidden="1" x14ac:dyDescent="0.25">
      <c r="B39" s="8">
        <f t="shared" si="4"/>
        <v>22</v>
      </c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10">
        <f t="shared" si="0"/>
        <v>0</v>
      </c>
      <c r="Q39" s="236">
        <f t="shared" si="2"/>
        <v>22</v>
      </c>
      <c r="R39" s="41">
        <f t="shared" ref="R39" si="16">R38+1</f>
        <v>22</v>
      </c>
      <c r="S39" s="33"/>
      <c r="T39" s="204"/>
      <c r="U39" s="37"/>
      <c r="V39" s="26"/>
      <c r="Y39" s="202">
        <f t="shared" si="8"/>
        <v>33</v>
      </c>
      <c r="Z39">
        <v>20</v>
      </c>
      <c r="AA39" s="34">
        <v>1678.6000000000001</v>
      </c>
    </row>
    <row r="40" spans="2:27" hidden="1" x14ac:dyDescent="0.25">
      <c r="B40" s="8">
        <f t="shared" si="4"/>
        <v>23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10">
        <f t="shared" si="0"/>
        <v>0</v>
      </c>
      <c r="Q40" s="236">
        <f t="shared" si="2"/>
        <v>23</v>
      </c>
      <c r="R40" s="41">
        <f t="shared" ref="R40" si="17">R39+1</f>
        <v>23</v>
      </c>
      <c r="S40" s="33"/>
      <c r="T40" s="204"/>
      <c r="U40" s="37"/>
      <c r="V40" s="26"/>
      <c r="Y40" s="202">
        <f t="shared" si="8"/>
        <v>34</v>
      </c>
      <c r="Z40">
        <v>25</v>
      </c>
      <c r="AA40" s="34">
        <v>1676.9000000000003</v>
      </c>
    </row>
    <row r="41" spans="2:27" hidden="1" x14ac:dyDescent="0.25">
      <c r="B41" s="8">
        <f t="shared" si="4"/>
        <v>24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10">
        <f t="shared" si="0"/>
        <v>0</v>
      </c>
      <c r="Q41" s="236">
        <f t="shared" si="2"/>
        <v>24</v>
      </c>
      <c r="R41" s="41">
        <f t="shared" ref="R41" si="18">R40+1</f>
        <v>24</v>
      </c>
      <c r="S41" s="33"/>
      <c r="T41" s="204"/>
      <c r="U41" s="37"/>
      <c r="V41" s="26"/>
      <c r="Y41" s="202">
        <f t="shared" si="8"/>
        <v>35</v>
      </c>
      <c r="Z41">
        <v>2</v>
      </c>
      <c r="AA41" s="34">
        <v>1659.8000000000002</v>
      </c>
    </row>
    <row r="42" spans="2:27" hidden="1" x14ac:dyDescent="0.25">
      <c r="B42" s="8">
        <f t="shared" si="4"/>
        <v>25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10">
        <f t="shared" si="0"/>
        <v>0</v>
      </c>
      <c r="Q42" s="236">
        <f t="shared" si="2"/>
        <v>25</v>
      </c>
      <c r="R42" s="41">
        <f t="shared" ref="R42" si="19">R41+1</f>
        <v>25</v>
      </c>
      <c r="S42" s="33"/>
      <c r="T42" s="204"/>
      <c r="U42" s="37"/>
      <c r="V42" s="26"/>
      <c r="Y42" s="202">
        <f t="shared" si="8"/>
        <v>36</v>
      </c>
      <c r="Z42">
        <v>15</v>
      </c>
      <c r="AA42" s="34">
        <v>1582.3</v>
      </c>
    </row>
    <row r="43" spans="2:27" hidden="1" x14ac:dyDescent="0.25">
      <c r="B43" s="8">
        <f t="shared" si="4"/>
        <v>26</v>
      </c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10">
        <f t="shared" si="0"/>
        <v>0</v>
      </c>
      <c r="Q43" s="236">
        <f t="shared" si="2"/>
        <v>26</v>
      </c>
      <c r="R43" s="41">
        <f t="shared" ref="R43" si="20">R42+1</f>
        <v>26</v>
      </c>
      <c r="S43" s="33"/>
      <c r="T43" s="204"/>
      <c r="U43" s="37"/>
      <c r="V43" s="26"/>
      <c r="Y43" s="202">
        <f t="shared" si="8"/>
        <v>37</v>
      </c>
      <c r="Z43">
        <v>5</v>
      </c>
      <c r="AA43" s="34">
        <v>1492.6000000000001</v>
      </c>
    </row>
    <row r="44" spans="2:27" ht="15.75" hidden="1" thickBot="1" x14ac:dyDescent="0.3">
      <c r="B44" s="8">
        <f t="shared" si="4"/>
        <v>27</v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10">
        <f>SUM(C44:N44)</f>
        <v>0</v>
      </c>
      <c r="Q44" s="237">
        <f t="shared" si="2"/>
        <v>27</v>
      </c>
      <c r="R44" s="41">
        <f>R43+1</f>
        <v>27</v>
      </c>
      <c r="S44" s="33"/>
      <c r="T44" s="204"/>
      <c r="U44" s="37"/>
      <c r="V44" s="26"/>
      <c r="Y44" s="202">
        <f t="shared" si="8"/>
        <v>38</v>
      </c>
      <c r="Z44">
        <v>6</v>
      </c>
      <c r="AA44" s="34">
        <v>1461.3</v>
      </c>
    </row>
    <row r="45" spans="2:27" ht="16.5" thickTop="1" thickBot="1" x14ac:dyDescent="0.3">
      <c r="B45" s="11" t="s">
        <v>15</v>
      </c>
      <c r="C45" s="14">
        <f>AVERAGE(C6:C44)</f>
        <v>392.72000000000008</v>
      </c>
      <c r="D45" s="14">
        <f>AVERAGE(D6:D44)</f>
        <v>362.67</v>
      </c>
      <c r="E45" s="14">
        <f t="shared" ref="E45:N45" si="21">AVERAGE(E6:E44)</f>
        <v>431.40999999999997</v>
      </c>
      <c r="F45" s="14">
        <f t="shared" si="21"/>
        <v>264.59000000000003</v>
      </c>
      <c r="G45" s="14">
        <f t="shared" si="21"/>
        <v>165.58</v>
      </c>
      <c r="H45" s="14">
        <f t="shared" si="21"/>
        <v>112.46</v>
      </c>
      <c r="I45" s="14">
        <f t="shared" si="21"/>
        <v>68.309999999999988</v>
      </c>
      <c r="J45" s="14">
        <f t="shared" si="21"/>
        <v>79.279999999999987</v>
      </c>
      <c r="K45" s="14">
        <f t="shared" si="21"/>
        <v>156.15000000000003</v>
      </c>
      <c r="L45" s="14">
        <f t="shared" si="21"/>
        <v>194.95000000000002</v>
      </c>
      <c r="M45" s="14">
        <f t="shared" si="21"/>
        <v>314.13</v>
      </c>
      <c r="N45" s="14">
        <f t="shared" si="21"/>
        <v>368.23999999999995</v>
      </c>
      <c r="O45" s="14">
        <f>AVERAGE(O14:O44)</f>
        <v>214.35172413793106</v>
      </c>
      <c r="Q45" s="22" t="s">
        <v>33</v>
      </c>
      <c r="R45" s="42"/>
      <c r="S45" s="13"/>
      <c r="T45" s="12"/>
      <c r="U45" s="12">
        <f>SUM(U6:U44)</f>
        <v>0</v>
      </c>
      <c r="V45" s="27">
        <f>SUM(V6:V44)</f>
        <v>154</v>
      </c>
    </row>
    <row r="52" spans="17:20" ht="15.75" x14ac:dyDescent="0.25">
      <c r="Q52" s="47" t="s">
        <v>37</v>
      </c>
      <c r="R52">
        <f>1-(6*(V45)/(R15^3-R15))</f>
        <v>6.6666666666666652E-2</v>
      </c>
    </row>
    <row r="58" spans="17:20" ht="15.75" x14ac:dyDescent="0.25">
      <c r="Q58" s="47" t="s">
        <v>37</v>
      </c>
      <c r="R58">
        <f>R52*((R15-2)/(1-(R52^2)))^0.5</f>
        <v>0.18898223650461357</v>
      </c>
    </row>
    <row r="60" spans="17:20" x14ac:dyDescent="0.25">
      <c r="Q60" s="48" t="s">
        <v>38</v>
      </c>
      <c r="R60" s="49">
        <v>0.05</v>
      </c>
    </row>
    <row r="61" spans="17:20" x14ac:dyDescent="0.25">
      <c r="Q61" s="46" t="s">
        <v>39</v>
      </c>
      <c r="R61" s="17" t="s">
        <v>40</v>
      </c>
      <c r="T61" s="63" t="s">
        <v>49</v>
      </c>
    </row>
    <row r="62" spans="17:20" x14ac:dyDescent="0.25">
      <c r="Q62" s="46" t="s">
        <v>37</v>
      </c>
      <c r="R62" s="50" t="s">
        <v>134</v>
      </c>
    </row>
    <row r="63" spans="17:20" x14ac:dyDescent="0.25">
      <c r="Q63" s="46" t="s">
        <v>37</v>
      </c>
      <c r="R63" s="17">
        <v>8</v>
      </c>
    </row>
    <row r="64" spans="17:20" x14ac:dyDescent="0.25">
      <c r="Q64" s="51" t="s">
        <v>41</v>
      </c>
    </row>
    <row r="65" spans="6:19" x14ac:dyDescent="0.25">
      <c r="Q65" s="46" t="s">
        <v>37</v>
      </c>
      <c r="R65" s="205">
        <v>1.86</v>
      </c>
      <c r="S65" t="s">
        <v>42</v>
      </c>
    </row>
    <row r="66" spans="6:19" x14ac:dyDescent="0.25">
      <c r="Q66" s="46" t="s">
        <v>37</v>
      </c>
      <c r="R66" s="16" t="s">
        <v>135</v>
      </c>
    </row>
    <row r="67" spans="6:19" x14ac:dyDescent="0.25">
      <c r="F67" s="17" t="s">
        <v>16</v>
      </c>
      <c r="G67" s="16" t="s">
        <v>22</v>
      </c>
      <c r="Q67" s="53" t="s">
        <v>43</v>
      </c>
    </row>
    <row r="68" spans="6:19" x14ac:dyDescent="0.25">
      <c r="F68" s="17" t="s">
        <v>17</v>
      </c>
      <c r="G68" s="16" t="s">
        <v>23</v>
      </c>
      <c r="Q68" s="53" t="s">
        <v>44</v>
      </c>
    </row>
    <row r="69" spans="6:19" x14ac:dyDescent="0.25">
      <c r="F69" s="17" t="s">
        <v>18</v>
      </c>
      <c r="G69" s="16" t="s">
        <v>24</v>
      </c>
    </row>
    <row r="70" spans="6:19" x14ac:dyDescent="0.25">
      <c r="F70" s="17" t="s">
        <v>19</v>
      </c>
      <c r="G70" s="16" t="s">
        <v>25</v>
      </c>
    </row>
    <row r="71" spans="6:19" x14ac:dyDescent="0.25">
      <c r="F71" s="17" t="s">
        <v>20</v>
      </c>
      <c r="G71" s="16" t="s">
        <v>26</v>
      </c>
    </row>
    <row r="72" spans="6:19" x14ac:dyDescent="0.25">
      <c r="F72" s="17" t="s">
        <v>21</v>
      </c>
      <c r="G72" s="16" t="s">
        <v>27</v>
      </c>
    </row>
  </sheetData>
  <sortState xmlns:xlrd2="http://schemas.microsoft.com/office/spreadsheetml/2017/richdata2" ref="Z6:AA44">
    <sortCondition descending="1" ref="AA6:AA44"/>
  </sortState>
  <mergeCells count="9">
    <mergeCell ref="V3:V4"/>
    <mergeCell ref="B2:O2"/>
    <mergeCell ref="B3:O3"/>
    <mergeCell ref="B4:N4"/>
    <mergeCell ref="Q3:Q4"/>
    <mergeCell ref="R3:R4"/>
    <mergeCell ref="S3:S4"/>
    <mergeCell ref="T3:T4"/>
    <mergeCell ref="U3:U4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2</xdr:col>
                <xdr:colOff>19050</xdr:colOff>
                <xdr:row>66</xdr:row>
                <xdr:rowOff>9525</xdr:rowOff>
              </from>
              <to>
                <xdr:col>4</xdr:col>
                <xdr:colOff>95250</xdr:colOff>
                <xdr:row>69</xdr:row>
                <xdr:rowOff>47625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 moveWithCells="1">
              <from>
                <xdr:col>2</xdr:col>
                <xdr:colOff>19050</xdr:colOff>
                <xdr:row>70</xdr:row>
                <xdr:rowOff>38100</xdr:rowOff>
              </from>
              <to>
                <xdr:col>3</xdr:col>
                <xdr:colOff>542925</xdr:colOff>
                <xdr:row>73</xdr:row>
                <xdr:rowOff>38100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r:id="rId9">
            <anchor moveWithCells="1">
              <from>
                <xdr:col>16</xdr:col>
                <xdr:colOff>142875</xdr:colOff>
                <xdr:row>46</xdr:row>
                <xdr:rowOff>142875</xdr:rowOff>
              </from>
              <to>
                <xdr:col>18</xdr:col>
                <xdr:colOff>723900</xdr:colOff>
                <xdr:row>50</xdr:row>
                <xdr:rowOff>104775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r:id="rId11">
            <anchor moveWithCells="1">
              <from>
                <xdr:col>16</xdr:col>
                <xdr:colOff>342900</xdr:colOff>
                <xdr:row>52</xdr:row>
                <xdr:rowOff>85725</xdr:rowOff>
              </from>
              <to>
                <xdr:col>21</xdr:col>
                <xdr:colOff>552450</xdr:colOff>
                <xdr:row>57</xdr:row>
                <xdr:rowOff>38100</xdr:rowOff>
              </to>
            </anchor>
          </objectPr>
        </oleObject>
      </mc:Choice>
      <mc:Fallback>
        <oleObject progId="Equation.3" shapeId="1028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A74"/>
  <sheetViews>
    <sheetView showGridLines="0" topLeftCell="N1" zoomScale="115" zoomScaleNormal="115" workbookViewId="0">
      <selection activeCell="Q71" sqref="Q71"/>
    </sheetView>
  </sheetViews>
  <sheetFormatPr defaultRowHeight="15" x14ac:dyDescent="0.25"/>
  <cols>
    <col min="15" max="15" width="11" customWidth="1"/>
    <col min="18" max="18" width="10.42578125" customWidth="1"/>
    <col min="19" max="19" width="13.28515625" customWidth="1"/>
    <col min="20" max="20" width="10.42578125" customWidth="1"/>
    <col min="21" max="21" width="11.42578125" customWidth="1"/>
    <col min="22" max="22" width="11.85546875" customWidth="1"/>
  </cols>
  <sheetData>
    <row r="1" spans="2:27" ht="15.75" thickBot="1" x14ac:dyDescent="0.3">
      <c r="B1" s="220" t="s">
        <v>125</v>
      </c>
    </row>
    <row r="2" spans="2:27" ht="15.75" thickBot="1" x14ac:dyDescent="0.3">
      <c r="B2" s="290" t="s">
        <v>0</v>
      </c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2"/>
      <c r="Q2" s="52" t="s">
        <v>124</v>
      </c>
      <c r="R2" s="29"/>
      <c r="S2" s="29"/>
      <c r="T2" s="29"/>
      <c r="U2" s="29"/>
      <c r="V2" s="29"/>
    </row>
    <row r="3" spans="2:27" x14ac:dyDescent="0.25">
      <c r="B3" s="293" t="s">
        <v>139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5"/>
      <c r="Q3" s="298" t="s">
        <v>29</v>
      </c>
      <c r="R3" s="300" t="s">
        <v>30</v>
      </c>
      <c r="S3" s="302" t="s">
        <v>36</v>
      </c>
      <c r="T3" s="302" t="s">
        <v>31</v>
      </c>
      <c r="U3" s="304" t="s">
        <v>18</v>
      </c>
      <c r="V3" s="288" t="s">
        <v>32</v>
      </c>
    </row>
    <row r="4" spans="2:27" ht="15.75" customHeight="1" thickBot="1" x14ac:dyDescent="0.3">
      <c r="B4" s="296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1"/>
      <c r="Q4" s="299"/>
      <c r="R4" s="301"/>
      <c r="S4" s="303"/>
      <c r="T4" s="303"/>
      <c r="U4" s="305"/>
      <c r="V4" s="289"/>
    </row>
    <row r="5" spans="2:27" ht="15.75" thickBot="1" x14ac:dyDescent="0.3">
      <c r="B5" s="2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5" t="s">
        <v>13</v>
      </c>
      <c r="O5" s="2" t="s">
        <v>14</v>
      </c>
      <c r="Q5" s="30">
        <v>1</v>
      </c>
      <c r="R5" s="45">
        <v>2</v>
      </c>
      <c r="S5" s="24">
        <v>3</v>
      </c>
      <c r="T5" s="31">
        <v>4</v>
      </c>
      <c r="U5" s="43" t="s">
        <v>34</v>
      </c>
      <c r="V5" s="44" t="s">
        <v>35</v>
      </c>
    </row>
    <row r="6" spans="2:27" ht="15.75" thickTop="1" x14ac:dyDescent="0.25">
      <c r="B6" s="270">
        <v>2004</v>
      </c>
      <c r="C6" s="271">
        <v>531</v>
      </c>
      <c r="D6" s="271">
        <v>371.30000000000007</v>
      </c>
      <c r="E6" s="271">
        <v>459.6</v>
      </c>
      <c r="F6" s="271">
        <v>260.2</v>
      </c>
      <c r="G6" s="271">
        <v>101.3</v>
      </c>
      <c r="H6" s="271">
        <v>117.7</v>
      </c>
      <c r="I6" s="271">
        <v>83.6</v>
      </c>
      <c r="J6" s="271">
        <v>14.599999999999998</v>
      </c>
      <c r="K6" s="271">
        <v>32</v>
      </c>
      <c r="L6" s="271">
        <v>88.8</v>
      </c>
      <c r="M6" s="271">
        <v>157.80000000000001</v>
      </c>
      <c r="N6" s="271">
        <v>290.5</v>
      </c>
      <c r="O6" s="272">
        <f t="shared" ref="O6:O43" si="0">SUM(C6:N6)</f>
        <v>2508.4</v>
      </c>
      <c r="Q6" s="235">
        <f>B6</f>
        <v>2004</v>
      </c>
      <c r="R6" s="38">
        <v>1</v>
      </c>
      <c r="S6" s="278">
        <f>[7]Rekap_2_STA!AH18</f>
        <v>2028.85</v>
      </c>
      <c r="T6" s="239">
        <f>RANK(S6,$S$6:$S$44,0)</f>
        <v>10</v>
      </c>
      <c r="U6" s="36">
        <f>T6-R6</f>
        <v>9</v>
      </c>
      <c r="V6" s="25">
        <f>U6^2</f>
        <v>81</v>
      </c>
      <c r="Y6" s="202">
        <v>1</v>
      </c>
      <c r="Z6">
        <v>36</v>
      </c>
      <c r="AA6" s="34">
        <v>2894.9</v>
      </c>
    </row>
    <row r="7" spans="2:27" x14ac:dyDescent="0.25">
      <c r="B7" s="273">
        <f>B6+1</f>
        <v>2005</v>
      </c>
      <c r="C7" s="274">
        <v>490.29999999999995</v>
      </c>
      <c r="D7" s="274">
        <v>659.9</v>
      </c>
      <c r="E7" s="274">
        <v>333.8</v>
      </c>
      <c r="F7" s="274">
        <v>318.69999999999993</v>
      </c>
      <c r="G7" s="274">
        <v>215.30000000000004</v>
      </c>
      <c r="H7" s="274">
        <v>22.200000000000003</v>
      </c>
      <c r="I7" s="274">
        <v>6.6</v>
      </c>
      <c r="J7" s="274">
        <v>0</v>
      </c>
      <c r="K7" s="274">
        <v>0</v>
      </c>
      <c r="L7" s="274">
        <v>0</v>
      </c>
      <c r="M7" s="274">
        <v>52.400000000000006</v>
      </c>
      <c r="N7" s="274">
        <v>381.3</v>
      </c>
      <c r="O7" s="275">
        <f t="shared" si="0"/>
        <v>2480.5</v>
      </c>
      <c r="Q7" s="236">
        <f t="shared" ref="Q7:Q44" si="1">B7</f>
        <v>2005</v>
      </c>
      <c r="R7" s="39">
        <f t="shared" ref="R7:R43" si="2">R6+1</f>
        <v>2</v>
      </c>
      <c r="S7" s="279">
        <f>[7]Rekap_2_STA!AH19</f>
        <v>2094</v>
      </c>
      <c r="T7" s="240">
        <f t="shared" ref="T7:T17" si="3">RANK(S7,$S$6:$S$44,0)</f>
        <v>8</v>
      </c>
      <c r="U7" s="37">
        <f>T7-R7</f>
        <v>6</v>
      </c>
      <c r="V7" s="26">
        <f>U7^2</f>
        <v>36</v>
      </c>
      <c r="Y7" s="202">
        <f>Y6+1</f>
        <v>2</v>
      </c>
      <c r="Z7">
        <v>11</v>
      </c>
      <c r="AA7" s="34">
        <v>2616.7000000000003</v>
      </c>
    </row>
    <row r="8" spans="2:27" x14ac:dyDescent="0.25">
      <c r="B8" s="273">
        <f t="shared" ref="B8:B44" si="4">B7+1</f>
        <v>2006</v>
      </c>
      <c r="C8" s="274">
        <v>427.1</v>
      </c>
      <c r="D8" s="274">
        <v>450.79999999999995</v>
      </c>
      <c r="E8" s="274">
        <v>374.40000000000003</v>
      </c>
      <c r="F8" s="274">
        <v>345.70000000000005</v>
      </c>
      <c r="G8" s="274">
        <v>74.599999999999994</v>
      </c>
      <c r="H8" s="274">
        <v>86.5</v>
      </c>
      <c r="I8" s="274">
        <v>8.8000000000000007</v>
      </c>
      <c r="J8" s="274">
        <v>0</v>
      </c>
      <c r="K8" s="274">
        <v>1</v>
      </c>
      <c r="L8" s="274">
        <v>108.1</v>
      </c>
      <c r="M8" s="274">
        <v>277.29999999999995</v>
      </c>
      <c r="N8" s="274">
        <v>278.59999999999991</v>
      </c>
      <c r="O8" s="275">
        <f t="shared" si="0"/>
        <v>2432.8999999999996</v>
      </c>
      <c r="Q8" s="236">
        <f t="shared" si="1"/>
        <v>2006</v>
      </c>
      <c r="R8" s="39">
        <f t="shared" si="2"/>
        <v>3</v>
      </c>
      <c r="S8" s="279">
        <f>[7]Rekap_2_STA!AH20</f>
        <v>1669.3000000000002</v>
      </c>
      <c r="T8" s="240">
        <f t="shared" si="3"/>
        <v>12</v>
      </c>
      <c r="U8" s="37">
        <f t="shared" ref="U8:U15" si="5">T8-R8</f>
        <v>9</v>
      </c>
      <c r="V8" s="26">
        <f t="shared" ref="V8:V15" si="6">U8^2</f>
        <v>81</v>
      </c>
      <c r="Y8" s="202">
        <f t="shared" ref="Y8:Y44" si="7">Y7+1</f>
        <v>3</v>
      </c>
      <c r="Z8">
        <v>27</v>
      </c>
      <c r="AA8" s="34">
        <v>2591.5</v>
      </c>
    </row>
    <row r="9" spans="2:27" x14ac:dyDescent="0.25">
      <c r="B9" s="273">
        <f t="shared" si="4"/>
        <v>2007</v>
      </c>
      <c r="C9" s="274">
        <v>567.10000000000014</v>
      </c>
      <c r="D9" s="274">
        <v>280.10000000000002</v>
      </c>
      <c r="E9" s="274">
        <v>559.39999999999986</v>
      </c>
      <c r="F9" s="274">
        <v>172</v>
      </c>
      <c r="G9" s="274">
        <v>82.9</v>
      </c>
      <c r="H9" s="274">
        <v>32.700000000000003</v>
      </c>
      <c r="I9" s="274">
        <v>0</v>
      </c>
      <c r="J9" s="274">
        <v>14.2</v>
      </c>
      <c r="K9" s="274">
        <v>1</v>
      </c>
      <c r="L9" s="274">
        <v>63.5</v>
      </c>
      <c r="M9" s="274">
        <v>646.4</v>
      </c>
      <c r="N9" s="274">
        <v>694.49999999999989</v>
      </c>
      <c r="O9" s="275">
        <f t="shared" si="0"/>
        <v>3113.8</v>
      </c>
      <c r="Q9" s="236">
        <f t="shared" si="1"/>
        <v>2007</v>
      </c>
      <c r="R9" s="39">
        <f t="shared" si="2"/>
        <v>4</v>
      </c>
      <c r="S9" s="279">
        <f>[7]Rekap_2_STA!AH21</f>
        <v>1749.35</v>
      </c>
      <c r="T9" s="240">
        <f t="shared" si="3"/>
        <v>11</v>
      </c>
      <c r="U9" s="37">
        <f t="shared" si="5"/>
        <v>7</v>
      </c>
      <c r="V9" s="26">
        <f t="shared" si="6"/>
        <v>49</v>
      </c>
      <c r="Y9" s="202">
        <f t="shared" si="7"/>
        <v>4</v>
      </c>
      <c r="Z9">
        <v>23</v>
      </c>
      <c r="AA9" s="34">
        <v>2581.1999999999998</v>
      </c>
    </row>
    <row r="10" spans="2:27" x14ac:dyDescent="0.25">
      <c r="B10" s="273">
        <f t="shared" si="4"/>
        <v>2008</v>
      </c>
      <c r="C10" s="274">
        <v>266.7</v>
      </c>
      <c r="D10" s="274">
        <v>453.1</v>
      </c>
      <c r="E10" s="274">
        <v>409.3</v>
      </c>
      <c r="F10" s="274">
        <v>40.500000000000007</v>
      </c>
      <c r="G10" s="274">
        <v>345.4</v>
      </c>
      <c r="H10" s="274">
        <v>288.89999999999998</v>
      </c>
      <c r="I10" s="274">
        <v>286.29999999999995</v>
      </c>
      <c r="J10" s="274">
        <v>564.69999999999993</v>
      </c>
      <c r="K10" s="274">
        <v>548.6</v>
      </c>
      <c r="L10" s="274">
        <v>385.29999999999995</v>
      </c>
      <c r="M10" s="274">
        <v>296.39999999999998</v>
      </c>
      <c r="N10" s="274">
        <v>165.10000000000005</v>
      </c>
      <c r="O10" s="275">
        <f t="shared" si="0"/>
        <v>4050.2999999999993</v>
      </c>
      <c r="Q10" s="236">
        <f t="shared" si="1"/>
        <v>2008</v>
      </c>
      <c r="R10" s="39">
        <f t="shared" si="2"/>
        <v>5</v>
      </c>
      <c r="S10" s="279">
        <f>[7]Rekap_2_STA!AH22</f>
        <v>2054.5</v>
      </c>
      <c r="T10" s="240">
        <f t="shared" si="3"/>
        <v>9</v>
      </c>
      <c r="U10" s="37">
        <f t="shared" si="5"/>
        <v>4</v>
      </c>
      <c r="V10" s="26">
        <f t="shared" si="6"/>
        <v>16</v>
      </c>
      <c r="Y10" s="202">
        <f t="shared" si="7"/>
        <v>5</v>
      </c>
      <c r="Z10">
        <v>19</v>
      </c>
      <c r="AA10" s="34">
        <v>2569.1299999999997</v>
      </c>
    </row>
    <row r="11" spans="2:27" x14ac:dyDescent="0.25">
      <c r="B11" s="273">
        <f t="shared" si="4"/>
        <v>2009</v>
      </c>
      <c r="C11" s="274">
        <v>318</v>
      </c>
      <c r="D11" s="274">
        <v>314.90000000000003</v>
      </c>
      <c r="E11" s="274">
        <v>610.30000000000007</v>
      </c>
      <c r="F11" s="274">
        <v>408.99999999999994</v>
      </c>
      <c r="G11" s="274">
        <v>415.99999999999994</v>
      </c>
      <c r="H11" s="274">
        <v>181.2</v>
      </c>
      <c r="I11" s="274">
        <v>88.9</v>
      </c>
      <c r="J11" s="274">
        <v>115</v>
      </c>
      <c r="K11" s="274">
        <v>216.30000000000004</v>
      </c>
      <c r="L11" s="274">
        <v>196.9</v>
      </c>
      <c r="M11" s="274">
        <v>323.90000000000003</v>
      </c>
      <c r="N11" s="274">
        <v>274.3</v>
      </c>
      <c r="O11" s="275">
        <f t="shared" si="0"/>
        <v>3464.7000000000007</v>
      </c>
      <c r="Q11" s="236">
        <f t="shared" si="1"/>
        <v>2009</v>
      </c>
      <c r="R11" s="39">
        <f t="shared" si="2"/>
        <v>6</v>
      </c>
      <c r="S11" s="279">
        <f>[7]Rekap_2_STA!AH23</f>
        <v>2798.25</v>
      </c>
      <c r="T11" s="240">
        <f t="shared" si="3"/>
        <v>1</v>
      </c>
      <c r="U11" s="37">
        <f t="shared" si="5"/>
        <v>-5</v>
      </c>
      <c r="V11" s="26">
        <f t="shared" si="6"/>
        <v>25</v>
      </c>
      <c r="Y11" s="202">
        <f t="shared" si="7"/>
        <v>6</v>
      </c>
      <c r="Z11">
        <v>31</v>
      </c>
      <c r="AA11" s="34">
        <v>2558.1999999999998</v>
      </c>
    </row>
    <row r="12" spans="2:27" x14ac:dyDescent="0.25">
      <c r="B12" s="273">
        <f t="shared" si="4"/>
        <v>2010</v>
      </c>
      <c r="C12" s="274">
        <v>76.8</v>
      </c>
      <c r="D12" s="274">
        <v>181.70000000000007</v>
      </c>
      <c r="E12" s="274">
        <v>566.9</v>
      </c>
      <c r="F12" s="274">
        <v>612.80000000000007</v>
      </c>
      <c r="G12" s="274">
        <v>141.69999999999999</v>
      </c>
      <c r="H12" s="274">
        <v>97.7</v>
      </c>
      <c r="I12" s="274">
        <v>0</v>
      </c>
      <c r="J12" s="274">
        <v>0</v>
      </c>
      <c r="K12" s="274">
        <v>0</v>
      </c>
      <c r="L12" s="274">
        <v>40.1</v>
      </c>
      <c r="M12" s="274">
        <v>393.79999999999995</v>
      </c>
      <c r="N12" s="274">
        <v>471.09999999999997</v>
      </c>
      <c r="O12" s="275">
        <f t="shared" si="0"/>
        <v>2582.6</v>
      </c>
      <c r="Q12" s="236">
        <f t="shared" si="1"/>
        <v>2010</v>
      </c>
      <c r="R12" s="39">
        <f t="shared" si="2"/>
        <v>7</v>
      </c>
      <c r="S12" s="279">
        <f>[7]Rekap_2_STA!AH24</f>
        <v>2348.75</v>
      </c>
      <c r="T12" s="240">
        <f t="shared" si="3"/>
        <v>2</v>
      </c>
      <c r="U12" s="37">
        <f t="shared" si="5"/>
        <v>-5</v>
      </c>
      <c r="V12" s="26">
        <f t="shared" si="6"/>
        <v>25</v>
      </c>
      <c r="Y12" s="202">
        <f t="shared" si="7"/>
        <v>7</v>
      </c>
      <c r="Z12">
        <v>28</v>
      </c>
      <c r="AA12" s="34">
        <v>2550.3999999999996</v>
      </c>
    </row>
    <row r="13" spans="2:27" x14ac:dyDescent="0.25">
      <c r="B13" s="273">
        <f t="shared" si="4"/>
        <v>2011</v>
      </c>
      <c r="C13" s="274">
        <v>564.1</v>
      </c>
      <c r="D13" s="274">
        <v>258.09999999999997</v>
      </c>
      <c r="E13" s="274">
        <v>362.00000000000006</v>
      </c>
      <c r="F13" s="274">
        <v>152.5</v>
      </c>
      <c r="G13" s="274">
        <v>56.2</v>
      </c>
      <c r="H13" s="274">
        <v>75.3</v>
      </c>
      <c r="I13" s="274">
        <v>0</v>
      </c>
      <c r="J13" s="274">
        <v>44.3</v>
      </c>
      <c r="K13" s="274">
        <v>0</v>
      </c>
      <c r="L13" s="274">
        <v>46.7</v>
      </c>
      <c r="M13" s="274">
        <v>202.1</v>
      </c>
      <c r="N13" s="274">
        <v>494.19999999999993</v>
      </c>
      <c r="O13" s="275">
        <f t="shared" si="0"/>
        <v>2255.5</v>
      </c>
      <c r="Q13" s="236">
        <f t="shared" si="1"/>
        <v>2011</v>
      </c>
      <c r="R13" s="39">
        <f t="shared" si="2"/>
        <v>8</v>
      </c>
      <c r="S13" s="279">
        <f>[7]Rekap_2_STA!AH25</f>
        <v>2172.5</v>
      </c>
      <c r="T13" s="240">
        <f t="shared" si="3"/>
        <v>7</v>
      </c>
      <c r="U13" s="37">
        <f t="shared" si="5"/>
        <v>-1</v>
      </c>
      <c r="V13" s="26">
        <f t="shared" si="6"/>
        <v>1</v>
      </c>
      <c r="Y13" s="202">
        <f t="shared" si="7"/>
        <v>8</v>
      </c>
      <c r="Z13">
        <v>22</v>
      </c>
      <c r="AA13" s="34">
        <v>2527.6999999999998</v>
      </c>
    </row>
    <row r="14" spans="2:27" x14ac:dyDescent="0.25">
      <c r="B14" s="273">
        <f t="shared" si="4"/>
        <v>2012</v>
      </c>
      <c r="C14" s="274">
        <v>340.79999999999995</v>
      </c>
      <c r="D14" s="274">
        <v>539.80000000000007</v>
      </c>
      <c r="E14" s="274">
        <v>438.49999999999994</v>
      </c>
      <c r="F14" s="274">
        <v>317</v>
      </c>
      <c r="G14" s="274">
        <v>156.5</v>
      </c>
      <c r="H14" s="274">
        <v>222.39999999999998</v>
      </c>
      <c r="I14" s="274">
        <v>205.39999999999998</v>
      </c>
      <c r="J14" s="274">
        <v>19.899999999999999</v>
      </c>
      <c r="K14" s="274">
        <v>298.90000000000003</v>
      </c>
      <c r="L14" s="274">
        <v>689.5</v>
      </c>
      <c r="M14" s="274">
        <v>401.50000000000006</v>
      </c>
      <c r="N14" s="274">
        <v>347.4</v>
      </c>
      <c r="O14" s="275">
        <f t="shared" si="0"/>
        <v>3977.6000000000004</v>
      </c>
      <c r="Q14" s="236">
        <f t="shared" si="1"/>
        <v>2012</v>
      </c>
      <c r="R14" s="39">
        <f t="shared" si="2"/>
        <v>9</v>
      </c>
      <c r="S14" s="279">
        <f>[7]Rekap_2_STA!AH26</f>
        <v>2283.75</v>
      </c>
      <c r="T14" s="240">
        <f t="shared" si="3"/>
        <v>3</v>
      </c>
      <c r="U14" s="37">
        <f t="shared" si="5"/>
        <v>-6</v>
      </c>
      <c r="V14" s="26">
        <f t="shared" si="6"/>
        <v>36</v>
      </c>
      <c r="Y14" s="202">
        <f t="shared" si="7"/>
        <v>9</v>
      </c>
      <c r="Z14">
        <v>34</v>
      </c>
      <c r="AA14" s="34">
        <v>2490.0999999999995</v>
      </c>
    </row>
    <row r="15" spans="2:27" x14ac:dyDescent="0.25">
      <c r="B15" s="273">
        <f t="shared" si="4"/>
        <v>2013</v>
      </c>
      <c r="C15" s="274">
        <v>345.3</v>
      </c>
      <c r="D15" s="274">
        <v>117.00000000000001</v>
      </c>
      <c r="E15" s="274">
        <v>199.90000000000003</v>
      </c>
      <c r="F15" s="274">
        <v>17.5</v>
      </c>
      <c r="G15" s="274">
        <v>65.900000000000006</v>
      </c>
      <c r="H15" s="274">
        <v>0</v>
      </c>
      <c r="I15" s="274">
        <v>3.5</v>
      </c>
      <c r="J15" s="274">
        <v>20.099999999999998</v>
      </c>
      <c r="K15" s="274">
        <v>463.70000000000005</v>
      </c>
      <c r="L15" s="274">
        <v>330.60000000000014</v>
      </c>
      <c r="M15" s="274">
        <v>389.7</v>
      </c>
      <c r="N15" s="274">
        <v>285.40000000000003</v>
      </c>
      <c r="O15" s="275">
        <f t="shared" si="0"/>
        <v>2238.6000000000004</v>
      </c>
      <c r="Q15" s="236">
        <f t="shared" si="1"/>
        <v>2013</v>
      </c>
      <c r="R15" s="40">
        <f t="shared" si="2"/>
        <v>10</v>
      </c>
      <c r="S15" s="279">
        <f>[7]Rekap_2_STA!AH27</f>
        <v>2176.75</v>
      </c>
      <c r="T15" s="240">
        <f t="shared" si="3"/>
        <v>6</v>
      </c>
      <c r="U15" s="37">
        <f t="shared" si="5"/>
        <v>-4</v>
      </c>
      <c r="V15" s="26">
        <f t="shared" si="6"/>
        <v>16</v>
      </c>
      <c r="Y15" s="202">
        <f t="shared" si="7"/>
        <v>10</v>
      </c>
      <c r="Z15">
        <v>9</v>
      </c>
      <c r="AA15" s="34">
        <v>2489.1</v>
      </c>
    </row>
    <row r="16" spans="2:27" x14ac:dyDescent="0.25">
      <c r="B16" s="273">
        <f t="shared" si="4"/>
        <v>2014</v>
      </c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15"/>
      <c r="Q16" s="236">
        <f t="shared" si="1"/>
        <v>2014</v>
      </c>
      <c r="R16" s="40">
        <f t="shared" si="2"/>
        <v>11</v>
      </c>
      <c r="S16" s="279">
        <f>[7]Rekap_2_STA!AH28</f>
        <v>2264.9</v>
      </c>
      <c r="T16" s="240">
        <f t="shared" si="3"/>
        <v>4</v>
      </c>
      <c r="U16" s="37">
        <f t="shared" ref="U16:U17" si="8">T16-R16</f>
        <v>-7</v>
      </c>
      <c r="V16" s="26">
        <f t="shared" ref="V16:V17" si="9">U16^2</f>
        <v>49</v>
      </c>
      <c r="Y16" s="202"/>
      <c r="AA16" s="34"/>
    </row>
    <row r="17" spans="2:27" x14ac:dyDescent="0.25">
      <c r="B17" s="273">
        <f t="shared" si="4"/>
        <v>2015</v>
      </c>
      <c r="C17" s="255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15"/>
      <c r="Q17" s="236">
        <f t="shared" si="1"/>
        <v>2015</v>
      </c>
      <c r="R17" s="40">
        <f t="shared" si="2"/>
        <v>12</v>
      </c>
      <c r="S17" s="279">
        <f>[7]Rekap_2_STA!AH29</f>
        <v>2209.6772727272723</v>
      </c>
      <c r="T17" s="240">
        <f t="shared" si="3"/>
        <v>5</v>
      </c>
      <c r="U17" s="37">
        <f t="shared" si="8"/>
        <v>-7</v>
      </c>
      <c r="V17" s="26">
        <f t="shared" si="9"/>
        <v>49</v>
      </c>
      <c r="Y17" s="202">
        <f>Y15+1</f>
        <v>11</v>
      </c>
      <c r="Z17">
        <v>30</v>
      </c>
      <c r="AA17" s="34">
        <v>2454.1</v>
      </c>
    </row>
    <row r="18" spans="2:27" x14ac:dyDescent="0.25">
      <c r="B18" s="8">
        <f t="shared" si="4"/>
        <v>2016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15">
        <f t="shared" si="0"/>
        <v>0</v>
      </c>
      <c r="Q18" s="236">
        <f t="shared" si="1"/>
        <v>2016</v>
      </c>
      <c r="R18" s="40">
        <f t="shared" si="2"/>
        <v>13</v>
      </c>
      <c r="S18" s="276"/>
      <c r="T18" s="277"/>
      <c r="U18" s="37"/>
      <c r="V18" s="26"/>
      <c r="Y18" s="202">
        <f t="shared" si="7"/>
        <v>12</v>
      </c>
      <c r="Z18">
        <v>33</v>
      </c>
      <c r="AA18" s="34">
        <v>2444.1999999999998</v>
      </c>
    </row>
    <row r="19" spans="2:27" x14ac:dyDescent="0.25">
      <c r="B19" s="8">
        <f t="shared" si="4"/>
        <v>2017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15">
        <f t="shared" si="0"/>
        <v>0</v>
      </c>
      <c r="Q19" s="236">
        <f t="shared" si="1"/>
        <v>2017</v>
      </c>
      <c r="R19" s="40">
        <f t="shared" si="2"/>
        <v>14</v>
      </c>
      <c r="S19" s="33"/>
      <c r="T19" s="238"/>
      <c r="U19" s="37"/>
      <c r="V19" s="26"/>
      <c r="Y19" s="202">
        <f t="shared" si="7"/>
        <v>13</v>
      </c>
      <c r="Z19">
        <v>37</v>
      </c>
      <c r="AA19" s="34">
        <v>2431.3000000000002</v>
      </c>
    </row>
    <row r="20" spans="2:27" x14ac:dyDescent="0.25">
      <c r="B20" s="8">
        <f t="shared" si="4"/>
        <v>2018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15">
        <f t="shared" si="0"/>
        <v>0</v>
      </c>
      <c r="Q20" s="236">
        <f t="shared" si="1"/>
        <v>2018</v>
      </c>
      <c r="R20" s="40">
        <f t="shared" si="2"/>
        <v>15</v>
      </c>
      <c r="S20" s="33"/>
      <c r="T20" s="203"/>
      <c r="U20" s="37"/>
      <c r="V20" s="26"/>
      <c r="Y20" s="202">
        <f t="shared" si="7"/>
        <v>14</v>
      </c>
      <c r="Z20">
        <v>38</v>
      </c>
      <c r="AA20" s="34">
        <v>2431.3000000000002</v>
      </c>
    </row>
    <row r="21" spans="2:27" x14ac:dyDescent="0.25">
      <c r="B21" s="8">
        <f t="shared" si="4"/>
        <v>2019</v>
      </c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15">
        <f t="shared" si="0"/>
        <v>0</v>
      </c>
      <c r="Q21" s="236">
        <f t="shared" si="1"/>
        <v>2019</v>
      </c>
      <c r="R21" s="40">
        <f t="shared" si="2"/>
        <v>16</v>
      </c>
      <c r="S21" s="33"/>
      <c r="T21" s="203"/>
      <c r="U21" s="37"/>
      <c r="V21" s="26"/>
      <c r="Y21" s="202">
        <f t="shared" si="7"/>
        <v>15</v>
      </c>
      <c r="Z21">
        <v>35</v>
      </c>
      <c r="AA21" s="34">
        <v>2430.4000000000005</v>
      </c>
    </row>
    <row r="22" spans="2:27" x14ac:dyDescent="0.25">
      <c r="B22" s="8">
        <f t="shared" si="4"/>
        <v>2020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15">
        <f t="shared" si="0"/>
        <v>0</v>
      </c>
      <c r="Q22" s="236">
        <f t="shared" si="1"/>
        <v>2020</v>
      </c>
      <c r="R22" s="40">
        <f t="shared" si="2"/>
        <v>17</v>
      </c>
      <c r="S22" s="33"/>
      <c r="T22" s="203"/>
      <c r="U22" s="37"/>
      <c r="V22" s="26"/>
      <c r="Y22" s="202">
        <f t="shared" si="7"/>
        <v>16</v>
      </c>
      <c r="Z22">
        <v>26</v>
      </c>
      <c r="AA22" s="34">
        <v>2345.3000000000002</v>
      </c>
    </row>
    <row r="23" spans="2:27" x14ac:dyDescent="0.25">
      <c r="B23" s="8">
        <f t="shared" si="4"/>
        <v>2021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15">
        <f t="shared" si="0"/>
        <v>0</v>
      </c>
      <c r="Q23" s="236">
        <f t="shared" si="1"/>
        <v>2021</v>
      </c>
      <c r="R23" s="40">
        <f t="shared" si="2"/>
        <v>18</v>
      </c>
      <c r="S23" s="33"/>
      <c r="T23" s="203"/>
      <c r="U23" s="37"/>
      <c r="V23" s="26"/>
      <c r="Y23" s="202">
        <f t="shared" si="7"/>
        <v>17</v>
      </c>
      <c r="Z23">
        <v>18</v>
      </c>
      <c r="AA23" s="34">
        <v>2339.5</v>
      </c>
    </row>
    <row r="24" spans="2:27" x14ac:dyDescent="0.25">
      <c r="B24" s="8">
        <f t="shared" si="4"/>
        <v>2022</v>
      </c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15">
        <f t="shared" si="0"/>
        <v>0</v>
      </c>
      <c r="Q24" s="236">
        <f t="shared" si="1"/>
        <v>2022</v>
      </c>
      <c r="R24" s="40">
        <f t="shared" si="2"/>
        <v>19</v>
      </c>
      <c r="S24" s="33"/>
      <c r="T24" s="203"/>
      <c r="U24" s="37"/>
      <c r="V24" s="26"/>
      <c r="Y24" s="202">
        <f t="shared" si="7"/>
        <v>18</v>
      </c>
      <c r="Z24">
        <v>12</v>
      </c>
      <c r="AA24" s="34">
        <v>2338.6</v>
      </c>
    </row>
    <row r="25" spans="2:27" x14ac:dyDescent="0.25">
      <c r="B25" s="8">
        <f t="shared" si="4"/>
        <v>2023</v>
      </c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9">
        <f t="shared" si="0"/>
        <v>0</v>
      </c>
      <c r="Q25" s="236">
        <f t="shared" si="1"/>
        <v>2023</v>
      </c>
      <c r="R25" s="39">
        <f t="shared" si="2"/>
        <v>20</v>
      </c>
      <c r="S25" s="33"/>
      <c r="T25" s="203"/>
      <c r="U25" s="37"/>
      <c r="V25" s="26"/>
      <c r="Y25" s="202">
        <f t="shared" si="7"/>
        <v>19</v>
      </c>
      <c r="Z25">
        <v>17</v>
      </c>
      <c r="AA25" s="34">
        <v>2312.6999999999998</v>
      </c>
    </row>
    <row r="26" spans="2:27" x14ac:dyDescent="0.25">
      <c r="B26" s="8">
        <f t="shared" si="4"/>
        <v>2024</v>
      </c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9">
        <f t="shared" si="0"/>
        <v>0</v>
      </c>
      <c r="Q26" s="236">
        <f t="shared" si="1"/>
        <v>2024</v>
      </c>
      <c r="R26" s="39">
        <f t="shared" si="2"/>
        <v>21</v>
      </c>
      <c r="S26" s="33"/>
      <c r="T26" s="203"/>
      <c r="U26" s="37"/>
      <c r="V26" s="26"/>
      <c r="Y26" s="202">
        <f t="shared" si="7"/>
        <v>20</v>
      </c>
      <c r="Z26">
        <v>7</v>
      </c>
      <c r="AA26" s="34">
        <v>2234.2000000000003</v>
      </c>
    </row>
    <row r="27" spans="2:27" x14ac:dyDescent="0.25">
      <c r="B27" s="8">
        <f t="shared" si="4"/>
        <v>2025</v>
      </c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9">
        <f t="shared" si="0"/>
        <v>0</v>
      </c>
      <c r="Q27" s="236">
        <f t="shared" si="1"/>
        <v>2025</v>
      </c>
      <c r="R27" s="39">
        <f t="shared" si="2"/>
        <v>22</v>
      </c>
      <c r="S27" s="33"/>
      <c r="T27" s="203"/>
      <c r="U27" s="37"/>
      <c r="V27" s="26"/>
      <c r="Y27" s="202">
        <f t="shared" si="7"/>
        <v>21</v>
      </c>
      <c r="Z27">
        <v>4</v>
      </c>
      <c r="AA27" s="34">
        <v>2215.5</v>
      </c>
    </row>
    <row r="28" spans="2:27" x14ac:dyDescent="0.25">
      <c r="B28" s="8">
        <f t="shared" si="4"/>
        <v>2026</v>
      </c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9">
        <f t="shared" si="0"/>
        <v>0</v>
      </c>
      <c r="Q28" s="236">
        <f t="shared" si="1"/>
        <v>2026</v>
      </c>
      <c r="R28" s="39">
        <f t="shared" si="2"/>
        <v>23</v>
      </c>
      <c r="S28" s="33"/>
      <c r="T28" s="203"/>
      <c r="U28" s="37"/>
      <c r="V28" s="26"/>
      <c r="Y28" s="202">
        <f t="shared" si="7"/>
        <v>22</v>
      </c>
      <c r="Z28">
        <v>32</v>
      </c>
      <c r="AA28" s="34">
        <v>2163.2000000000003</v>
      </c>
    </row>
    <row r="29" spans="2:27" x14ac:dyDescent="0.25">
      <c r="B29" s="8">
        <f t="shared" si="4"/>
        <v>2027</v>
      </c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9">
        <f t="shared" si="0"/>
        <v>0</v>
      </c>
      <c r="Q29" s="236">
        <f t="shared" si="1"/>
        <v>2027</v>
      </c>
      <c r="R29" s="39">
        <f t="shared" si="2"/>
        <v>24</v>
      </c>
      <c r="S29" s="33"/>
      <c r="T29" s="203"/>
      <c r="U29" s="37"/>
      <c r="V29" s="26"/>
      <c r="Y29" s="202">
        <f t="shared" si="7"/>
        <v>23</v>
      </c>
      <c r="Z29">
        <v>1</v>
      </c>
      <c r="AA29" s="34">
        <v>2123.6999999999998</v>
      </c>
    </row>
    <row r="30" spans="2:27" x14ac:dyDescent="0.25">
      <c r="B30" s="8">
        <f t="shared" si="4"/>
        <v>2028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10">
        <f t="shared" si="0"/>
        <v>0</v>
      </c>
      <c r="Q30" s="236">
        <f t="shared" si="1"/>
        <v>2028</v>
      </c>
      <c r="R30" s="41">
        <f t="shared" si="2"/>
        <v>25</v>
      </c>
      <c r="S30" s="33"/>
      <c r="T30" s="203"/>
      <c r="U30" s="37"/>
      <c r="V30" s="26"/>
      <c r="Y30" s="202">
        <f t="shared" si="7"/>
        <v>24</v>
      </c>
      <c r="Z30">
        <v>13</v>
      </c>
      <c r="AA30" s="34">
        <v>2109</v>
      </c>
    </row>
    <row r="31" spans="2:27" x14ac:dyDescent="0.25">
      <c r="B31" s="8">
        <f t="shared" si="4"/>
        <v>2029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10">
        <f t="shared" si="0"/>
        <v>0</v>
      </c>
      <c r="Q31" s="236">
        <f t="shared" si="1"/>
        <v>2029</v>
      </c>
      <c r="R31" s="41">
        <f t="shared" si="2"/>
        <v>26</v>
      </c>
      <c r="S31" s="33"/>
      <c r="T31" s="203"/>
      <c r="U31" s="37"/>
      <c r="V31" s="26"/>
      <c r="Y31" s="202">
        <f t="shared" si="7"/>
        <v>25</v>
      </c>
      <c r="Z31">
        <v>8</v>
      </c>
      <c r="AA31" s="34">
        <v>2060.1</v>
      </c>
    </row>
    <row r="32" spans="2:27" x14ac:dyDescent="0.25">
      <c r="B32" s="8">
        <f t="shared" si="4"/>
        <v>2030</v>
      </c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10">
        <f t="shared" si="0"/>
        <v>0</v>
      </c>
      <c r="Q32" s="236">
        <f t="shared" si="1"/>
        <v>2030</v>
      </c>
      <c r="R32" s="41">
        <f t="shared" si="2"/>
        <v>27</v>
      </c>
      <c r="S32" s="33"/>
      <c r="T32" s="204"/>
      <c r="U32" s="37"/>
      <c r="V32" s="26"/>
      <c r="Y32" s="202">
        <f t="shared" si="7"/>
        <v>26</v>
      </c>
      <c r="Z32">
        <v>10</v>
      </c>
      <c r="AA32" s="34">
        <v>2022.5</v>
      </c>
    </row>
    <row r="33" spans="2:27" x14ac:dyDescent="0.25">
      <c r="B33" s="8">
        <f t="shared" si="4"/>
        <v>2031</v>
      </c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10">
        <f t="shared" si="0"/>
        <v>0</v>
      </c>
      <c r="Q33" s="236">
        <f t="shared" si="1"/>
        <v>2031</v>
      </c>
      <c r="R33" s="41">
        <f t="shared" si="2"/>
        <v>28</v>
      </c>
      <c r="S33" s="33"/>
      <c r="T33" s="204"/>
      <c r="U33" s="37"/>
      <c r="V33" s="26"/>
      <c r="Y33" s="202">
        <f t="shared" si="7"/>
        <v>27</v>
      </c>
      <c r="Z33">
        <v>29</v>
      </c>
      <c r="AA33" s="34">
        <v>1946.7000000000003</v>
      </c>
    </row>
    <row r="34" spans="2:27" x14ac:dyDescent="0.25">
      <c r="B34" s="8">
        <f t="shared" si="4"/>
        <v>2032</v>
      </c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10">
        <f t="shared" si="0"/>
        <v>0</v>
      </c>
      <c r="Q34" s="236">
        <f t="shared" si="1"/>
        <v>2032</v>
      </c>
      <c r="R34" s="41">
        <f t="shared" si="2"/>
        <v>29</v>
      </c>
      <c r="S34" s="33"/>
      <c r="T34" s="204"/>
      <c r="U34" s="37"/>
      <c r="V34" s="26"/>
      <c r="Y34" s="202">
        <f t="shared" si="7"/>
        <v>28</v>
      </c>
      <c r="Z34">
        <v>24</v>
      </c>
      <c r="AA34" s="34">
        <v>1913.3000000000002</v>
      </c>
    </row>
    <row r="35" spans="2:27" x14ac:dyDescent="0.25">
      <c r="B35" s="8">
        <f t="shared" si="4"/>
        <v>2033</v>
      </c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10">
        <f t="shared" si="0"/>
        <v>0</v>
      </c>
      <c r="Q35" s="236">
        <f t="shared" si="1"/>
        <v>2033</v>
      </c>
      <c r="R35" s="41">
        <f t="shared" si="2"/>
        <v>30</v>
      </c>
      <c r="S35" s="33"/>
      <c r="T35" s="204"/>
      <c r="U35" s="37"/>
      <c r="V35" s="26"/>
      <c r="Y35" s="202">
        <f t="shared" si="7"/>
        <v>29</v>
      </c>
      <c r="Z35">
        <v>21</v>
      </c>
      <c r="AA35" s="34">
        <v>1852.9</v>
      </c>
    </row>
    <row r="36" spans="2:27" x14ac:dyDescent="0.25">
      <c r="B36" s="8">
        <f t="shared" si="4"/>
        <v>2034</v>
      </c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10">
        <f t="shared" si="0"/>
        <v>0</v>
      </c>
      <c r="Q36" s="236">
        <f t="shared" si="1"/>
        <v>2034</v>
      </c>
      <c r="R36" s="41">
        <f t="shared" si="2"/>
        <v>31</v>
      </c>
      <c r="S36" s="33"/>
      <c r="T36" s="204"/>
      <c r="U36" s="37"/>
      <c r="V36" s="26"/>
      <c r="Y36" s="202">
        <f t="shared" si="7"/>
        <v>30</v>
      </c>
      <c r="Z36">
        <v>3</v>
      </c>
      <c r="AA36" s="34">
        <v>1844.2</v>
      </c>
    </row>
    <row r="37" spans="2:27" x14ac:dyDescent="0.25">
      <c r="B37" s="8">
        <f t="shared" si="4"/>
        <v>2035</v>
      </c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10">
        <f t="shared" si="0"/>
        <v>0</v>
      </c>
      <c r="Q37" s="236">
        <f t="shared" si="1"/>
        <v>2035</v>
      </c>
      <c r="R37" s="41">
        <f t="shared" si="2"/>
        <v>32</v>
      </c>
      <c r="S37" s="33"/>
      <c r="T37" s="204"/>
      <c r="U37" s="37"/>
      <c r="V37" s="26"/>
      <c r="Y37" s="202">
        <f t="shared" si="7"/>
        <v>31</v>
      </c>
      <c r="Z37">
        <v>16</v>
      </c>
      <c r="AA37" s="34">
        <v>1817.5000000000002</v>
      </c>
    </row>
    <row r="38" spans="2:27" x14ac:dyDescent="0.25">
      <c r="B38" s="8">
        <f t="shared" si="4"/>
        <v>2036</v>
      </c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10">
        <f t="shared" si="0"/>
        <v>0</v>
      </c>
      <c r="Q38" s="236">
        <f t="shared" si="1"/>
        <v>2036</v>
      </c>
      <c r="R38" s="41">
        <f t="shared" si="2"/>
        <v>33</v>
      </c>
      <c r="S38" s="33"/>
      <c r="T38" s="204"/>
      <c r="U38" s="37"/>
      <c r="V38" s="26"/>
      <c r="Y38" s="202">
        <f t="shared" si="7"/>
        <v>32</v>
      </c>
      <c r="Z38">
        <v>14</v>
      </c>
      <c r="AA38" s="34">
        <v>1732.6000000000004</v>
      </c>
    </row>
    <row r="39" spans="2:27" x14ac:dyDescent="0.25">
      <c r="B39" s="8">
        <f t="shared" si="4"/>
        <v>2037</v>
      </c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10">
        <f t="shared" si="0"/>
        <v>0</v>
      </c>
      <c r="Q39" s="236">
        <f t="shared" si="1"/>
        <v>2037</v>
      </c>
      <c r="R39" s="41">
        <f t="shared" si="2"/>
        <v>34</v>
      </c>
      <c r="S39" s="33"/>
      <c r="T39" s="204"/>
      <c r="U39" s="37"/>
      <c r="V39" s="26"/>
      <c r="Y39" s="202">
        <f t="shared" si="7"/>
        <v>33</v>
      </c>
      <c r="Z39">
        <v>20</v>
      </c>
      <c r="AA39" s="34">
        <v>1678.6000000000001</v>
      </c>
    </row>
    <row r="40" spans="2:27" x14ac:dyDescent="0.25">
      <c r="B40" s="8">
        <f t="shared" si="4"/>
        <v>2038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10">
        <f t="shared" si="0"/>
        <v>0</v>
      </c>
      <c r="Q40" s="236">
        <f t="shared" si="1"/>
        <v>2038</v>
      </c>
      <c r="R40" s="41">
        <f t="shared" si="2"/>
        <v>35</v>
      </c>
      <c r="S40" s="33"/>
      <c r="T40" s="204"/>
      <c r="U40" s="37"/>
      <c r="V40" s="26"/>
      <c r="Y40" s="202">
        <f t="shared" si="7"/>
        <v>34</v>
      </c>
      <c r="Z40">
        <v>25</v>
      </c>
      <c r="AA40" s="34">
        <v>1676.9000000000003</v>
      </c>
    </row>
    <row r="41" spans="2:27" x14ac:dyDescent="0.25">
      <c r="B41" s="8">
        <f t="shared" si="4"/>
        <v>2039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10">
        <f t="shared" si="0"/>
        <v>0</v>
      </c>
      <c r="Q41" s="236">
        <f t="shared" si="1"/>
        <v>2039</v>
      </c>
      <c r="R41" s="41">
        <f t="shared" si="2"/>
        <v>36</v>
      </c>
      <c r="S41" s="33"/>
      <c r="T41" s="204"/>
      <c r="U41" s="37"/>
      <c r="V41" s="26"/>
      <c r="Y41" s="202">
        <f t="shared" si="7"/>
        <v>35</v>
      </c>
      <c r="Z41">
        <v>2</v>
      </c>
      <c r="AA41" s="34">
        <v>1659.8000000000002</v>
      </c>
    </row>
    <row r="42" spans="2:27" x14ac:dyDescent="0.25">
      <c r="B42" s="8">
        <f t="shared" si="4"/>
        <v>2040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10">
        <f t="shared" si="0"/>
        <v>0</v>
      </c>
      <c r="Q42" s="236">
        <f t="shared" si="1"/>
        <v>2040</v>
      </c>
      <c r="R42" s="41">
        <f t="shared" si="2"/>
        <v>37</v>
      </c>
      <c r="S42" s="33"/>
      <c r="T42" s="204"/>
      <c r="U42" s="37"/>
      <c r="V42" s="26"/>
      <c r="Y42" s="202">
        <f t="shared" si="7"/>
        <v>36</v>
      </c>
      <c r="Z42">
        <v>15</v>
      </c>
      <c r="AA42" s="34">
        <v>1582.3</v>
      </c>
    </row>
    <row r="43" spans="2:27" x14ac:dyDescent="0.25">
      <c r="B43" s="8">
        <f t="shared" si="4"/>
        <v>2041</v>
      </c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10">
        <f t="shared" si="0"/>
        <v>0</v>
      </c>
      <c r="Q43" s="236">
        <f t="shared" si="1"/>
        <v>2041</v>
      </c>
      <c r="R43" s="41">
        <f t="shared" si="2"/>
        <v>38</v>
      </c>
      <c r="S43" s="33"/>
      <c r="T43" s="204"/>
      <c r="U43" s="37"/>
      <c r="V43" s="26"/>
      <c r="Y43" s="202">
        <f t="shared" si="7"/>
        <v>37</v>
      </c>
      <c r="Z43">
        <v>5</v>
      </c>
      <c r="AA43" s="34">
        <v>1492.6000000000001</v>
      </c>
    </row>
    <row r="44" spans="2:27" ht="15.75" thickBot="1" x14ac:dyDescent="0.3">
      <c r="B44" s="8">
        <f t="shared" si="4"/>
        <v>2042</v>
      </c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10">
        <f>SUM(C44:N44)</f>
        <v>0</v>
      </c>
      <c r="Q44" s="237">
        <f t="shared" si="1"/>
        <v>2042</v>
      </c>
      <c r="R44" s="41">
        <f>R43+1</f>
        <v>39</v>
      </c>
      <c r="S44" s="33"/>
      <c r="T44" s="204"/>
      <c r="U44" s="37"/>
      <c r="V44" s="26"/>
      <c r="Y44" s="202">
        <f t="shared" si="7"/>
        <v>38</v>
      </c>
      <c r="Z44">
        <v>6</v>
      </c>
      <c r="AA44" s="34">
        <v>1461.3</v>
      </c>
    </row>
    <row r="45" spans="2:27" ht="16.5" thickTop="1" thickBot="1" x14ac:dyDescent="0.3">
      <c r="B45" s="11" t="s">
        <v>15</v>
      </c>
      <c r="C45" s="14">
        <f>AVERAGE(C6:C44)</f>
        <v>392.72000000000008</v>
      </c>
      <c r="D45" s="14">
        <f>AVERAGE(D6:D44)</f>
        <v>362.67</v>
      </c>
      <c r="E45" s="14">
        <f t="shared" ref="E45:N45" si="10">AVERAGE(E6:E44)</f>
        <v>431.40999999999997</v>
      </c>
      <c r="F45" s="14">
        <f t="shared" si="10"/>
        <v>264.59000000000003</v>
      </c>
      <c r="G45" s="14">
        <f t="shared" si="10"/>
        <v>165.58</v>
      </c>
      <c r="H45" s="14">
        <f t="shared" si="10"/>
        <v>112.46</v>
      </c>
      <c r="I45" s="14">
        <f t="shared" si="10"/>
        <v>68.309999999999988</v>
      </c>
      <c r="J45" s="14">
        <f t="shared" si="10"/>
        <v>79.279999999999987</v>
      </c>
      <c r="K45" s="14">
        <f t="shared" si="10"/>
        <v>156.15000000000003</v>
      </c>
      <c r="L45" s="14">
        <f t="shared" si="10"/>
        <v>194.95000000000002</v>
      </c>
      <c r="M45" s="14">
        <f t="shared" si="10"/>
        <v>314.13</v>
      </c>
      <c r="N45" s="14">
        <f t="shared" si="10"/>
        <v>368.23999999999995</v>
      </c>
      <c r="O45" s="14">
        <f>AVERAGE(O14:O44)</f>
        <v>214.35172413793106</v>
      </c>
      <c r="Q45" s="22" t="s">
        <v>33</v>
      </c>
      <c r="R45" s="42"/>
      <c r="S45" s="13"/>
      <c r="T45" s="12"/>
      <c r="U45" s="12">
        <f>SUM(U6:U44)</f>
        <v>0</v>
      </c>
      <c r="V45" s="27">
        <f>SUM(V6:V44)</f>
        <v>464</v>
      </c>
    </row>
    <row r="52" spans="17:20" ht="15.75" x14ac:dyDescent="0.25">
      <c r="Q52" s="47" t="s">
        <v>37</v>
      </c>
      <c r="R52">
        <f>1-(6*(V45)/(R17^3-R17))</f>
        <v>-0.62237762237762229</v>
      </c>
    </row>
    <row r="58" spans="17:20" ht="15.75" x14ac:dyDescent="0.25">
      <c r="Q58" s="47" t="s">
        <v>37</v>
      </c>
      <c r="R58">
        <f>-KP*SQRT((12-2)/(1-((KP)^2)))</f>
        <v>2.5144854925938382</v>
      </c>
    </row>
    <row r="60" spans="17:20" x14ac:dyDescent="0.25">
      <c r="Q60" s="48" t="s">
        <v>38</v>
      </c>
      <c r="R60" s="49">
        <v>0.05</v>
      </c>
    </row>
    <row r="61" spans="17:20" x14ac:dyDescent="0.25">
      <c r="Q61" s="46" t="s">
        <v>39</v>
      </c>
      <c r="R61" s="17" t="s">
        <v>40</v>
      </c>
      <c r="T61" s="63" t="s">
        <v>49</v>
      </c>
    </row>
    <row r="62" spans="17:20" x14ac:dyDescent="0.25">
      <c r="Q62" s="46" t="s">
        <v>37</v>
      </c>
      <c r="R62" s="50" t="s">
        <v>140</v>
      </c>
    </row>
    <row r="63" spans="17:20" x14ac:dyDescent="0.25">
      <c r="Q63" s="46" t="s">
        <v>37</v>
      </c>
      <c r="R63" s="17">
        <v>10</v>
      </c>
    </row>
    <row r="64" spans="17:20" x14ac:dyDescent="0.25">
      <c r="Q64" s="51" t="s">
        <v>41</v>
      </c>
    </row>
    <row r="65" spans="6:20" x14ac:dyDescent="0.25">
      <c r="Q65" s="46" t="s">
        <v>37</v>
      </c>
      <c r="R65" s="205">
        <v>1.8120000000000001</v>
      </c>
      <c r="S65" t="s">
        <v>42</v>
      </c>
    </row>
    <row r="66" spans="6:20" x14ac:dyDescent="0.25">
      <c r="Q66" s="46" t="s">
        <v>37</v>
      </c>
      <c r="R66" s="16" t="s">
        <v>135</v>
      </c>
    </row>
    <row r="67" spans="6:20" x14ac:dyDescent="0.25">
      <c r="F67" s="17" t="s">
        <v>16</v>
      </c>
      <c r="G67" s="16" t="s">
        <v>22</v>
      </c>
      <c r="Q67" s="53" t="s">
        <v>43</v>
      </c>
    </row>
    <row r="68" spans="6:20" x14ac:dyDescent="0.25">
      <c r="F68" s="17" t="s">
        <v>17</v>
      </c>
      <c r="G68" s="16" t="s">
        <v>23</v>
      </c>
      <c r="Q68" s="53" t="s">
        <v>44</v>
      </c>
    </row>
    <row r="69" spans="6:20" x14ac:dyDescent="0.25">
      <c r="F69" s="17" t="s">
        <v>18</v>
      </c>
      <c r="G69" s="16" t="s">
        <v>24</v>
      </c>
    </row>
    <row r="70" spans="6:20" x14ac:dyDescent="0.25">
      <c r="F70" s="17" t="s">
        <v>19</v>
      </c>
      <c r="G70" s="16" t="s">
        <v>25</v>
      </c>
    </row>
    <row r="71" spans="6:20" x14ac:dyDescent="0.25">
      <c r="F71" s="17" t="s">
        <v>20</v>
      </c>
      <c r="G71" s="16" t="s">
        <v>26</v>
      </c>
    </row>
    <row r="72" spans="6:20" x14ac:dyDescent="0.25">
      <c r="F72" s="17" t="s">
        <v>21</v>
      </c>
      <c r="G72" s="16" t="s">
        <v>27</v>
      </c>
    </row>
    <row r="74" spans="6:20" x14ac:dyDescent="0.25">
      <c r="T74" t="s">
        <v>141</v>
      </c>
    </row>
  </sheetData>
  <mergeCells count="9">
    <mergeCell ref="U3:U4"/>
    <mergeCell ref="V3:V4"/>
    <mergeCell ref="B4:N4"/>
    <mergeCell ref="B2:O2"/>
    <mergeCell ref="B3:O3"/>
    <mergeCell ref="Q3:Q4"/>
    <mergeCell ref="R3:R4"/>
    <mergeCell ref="S3:S4"/>
    <mergeCell ref="T3:T4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Equation.3" shapeId="11265" r:id="rId4">
          <objectPr defaultSize="0" autoPict="0" r:id="rId5">
            <anchor moveWithCells="1">
              <from>
                <xdr:col>2</xdr:col>
                <xdr:colOff>19050</xdr:colOff>
                <xdr:row>66</xdr:row>
                <xdr:rowOff>9525</xdr:rowOff>
              </from>
              <to>
                <xdr:col>4</xdr:col>
                <xdr:colOff>104775</xdr:colOff>
                <xdr:row>69</xdr:row>
                <xdr:rowOff>47625</xdr:rowOff>
              </to>
            </anchor>
          </objectPr>
        </oleObject>
      </mc:Choice>
      <mc:Fallback>
        <oleObject progId="Equation.3" shapeId="11265" r:id="rId4"/>
      </mc:Fallback>
    </mc:AlternateContent>
    <mc:AlternateContent xmlns:mc="http://schemas.openxmlformats.org/markup-compatibility/2006">
      <mc:Choice Requires="x14">
        <oleObject progId="Equation.3" shapeId="11266" r:id="rId6">
          <objectPr defaultSize="0" autoPict="0" r:id="rId7">
            <anchor moveWithCells="1">
              <from>
                <xdr:col>2</xdr:col>
                <xdr:colOff>19050</xdr:colOff>
                <xdr:row>70</xdr:row>
                <xdr:rowOff>38100</xdr:rowOff>
              </from>
              <to>
                <xdr:col>3</xdr:col>
                <xdr:colOff>533400</xdr:colOff>
                <xdr:row>73</xdr:row>
                <xdr:rowOff>38100</xdr:rowOff>
              </to>
            </anchor>
          </objectPr>
        </oleObject>
      </mc:Choice>
      <mc:Fallback>
        <oleObject progId="Equation.3" shapeId="11266" r:id="rId6"/>
      </mc:Fallback>
    </mc:AlternateContent>
    <mc:AlternateContent xmlns:mc="http://schemas.openxmlformats.org/markup-compatibility/2006">
      <mc:Choice Requires="x14">
        <oleObject progId="Equation.3" shapeId="11267" r:id="rId8">
          <objectPr defaultSize="0" autoPict="0" r:id="rId9">
            <anchor moveWithCells="1">
              <from>
                <xdr:col>16</xdr:col>
                <xdr:colOff>142875</xdr:colOff>
                <xdr:row>46</xdr:row>
                <xdr:rowOff>142875</xdr:rowOff>
              </from>
              <to>
                <xdr:col>18</xdr:col>
                <xdr:colOff>723900</xdr:colOff>
                <xdr:row>50</xdr:row>
                <xdr:rowOff>104775</xdr:rowOff>
              </to>
            </anchor>
          </objectPr>
        </oleObject>
      </mc:Choice>
      <mc:Fallback>
        <oleObject progId="Equation.3" shapeId="11267" r:id="rId8"/>
      </mc:Fallback>
    </mc:AlternateContent>
    <mc:AlternateContent xmlns:mc="http://schemas.openxmlformats.org/markup-compatibility/2006">
      <mc:Choice Requires="x14">
        <oleObject progId="Equation.3" shapeId="11268" r:id="rId10">
          <objectPr defaultSize="0" r:id="rId11">
            <anchor moveWithCells="1">
              <from>
                <xdr:col>16</xdr:col>
                <xdr:colOff>342900</xdr:colOff>
                <xdr:row>52</xdr:row>
                <xdr:rowOff>85725</xdr:rowOff>
              </from>
              <to>
                <xdr:col>21</xdr:col>
                <xdr:colOff>552450</xdr:colOff>
                <xdr:row>57</xdr:row>
                <xdr:rowOff>38100</xdr:rowOff>
              </to>
            </anchor>
          </objectPr>
        </oleObject>
      </mc:Choice>
      <mc:Fallback>
        <oleObject progId="Equation.3" shapeId="11268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53"/>
  <sheetViews>
    <sheetView showGridLines="0" workbookViewId="0">
      <selection activeCell="O44" sqref="O44"/>
    </sheetView>
  </sheetViews>
  <sheetFormatPr defaultRowHeight="15" x14ac:dyDescent="0.25"/>
  <cols>
    <col min="3" max="3" width="14.7109375" bestFit="1" customWidth="1"/>
    <col min="4" max="4" width="12.5703125" customWidth="1"/>
    <col min="6" max="6" width="9.5703125" bestFit="1" customWidth="1"/>
    <col min="7" max="7" width="14.42578125" customWidth="1"/>
    <col min="12" max="12" width="2.28515625" customWidth="1"/>
    <col min="13" max="13" width="24" customWidth="1"/>
    <col min="14" max="14" width="3.5703125" customWidth="1"/>
    <col min="15" max="15" width="12.5703125" customWidth="1"/>
    <col min="16" max="16" width="2" customWidth="1"/>
  </cols>
  <sheetData>
    <row r="2" spans="2:7" ht="15.75" thickBot="1" x14ac:dyDescent="0.3">
      <c r="B2" s="52" t="s">
        <v>71</v>
      </c>
      <c r="C2" s="52"/>
      <c r="D2" s="29"/>
      <c r="E2" s="29"/>
      <c r="F2" s="29"/>
      <c r="G2" s="29"/>
    </row>
    <row r="3" spans="2:7" ht="15" customHeight="1" x14ac:dyDescent="0.25">
      <c r="B3" s="308" t="s">
        <v>28</v>
      </c>
      <c r="C3" s="304" t="s">
        <v>29</v>
      </c>
      <c r="D3" s="312" t="s">
        <v>36</v>
      </c>
      <c r="E3" s="304" t="s">
        <v>28</v>
      </c>
      <c r="F3" s="310" t="s">
        <v>29</v>
      </c>
      <c r="G3" s="306" t="s">
        <v>36</v>
      </c>
    </row>
    <row r="4" spans="2:7" x14ac:dyDescent="0.25">
      <c r="B4" s="309"/>
      <c r="C4" s="305"/>
      <c r="D4" s="313"/>
      <c r="E4" s="305"/>
      <c r="F4" s="311"/>
      <c r="G4" s="307"/>
    </row>
    <row r="5" spans="2:7" ht="15.75" thickBot="1" x14ac:dyDescent="0.3">
      <c r="B5" s="66">
        <v>1</v>
      </c>
      <c r="C5" s="71">
        <f>B5+1</f>
        <v>2</v>
      </c>
      <c r="D5" s="24">
        <v>3</v>
      </c>
      <c r="E5" s="31">
        <v>4</v>
      </c>
      <c r="F5" s="31">
        <f>E5+1</f>
        <v>5</v>
      </c>
      <c r="G5" s="44">
        <f>F5+1</f>
        <v>6</v>
      </c>
    </row>
    <row r="6" spans="2:7" ht="15.75" thickTop="1" x14ac:dyDescent="0.25">
      <c r="B6" s="67">
        <v>1</v>
      </c>
      <c r="C6" s="72">
        <v>1978</v>
      </c>
      <c r="D6" s="64">
        <f>TREND!O6</f>
        <v>2508.4</v>
      </c>
      <c r="E6" s="36">
        <v>1</v>
      </c>
      <c r="F6" s="65">
        <v>1997</v>
      </c>
      <c r="G6" s="76">
        <f>TREND!O26</f>
        <v>0</v>
      </c>
    </row>
    <row r="7" spans="2:7" x14ac:dyDescent="0.25">
      <c r="B7" s="68">
        <f t="shared" ref="B7:C17" si="0">B6+1</f>
        <v>2</v>
      </c>
      <c r="C7" s="73">
        <f t="shared" si="0"/>
        <v>1979</v>
      </c>
      <c r="D7" s="28">
        <f>TREND!O7</f>
        <v>2480.5</v>
      </c>
      <c r="E7" s="37">
        <f>E6+1</f>
        <v>2</v>
      </c>
      <c r="F7" s="37">
        <f>F6+1</f>
        <v>1998</v>
      </c>
      <c r="G7" s="77">
        <f>TREND!S27</f>
        <v>0</v>
      </c>
    </row>
    <row r="8" spans="2:7" x14ac:dyDescent="0.25">
      <c r="B8" s="68">
        <f t="shared" si="0"/>
        <v>3</v>
      </c>
      <c r="C8" s="73">
        <f t="shared" si="0"/>
        <v>1980</v>
      </c>
      <c r="D8" s="28">
        <f>TREND!O8</f>
        <v>2432.8999999999996</v>
      </c>
      <c r="E8" s="37">
        <f t="shared" ref="E8:E24" si="1">E7+1</f>
        <v>3</v>
      </c>
      <c r="F8" s="37">
        <f t="shared" ref="F8:F24" si="2">F7+1</f>
        <v>1999</v>
      </c>
      <c r="G8" s="77">
        <f>TREND!S28</f>
        <v>0</v>
      </c>
    </row>
    <row r="9" spans="2:7" x14ac:dyDescent="0.25">
      <c r="B9" s="68">
        <f t="shared" si="0"/>
        <v>4</v>
      </c>
      <c r="C9" s="73">
        <f t="shared" si="0"/>
        <v>1981</v>
      </c>
      <c r="D9" s="28">
        <f>TREND!O9</f>
        <v>3113.8</v>
      </c>
      <c r="E9" s="37">
        <f t="shared" si="1"/>
        <v>4</v>
      </c>
      <c r="F9" s="37">
        <f t="shared" si="2"/>
        <v>2000</v>
      </c>
      <c r="G9" s="77">
        <f>TREND!S29</f>
        <v>0</v>
      </c>
    </row>
    <row r="10" spans="2:7" x14ac:dyDescent="0.25">
      <c r="B10" s="68">
        <f t="shared" si="0"/>
        <v>5</v>
      </c>
      <c r="C10" s="73">
        <f t="shared" si="0"/>
        <v>1982</v>
      </c>
      <c r="D10" s="28">
        <f>TREND!O10</f>
        <v>4050.2999999999993</v>
      </c>
      <c r="E10" s="37">
        <f t="shared" si="1"/>
        <v>5</v>
      </c>
      <c r="F10" s="37">
        <f t="shared" si="2"/>
        <v>2001</v>
      </c>
      <c r="G10" s="77">
        <f>TREND!S30</f>
        <v>0</v>
      </c>
    </row>
    <row r="11" spans="2:7" x14ac:dyDescent="0.25">
      <c r="B11" s="68">
        <f t="shared" si="0"/>
        <v>6</v>
      </c>
      <c r="C11" s="73">
        <f t="shared" si="0"/>
        <v>1983</v>
      </c>
      <c r="D11" s="28">
        <f>TREND!O11</f>
        <v>3464.7000000000007</v>
      </c>
      <c r="E11" s="37">
        <f t="shared" si="1"/>
        <v>6</v>
      </c>
      <c r="F11" s="37">
        <f t="shared" si="2"/>
        <v>2002</v>
      </c>
      <c r="G11" s="77">
        <f>TREND!S31</f>
        <v>0</v>
      </c>
    </row>
    <row r="12" spans="2:7" x14ac:dyDescent="0.25">
      <c r="B12" s="68">
        <f t="shared" si="0"/>
        <v>7</v>
      </c>
      <c r="C12" s="73">
        <f t="shared" si="0"/>
        <v>1984</v>
      </c>
      <c r="D12" s="28">
        <f>TREND!O12</f>
        <v>2582.6</v>
      </c>
      <c r="E12" s="37">
        <f t="shared" si="1"/>
        <v>7</v>
      </c>
      <c r="F12" s="37">
        <f t="shared" si="2"/>
        <v>2003</v>
      </c>
      <c r="G12" s="77">
        <f>TREND!S32</f>
        <v>0</v>
      </c>
    </row>
    <row r="13" spans="2:7" x14ac:dyDescent="0.25">
      <c r="B13" s="68">
        <f t="shared" si="0"/>
        <v>8</v>
      </c>
      <c r="C13" s="73">
        <f t="shared" si="0"/>
        <v>1985</v>
      </c>
      <c r="D13" s="28">
        <f>TREND!O13</f>
        <v>2255.5</v>
      </c>
      <c r="E13" s="37">
        <f t="shared" si="1"/>
        <v>8</v>
      </c>
      <c r="F13" s="37">
        <f t="shared" si="2"/>
        <v>2004</v>
      </c>
      <c r="G13" s="77">
        <f>TREND!S33</f>
        <v>0</v>
      </c>
    </row>
    <row r="14" spans="2:7" x14ac:dyDescent="0.25">
      <c r="B14" s="68">
        <f t="shared" si="0"/>
        <v>9</v>
      </c>
      <c r="C14" s="73">
        <f t="shared" si="0"/>
        <v>1986</v>
      </c>
      <c r="D14" s="28">
        <f>TREND!O14</f>
        <v>3977.6000000000004</v>
      </c>
      <c r="E14" s="37">
        <f t="shared" si="1"/>
        <v>9</v>
      </c>
      <c r="F14" s="37">
        <f t="shared" si="2"/>
        <v>2005</v>
      </c>
      <c r="G14" s="77">
        <f>TREND!S34</f>
        <v>0</v>
      </c>
    </row>
    <row r="15" spans="2:7" x14ac:dyDescent="0.25">
      <c r="B15" s="69">
        <f t="shared" si="0"/>
        <v>10</v>
      </c>
      <c r="C15" s="74">
        <f t="shared" si="0"/>
        <v>1987</v>
      </c>
      <c r="D15" s="28">
        <f>TREND!O15</f>
        <v>2238.6000000000004</v>
      </c>
      <c r="E15" s="37">
        <f t="shared" si="1"/>
        <v>10</v>
      </c>
      <c r="F15" s="37">
        <f t="shared" si="2"/>
        <v>2006</v>
      </c>
      <c r="G15" s="77">
        <f>TREND!S35</f>
        <v>0</v>
      </c>
    </row>
    <row r="16" spans="2:7" x14ac:dyDescent="0.25">
      <c r="B16" s="69">
        <f t="shared" si="0"/>
        <v>11</v>
      </c>
      <c r="C16" s="74">
        <f t="shared" si="0"/>
        <v>1988</v>
      </c>
      <c r="D16" s="28">
        <f>TREND!O17</f>
        <v>0</v>
      </c>
      <c r="E16" s="37">
        <f t="shared" si="1"/>
        <v>11</v>
      </c>
      <c r="F16" s="37">
        <f t="shared" si="2"/>
        <v>2007</v>
      </c>
      <c r="G16" s="77">
        <f>TREND!S36</f>
        <v>0</v>
      </c>
    </row>
    <row r="17" spans="2:16" x14ac:dyDescent="0.25">
      <c r="B17" s="69">
        <f t="shared" si="0"/>
        <v>12</v>
      </c>
      <c r="C17" s="74">
        <f t="shared" si="0"/>
        <v>1989</v>
      </c>
      <c r="D17" s="28">
        <f>TREND!O18</f>
        <v>0</v>
      </c>
      <c r="E17" s="37">
        <f t="shared" si="1"/>
        <v>12</v>
      </c>
      <c r="F17" s="37">
        <f t="shared" si="2"/>
        <v>2008</v>
      </c>
      <c r="G17" s="77">
        <f>TREND!S37</f>
        <v>0</v>
      </c>
    </row>
    <row r="18" spans="2:16" x14ac:dyDescent="0.25">
      <c r="B18" s="69">
        <f t="shared" ref="B18:C18" si="3">B17+1</f>
        <v>13</v>
      </c>
      <c r="C18" s="74">
        <f t="shared" si="3"/>
        <v>1990</v>
      </c>
      <c r="D18" s="28">
        <f>TREND!O19</f>
        <v>0</v>
      </c>
      <c r="E18" s="37">
        <f t="shared" si="1"/>
        <v>13</v>
      </c>
      <c r="F18" s="37">
        <f t="shared" si="2"/>
        <v>2009</v>
      </c>
      <c r="G18" s="77">
        <f>TREND!S38</f>
        <v>0</v>
      </c>
    </row>
    <row r="19" spans="2:16" x14ac:dyDescent="0.25">
      <c r="B19" s="69">
        <f t="shared" ref="B19:C19" si="4">B18+1</f>
        <v>14</v>
      </c>
      <c r="C19" s="74">
        <f t="shared" si="4"/>
        <v>1991</v>
      </c>
      <c r="D19" s="28">
        <f>TREND!O20</f>
        <v>0</v>
      </c>
      <c r="E19" s="37">
        <f t="shared" si="1"/>
        <v>14</v>
      </c>
      <c r="F19" s="37">
        <f t="shared" si="2"/>
        <v>2010</v>
      </c>
      <c r="G19" s="77">
        <f>TREND!S39</f>
        <v>0</v>
      </c>
    </row>
    <row r="20" spans="2:16" x14ac:dyDescent="0.25">
      <c r="B20" s="69">
        <f t="shared" ref="B20:C20" si="5">B19+1</f>
        <v>15</v>
      </c>
      <c r="C20" s="74">
        <f t="shared" si="5"/>
        <v>1992</v>
      </c>
      <c r="D20" s="28">
        <f>TREND!O21</f>
        <v>0</v>
      </c>
      <c r="E20" s="37">
        <f t="shared" si="1"/>
        <v>15</v>
      </c>
      <c r="F20" s="37">
        <f t="shared" si="2"/>
        <v>2011</v>
      </c>
      <c r="G20" s="77">
        <f>TREND!S40</f>
        <v>0</v>
      </c>
    </row>
    <row r="21" spans="2:16" x14ac:dyDescent="0.25">
      <c r="B21" s="69">
        <f t="shared" ref="B21:C21" si="6">B20+1</f>
        <v>16</v>
      </c>
      <c r="C21" s="74">
        <f t="shared" si="6"/>
        <v>1993</v>
      </c>
      <c r="D21" s="28">
        <f>TREND!O22</f>
        <v>0</v>
      </c>
      <c r="E21" s="37">
        <f t="shared" si="1"/>
        <v>16</v>
      </c>
      <c r="F21" s="37">
        <f t="shared" si="2"/>
        <v>2012</v>
      </c>
      <c r="G21" s="77">
        <f>TREND!S41</f>
        <v>0</v>
      </c>
    </row>
    <row r="22" spans="2:16" x14ac:dyDescent="0.25">
      <c r="B22" s="69">
        <f t="shared" ref="B22:C22" si="7">B21+1</f>
        <v>17</v>
      </c>
      <c r="C22" s="74">
        <f t="shared" si="7"/>
        <v>1994</v>
      </c>
      <c r="D22" s="28">
        <f>TREND!O23</f>
        <v>0</v>
      </c>
      <c r="E22" s="37">
        <f t="shared" si="1"/>
        <v>17</v>
      </c>
      <c r="F22" s="37">
        <f t="shared" si="2"/>
        <v>2013</v>
      </c>
      <c r="G22" s="77">
        <f>TREND!S42</f>
        <v>0</v>
      </c>
    </row>
    <row r="23" spans="2:16" x14ac:dyDescent="0.25">
      <c r="B23" s="69">
        <f t="shared" ref="B23:C23" si="8">B22+1</f>
        <v>18</v>
      </c>
      <c r="C23" s="74">
        <f t="shared" si="8"/>
        <v>1995</v>
      </c>
      <c r="D23" s="28">
        <f>TREND!O24</f>
        <v>0</v>
      </c>
      <c r="E23" s="37">
        <f t="shared" si="1"/>
        <v>18</v>
      </c>
      <c r="F23" s="37">
        <f t="shared" si="2"/>
        <v>2014</v>
      </c>
      <c r="G23" s="77">
        <f>TREND!S43</f>
        <v>0</v>
      </c>
    </row>
    <row r="24" spans="2:16" ht="15.75" thickBot="1" x14ac:dyDescent="0.3">
      <c r="B24" s="206">
        <v>19</v>
      </c>
      <c r="C24" s="207">
        <v>1996</v>
      </c>
      <c r="D24" s="28">
        <f>TREND!O25</f>
        <v>0</v>
      </c>
      <c r="E24" s="37">
        <f t="shared" si="1"/>
        <v>19</v>
      </c>
      <c r="F24" s="37">
        <f t="shared" si="2"/>
        <v>2015</v>
      </c>
      <c r="G24" s="77">
        <f>TREND!S44</f>
        <v>0</v>
      </c>
    </row>
    <row r="25" spans="2:16" ht="16.5" thickTop="1" thickBot="1" x14ac:dyDescent="0.3">
      <c r="B25" s="70" t="s">
        <v>126</v>
      </c>
      <c r="C25" s="75"/>
      <c r="D25" s="13">
        <f>AVERAGE(D6:D24)</f>
        <v>1531.8368421052628</v>
      </c>
      <c r="E25" s="12" t="s">
        <v>102</v>
      </c>
      <c r="F25" s="13"/>
      <c r="G25" s="23">
        <f>AVERAGE(G6:G24)</f>
        <v>0</v>
      </c>
    </row>
    <row r="26" spans="2:16" x14ac:dyDescent="0.25">
      <c r="L26" s="221"/>
      <c r="M26" s="222"/>
      <c r="N26" s="222"/>
      <c r="O26" s="222"/>
      <c r="P26" s="223"/>
    </row>
    <row r="27" spans="2:16" x14ac:dyDescent="0.25">
      <c r="B27" s="46" t="s">
        <v>50</v>
      </c>
      <c r="C27">
        <v>19</v>
      </c>
      <c r="E27" s="46" t="s">
        <v>53</v>
      </c>
      <c r="F27" s="208">
        <f>E24</f>
        <v>19</v>
      </c>
      <c r="L27" s="224"/>
      <c r="M27" s="225" t="s">
        <v>108</v>
      </c>
      <c r="N27" s="226"/>
      <c r="O27" s="226"/>
      <c r="P27" s="227"/>
    </row>
    <row r="28" spans="2:16" x14ac:dyDescent="0.25">
      <c r="B28" s="46" t="s">
        <v>51</v>
      </c>
      <c r="C28" s="34">
        <f>D25</f>
        <v>1531.8368421052628</v>
      </c>
      <c r="E28" s="46" t="s">
        <v>54</v>
      </c>
      <c r="F28" s="34">
        <f>G25</f>
        <v>0</v>
      </c>
      <c r="L28" s="224"/>
      <c r="M28" s="226" t="s">
        <v>110</v>
      </c>
      <c r="N28" s="226" t="s">
        <v>37</v>
      </c>
      <c r="O28" s="228">
        <f>C27</f>
        <v>19</v>
      </c>
      <c r="P28" s="227"/>
    </row>
    <row r="29" spans="2:16" ht="18.75" x14ac:dyDescent="0.35">
      <c r="B29" s="46" t="s">
        <v>52</v>
      </c>
      <c r="C29" s="218">
        <f>STDEV(D6:D24)</f>
        <v>1571.8806228388153</v>
      </c>
      <c r="E29" s="46" t="s">
        <v>55</v>
      </c>
      <c r="F29">
        <f>STDEV(G6:G24)</f>
        <v>0</v>
      </c>
      <c r="L29" s="224"/>
      <c r="M29" s="226" t="s">
        <v>119</v>
      </c>
      <c r="N29" s="226" t="s">
        <v>37</v>
      </c>
      <c r="O29" s="229">
        <f>C28</f>
        <v>1531.8368421052628</v>
      </c>
      <c r="P29" s="227"/>
    </row>
    <row r="30" spans="2:16" ht="18.75" x14ac:dyDescent="0.35">
      <c r="B30" s="219" t="s">
        <v>106</v>
      </c>
      <c r="C30" s="218">
        <f>VARP(D6:D24)</f>
        <v>2340766.1296952921</v>
      </c>
      <c r="F30" s="218">
        <f>VARP(G6:G24)</f>
        <v>0</v>
      </c>
      <c r="L30" s="224"/>
      <c r="M30" s="226" t="s">
        <v>120</v>
      </c>
      <c r="N30" s="226" t="s">
        <v>37</v>
      </c>
      <c r="O30" s="230">
        <f>C29</f>
        <v>1571.8806228388153</v>
      </c>
      <c r="P30" s="227"/>
    </row>
    <row r="31" spans="2:16" ht="18.75" x14ac:dyDescent="0.35">
      <c r="L31" s="224"/>
      <c r="M31" s="226" t="s">
        <v>121</v>
      </c>
      <c r="N31" s="226" t="s">
        <v>37</v>
      </c>
      <c r="O31" s="230">
        <f>C30</f>
        <v>2340766.1296952921</v>
      </c>
      <c r="P31" s="227"/>
    </row>
    <row r="32" spans="2:16" ht="18.75" x14ac:dyDescent="0.35">
      <c r="L32" s="224"/>
      <c r="M32" s="226" t="s">
        <v>122</v>
      </c>
      <c r="N32" s="226" t="s">
        <v>37</v>
      </c>
      <c r="O32" s="226">
        <f>C27-1</f>
        <v>18</v>
      </c>
      <c r="P32" s="227"/>
    </row>
    <row r="33" spans="2:16" x14ac:dyDescent="0.25">
      <c r="L33" s="224"/>
      <c r="M33" s="226"/>
      <c r="N33" s="226"/>
      <c r="O33" s="226"/>
      <c r="P33" s="227"/>
    </row>
    <row r="34" spans="2:16" x14ac:dyDescent="0.25">
      <c r="L34" s="224"/>
      <c r="M34" s="225" t="s">
        <v>107</v>
      </c>
      <c r="N34" s="226"/>
      <c r="O34" s="226"/>
      <c r="P34" s="227"/>
    </row>
    <row r="35" spans="2:16" x14ac:dyDescent="0.25">
      <c r="B35" s="46" t="s">
        <v>37</v>
      </c>
      <c r="C35" s="80" t="e">
        <f>(C27*C29^2*(F27-1))/(F27*F29^2*(C27-1))</f>
        <v>#DIV/0!</v>
      </c>
      <c r="L35" s="224"/>
      <c r="M35" s="226" t="s">
        <v>110</v>
      </c>
      <c r="N35" s="226" t="s">
        <v>37</v>
      </c>
      <c r="O35" s="231">
        <f>F27</f>
        <v>19</v>
      </c>
      <c r="P35" s="227"/>
    </row>
    <row r="36" spans="2:16" ht="18.75" x14ac:dyDescent="0.35">
      <c r="B36" s="48" t="s">
        <v>38</v>
      </c>
      <c r="C36" s="78">
        <v>0.05</v>
      </c>
      <c r="L36" s="224"/>
      <c r="M36" s="226" t="s">
        <v>119</v>
      </c>
      <c r="N36" s="226" t="s">
        <v>37</v>
      </c>
      <c r="O36" s="230">
        <f>F28</f>
        <v>0</v>
      </c>
      <c r="P36" s="227"/>
    </row>
    <row r="37" spans="2:16" ht="18.75" x14ac:dyDescent="0.35">
      <c r="B37" s="46" t="s">
        <v>56</v>
      </c>
      <c r="C37" s="17" t="s">
        <v>58</v>
      </c>
      <c r="E37" t="s">
        <v>60</v>
      </c>
      <c r="L37" s="224"/>
      <c r="M37" s="226" t="s">
        <v>120</v>
      </c>
      <c r="N37" s="226" t="s">
        <v>37</v>
      </c>
      <c r="O37" s="230">
        <f>F29</f>
        <v>0</v>
      </c>
      <c r="P37" s="227"/>
    </row>
    <row r="38" spans="2:16" ht="18.75" x14ac:dyDescent="0.35">
      <c r="B38" s="46" t="s">
        <v>37</v>
      </c>
      <c r="C38" s="17">
        <f>C27-1</f>
        <v>18</v>
      </c>
      <c r="H38" s="210"/>
      <c r="I38" s="210"/>
      <c r="J38" s="210"/>
      <c r="K38" s="210"/>
      <c r="L38" s="224"/>
      <c r="M38" s="226" t="s">
        <v>121</v>
      </c>
      <c r="N38" s="226" t="s">
        <v>37</v>
      </c>
      <c r="O38" s="230">
        <f>F30</f>
        <v>0</v>
      </c>
      <c r="P38" s="227"/>
    </row>
    <row r="39" spans="2:16" ht="18.75" x14ac:dyDescent="0.35">
      <c r="B39" s="46" t="s">
        <v>57</v>
      </c>
      <c r="C39" s="17" t="s">
        <v>59</v>
      </c>
      <c r="H39" s="211"/>
      <c r="I39" s="211"/>
      <c r="J39" s="212"/>
      <c r="K39" s="210"/>
      <c r="L39" s="224"/>
      <c r="M39" s="226" t="s">
        <v>122</v>
      </c>
      <c r="N39" s="226" t="s">
        <v>37</v>
      </c>
      <c r="O39" s="231">
        <f>F27-1</f>
        <v>18</v>
      </c>
      <c r="P39" s="227"/>
    </row>
    <row r="40" spans="2:16" x14ac:dyDescent="0.25">
      <c r="B40" s="46" t="s">
        <v>37</v>
      </c>
      <c r="C40" s="209">
        <f>F27-1</f>
        <v>18</v>
      </c>
      <c r="L40" s="224"/>
      <c r="M40" s="226"/>
      <c r="N40" s="226"/>
      <c r="O40" s="226"/>
      <c r="P40" s="227"/>
    </row>
    <row r="41" spans="2:16" x14ac:dyDescent="0.25">
      <c r="L41" s="224"/>
      <c r="M41" s="225" t="s">
        <v>109</v>
      </c>
      <c r="N41" s="226"/>
      <c r="O41" s="226"/>
      <c r="P41" s="227"/>
    </row>
    <row r="42" spans="2:16" x14ac:dyDescent="0.25">
      <c r="B42" s="53" t="s">
        <v>61</v>
      </c>
      <c r="E42" s="79">
        <f>'TABEL F'!E23-('TABEL F'!E23-'TABEL F'!F23)/('TABEL F'!F5-'TABEL F'!E5)*(STASIONER!C38-'TABEL F'!E5)</f>
        <v>2.222</v>
      </c>
      <c r="L42" s="224"/>
      <c r="M42" s="226" t="s">
        <v>111</v>
      </c>
      <c r="N42" s="226" t="s">
        <v>37</v>
      </c>
      <c r="O42" s="232" t="e">
        <f>(C27*C29^2*(F27-1))/(F27*F29^2*(C27-1))</f>
        <v>#DIV/0!</v>
      </c>
      <c r="P42" s="227"/>
    </row>
    <row r="43" spans="2:16" x14ac:dyDescent="0.25">
      <c r="B43" s="51" t="s">
        <v>62</v>
      </c>
      <c r="L43" s="224"/>
      <c r="M43" s="226" t="s">
        <v>112</v>
      </c>
      <c r="N43" s="226" t="s">
        <v>37</v>
      </c>
      <c r="O43" s="226">
        <v>2.5000000000000001E-2</v>
      </c>
      <c r="P43" s="227"/>
    </row>
    <row r="44" spans="2:16" x14ac:dyDescent="0.25">
      <c r="B44" s="51" t="s">
        <v>63</v>
      </c>
      <c r="L44" s="224"/>
      <c r="M44" s="226" t="s">
        <v>113</v>
      </c>
      <c r="N44" s="226" t="s">
        <v>37</v>
      </c>
      <c r="O44" s="226">
        <f>'TABEL F'!E23-('TABEL F'!E23-'TABEL F'!F23)/('TABEL F'!F5-'TABEL F'!E5)*(STASIONER!C38-'TABEL F'!E5)</f>
        <v>2.222</v>
      </c>
      <c r="P44" s="227"/>
    </row>
    <row r="45" spans="2:16" x14ac:dyDescent="0.25">
      <c r="L45" s="224"/>
      <c r="M45" s="225" t="s">
        <v>114</v>
      </c>
      <c r="N45" s="226"/>
      <c r="O45" s="226"/>
      <c r="P45" s="227"/>
    </row>
    <row r="46" spans="2:16" x14ac:dyDescent="0.25">
      <c r="C46">
        <f>(C27*C30^2)+(F27*F30^2)</f>
        <v>104104535404644.86</v>
      </c>
      <c r="L46" s="224"/>
      <c r="M46" s="226"/>
      <c r="N46" s="226"/>
      <c r="O46" s="226"/>
      <c r="P46" s="227"/>
    </row>
    <row r="47" spans="2:16" x14ac:dyDescent="0.25">
      <c r="C47" s="208">
        <f>C27+F27-2</f>
        <v>36</v>
      </c>
      <c r="L47" s="224"/>
      <c r="M47" s="226" t="s">
        <v>123</v>
      </c>
      <c r="N47" s="226"/>
      <c r="O47" s="226"/>
      <c r="P47" s="227"/>
    </row>
    <row r="48" spans="2:16" x14ac:dyDescent="0.25">
      <c r="C48" s="208"/>
      <c r="L48" s="224"/>
      <c r="M48" s="226"/>
      <c r="N48" s="226" t="s">
        <v>37</v>
      </c>
      <c r="O48" s="230">
        <f>(((C27*C30^2)+(F27*F30^2))/(C27+F27-2))^0.5</f>
        <v>1700527.1683007667</v>
      </c>
      <c r="P48" s="227"/>
    </row>
    <row r="49" spans="2:16" x14ac:dyDescent="0.25">
      <c r="B49" t="s">
        <v>104</v>
      </c>
      <c r="C49" s="218">
        <f>(((C27*C30^2)+(F27*F30^2))/(C27+F27-2))^0.5</f>
        <v>1700527.1683007667</v>
      </c>
      <c r="L49" s="224"/>
      <c r="M49" s="226" t="s">
        <v>115</v>
      </c>
      <c r="N49" s="226" t="s">
        <v>37</v>
      </c>
      <c r="O49" s="232">
        <f>(C28-F28)/C49*(1/C27+1/F27)^0.5</f>
        <v>2.9225848795474751E-4</v>
      </c>
      <c r="P49" s="227"/>
    </row>
    <row r="50" spans="2:16" x14ac:dyDescent="0.25">
      <c r="B50" t="s">
        <v>105</v>
      </c>
      <c r="C50" s="217">
        <f>(C28-F28)/C49*(1/C27+1/F27)^0.5</f>
        <v>2.9225848795474751E-4</v>
      </c>
      <c r="L50" s="224"/>
      <c r="M50" s="226" t="s">
        <v>112</v>
      </c>
      <c r="N50" s="226" t="s">
        <v>37</v>
      </c>
      <c r="O50" s="226">
        <v>2.5000000000000001E-2</v>
      </c>
      <c r="P50" s="227"/>
    </row>
    <row r="51" spans="2:16" x14ac:dyDescent="0.25">
      <c r="L51" s="224"/>
      <c r="M51" s="226" t="s">
        <v>116</v>
      </c>
      <c r="N51" s="226" t="s">
        <v>37</v>
      </c>
      <c r="O51" s="228" t="s">
        <v>118</v>
      </c>
      <c r="P51" s="227"/>
    </row>
    <row r="52" spans="2:16" x14ac:dyDescent="0.25">
      <c r="L52" s="224"/>
      <c r="M52" s="225" t="s">
        <v>117</v>
      </c>
      <c r="N52" s="226"/>
      <c r="O52" s="226"/>
      <c r="P52" s="227"/>
    </row>
    <row r="53" spans="2:16" ht="15.75" thickBot="1" x14ac:dyDescent="0.3">
      <c r="L53" s="233"/>
      <c r="M53" s="29"/>
      <c r="N53" s="29"/>
      <c r="O53" s="29"/>
      <c r="P53" s="234"/>
    </row>
  </sheetData>
  <mergeCells count="6">
    <mergeCell ref="G3:G4"/>
    <mergeCell ref="B3:B4"/>
    <mergeCell ref="F3:F4"/>
    <mergeCell ref="C3:C4"/>
    <mergeCell ref="D3:D4"/>
    <mergeCell ref="E3:E4"/>
  </mergeCells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r:id="rId5">
            <anchor moveWithCells="1">
              <from>
                <xdr:col>1</xdr:col>
                <xdr:colOff>285750</xdr:colOff>
                <xdr:row>30</xdr:row>
                <xdr:rowOff>38100</xdr:rowOff>
              </from>
              <to>
                <xdr:col>2</xdr:col>
                <xdr:colOff>819150</xdr:colOff>
                <xdr:row>32</xdr:row>
                <xdr:rowOff>47625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16</xdr:col>
                <xdr:colOff>238125</xdr:colOff>
                <xdr:row>25</xdr:row>
                <xdr:rowOff>0</xdr:rowOff>
              </from>
              <to>
                <xdr:col>18</xdr:col>
                <xdr:colOff>200025</xdr:colOff>
                <xdr:row>29</xdr:row>
                <xdr:rowOff>9525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 sizeWithCells="1">
              <from>
                <xdr:col>16</xdr:col>
                <xdr:colOff>152400</xdr:colOff>
                <xdr:row>35</xdr:row>
                <xdr:rowOff>19050</xdr:rowOff>
              </from>
              <to>
                <xdr:col>18</xdr:col>
                <xdr:colOff>504825</xdr:colOff>
                <xdr:row>37</xdr:row>
                <xdr:rowOff>161925</xdr:rowOff>
              </to>
            </anchor>
          </objectPr>
        </oleObject>
      </mc:Choice>
      <mc:Fallback>
        <oleObject progId="Equation.3" shapeId="2051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I73"/>
  <sheetViews>
    <sheetView workbookViewId="0">
      <selection activeCell="C69" sqref="C69"/>
    </sheetView>
  </sheetViews>
  <sheetFormatPr defaultRowHeight="15" x14ac:dyDescent="0.25"/>
  <cols>
    <col min="3" max="3" width="10.28515625" customWidth="1"/>
    <col min="4" max="4" width="10.5703125" customWidth="1"/>
  </cols>
  <sheetData>
    <row r="2" spans="2:9" ht="16.5" thickBot="1" x14ac:dyDescent="0.3">
      <c r="B2" s="81" t="s">
        <v>70</v>
      </c>
      <c r="C2" s="29"/>
      <c r="D2" s="29"/>
      <c r="E2" s="29"/>
      <c r="F2" s="29"/>
    </row>
    <row r="3" spans="2:9" ht="15" customHeight="1" x14ac:dyDescent="0.25">
      <c r="B3" s="298" t="s">
        <v>29</v>
      </c>
      <c r="C3" s="302" t="s">
        <v>36</v>
      </c>
      <c r="D3" s="302" t="s">
        <v>31</v>
      </c>
      <c r="E3" s="304" t="s">
        <v>64</v>
      </c>
      <c r="F3" s="288" t="s">
        <v>65</v>
      </c>
    </row>
    <row r="4" spans="2:9" x14ac:dyDescent="0.25">
      <c r="B4" s="299"/>
      <c r="C4" s="303"/>
      <c r="D4" s="303"/>
      <c r="E4" s="305"/>
      <c r="F4" s="289"/>
    </row>
    <row r="5" spans="2:9" ht="15.75" thickBot="1" x14ac:dyDescent="0.3">
      <c r="B5" s="30">
        <v>1</v>
      </c>
      <c r="C5" s="24">
        <v>3</v>
      </c>
      <c r="D5" s="31">
        <v>4</v>
      </c>
      <c r="E5" s="43">
        <v>5</v>
      </c>
      <c r="F5" s="44" t="s">
        <v>35</v>
      </c>
    </row>
    <row r="6" spans="2:9" ht="15.75" thickTop="1" x14ac:dyDescent="0.25">
      <c r="B6" s="18">
        <v>1978</v>
      </c>
      <c r="C6" s="32">
        <f>TREND!O6</f>
        <v>2508.4</v>
      </c>
      <c r="D6" s="65">
        <f>TREND!T6</f>
        <v>6</v>
      </c>
      <c r="E6" s="36" t="s">
        <v>75</v>
      </c>
      <c r="F6" s="25" t="s">
        <v>75</v>
      </c>
      <c r="I6" s="35"/>
    </row>
    <row r="7" spans="2:9" x14ac:dyDescent="0.25">
      <c r="B7" s="19">
        <f t="shared" ref="B7:B22" si="0">B6+1</f>
        <v>1979</v>
      </c>
      <c r="C7" s="33">
        <f>TREND!O7</f>
        <v>2480.5</v>
      </c>
      <c r="D7" s="213">
        <f>TREND!T7</f>
        <v>7</v>
      </c>
      <c r="E7" s="37">
        <f>D7-D6</f>
        <v>1</v>
      </c>
      <c r="F7" s="26">
        <f>E7^2</f>
        <v>1</v>
      </c>
      <c r="I7" s="35"/>
    </row>
    <row r="8" spans="2:9" x14ac:dyDescent="0.25">
      <c r="B8" s="19">
        <f t="shared" si="0"/>
        <v>1980</v>
      </c>
      <c r="C8" s="33">
        <f>TREND!O8</f>
        <v>2432.8999999999996</v>
      </c>
      <c r="D8" s="213">
        <f>TREND!T8</f>
        <v>8</v>
      </c>
      <c r="E8" s="37">
        <f t="shared" ref="E8:E30" si="1">D8-D7</f>
        <v>1</v>
      </c>
      <c r="F8" s="26">
        <f t="shared" ref="F8:F29" si="2">E8^2</f>
        <v>1</v>
      </c>
      <c r="I8" s="35"/>
    </row>
    <row r="9" spans="2:9" x14ac:dyDescent="0.25">
      <c r="B9" s="19">
        <f t="shared" si="0"/>
        <v>1981</v>
      </c>
      <c r="C9" s="33">
        <f>TREND!O9</f>
        <v>3113.8</v>
      </c>
      <c r="D9" s="213">
        <f>TREND!T9</f>
        <v>4</v>
      </c>
      <c r="E9" s="37">
        <f t="shared" si="1"/>
        <v>-4</v>
      </c>
      <c r="F9" s="26">
        <f t="shared" si="2"/>
        <v>16</v>
      </c>
      <c r="I9" s="35"/>
    </row>
    <row r="10" spans="2:9" x14ac:dyDescent="0.25">
      <c r="B10" s="19">
        <f t="shared" si="0"/>
        <v>1982</v>
      </c>
      <c r="C10" s="33">
        <f>TREND!O10</f>
        <v>4050.2999999999993</v>
      </c>
      <c r="D10" s="213">
        <f>TREND!T10</f>
        <v>1</v>
      </c>
      <c r="E10" s="37">
        <f t="shared" si="1"/>
        <v>-3</v>
      </c>
      <c r="F10" s="26">
        <f t="shared" si="2"/>
        <v>9</v>
      </c>
      <c r="I10" s="35"/>
    </row>
    <row r="11" spans="2:9" x14ac:dyDescent="0.25">
      <c r="B11" s="19">
        <f t="shared" si="0"/>
        <v>1983</v>
      </c>
      <c r="C11" s="33">
        <f>TREND!O11</f>
        <v>3464.7000000000007</v>
      </c>
      <c r="D11" s="213">
        <f>TREND!T11</f>
        <v>3</v>
      </c>
      <c r="E11" s="37">
        <f t="shared" si="1"/>
        <v>2</v>
      </c>
      <c r="F11" s="26">
        <f t="shared" si="2"/>
        <v>4</v>
      </c>
      <c r="I11" s="35"/>
    </row>
    <row r="12" spans="2:9" x14ac:dyDescent="0.25">
      <c r="B12" s="19">
        <f t="shared" si="0"/>
        <v>1984</v>
      </c>
      <c r="C12" s="33">
        <f>TREND!O12</f>
        <v>2582.6</v>
      </c>
      <c r="D12" s="213">
        <f>TREND!T12</f>
        <v>5</v>
      </c>
      <c r="E12" s="37">
        <f t="shared" si="1"/>
        <v>2</v>
      </c>
      <c r="F12" s="26">
        <f t="shared" si="2"/>
        <v>4</v>
      </c>
      <c r="I12" s="35"/>
    </row>
    <row r="13" spans="2:9" x14ac:dyDescent="0.25">
      <c r="B13" s="19">
        <f t="shared" si="0"/>
        <v>1985</v>
      </c>
      <c r="C13" s="33">
        <f>TREND!O13</f>
        <v>2255.5</v>
      </c>
      <c r="D13" s="213">
        <f>TREND!T13</f>
        <v>9</v>
      </c>
      <c r="E13" s="37">
        <f t="shared" si="1"/>
        <v>4</v>
      </c>
      <c r="F13" s="26">
        <f t="shared" si="2"/>
        <v>16</v>
      </c>
      <c r="I13" s="35"/>
    </row>
    <row r="14" spans="2:9" x14ac:dyDescent="0.25">
      <c r="B14" s="19">
        <f t="shared" si="0"/>
        <v>1986</v>
      </c>
      <c r="C14" s="33">
        <f>TREND!O14</f>
        <v>3977.6000000000004</v>
      </c>
      <c r="D14" s="213">
        <f>TREND!T14</f>
        <v>2</v>
      </c>
      <c r="E14" s="37">
        <f t="shared" si="1"/>
        <v>-7</v>
      </c>
      <c r="F14" s="26">
        <f t="shared" si="2"/>
        <v>49</v>
      </c>
      <c r="I14" s="35"/>
    </row>
    <row r="15" spans="2:9" x14ac:dyDescent="0.25">
      <c r="B15" s="20">
        <f t="shared" si="0"/>
        <v>1987</v>
      </c>
      <c r="C15" s="33">
        <f>TREND!O15</f>
        <v>2238.6000000000004</v>
      </c>
      <c r="D15" s="213">
        <f>TREND!T15</f>
        <v>10</v>
      </c>
      <c r="E15" s="37">
        <f t="shared" si="1"/>
        <v>8</v>
      </c>
      <c r="F15" s="26">
        <f t="shared" si="2"/>
        <v>64</v>
      </c>
      <c r="I15" s="35"/>
    </row>
    <row r="16" spans="2:9" x14ac:dyDescent="0.25">
      <c r="B16" s="20">
        <f t="shared" si="0"/>
        <v>1988</v>
      </c>
      <c r="C16" s="33">
        <f>TREND!O17</f>
        <v>0</v>
      </c>
      <c r="D16" s="213">
        <f>TREND!T17</f>
        <v>0</v>
      </c>
      <c r="E16" s="37">
        <f t="shared" si="1"/>
        <v>-10</v>
      </c>
      <c r="F16" s="26">
        <f t="shared" si="2"/>
        <v>100</v>
      </c>
      <c r="I16" s="35"/>
    </row>
    <row r="17" spans="2:9" x14ac:dyDescent="0.25">
      <c r="B17" s="20">
        <f t="shared" si="0"/>
        <v>1989</v>
      </c>
      <c r="C17" s="33">
        <f>TREND!O18</f>
        <v>0</v>
      </c>
      <c r="D17" s="213">
        <f>TREND!T18</f>
        <v>0</v>
      </c>
      <c r="E17" s="37">
        <f t="shared" si="1"/>
        <v>0</v>
      </c>
      <c r="F17" s="26">
        <f t="shared" si="2"/>
        <v>0</v>
      </c>
      <c r="I17" s="35"/>
    </row>
    <row r="18" spans="2:9" x14ac:dyDescent="0.25">
      <c r="B18" s="20">
        <f t="shared" si="0"/>
        <v>1990</v>
      </c>
      <c r="C18" s="33">
        <f>TREND!O19</f>
        <v>0</v>
      </c>
      <c r="D18" s="213">
        <f>TREND!T19</f>
        <v>0</v>
      </c>
      <c r="E18" s="37">
        <f t="shared" si="1"/>
        <v>0</v>
      </c>
      <c r="F18" s="26">
        <f t="shared" si="2"/>
        <v>0</v>
      </c>
      <c r="I18" s="35"/>
    </row>
    <row r="19" spans="2:9" x14ac:dyDescent="0.25">
      <c r="B19" s="20">
        <f t="shared" si="0"/>
        <v>1991</v>
      </c>
      <c r="C19" s="33">
        <f>TREND!O20</f>
        <v>0</v>
      </c>
      <c r="D19" s="213">
        <f>TREND!T20</f>
        <v>0</v>
      </c>
      <c r="E19" s="37">
        <f t="shared" si="1"/>
        <v>0</v>
      </c>
      <c r="F19" s="26">
        <f t="shared" si="2"/>
        <v>0</v>
      </c>
      <c r="I19" s="35"/>
    </row>
    <row r="20" spans="2:9" x14ac:dyDescent="0.25">
      <c r="B20" s="20">
        <f t="shared" si="0"/>
        <v>1992</v>
      </c>
      <c r="C20" s="33">
        <f>TREND!O21</f>
        <v>0</v>
      </c>
      <c r="D20" s="213">
        <f>TREND!T21</f>
        <v>0</v>
      </c>
      <c r="E20" s="37">
        <f t="shared" si="1"/>
        <v>0</v>
      </c>
      <c r="F20" s="26">
        <f t="shared" si="2"/>
        <v>0</v>
      </c>
      <c r="I20" s="35"/>
    </row>
    <row r="21" spans="2:9" x14ac:dyDescent="0.25">
      <c r="B21" s="20">
        <f t="shared" si="0"/>
        <v>1993</v>
      </c>
      <c r="C21" s="33">
        <f>TREND!O22</f>
        <v>0</v>
      </c>
      <c r="D21" s="213">
        <f>TREND!T22</f>
        <v>0</v>
      </c>
      <c r="E21" s="37">
        <f t="shared" si="1"/>
        <v>0</v>
      </c>
      <c r="F21" s="26">
        <f t="shared" si="2"/>
        <v>0</v>
      </c>
      <c r="I21" s="35"/>
    </row>
    <row r="22" spans="2:9" x14ac:dyDescent="0.25">
      <c r="B22" s="20">
        <f t="shared" si="0"/>
        <v>1994</v>
      </c>
      <c r="C22" s="33">
        <f>TREND!O23</f>
        <v>0</v>
      </c>
      <c r="D22" s="213">
        <f>TREND!T23</f>
        <v>0</v>
      </c>
      <c r="E22" s="37">
        <f t="shared" si="1"/>
        <v>0</v>
      </c>
      <c r="F22" s="26">
        <f t="shared" si="2"/>
        <v>0</v>
      </c>
      <c r="I22" s="35"/>
    </row>
    <row r="23" spans="2:9" x14ac:dyDescent="0.25">
      <c r="B23" s="20">
        <f t="shared" ref="B23:B43" si="3">B22+1</f>
        <v>1995</v>
      </c>
      <c r="C23" s="33">
        <f>TREND!O24</f>
        <v>0</v>
      </c>
      <c r="D23" s="213">
        <f>TREND!T24</f>
        <v>0</v>
      </c>
      <c r="E23" s="37">
        <f t="shared" si="1"/>
        <v>0</v>
      </c>
      <c r="F23" s="26">
        <f t="shared" si="2"/>
        <v>0</v>
      </c>
      <c r="I23" s="35"/>
    </row>
    <row r="24" spans="2:9" x14ac:dyDescent="0.25">
      <c r="B24" s="19">
        <f t="shared" si="3"/>
        <v>1996</v>
      </c>
      <c r="C24" s="33">
        <f>TREND!O25</f>
        <v>0</v>
      </c>
      <c r="D24" s="213">
        <f>TREND!T25</f>
        <v>0</v>
      </c>
      <c r="E24" s="37">
        <f t="shared" si="1"/>
        <v>0</v>
      </c>
      <c r="F24" s="26">
        <f t="shared" si="2"/>
        <v>0</v>
      </c>
      <c r="I24" s="35"/>
    </row>
    <row r="25" spans="2:9" x14ac:dyDescent="0.25">
      <c r="B25" s="19">
        <f t="shared" si="3"/>
        <v>1997</v>
      </c>
      <c r="C25" s="33">
        <f>TREND!O26</f>
        <v>0</v>
      </c>
      <c r="D25" s="213">
        <f>TREND!T26</f>
        <v>0</v>
      </c>
      <c r="E25" s="37">
        <f t="shared" si="1"/>
        <v>0</v>
      </c>
      <c r="F25" s="26">
        <f t="shared" si="2"/>
        <v>0</v>
      </c>
      <c r="I25" s="35"/>
    </row>
    <row r="26" spans="2:9" x14ac:dyDescent="0.25">
      <c r="B26" s="19">
        <f t="shared" si="3"/>
        <v>1998</v>
      </c>
      <c r="C26" s="33">
        <f>TREND!O27</f>
        <v>0</v>
      </c>
      <c r="D26" s="213">
        <f>TREND!T27</f>
        <v>0</v>
      </c>
      <c r="E26" s="37">
        <f t="shared" si="1"/>
        <v>0</v>
      </c>
      <c r="F26" s="26">
        <f t="shared" si="2"/>
        <v>0</v>
      </c>
      <c r="I26" s="35"/>
    </row>
    <row r="27" spans="2:9" x14ac:dyDescent="0.25">
      <c r="B27" s="19">
        <f t="shared" si="3"/>
        <v>1999</v>
      </c>
      <c r="C27" s="33">
        <f>TREND!O28</f>
        <v>0</v>
      </c>
      <c r="D27" s="213">
        <f>TREND!T28</f>
        <v>0</v>
      </c>
      <c r="E27" s="37">
        <f t="shared" si="1"/>
        <v>0</v>
      </c>
      <c r="F27" s="26">
        <f t="shared" si="2"/>
        <v>0</v>
      </c>
      <c r="I27" s="35"/>
    </row>
    <row r="28" spans="2:9" x14ac:dyDescent="0.25">
      <c r="B28" s="19">
        <f t="shared" si="3"/>
        <v>2000</v>
      </c>
      <c r="C28" s="33">
        <f>TREND!O29</f>
        <v>0</v>
      </c>
      <c r="D28" s="213">
        <f>TREND!T29</f>
        <v>0</v>
      </c>
      <c r="E28" s="37">
        <f t="shared" si="1"/>
        <v>0</v>
      </c>
      <c r="F28" s="26">
        <f t="shared" si="2"/>
        <v>0</v>
      </c>
      <c r="I28" s="35"/>
    </row>
    <row r="29" spans="2:9" x14ac:dyDescent="0.25">
      <c r="B29" s="21">
        <f t="shared" si="3"/>
        <v>2001</v>
      </c>
      <c r="C29" s="33">
        <f>TREND!O30</f>
        <v>0</v>
      </c>
      <c r="D29" s="213">
        <f>TREND!T30</f>
        <v>0</v>
      </c>
      <c r="E29" s="37">
        <f t="shared" si="1"/>
        <v>0</v>
      </c>
      <c r="F29" s="26">
        <f t="shared" si="2"/>
        <v>0</v>
      </c>
      <c r="I29" s="35"/>
    </row>
    <row r="30" spans="2:9" x14ac:dyDescent="0.25">
      <c r="B30" s="21">
        <f t="shared" si="3"/>
        <v>2002</v>
      </c>
      <c r="C30" s="33">
        <f>TREND!O31</f>
        <v>0</v>
      </c>
      <c r="D30" s="213">
        <f>TREND!T31</f>
        <v>0</v>
      </c>
      <c r="E30" s="37">
        <f t="shared" si="1"/>
        <v>0</v>
      </c>
      <c r="F30" s="26">
        <f>E30^2</f>
        <v>0</v>
      </c>
      <c r="I30" s="35"/>
    </row>
    <row r="31" spans="2:9" x14ac:dyDescent="0.25">
      <c r="B31" s="21">
        <f t="shared" si="3"/>
        <v>2003</v>
      </c>
      <c r="C31" s="33">
        <f>TREND!O32</f>
        <v>0</v>
      </c>
      <c r="D31" s="213">
        <f>TREND!T32</f>
        <v>0</v>
      </c>
      <c r="E31" s="37">
        <f t="shared" ref="E31:E41" si="4">D31-D30</f>
        <v>0</v>
      </c>
      <c r="F31" s="26">
        <f t="shared" ref="F31:F42" si="5">E31^2</f>
        <v>0</v>
      </c>
      <c r="I31" s="35"/>
    </row>
    <row r="32" spans="2:9" x14ac:dyDescent="0.25">
      <c r="B32" s="21">
        <f t="shared" si="3"/>
        <v>2004</v>
      </c>
      <c r="C32" s="33">
        <f>TREND!O33</f>
        <v>0</v>
      </c>
      <c r="D32" s="213">
        <f>TREND!T33</f>
        <v>0</v>
      </c>
      <c r="E32" s="37">
        <f t="shared" si="4"/>
        <v>0</v>
      </c>
      <c r="F32" s="26">
        <f t="shared" si="5"/>
        <v>0</v>
      </c>
      <c r="I32" s="35"/>
    </row>
    <row r="33" spans="2:9" x14ac:dyDescent="0.25">
      <c r="B33" s="21">
        <f t="shared" si="3"/>
        <v>2005</v>
      </c>
      <c r="C33" s="33">
        <f>TREND!O34</f>
        <v>0</v>
      </c>
      <c r="D33" s="213">
        <f>TREND!T34</f>
        <v>0</v>
      </c>
      <c r="E33" s="37">
        <f t="shared" si="4"/>
        <v>0</v>
      </c>
      <c r="F33" s="26">
        <f t="shared" si="5"/>
        <v>0</v>
      </c>
      <c r="I33" s="35"/>
    </row>
    <row r="34" spans="2:9" x14ac:dyDescent="0.25">
      <c r="B34" s="21">
        <f t="shared" si="3"/>
        <v>2006</v>
      </c>
      <c r="C34" s="33">
        <f>TREND!O35</f>
        <v>0</v>
      </c>
      <c r="D34" s="213">
        <f>TREND!T35</f>
        <v>0</v>
      </c>
      <c r="E34" s="37">
        <f t="shared" si="4"/>
        <v>0</v>
      </c>
      <c r="F34" s="26">
        <f t="shared" si="5"/>
        <v>0</v>
      </c>
      <c r="I34" s="35"/>
    </row>
    <row r="35" spans="2:9" x14ac:dyDescent="0.25">
      <c r="B35" s="21">
        <f t="shared" si="3"/>
        <v>2007</v>
      </c>
      <c r="C35" s="33">
        <f>TREND!O36</f>
        <v>0</v>
      </c>
      <c r="D35" s="213">
        <f>TREND!T36</f>
        <v>0</v>
      </c>
      <c r="E35" s="37">
        <f t="shared" si="4"/>
        <v>0</v>
      </c>
      <c r="F35" s="26">
        <f t="shared" si="5"/>
        <v>0</v>
      </c>
      <c r="I35" s="35"/>
    </row>
    <row r="36" spans="2:9" x14ac:dyDescent="0.25">
      <c r="B36" s="21">
        <f t="shared" si="3"/>
        <v>2008</v>
      </c>
      <c r="C36" s="33">
        <f>TREND!O37</f>
        <v>0</v>
      </c>
      <c r="D36" s="213">
        <f>TREND!T37</f>
        <v>0</v>
      </c>
      <c r="E36" s="37">
        <f t="shared" si="4"/>
        <v>0</v>
      </c>
      <c r="F36" s="26">
        <f t="shared" si="5"/>
        <v>0</v>
      </c>
      <c r="I36" s="35"/>
    </row>
    <row r="37" spans="2:9" x14ac:dyDescent="0.25">
      <c r="B37" s="21">
        <f t="shared" si="3"/>
        <v>2009</v>
      </c>
      <c r="C37" s="33">
        <f>TREND!O38</f>
        <v>0</v>
      </c>
      <c r="D37" s="213">
        <f>TREND!T38</f>
        <v>0</v>
      </c>
      <c r="E37" s="37">
        <f t="shared" si="4"/>
        <v>0</v>
      </c>
      <c r="F37" s="26">
        <f t="shared" si="5"/>
        <v>0</v>
      </c>
      <c r="I37" s="35"/>
    </row>
    <row r="38" spans="2:9" x14ac:dyDescent="0.25">
      <c r="B38" s="21">
        <f t="shared" si="3"/>
        <v>2010</v>
      </c>
      <c r="C38" s="33">
        <f>TREND!O39</f>
        <v>0</v>
      </c>
      <c r="D38" s="213">
        <f>TREND!T39</f>
        <v>0</v>
      </c>
      <c r="E38" s="37">
        <f t="shared" si="4"/>
        <v>0</v>
      </c>
      <c r="F38" s="26">
        <f t="shared" si="5"/>
        <v>0</v>
      </c>
      <c r="I38" s="35"/>
    </row>
    <row r="39" spans="2:9" x14ac:dyDescent="0.25">
      <c r="B39" s="21">
        <f t="shared" si="3"/>
        <v>2011</v>
      </c>
      <c r="C39" s="33">
        <f>TREND!O40</f>
        <v>0</v>
      </c>
      <c r="D39" s="213">
        <f>TREND!T40</f>
        <v>0</v>
      </c>
      <c r="E39" s="37">
        <f t="shared" si="4"/>
        <v>0</v>
      </c>
      <c r="F39" s="26">
        <f t="shared" si="5"/>
        <v>0</v>
      </c>
      <c r="I39" s="35"/>
    </row>
    <row r="40" spans="2:9" x14ac:dyDescent="0.25">
      <c r="B40" s="21">
        <f t="shared" si="3"/>
        <v>2012</v>
      </c>
      <c r="C40" s="33">
        <f>TREND!O41</f>
        <v>0</v>
      </c>
      <c r="D40" s="213">
        <f>TREND!T41</f>
        <v>0</v>
      </c>
      <c r="E40" s="37">
        <f t="shared" si="4"/>
        <v>0</v>
      </c>
      <c r="F40" s="26">
        <f t="shared" si="5"/>
        <v>0</v>
      </c>
      <c r="I40" s="35"/>
    </row>
    <row r="41" spans="2:9" x14ac:dyDescent="0.25">
      <c r="B41" s="21">
        <f t="shared" si="3"/>
        <v>2013</v>
      </c>
      <c r="C41" s="33">
        <f>TREND!O42</f>
        <v>0</v>
      </c>
      <c r="D41" s="213">
        <f>TREND!T42</f>
        <v>0</v>
      </c>
      <c r="E41" s="37">
        <f t="shared" si="4"/>
        <v>0</v>
      </c>
      <c r="F41" s="26">
        <f t="shared" si="5"/>
        <v>0</v>
      </c>
      <c r="I41" s="35"/>
    </row>
    <row r="42" spans="2:9" x14ac:dyDescent="0.25">
      <c r="B42" s="21">
        <f t="shared" si="3"/>
        <v>2014</v>
      </c>
      <c r="C42" s="33">
        <f>TREND!O43</f>
        <v>0</v>
      </c>
      <c r="D42" s="213">
        <f>TREND!T43</f>
        <v>0</v>
      </c>
      <c r="E42" s="37">
        <f>D42-D41</f>
        <v>0</v>
      </c>
      <c r="F42" s="26">
        <f t="shared" si="5"/>
        <v>0</v>
      </c>
      <c r="I42" s="35"/>
    </row>
    <row r="43" spans="2:9" x14ac:dyDescent="0.25">
      <c r="B43" s="21">
        <f t="shared" si="3"/>
        <v>2015</v>
      </c>
      <c r="C43" s="33">
        <f>TREND!O44</f>
        <v>0</v>
      </c>
      <c r="D43" s="213">
        <f>TREND!T44</f>
        <v>0</v>
      </c>
      <c r="E43" s="37">
        <f t="shared" ref="E43" si="6">D43-D42</f>
        <v>0</v>
      </c>
      <c r="F43" s="26">
        <f t="shared" ref="F43" si="7">E43^2</f>
        <v>0</v>
      </c>
      <c r="I43" s="35"/>
    </row>
    <row r="44" spans="2:9" ht="5.0999999999999996" customHeight="1" thickBot="1" x14ac:dyDescent="0.3">
      <c r="B44" s="197"/>
      <c r="C44" s="198"/>
      <c r="D44" s="199"/>
      <c r="E44" s="199"/>
      <c r="F44" s="200"/>
      <c r="I44" s="35"/>
    </row>
    <row r="45" spans="2:9" ht="16.5" thickTop="1" thickBot="1" x14ac:dyDescent="0.3">
      <c r="B45" s="22" t="s">
        <v>33</v>
      </c>
      <c r="C45" s="13"/>
      <c r="D45" s="12"/>
      <c r="E45" s="12"/>
      <c r="F45" s="27">
        <f>SUM(F6:F43)</f>
        <v>264</v>
      </c>
    </row>
    <row r="46" spans="2:9" ht="5.0999999999999996" customHeight="1" x14ac:dyDescent="0.25"/>
    <row r="47" spans="2:9" ht="5.0999999999999996" customHeight="1" x14ac:dyDescent="0.25"/>
    <row r="50" spans="2:6" x14ac:dyDescent="0.25">
      <c r="E50" s="46" t="s">
        <v>72</v>
      </c>
      <c r="F50" s="84" t="s">
        <v>73</v>
      </c>
    </row>
    <row r="51" spans="2:6" x14ac:dyDescent="0.25">
      <c r="E51" s="46" t="s">
        <v>17</v>
      </c>
      <c r="F51" s="16" t="s">
        <v>74</v>
      </c>
    </row>
    <row r="57" spans="2:6" ht="15.75" x14ac:dyDescent="0.25">
      <c r="B57" s="47" t="s">
        <v>37</v>
      </c>
      <c r="C57">
        <f>1-(6*(F45)/((COUNT(B6:B42)-1)^3-(COUNT(B6:B42)-1)))</f>
        <v>0.96602316602316607</v>
      </c>
    </row>
    <row r="58" spans="2:6" ht="5.0999999999999996" customHeight="1" x14ac:dyDescent="0.25"/>
    <row r="63" spans="2:6" ht="15.75" x14ac:dyDescent="0.25">
      <c r="B63" s="47" t="s">
        <v>37</v>
      </c>
      <c r="C63">
        <f>C57*((COUNT(B6:B43)-2)/(1-(C57^2)))^0.5</f>
        <v>22.426062190489585</v>
      </c>
    </row>
    <row r="64" spans="2:6" ht="5.0999999999999996" customHeight="1" x14ac:dyDescent="0.25"/>
    <row r="65" spans="2:5" x14ac:dyDescent="0.25">
      <c r="B65" s="48" t="s">
        <v>38</v>
      </c>
      <c r="C65" s="49">
        <v>0.05</v>
      </c>
    </row>
    <row r="66" spans="2:5" x14ac:dyDescent="0.25">
      <c r="B66" s="46" t="s">
        <v>39</v>
      </c>
      <c r="C66" s="17" t="s">
        <v>66</v>
      </c>
      <c r="E66" s="63" t="s">
        <v>69</v>
      </c>
    </row>
    <row r="67" spans="2:5" x14ac:dyDescent="0.25">
      <c r="B67" s="46" t="s">
        <v>37</v>
      </c>
      <c r="C67" s="50" t="s">
        <v>128</v>
      </c>
    </row>
    <row r="68" spans="2:5" x14ac:dyDescent="0.25">
      <c r="B68" s="46" t="s">
        <v>37</v>
      </c>
      <c r="C68" s="17">
        <f>COUNT(B6:B43)- 2</f>
        <v>36</v>
      </c>
    </row>
    <row r="69" spans="2:5" x14ac:dyDescent="0.25">
      <c r="B69" s="51" t="s">
        <v>103</v>
      </c>
    </row>
    <row r="70" spans="2:5" x14ac:dyDescent="0.25">
      <c r="B70" s="46" t="s">
        <v>37</v>
      </c>
      <c r="C70" s="205">
        <v>1.96</v>
      </c>
    </row>
    <row r="71" spans="2:5" x14ac:dyDescent="0.25">
      <c r="B71" s="46" t="s">
        <v>37</v>
      </c>
      <c r="C71" s="16" t="s">
        <v>127</v>
      </c>
    </row>
    <row r="72" spans="2:5" x14ac:dyDescent="0.25">
      <c r="B72" s="53" t="s">
        <v>67</v>
      </c>
    </row>
    <row r="73" spans="2:5" x14ac:dyDescent="0.25">
      <c r="B73" s="53" t="s">
        <v>68</v>
      </c>
    </row>
  </sheetData>
  <mergeCells count="5">
    <mergeCell ref="B3:B4"/>
    <mergeCell ref="C3:C4"/>
    <mergeCell ref="D3:D4"/>
    <mergeCell ref="E3:E4"/>
    <mergeCell ref="F3:F4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8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>
              <from>
                <xdr:col>1</xdr:col>
                <xdr:colOff>142875</xdr:colOff>
                <xdr:row>51</xdr:row>
                <xdr:rowOff>142875</xdr:rowOff>
              </from>
              <to>
                <xdr:col>4</xdr:col>
                <xdr:colOff>28575</xdr:colOff>
                <xdr:row>55</xdr:row>
                <xdr:rowOff>104775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r:id="rId7">
            <anchor moveWithCells="1">
              <from>
                <xdr:col>1</xdr:col>
                <xdr:colOff>285750</xdr:colOff>
                <xdr:row>57</xdr:row>
                <xdr:rowOff>47625</xdr:rowOff>
              </from>
              <to>
                <xdr:col>5</xdr:col>
                <xdr:colOff>571500</xdr:colOff>
                <xdr:row>61</xdr:row>
                <xdr:rowOff>95250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5" r:id="rId8">
          <objectPr defaultSize="0" r:id="rId9">
            <anchor moveWithCells="1">
              <from>
                <xdr:col>1</xdr:col>
                <xdr:colOff>114300</xdr:colOff>
                <xdr:row>47</xdr:row>
                <xdr:rowOff>19050</xdr:rowOff>
              </from>
              <to>
                <xdr:col>4</xdr:col>
                <xdr:colOff>0</xdr:colOff>
                <xdr:row>50</xdr:row>
                <xdr:rowOff>171450</xdr:rowOff>
              </to>
            </anchor>
          </objectPr>
        </oleObject>
      </mc:Choice>
      <mc:Fallback>
        <oleObject progId="Equation.3" shapeId="3075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T46"/>
  <sheetViews>
    <sheetView zoomScaleSheetLayoutView="100" workbookViewId="0">
      <selection activeCell="E29" sqref="E29"/>
    </sheetView>
  </sheetViews>
  <sheetFormatPr defaultRowHeight="12.75" x14ac:dyDescent="0.2"/>
  <cols>
    <col min="1" max="1" width="1.7109375" style="54" customWidth="1"/>
    <col min="2" max="2" width="6.140625" style="54" customWidth="1"/>
    <col min="3" max="6" width="9.140625" style="54"/>
    <col min="7" max="7" width="9.42578125" style="54" customWidth="1"/>
    <col min="8" max="16384" width="9.140625" style="54"/>
  </cols>
  <sheetData>
    <row r="2" spans="2:20" x14ac:dyDescent="0.2">
      <c r="B2" s="54" t="s">
        <v>45</v>
      </c>
      <c r="N2" s="55"/>
    </row>
    <row r="3" spans="2:20" ht="13.5" thickBot="1" x14ac:dyDescent="0.25"/>
    <row r="4" spans="2:20" ht="12.75" customHeight="1" thickBot="1" x14ac:dyDescent="0.3">
      <c r="B4" s="314" t="s">
        <v>46</v>
      </c>
      <c r="C4" s="316" t="s">
        <v>47</v>
      </c>
      <c r="D4" s="317"/>
      <c r="E4" s="317"/>
      <c r="F4" s="317"/>
      <c r="G4" s="318"/>
      <c r="I4" s="55"/>
      <c r="K4" s="56"/>
      <c r="N4" s="55"/>
      <c r="P4" s="55"/>
    </row>
    <row r="5" spans="2:20" ht="12.75" customHeight="1" thickBot="1" x14ac:dyDescent="0.25">
      <c r="B5" s="315"/>
      <c r="C5" s="256">
        <v>0.1</v>
      </c>
      <c r="D5" s="265">
        <v>0.05</v>
      </c>
      <c r="E5" s="257">
        <v>2.5000000000000001E-2</v>
      </c>
      <c r="F5" s="256">
        <v>0.01</v>
      </c>
      <c r="G5" s="258">
        <v>5.0000000000000001E-3</v>
      </c>
      <c r="I5" s="55"/>
    </row>
    <row r="6" spans="2:20" x14ac:dyDescent="0.2">
      <c r="B6" s="214">
        <v>1</v>
      </c>
      <c r="C6" s="215">
        <v>3.0779999999999998</v>
      </c>
      <c r="D6" s="215">
        <v>6.3140000000000001</v>
      </c>
      <c r="E6" s="215">
        <v>12.706</v>
      </c>
      <c r="F6" s="215">
        <v>31.821000000000002</v>
      </c>
      <c r="G6" s="259">
        <v>63.656999999999996</v>
      </c>
      <c r="I6" s="57"/>
      <c r="J6" s="82"/>
      <c r="K6" s="83"/>
    </row>
    <row r="7" spans="2:20" x14ac:dyDescent="0.2">
      <c r="B7" s="214">
        <v>2</v>
      </c>
      <c r="C7" s="215">
        <v>1.8859999999999999</v>
      </c>
      <c r="D7" s="215">
        <v>2.92</v>
      </c>
      <c r="E7" s="215">
        <v>4.3029999999999999</v>
      </c>
      <c r="F7" s="215">
        <v>6.9649999999999999</v>
      </c>
      <c r="G7" s="259">
        <v>9.9250000000000007</v>
      </c>
    </row>
    <row r="8" spans="2:20" x14ac:dyDescent="0.2">
      <c r="B8" s="214">
        <v>3</v>
      </c>
      <c r="C8" s="215">
        <v>1.6379999999999999</v>
      </c>
      <c r="D8" s="215">
        <v>2.3530000000000002</v>
      </c>
      <c r="E8" s="215">
        <v>3.1819999999999999</v>
      </c>
      <c r="F8" s="215">
        <v>4.5410000000000004</v>
      </c>
      <c r="G8" s="259">
        <v>5.8410000000000002</v>
      </c>
      <c r="M8" s="55"/>
      <c r="O8" s="58"/>
      <c r="P8" s="58"/>
      <c r="Q8" s="58"/>
      <c r="R8" s="58"/>
      <c r="S8" s="58"/>
      <c r="T8" s="58"/>
    </row>
    <row r="9" spans="2:20" x14ac:dyDescent="0.2">
      <c r="B9" s="214">
        <v>4</v>
      </c>
      <c r="C9" s="215">
        <v>1.5329999999999999</v>
      </c>
      <c r="D9" s="215">
        <v>2.1320000000000001</v>
      </c>
      <c r="E9" s="215">
        <v>2.7759999999999998</v>
      </c>
      <c r="F9" s="215">
        <v>3.7469999999999999</v>
      </c>
      <c r="G9" s="259">
        <v>4.6040000000000001</v>
      </c>
      <c r="M9" s="55"/>
      <c r="O9" s="59"/>
      <c r="P9" s="59"/>
      <c r="Q9" s="59"/>
      <c r="R9" s="59"/>
      <c r="S9" s="59"/>
      <c r="T9" s="59"/>
    </row>
    <row r="10" spans="2:20" x14ac:dyDescent="0.2">
      <c r="B10" s="214">
        <v>5</v>
      </c>
      <c r="C10" s="215">
        <v>1.476</v>
      </c>
      <c r="D10" s="215">
        <v>2.0150000000000001</v>
      </c>
      <c r="E10" s="215">
        <v>2.5710000000000002</v>
      </c>
      <c r="F10" s="215">
        <v>3.3650000000000002</v>
      </c>
      <c r="G10" s="259">
        <v>4.032</v>
      </c>
      <c r="O10" s="59"/>
      <c r="P10" s="59"/>
      <c r="Q10" s="59"/>
      <c r="R10" s="59"/>
      <c r="S10" s="59"/>
      <c r="T10" s="59"/>
    </row>
    <row r="11" spans="2:20" x14ac:dyDescent="0.2">
      <c r="B11" s="214">
        <v>6</v>
      </c>
      <c r="C11" s="215">
        <v>1.44</v>
      </c>
      <c r="D11" s="215">
        <v>1.9430000000000001</v>
      </c>
      <c r="E11" s="215">
        <v>2.4470000000000001</v>
      </c>
      <c r="F11" s="215">
        <v>3.1429999999999998</v>
      </c>
      <c r="G11" s="259">
        <v>3.7069999999999999</v>
      </c>
    </row>
    <row r="12" spans="2:20" x14ac:dyDescent="0.2">
      <c r="B12" s="214">
        <v>7</v>
      </c>
      <c r="C12" s="215">
        <v>1.415</v>
      </c>
      <c r="D12" s="215">
        <v>1.895</v>
      </c>
      <c r="E12" s="215">
        <v>2.3650000000000002</v>
      </c>
      <c r="F12" s="215">
        <v>2.9980000000000002</v>
      </c>
      <c r="G12" s="259">
        <v>3.4990000000000001</v>
      </c>
    </row>
    <row r="13" spans="2:20" x14ac:dyDescent="0.2">
      <c r="B13" s="214">
        <v>8</v>
      </c>
      <c r="C13" s="215">
        <v>1.397</v>
      </c>
      <c r="D13" s="215">
        <v>1.86</v>
      </c>
      <c r="E13" s="215">
        <v>2.306</v>
      </c>
      <c r="F13" s="215">
        <v>2.8959999999999999</v>
      </c>
      <c r="G13" s="259">
        <v>3.355</v>
      </c>
      <c r="N13" s="55"/>
      <c r="O13" s="60"/>
    </row>
    <row r="14" spans="2:20" x14ac:dyDescent="0.2">
      <c r="B14" s="214">
        <v>9</v>
      </c>
      <c r="C14" s="215">
        <v>1.383</v>
      </c>
      <c r="D14" s="215">
        <v>1.833</v>
      </c>
      <c r="E14" s="215">
        <v>2.262</v>
      </c>
      <c r="F14" s="215">
        <v>2.8210000000000002</v>
      </c>
      <c r="G14" s="259">
        <v>3.25</v>
      </c>
      <c r="N14" s="55"/>
    </row>
    <row r="15" spans="2:20" x14ac:dyDescent="0.2">
      <c r="B15" s="264">
        <v>10</v>
      </c>
      <c r="C15" s="215">
        <v>1.3720000000000001</v>
      </c>
      <c r="D15" s="263">
        <v>1.8120000000000001</v>
      </c>
      <c r="E15" s="215">
        <v>2.2280000000000002</v>
      </c>
      <c r="F15" s="215">
        <v>2.7639999999999998</v>
      </c>
      <c r="G15" s="259">
        <v>3.169</v>
      </c>
    </row>
    <row r="16" spans="2:20" x14ac:dyDescent="0.2">
      <c r="B16" s="214">
        <v>11</v>
      </c>
      <c r="C16" s="215">
        <v>1.363</v>
      </c>
      <c r="D16" s="215">
        <v>1.796</v>
      </c>
      <c r="E16" s="215">
        <v>2.2010000000000001</v>
      </c>
      <c r="F16" s="215">
        <v>2.718</v>
      </c>
      <c r="G16" s="259">
        <v>3.1059999999999999</v>
      </c>
      <c r="N16" s="55"/>
      <c r="O16" s="61"/>
    </row>
    <row r="17" spans="2:17" x14ac:dyDescent="0.2">
      <c r="B17" s="214">
        <v>12</v>
      </c>
      <c r="C17" s="215">
        <v>1.3560000000000001</v>
      </c>
      <c r="D17" s="215">
        <v>1.782</v>
      </c>
      <c r="E17" s="215">
        <v>2.1789999999999998</v>
      </c>
      <c r="F17" s="215">
        <v>2.681</v>
      </c>
      <c r="G17" s="259">
        <v>3.0550000000000002</v>
      </c>
      <c r="N17" s="55"/>
      <c r="O17" s="60"/>
      <c r="Q17" s="55"/>
    </row>
    <row r="18" spans="2:17" x14ac:dyDescent="0.2">
      <c r="B18" s="214">
        <v>13</v>
      </c>
      <c r="C18" s="215">
        <v>1.35</v>
      </c>
      <c r="D18" s="215">
        <v>1.7709999999999999</v>
      </c>
      <c r="E18" s="215">
        <v>2.16</v>
      </c>
      <c r="F18" s="215">
        <v>2.65</v>
      </c>
      <c r="G18" s="259">
        <v>3.012</v>
      </c>
    </row>
    <row r="19" spans="2:17" x14ac:dyDescent="0.2">
      <c r="B19" s="214">
        <v>14</v>
      </c>
      <c r="C19" s="215">
        <v>1.345</v>
      </c>
      <c r="D19" s="215">
        <v>1.7609999999999999</v>
      </c>
      <c r="E19" s="215">
        <v>2.145</v>
      </c>
      <c r="F19" s="215">
        <v>2.6240000000000001</v>
      </c>
      <c r="G19" s="259">
        <v>2.9769999999999999</v>
      </c>
    </row>
    <row r="20" spans="2:17" x14ac:dyDescent="0.2">
      <c r="B20" s="214">
        <v>15</v>
      </c>
      <c r="C20" s="215">
        <v>1.341</v>
      </c>
      <c r="D20" s="215">
        <v>1.7529999999999999</v>
      </c>
      <c r="E20" s="215">
        <v>2.1309999999999998</v>
      </c>
      <c r="F20" s="215">
        <v>2.6019999999999999</v>
      </c>
      <c r="G20" s="259">
        <v>2.9470000000000001</v>
      </c>
    </row>
    <row r="21" spans="2:17" x14ac:dyDescent="0.2">
      <c r="B21" s="214">
        <v>16</v>
      </c>
      <c r="C21" s="215">
        <v>1.337</v>
      </c>
      <c r="D21" s="215">
        <v>1.746</v>
      </c>
      <c r="E21" s="215">
        <v>2.12</v>
      </c>
      <c r="F21" s="215">
        <v>2.5830000000000002</v>
      </c>
      <c r="G21" s="259">
        <v>2.9209999999999998</v>
      </c>
    </row>
    <row r="22" spans="2:17" x14ac:dyDescent="0.2">
      <c r="B22" s="214">
        <v>17</v>
      </c>
      <c r="C22" s="215">
        <v>1.333</v>
      </c>
      <c r="D22" s="215">
        <v>1.74</v>
      </c>
      <c r="E22" s="215">
        <v>2.11</v>
      </c>
      <c r="F22" s="215">
        <v>2.5670000000000002</v>
      </c>
      <c r="G22" s="259">
        <v>2.8980000000000001</v>
      </c>
    </row>
    <row r="23" spans="2:17" x14ac:dyDescent="0.2">
      <c r="B23" s="214">
        <v>18</v>
      </c>
      <c r="C23" s="215">
        <v>1.33</v>
      </c>
      <c r="D23" s="215">
        <v>1.734</v>
      </c>
      <c r="E23" s="215">
        <v>2.101</v>
      </c>
      <c r="F23" s="215">
        <v>2.552</v>
      </c>
      <c r="G23" s="259">
        <v>2.8780000000000001</v>
      </c>
    </row>
    <row r="24" spans="2:17" x14ac:dyDescent="0.2">
      <c r="B24" s="214">
        <v>19</v>
      </c>
      <c r="C24" s="215">
        <v>1.3280000000000001</v>
      </c>
      <c r="D24" s="215">
        <v>1.7290000000000001</v>
      </c>
      <c r="E24" s="215">
        <v>2.093</v>
      </c>
      <c r="F24" s="215">
        <v>2.5390000000000001</v>
      </c>
      <c r="G24" s="259">
        <v>2.8610000000000002</v>
      </c>
    </row>
    <row r="25" spans="2:17" x14ac:dyDescent="0.2">
      <c r="B25" s="214">
        <v>20</v>
      </c>
      <c r="C25" s="215">
        <v>1.325</v>
      </c>
      <c r="D25" s="215">
        <v>1.7250000000000001</v>
      </c>
      <c r="E25" s="215">
        <v>2.0859999999999999</v>
      </c>
      <c r="F25" s="215">
        <v>2.528</v>
      </c>
      <c r="G25" s="259">
        <v>2.8450000000000002</v>
      </c>
    </row>
    <row r="26" spans="2:17" x14ac:dyDescent="0.2">
      <c r="B26" s="214">
        <v>21</v>
      </c>
      <c r="C26" s="215">
        <v>1.323</v>
      </c>
      <c r="D26" s="215">
        <v>1.7210000000000001</v>
      </c>
      <c r="E26" s="215">
        <v>2.08</v>
      </c>
      <c r="F26" s="215">
        <v>2.5179999999999998</v>
      </c>
      <c r="G26" s="259">
        <v>2.831</v>
      </c>
    </row>
    <row r="27" spans="2:17" x14ac:dyDescent="0.2">
      <c r="B27" s="214">
        <v>22</v>
      </c>
      <c r="C27" s="215">
        <v>1.321</v>
      </c>
      <c r="D27" s="215">
        <v>1.7170000000000001</v>
      </c>
      <c r="E27" s="215">
        <v>2.0739999999999998</v>
      </c>
      <c r="F27" s="215">
        <v>2.508</v>
      </c>
      <c r="G27" s="259">
        <v>2.819</v>
      </c>
    </row>
    <row r="28" spans="2:17" x14ac:dyDescent="0.2">
      <c r="B28" s="214">
        <v>23</v>
      </c>
      <c r="C28" s="215">
        <v>1.319</v>
      </c>
      <c r="D28" s="215">
        <v>1.714</v>
      </c>
      <c r="E28" s="215">
        <v>2.069</v>
      </c>
      <c r="F28" s="215">
        <v>2.5</v>
      </c>
      <c r="G28" s="259">
        <v>2.8069999999999999</v>
      </c>
    </row>
    <row r="29" spans="2:17" x14ac:dyDescent="0.2">
      <c r="B29" s="214">
        <v>24</v>
      </c>
      <c r="C29" s="215">
        <v>1.3180000000000001</v>
      </c>
      <c r="D29" s="215">
        <v>1.7110000000000001</v>
      </c>
      <c r="E29" s="215">
        <v>2.0640000000000001</v>
      </c>
      <c r="F29" s="215">
        <v>2.492</v>
      </c>
      <c r="G29" s="259">
        <v>2.7970000000000002</v>
      </c>
    </row>
    <row r="30" spans="2:17" x14ac:dyDescent="0.2">
      <c r="B30" s="214">
        <v>25</v>
      </c>
      <c r="C30" s="215">
        <v>1.3160000000000001</v>
      </c>
      <c r="D30" s="215">
        <v>1.708</v>
      </c>
      <c r="E30" s="215">
        <v>2.06</v>
      </c>
      <c r="F30" s="215">
        <v>2.4849999999999999</v>
      </c>
      <c r="G30" s="259">
        <v>2.7869999999999999</v>
      </c>
    </row>
    <row r="31" spans="2:17" x14ac:dyDescent="0.2">
      <c r="B31" s="214">
        <v>26</v>
      </c>
      <c r="C31" s="215">
        <v>1.3149999999999999</v>
      </c>
      <c r="D31" s="215">
        <v>1.706</v>
      </c>
      <c r="E31" s="215">
        <v>2.056</v>
      </c>
      <c r="F31" s="215">
        <v>2.4790000000000001</v>
      </c>
      <c r="G31" s="259">
        <v>2.7789999999999999</v>
      </c>
    </row>
    <row r="32" spans="2:17" x14ac:dyDescent="0.2">
      <c r="B32" s="214">
        <v>27</v>
      </c>
      <c r="C32" s="215">
        <v>1.3140000000000001</v>
      </c>
      <c r="D32" s="215">
        <v>1.7030000000000001</v>
      </c>
      <c r="E32" s="215">
        <v>2.052</v>
      </c>
      <c r="F32" s="215">
        <v>2.4729999999999999</v>
      </c>
      <c r="G32" s="259">
        <v>2.7709999999999999</v>
      </c>
    </row>
    <row r="33" spans="2:7" x14ac:dyDescent="0.2">
      <c r="B33" s="214">
        <v>28</v>
      </c>
      <c r="C33" s="215">
        <v>1.3129999999999999</v>
      </c>
      <c r="D33" s="215">
        <v>1.7010000000000001</v>
      </c>
      <c r="E33" s="215">
        <v>2.048</v>
      </c>
      <c r="F33" s="215">
        <v>2.4670000000000001</v>
      </c>
      <c r="G33" s="259">
        <v>2.7629999999999999</v>
      </c>
    </row>
    <row r="34" spans="2:7" x14ac:dyDescent="0.2">
      <c r="B34" s="214">
        <v>29</v>
      </c>
      <c r="C34" s="215">
        <v>1.3109999999999999</v>
      </c>
      <c r="D34" s="215">
        <v>1.6990000000000001</v>
      </c>
      <c r="E34" s="215">
        <v>2.0449999999999999</v>
      </c>
      <c r="F34" s="215">
        <v>2.4620000000000002</v>
      </c>
      <c r="G34" s="259">
        <v>2.7559999999999998</v>
      </c>
    </row>
    <row r="35" spans="2:7" ht="13.5" thickBot="1" x14ac:dyDescent="0.25">
      <c r="B35" s="260">
        <v>30</v>
      </c>
      <c r="C35" s="261">
        <v>1.282</v>
      </c>
      <c r="D35" s="261">
        <v>1.645</v>
      </c>
      <c r="E35" s="261">
        <v>1.96</v>
      </c>
      <c r="F35" s="261">
        <v>2.3260000000000001</v>
      </c>
      <c r="G35" s="262">
        <v>2.5760000000000001</v>
      </c>
    </row>
    <row r="36" spans="2:7" x14ac:dyDescent="0.2">
      <c r="C36" s="62"/>
      <c r="D36" s="62"/>
      <c r="E36" s="62"/>
      <c r="F36" s="62"/>
      <c r="G36" s="62"/>
    </row>
    <row r="37" spans="2:7" x14ac:dyDescent="0.2">
      <c r="B37" s="54" t="s">
        <v>48</v>
      </c>
      <c r="C37" s="62"/>
      <c r="D37" s="62"/>
      <c r="E37" s="62"/>
      <c r="F37" s="62"/>
      <c r="G37" s="62"/>
    </row>
    <row r="38" spans="2:7" x14ac:dyDescent="0.2">
      <c r="C38" s="62"/>
      <c r="D38" s="62"/>
      <c r="E38" s="62"/>
      <c r="F38" s="62"/>
      <c r="G38" s="62"/>
    </row>
    <row r="39" spans="2:7" x14ac:dyDescent="0.2">
      <c r="C39" s="62"/>
      <c r="D39" s="62"/>
      <c r="E39" s="62"/>
      <c r="F39" s="62"/>
      <c r="G39" s="62"/>
    </row>
    <row r="40" spans="2:7" x14ac:dyDescent="0.2">
      <c r="C40" s="62"/>
      <c r="D40" s="62"/>
      <c r="E40" s="62"/>
      <c r="F40" s="62"/>
      <c r="G40" s="62"/>
    </row>
    <row r="41" spans="2:7" x14ac:dyDescent="0.2">
      <c r="C41" s="62"/>
      <c r="D41" s="62"/>
      <c r="E41" s="62"/>
      <c r="F41" s="62"/>
      <c r="G41" s="62"/>
    </row>
    <row r="42" spans="2:7" x14ac:dyDescent="0.2">
      <c r="C42" s="62"/>
      <c r="D42" s="62"/>
      <c r="E42" s="62"/>
      <c r="F42" s="62"/>
      <c r="G42" s="62"/>
    </row>
    <row r="43" spans="2:7" x14ac:dyDescent="0.2">
      <c r="C43" s="62"/>
      <c r="D43" s="62"/>
      <c r="E43" s="62"/>
      <c r="F43" s="62"/>
      <c r="G43" s="62"/>
    </row>
    <row r="44" spans="2:7" x14ac:dyDescent="0.2">
      <c r="C44" s="62"/>
      <c r="D44" s="62"/>
      <c r="E44" s="62"/>
      <c r="F44" s="62"/>
      <c r="G44" s="62"/>
    </row>
    <row r="45" spans="2:7" x14ac:dyDescent="0.2">
      <c r="C45" s="62"/>
      <c r="D45" s="62"/>
      <c r="E45" s="62"/>
      <c r="F45" s="62"/>
      <c r="G45" s="62"/>
    </row>
    <row r="46" spans="2:7" x14ac:dyDescent="0.2">
      <c r="C46" s="62"/>
      <c r="D46" s="62"/>
      <c r="E46" s="62"/>
      <c r="F46" s="62"/>
      <c r="G46" s="62"/>
    </row>
  </sheetData>
  <mergeCells count="2">
    <mergeCell ref="B4:B5"/>
    <mergeCell ref="C4:G4"/>
  </mergeCells>
  <printOptions horizontalCentered="1"/>
  <pageMargins left="0.94488188976377963" right="0.94488188976377963" top="0.98425196850393704" bottom="0.98425196850393704" header="0.51181102362204722" footer="0.51181102362204722"/>
  <pageSetup paperSize="9"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B2:IV39"/>
  <sheetViews>
    <sheetView workbookViewId="0">
      <selection activeCell="P6" sqref="P6"/>
    </sheetView>
  </sheetViews>
  <sheetFormatPr defaultRowHeight="12.75" x14ac:dyDescent="0.2"/>
  <cols>
    <col min="1" max="1" width="2.85546875" style="54" customWidth="1"/>
    <col min="2" max="12" width="10.7109375" style="85" customWidth="1"/>
    <col min="13" max="256" width="9.140625" style="85" customWidth="1"/>
    <col min="257" max="257" width="9.140625" style="54"/>
    <col min="258" max="268" width="10.7109375" style="54" customWidth="1"/>
    <col min="269" max="512" width="9.140625" style="54" customWidth="1"/>
    <col min="513" max="513" width="9.140625" style="54"/>
    <col min="514" max="524" width="10.7109375" style="54" customWidth="1"/>
    <col min="525" max="768" width="9.140625" style="54" customWidth="1"/>
    <col min="769" max="769" width="9.140625" style="54"/>
    <col min="770" max="780" width="10.7109375" style="54" customWidth="1"/>
    <col min="781" max="1024" width="9.140625" style="54" customWidth="1"/>
    <col min="1025" max="1025" width="9.140625" style="54"/>
    <col min="1026" max="1036" width="10.7109375" style="54" customWidth="1"/>
    <col min="1037" max="1280" width="9.140625" style="54" customWidth="1"/>
    <col min="1281" max="1281" width="9.140625" style="54"/>
    <col min="1282" max="1292" width="10.7109375" style="54" customWidth="1"/>
    <col min="1293" max="1536" width="9.140625" style="54" customWidth="1"/>
    <col min="1537" max="1537" width="9.140625" style="54"/>
    <col min="1538" max="1548" width="10.7109375" style="54" customWidth="1"/>
    <col min="1549" max="1792" width="9.140625" style="54" customWidth="1"/>
    <col min="1793" max="1793" width="9.140625" style="54"/>
    <col min="1794" max="1804" width="10.7109375" style="54" customWidth="1"/>
    <col min="1805" max="2048" width="9.140625" style="54" customWidth="1"/>
    <col min="2049" max="2049" width="9.140625" style="54"/>
    <col min="2050" max="2060" width="10.7109375" style="54" customWidth="1"/>
    <col min="2061" max="2304" width="9.140625" style="54" customWidth="1"/>
    <col min="2305" max="2305" width="9.140625" style="54"/>
    <col min="2306" max="2316" width="10.7109375" style="54" customWidth="1"/>
    <col min="2317" max="2560" width="9.140625" style="54" customWidth="1"/>
    <col min="2561" max="2561" width="9.140625" style="54"/>
    <col min="2562" max="2572" width="10.7109375" style="54" customWidth="1"/>
    <col min="2573" max="2816" width="9.140625" style="54" customWidth="1"/>
    <col min="2817" max="2817" width="9.140625" style="54"/>
    <col min="2818" max="2828" width="10.7109375" style="54" customWidth="1"/>
    <col min="2829" max="3072" width="9.140625" style="54" customWidth="1"/>
    <col min="3073" max="3073" width="9.140625" style="54"/>
    <col min="3074" max="3084" width="10.7109375" style="54" customWidth="1"/>
    <col min="3085" max="3328" width="9.140625" style="54" customWidth="1"/>
    <col min="3329" max="3329" width="9.140625" style="54"/>
    <col min="3330" max="3340" width="10.7109375" style="54" customWidth="1"/>
    <col min="3341" max="3584" width="9.140625" style="54" customWidth="1"/>
    <col min="3585" max="3585" width="9.140625" style="54"/>
    <col min="3586" max="3596" width="10.7109375" style="54" customWidth="1"/>
    <col min="3597" max="3840" width="9.140625" style="54" customWidth="1"/>
    <col min="3841" max="3841" width="9.140625" style="54"/>
    <col min="3842" max="3852" width="10.7109375" style="54" customWidth="1"/>
    <col min="3853" max="4096" width="9.140625" style="54" customWidth="1"/>
    <col min="4097" max="4097" width="9.140625" style="54"/>
    <col min="4098" max="4108" width="10.7109375" style="54" customWidth="1"/>
    <col min="4109" max="4352" width="9.140625" style="54" customWidth="1"/>
    <col min="4353" max="4353" width="9.140625" style="54"/>
    <col min="4354" max="4364" width="10.7109375" style="54" customWidth="1"/>
    <col min="4365" max="4608" width="9.140625" style="54" customWidth="1"/>
    <col min="4609" max="4609" width="9.140625" style="54"/>
    <col min="4610" max="4620" width="10.7109375" style="54" customWidth="1"/>
    <col min="4621" max="4864" width="9.140625" style="54" customWidth="1"/>
    <col min="4865" max="4865" width="9.140625" style="54"/>
    <col min="4866" max="4876" width="10.7109375" style="54" customWidth="1"/>
    <col min="4877" max="5120" width="9.140625" style="54" customWidth="1"/>
    <col min="5121" max="5121" width="9.140625" style="54"/>
    <col min="5122" max="5132" width="10.7109375" style="54" customWidth="1"/>
    <col min="5133" max="5376" width="9.140625" style="54" customWidth="1"/>
    <col min="5377" max="5377" width="9.140625" style="54"/>
    <col min="5378" max="5388" width="10.7109375" style="54" customWidth="1"/>
    <col min="5389" max="5632" width="9.140625" style="54" customWidth="1"/>
    <col min="5633" max="5633" width="9.140625" style="54"/>
    <col min="5634" max="5644" width="10.7109375" style="54" customWidth="1"/>
    <col min="5645" max="5888" width="9.140625" style="54" customWidth="1"/>
    <col min="5889" max="5889" width="9.140625" style="54"/>
    <col min="5890" max="5900" width="10.7109375" style="54" customWidth="1"/>
    <col min="5901" max="6144" width="9.140625" style="54" customWidth="1"/>
    <col min="6145" max="6145" width="9.140625" style="54"/>
    <col min="6146" max="6156" width="10.7109375" style="54" customWidth="1"/>
    <col min="6157" max="6400" width="9.140625" style="54" customWidth="1"/>
    <col min="6401" max="6401" width="9.140625" style="54"/>
    <col min="6402" max="6412" width="10.7109375" style="54" customWidth="1"/>
    <col min="6413" max="6656" width="9.140625" style="54" customWidth="1"/>
    <col min="6657" max="6657" width="9.140625" style="54"/>
    <col min="6658" max="6668" width="10.7109375" style="54" customWidth="1"/>
    <col min="6669" max="6912" width="9.140625" style="54" customWidth="1"/>
    <col min="6913" max="6913" width="9.140625" style="54"/>
    <col min="6914" max="6924" width="10.7109375" style="54" customWidth="1"/>
    <col min="6925" max="7168" width="9.140625" style="54" customWidth="1"/>
    <col min="7169" max="7169" width="9.140625" style="54"/>
    <col min="7170" max="7180" width="10.7109375" style="54" customWidth="1"/>
    <col min="7181" max="7424" width="9.140625" style="54" customWidth="1"/>
    <col min="7425" max="7425" width="9.140625" style="54"/>
    <col min="7426" max="7436" width="10.7109375" style="54" customWidth="1"/>
    <col min="7437" max="7680" width="9.140625" style="54" customWidth="1"/>
    <col min="7681" max="7681" width="9.140625" style="54"/>
    <col min="7682" max="7692" width="10.7109375" style="54" customWidth="1"/>
    <col min="7693" max="7936" width="9.140625" style="54" customWidth="1"/>
    <col min="7937" max="7937" width="9.140625" style="54"/>
    <col min="7938" max="7948" width="10.7109375" style="54" customWidth="1"/>
    <col min="7949" max="8192" width="9.140625" style="54" customWidth="1"/>
    <col min="8193" max="8193" width="9.140625" style="54"/>
    <col min="8194" max="8204" width="10.7109375" style="54" customWidth="1"/>
    <col min="8205" max="8448" width="9.140625" style="54" customWidth="1"/>
    <col min="8449" max="8449" width="9.140625" style="54"/>
    <col min="8450" max="8460" width="10.7109375" style="54" customWidth="1"/>
    <col min="8461" max="8704" width="9.140625" style="54" customWidth="1"/>
    <col min="8705" max="8705" width="9.140625" style="54"/>
    <col min="8706" max="8716" width="10.7109375" style="54" customWidth="1"/>
    <col min="8717" max="8960" width="9.140625" style="54" customWidth="1"/>
    <col min="8961" max="8961" width="9.140625" style="54"/>
    <col min="8962" max="8972" width="10.7109375" style="54" customWidth="1"/>
    <col min="8973" max="9216" width="9.140625" style="54" customWidth="1"/>
    <col min="9217" max="9217" width="9.140625" style="54"/>
    <col min="9218" max="9228" width="10.7109375" style="54" customWidth="1"/>
    <col min="9229" max="9472" width="9.140625" style="54" customWidth="1"/>
    <col min="9473" max="9473" width="9.140625" style="54"/>
    <col min="9474" max="9484" width="10.7109375" style="54" customWidth="1"/>
    <col min="9485" max="9728" width="9.140625" style="54" customWidth="1"/>
    <col min="9729" max="9729" width="9.140625" style="54"/>
    <col min="9730" max="9740" width="10.7109375" style="54" customWidth="1"/>
    <col min="9741" max="9984" width="9.140625" style="54" customWidth="1"/>
    <col min="9985" max="9985" width="9.140625" style="54"/>
    <col min="9986" max="9996" width="10.7109375" style="54" customWidth="1"/>
    <col min="9997" max="10240" width="9.140625" style="54" customWidth="1"/>
    <col min="10241" max="10241" width="9.140625" style="54"/>
    <col min="10242" max="10252" width="10.7109375" style="54" customWidth="1"/>
    <col min="10253" max="10496" width="9.140625" style="54" customWidth="1"/>
    <col min="10497" max="10497" width="9.140625" style="54"/>
    <col min="10498" max="10508" width="10.7109375" style="54" customWidth="1"/>
    <col min="10509" max="10752" width="9.140625" style="54" customWidth="1"/>
    <col min="10753" max="10753" width="9.140625" style="54"/>
    <col min="10754" max="10764" width="10.7109375" style="54" customWidth="1"/>
    <col min="10765" max="11008" width="9.140625" style="54" customWidth="1"/>
    <col min="11009" max="11009" width="9.140625" style="54"/>
    <col min="11010" max="11020" width="10.7109375" style="54" customWidth="1"/>
    <col min="11021" max="11264" width="9.140625" style="54" customWidth="1"/>
    <col min="11265" max="11265" width="9.140625" style="54"/>
    <col min="11266" max="11276" width="10.7109375" style="54" customWidth="1"/>
    <col min="11277" max="11520" width="9.140625" style="54" customWidth="1"/>
    <col min="11521" max="11521" width="9.140625" style="54"/>
    <col min="11522" max="11532" width="10.7109375" style="54" customWidth="1"/>
    <col min="11533" max="11776" width="9.140625" style="54" customWidth="1"/>
    <col min="11777" max="11777" width="9.140625" style="54"/>
    <col min="11778" max="11788" width="10.7109375" style="54" customWidth="1"/>
    <col min="11789" max="12032" width="9.140625" style="54" customWidth="1"/>
    <col min="12033" max="12033" width="9.140625" style="54"/>
    <col min="12034" max="12044" width="10.7109375" style="54" customWidth="1"/>
    <col min="12045" max="12288" width="9.140625" style="54" customWidth="1"/>
    <col min="12289" max="12289" width="9.140625" style="54"/>
    <col min="12290" max="12300" width="10.7109375" style="54" customWidth="1"/>
    <col min="12301" max="12544" width="9.140625" style="54" customWidth="1"/>
    <col min="12545" max="12545" width="9.140625" style="54"/>
    <col min="12546" max="12556" width="10.7109375" style="54" customWidth="1"/>
    <col min="12557" max="12800" width="9.140625" style="54" customWidth="1"/>
    <col min="12801" max="12801" width="9.140625" style="54"/>
    <col min="12802" max="12812" width="10.7109375" style="54" customWidth="1"/>
    <col min="12813" max="13056" width="9.140625" style="54" customWidth="1"/>
    <col min="13057" max="13057" width="9.140625" style="54"/>
    <col min="13058" max="13068" width="10.7109375" style="54" customWidth="1"/>
    <col min="13069" max="13312" width="9.140625" style="54" customWidth="1"/>
    <col min="13313" max="13313" width="9.140625" style="54"/>
    <col min="13314" max="13324" width="10.7109375" style="54" customWidth="1"/>
    <col min="13325" max="13568" width="9.140625" style="54" customWidth="1"/>
    <col min="13569" max="13569" width="9.140625" style="54"/>
    <col min="13570" max="13580" width="10.7109375" style="54" customWidth="1"/>
    <col min="13581" max="13824" width="9.140625" style="54" customWidth="1"/>
    <col min="13825" max="13825" width="9.140625" style="54"/>
    <col min="13826" max="13836" width="10.7109375" style="54" customWidth="1"/>
    <col min="13837" max="14080" width="9.140625" style="54" customWidth="1"/>
    <col min="14081" max="14081" width="9.140625" style="54"/>
    <col min="14082" max="14092" width="10.7109375" style="54" customWidth="1"/>
    <col min="14093" max="14336" width="9.140625" style="54" customWidth="1"/>
    <col min="14337" max="14337" width="9.140625" style="54"/>
    <col min="14338" max="14348" width="10.7109375" style="54" customWidth="1"/>
    <col min="14349" max="14592" width="9.140625" style="54" customWidth="1"/>
    <col min="14593" max="14593" width="9.140625" style="54"/>
    <col min="14594" max="14604" width="10.7109375" style="54" customWidth="1"/>
    <col min="14605" max="14848" width="9.140625" style="54" customWidth="1"/>
    <col min="14849" max="14849" width="9.140625" style="54"/>
    <col min="14850" max="14860" width="10.7109375" style="54" customWidth="1"/>
    <col min="14861" max="15104" width="9.140625" style="54" customWidth="1"/>
    <col min="15105" max="15105" width="9.140625" style="54"/>
    <col min="15106" max="15116" width="10.7109375" style="54" customWidth="1"/>
    <col min="15117" max="15360" width="9.140625" style="54" customWidth="1"/>
    <col min="15361" max="15361" width="9.140625" style="54"/>
    <col min="15362" max="15372" width="10.7109375" style="54" customWidth="1"/>
    <col min="15373" max="15616" width="9.140625" style="54" customWidth="1"/>
    <col min="15617" max="15617" width="9.140625" style="54"/>
    <col min="15618" max="15628" width="10.7109375" style="54" customWidth="1"/>
    <col min="15629" max="15872" width="9.140625" style="54" customWidth="1"/>
    <col min="15873" max="15873" width="9.140625" style="54"/>
    <col min="15874" max="15884" width="10.7109375" style="54" customWidth="1"/>
    <col min="15885" max="16128" width="9.140625" style="54" customWidth="1"/>
    <col min="16129" max="16129" width="9.140625" style="54"/>
    <col min="16130" max="16140" width="10.7109375" style="54" customWidth="1"/>
    <col min="16141" max="16384" width="9.140625" style="54" customWidth="1"/>
  </cols>
  <sheetData>
    <row r="2" spans="2:12" x14ac:dyDescent="0.2">
      <c r="B2" s="86" t="s">
        <v>81</v>
      </c>
    </row>
    <row r="3" spans="2:12" ht="13.5" thickBot="1" x14ac:dyDescent="0.25">
      <c r="B3" s="86"/>
    </row>
    <row r="4" spans="2:12" s="87" customFormat="1" ht="20.100000000000001" customHeight="1" x14ac:dyDescent="0.25">
      <c r="B4" s="319" t="s">
        <v>76</v>
      </c>
      <c r="C4" s="321" t="s">
        <v>77</v>
      </c>
      <c r="D4" s="321"/>
      <c r="E4" s="321"/>
      <c r="F4" s="321"/>
      <c r="G4" s="321"/>
      <c r="H4" s="321"/>
      <c r="I4" s="321"/>
      <c r="J4" s="321"/>
      <c r="K4" s="321"/>
      <c r="L4" s="322"/>
    </row>
    <row r="5" spans="2:12" s="87" customFormat="1" ht="20.100000000000001" customHeight="1" x14ac:dyDescent="0.25">
      <c r="B5" s="320"/>
      <c r="C5" s="88">
        <v>10</v>
      </c>
      <c r="D5" s="88">
        <v>12</v>
      </c>
      <c r="E5" s="88">
        <v>15</v>
      </c>
      <c r="F5" s="88">
        <v>20</v>
      </c>
      <c r="G5" s="88">
        <v>24</v>
      </c>
      <c r="H5" s="88">
        <v>30</v>
      </c>
      <c r="I5" s="88">
        <v>40</v>
      </c>
      <c r="J5" s="88">
        <v>60</v>
      </c>
      <c r="K5" s="88">
        <v>120</v>
      </c>
      <c r="L5" s="89" t="s">
        <v>78</v>
      </c>
    </row>
    <row r="6" spans="2:12" s="87" customFormat="1" ht="18" customHeight="1" x14ac:dyDescent="0.25">
      <c r="B6" s="90">
        <v>1</v>
      </c>
      <c r="C6" s="91">
        <v>241.9</v>
      </c>
      <c r="D6" s="91">
        <v>243.9</v>
      </c>
      <c r="E6" s="91">
        <v>245.9</v>
      </c>
      <c r="F6" s="91">
        <v>248</v>
      </c>
      <c r="G6" s="91">
        <v>249.1</v>
      </c>
      <c r="H6" s="91">
        <v>250.1</v>
      </c>
      <c r="I6" s="91">
        <v>251.1</v>
      </c>
      <c r="J6" s="91">
        <v>252.2</v>
      </c>
      <c r="K6" s="91">
        <v>253.3</v>
      </c>
      <c r="L6" s="92">
        <v>254.3</v>
      </c>
    </row>
    <row r="7" spans="2:12" s="87" customFormat="1" ht="18" customHeight="1" x14ac:dyDescent="0.25">
      <c r="B7" s="93">
        <v>2</v>
      </c>
      <c r="C7" s="94">
        <v>19.399999999999999</v>
      </c>
      <c r="D7" s="94">
        <v>19.41</v>
      </c>
      <c r="E7" s="94">
        <v>19.43</v>
      </c>
      <c r="F7" s="94">
        <v>19.45</v>
      </c>
      <c r="G7" s="94">
        <v>19.45</v>
      </c>
      <c r="H7" s="94">
        <v>19.46</v>
      </c>
      <c r="I7" s="94">
        <v>19.47</v>
      </c>
      <c r="J7" s="94">
        <v>19.48</v>
      </c>
      <c r="K7" s="94">
        <v>19.489999999999998</v>
      </c>
      <c r="L7" s="95">
        <v>19.5</v>
      </c>
    </row>
    <row r="8" spans="2:12" s="87" customFormat="1" ht="18" customHeight="1" x14ac:dyDescent="0.25">
      <c r="B8" s="93">
        <v>3</v>
      </c>
      <c r="C8" s="94">
        <v>8.7899999999999991</v>
      </c>
      <c r="D8" s="94">
        <v>8.74</v>
      </c>
      <c r="E8" s="94">
        <v>8.6999999999999993</v>
      </c>
      <c r="F8" s="94">
        <v>8.66</v>
      </c>
      <c r="G8" s="94">
        <v>8.64</v>
      </c>
      <c r="H8" s="94">
        <v>8.6199999999999992</v>
      </c>
      <c r="I8" s="94">
        <v>8.59</v>
      </c>
      <c r="J8" s="94">
        <v>8.57</v>
      </c>
      <c r="K8" s="94">
        <v>8.5500000000000007</v>
      </c>
      <c r="L8" s="95">
        <v>8.5299999999999994</v>
      </c>
    </row>
    <row r="9" spans="2:12" s="87" customFormat="1" ht="18" customHeight="1" x14ac:dyDescent="0.25">
      <c r="B9" s="93">
        <v>4</v>
      </c>
      <c r="C9" s="94">
        <v>5.96</v>
      </c>
      <c r="D9" s="94">
        <v>5.91</v>
      </c>
      <c r="E9" s="94">
        <v>5.86</v>
      </c>
      <c r="F9" s="94">
        <v>5.8</v>
      </c>
      <c r="G9" s="94">
        <v>5.77</v>
      </c>
      <c r="H9" s="94">
        <v>5.75</v>
      </c>
      <c r="I9" s="94">
        <v>5.72</v>
      </c>
      <c r="J9" s="94">
        <v>5.69</v>
      </c>
      <c r="K9" s="94">
        <v>5.66</v>
      </c>
      <c r="L9" s="95">
        <v>5.63</v>
      </c>
    </row>
    <row r="10" spans="2:12" s="87" customFormat="1" ht="18" customHeight="1" x14ac:dyDescent="0.2">
      <c r="B10" s="96">
        <v>5</v>
      </c>
      <c r="C10" s="97">
        <v>4.74</v>
      </c>
      <c r="D10" s="97">
        <v>4.68</v>
      </c>
      <c r="E10" s="97">
        <v>4.62</v>
      </c>
      <c r="F10" s="94">
        <v>4.5599999999999996</v>
      </c>
      <c r="G10" s="94">
        <v>4.53</v>
      </c>
      <c r="H10" s="94">
        <v>4.5</v>
      </c>
      <c r="I10" s="94">
        <v>4.46</v>
      </c>
      <c r="J10" s="94">
        <v>4.43</v>
      </c>
      <c r="K10" s="94">
        <v>4.4000000000000004</v>
      </c>
      <c r="L10" s="95">
        <v>4.3600000000000003</v>
      </c>
    </row>
    <row r="11" spans="2:12" s="87" customFormat="1" ht="18" customHeight="1" x14ac:dyDescent="0.25">
      <c r="B11" s="93">
        <v>6</v>
      </c>
      <c r="C11" s="94">
        <v>4.0599999999999996</v>
      </c>
      <c r="D11" s="94">
        <v>4</v>
      </c>
      <c r="E11" s="94">
        <v>3.94</v>
      </c>
      <c r="F11" s="94">
        <v>3.87</v>
      </c>
      <c r="G11" s="94">
        <v>3.84</v>
      </c>
      <c r="H11" s="94">
        <v>3.81</v>
      </c>
      <c r="I11" s="94" t="s">
        <v>79</v>
      </c>
      <c r="J11" s="94">
        <v>3.74</v>
      </c>
      <c r="K11" s="94">
        <v>3.7</v>
      </c>
      <c r="L11" s="95">
        <v>3.67</v>
      </c>
    </row>
    <row r="12" spans="2:12" s="87" customFormat="1" ht="18" customHeight="1" x14ac:dyDescent="0.25">
      <c r="B12" s="93">
        <v>7</v>
      </c>
      <c r="C12" s="94">
        <v>3.64</v>
      </c>
      <c r="D12" s="94">
        <v>3.57</v>
      </c>
      <c r="E12" s="94">
        <v>3.51</v>
      </c>
      <c r="F12" s="94">
        <v>3.44</v>
      </c>
      <c r="G12" s="94">
        <v>3.41</v>
      </c>
      <c r="H12" s="94">
        <v>3.38</v>
      </c>
      <c r="I12" s="94">
        <v>3.34</v>
      </c>
      <c r="J12" s="94">
        <v>3.3</v>
      </c>
      <c r="K12" s="94">
        <v>3.27</v>
      </c>
      <c r="L12" s="95">
        <v>3.23</v>
      </c>
    </row>
    <row r="13" spans="2:12" s="87" customFormat="1" ht="18" customHeight="1" x14ac:dyDescent="0.25">
      <c r="B13" s="93">
        <v>8</v>
      </c>
      <c r="C13" s="94">
        <v>3.35</v>
      </c>
      <c r="D13" s="94">
        <v>3.28</v>
      </c>
      <c r="E13" s="94">
        <v>3.22</v>
      </c>
      <c r="F13" s="94">
        <v>3.15</v>
      </c>
      <c r="G13" s="94">
        <v>3.12</v>
      </c>
      <c r="H13" s="94">
        <v>3.08</v>
      </c>
      <c r="I13" s="94">
        <v>3.04</v>
      </c>
      <c r="J13" s="94">
        <v>3.01</v>
      </c>
      <c r="K13" s="94">
        <v>2.97</v>
      </c>
      <c r="L13" s="95">
        <v>2.93</v>
      </c>
    </row>
    <row r="14" spans="2:12" s="87" customFormat="1" ht="18" customHeight="1" x14ac:dyDescent="0.25">
      <c r="B14" s="93">
        <v>9</v>
      </c>
      <c r="C14" s="94">
        <v>3.14</v>
      </c>
      <c r="D14" s="94">
        <v>3.07</v>
      </c>
      <c r="E14" s="94">
        <v>3.01</v>
      </c>
      <c r="F14" s="94">
        <v>2.94</v>
      </c>
      <c r="G14" s="94">
        <v>2.9</v>
      </c>
      <c r="H14" s="94">
        <v>2.86</v>
      </c>
      <c r="I14" s="94">
        <v>2.83</v>
      </c>
      <c r="J14" s="94">
        <v>2.79</v>
      </c>
      <c r="K14" s="94">
        <v>2.75</v>
      </c>
      <c r="L14" s="95">
        <v>2.71</v>
      </c>
    </row>
    <row r="15" spans="2:12" s="87" customFormat="1" ht="18" customHeight="1" x14ac:dyDescent="0.2">
      <c r="B15" s="96">
        <v>10</v>
      </c>
      <c r="C15" s="97">
        <v>2.98</v>
      </c>
      <c r="D15" s="97">
        <v>2.91</v>
      </c>
      <c r="E15" s="97">
        <v>2.85</v>
      </c>
      <c r="F15" s="97">
        <v>2.77</v>
      </c>
      <c r="G15" s="97">
        <v>2.74</v>
      </c>
      <c r="H15" s="97">
        <v>2.7</v>
      </c>
      <c r="I15" s="97">
        <v>2.66</v>
      </c>
      <c r="J15" s="94">
        <v>2.62</v>
      </c>
      <c r="K15" s="94">
        <v>2.58</v>
      </c>
      <c r="L15" s="95">
        <v>2.54</v>
      </c>
    </row>
    <row r="16" spans="2:12" s="87" customFormat="1" ht="18" customHeight="1" x14ac:dyDescent="0.25">
      <c r="B16" s="93">
        <v>11</v>
      </c>
      <c r="C16" s="94">
        <v>2.85</v>
      </c>
      <c r="D16" s="94">
        <v>2.79</v>
      </c>
      <c r="E16" s="94">
        <v>2.72</v>
      </c>
      <c r="F16" s="94">
        <v>2.65</v>
      </c>
      <c r="G16" s="94">
        <v>2.61</v>
      </c>
      <c r="H16" s="94">
        <v>2.57</v>
      </c>
      <c r="I16" s="94">
        <v>2.5299999999999998</v>
      </c>
      <c r="J16" s="94">
        <v>2.4900000000000002</v>
      </c>
      <c r="K16" s="94">
        <v>2.4500000000000002</v>
      </c>
      <c r="L16" s="95">
        <v>2.4</v>
      </c>
    </row>
    <row r="17" spans="2:12" s="87" customFormat="1" ht="18" customHeight="1" x14ac:dyDescent="0.25">
      <c r="B17" s="93">
        <v>12</v>
      </c>
      <c r="C17" s="94">
        <v>2.75</v>
      </c>
      <c r="D17" s="94">
        <v>2.69</v>
      </c>
      <c r="E17" s="94">
        <v>2.62</v>
      </c>
      <c r="F17" s="94">
        <v>2.54</v>
      </c>
      <c r="G17" s="94">
        <v>2.5099999999999998</v>
      </c>
      <c r="H17" s="94">
        <v>2.4700000000000002</v>
      </c>
      <c r="I17" s="94">
        <v>2.4300000000000002</v>
      </c>
      <c r="J17" s="94">
        <v>2.38</v>
      </c>
      <c r="K17" s="94">
        <v>2.34</v>
      </c>
      <c r="L17" s="95">
        <v>2.2999999999999998</v>
      </c>
    </row>
    <row r="18" spans="2:12" s="87" customFormat="1" ht="18" customHeight="1" x14ac:dyDescent="0.25">
      <c r="B18" s="93">
        <v>13</v>
      </c>
      <c r="C18" s="94">
        <v>2.67</v>
      </c>
      <c r="D18" s="94">
        <v>2.6</v>
      </c>
      <c r="E18" s="94">
        <v>2.5299999999999998</v>
      </c>
      <c r="F18" s="94">
        <v>2.46</v>
      </c>
      <c r="G18" s="94">
        <v>2.42</v>
      </c>
      <c r="H18" s="94">
        <v>2.38</v>
      </c>
      <c r="I18" s="94">
        <v>2.34</v>
      </c>
      <c r="J18" s="94">
        <v>2.2999999999999998</v>
      </c>
      <c r="K18" s="94">
        <v>2.25</v>
      </c>
      <c r="L18" s="95">
        <v>2.21</v>
      </c>
    </row>
    <row r="19" spans="2:12" s="87" customFormat="1" ht="18" customHeight="1" x14ac:dyDescent="0.25">
      <c r="B19" s="93">
        <v>14</v>
      </c>
      <c r="C19" s="94">
        <v>2.6</v>
      </c>
      <c r="D19" s="94">
        <v>2.5299999999999998</v>
      </c>
      <c r="E19" s="94">
        <v>2.46</v>
      </c>
      <c r="F19" s="94">
        <v>2.39</v>
      </c>
      <c r="G19" s="94">
        <v>2.35</v>
      </c>
      <c r="H19" s="94">
        <v>2.31</v>
      </c>
      <c r="I19" s="94">
        <v>2.27</v>
      </c>
      <c r="J19" s="94">
        <v>2.2200000000000002</v>
      </c>
      <c r="K19" s="94">
        <v>2.1800000000000002</v>
      </c>
      <c r="L19" s="95">
        <v>2.13</v>
      </c>
    </row>
    <row r="20" spans="2:12" s="87" customFormat="1" ht="18" customHeight="1" x14ac:dyDescent="0.2">
      <c r="B20" s="96">
        <v>15</v>
      </c>
      <c r="C20" s="97">
        <v>2.54</v>
      </c>
      <c r="D20" s="97">
        <v>2.48</v>
      </c>
      <c r="E20" s="97">
        <v>2.4</v>
      </c>
      <c r="F20" s="97">
        <v>2.33</v>
      </c>
      <c r="G20" s="97">
        <v>2.29</v>
      </c>
      <c r="H20" s="97">
        <v>2.25</v>
      </c>
      <c r="I20" s="97">
        <v>2.2000000000000002</v>
      </c>
      <c r="J20" s="97">
        <v>2.16</v>
      </c>
      <c r="K20" s="97">
        <v>2.11</v>
      </c>
      <c r="L20" s="95">
        <v>2.0699999999999998</v>
      </c>
    </row>
    <row r="21" spans="2:12" s="87" customFormat="1" ht="18" customHeight="1" x14ac:dyDescent="0.25">
      <c r="B21" s="93">
        <v>16</v>
      </c>
      <c r="C21" s="94">
        <v>2.4900000000000002</v>
      </c>
      <c r="D21" s="94">
        <v>2.42</v>
      </c>
      <c r="E21" s="94">
        <v>2.35</v>
      </c>
      <c r="F21" s="94">
        <v>2.2799999999999998</v>
      </c>
      <c r="G21" s="94">
        <v>2.2400000000000002</v>
      </c>
      <c r="H21" s="94">
        <v>2.19</v>
      </c>
      <c r="I21" s="94">
        <v>2.15</v>
      </c>
      <c r="J21" s="94">
        <v>2.11</v>
      </c>
      <c r="K21" s="94">
        <v>2.06</v>
      </c>
      <c r="L21" s="95">
        <v>2.0099999999999998</v>
      </c>
    </row>
    <row r="22" spans="2:12" s="87" customFormat="1" ht="18" customHeight="1" x14ac:dyDescent="0.25">
      <c r="B22" s="93">
        <v>17</v>
      </c>
      <c r="C22" s="94">
        <v>2.4500000000000002</v>
      </c>
      <c r="D22" s="94">
        <v>2.38</v>
      </c>
      <c r="E22" s="94">
        <v>2.31</v>
      </c>
      <c r="F22" s="94">
        <v>2.23</v>
      </c>
      <c r="G22" s="94">
        <v>2.19</v>
      </c>
      <c r="H22" s="94">
        <v>2.15</v>
      </c>
      <c r="I22" s="94">
        <v>2.1</v>
      </c>
      <c r="J22" s="94">
        <v>2.06</v>
      </c>
      <c r="K22" s="94">
        <v>2.0099999999999998</v>
      </c>
      <c r="L22" s="95">
        <v>1.96</v>
      </c>
    </row>
    <row r="23" spans="2:12" s="87" customFormat="1" ht="18" customHeight="1" x14ac:dyDescent="0.25">
      <c r="B23" s="103">
        <v>18</v>
      </c>
      <c r="C23" s="94">
        <v>2.41</v>
      </c>
      <c r="D23" s="94">
        <v>2.34</v>
      </c>
      <c r="E23" s="104">
        <v>2.27</v>
      </c>
      <c r="F23" s="104">
        <v>2.19</v>
      </c>
      <c r="G23" s="94">
        <v>2.15</v>
      </c>
      <c r="H23" s="94">
        <v>2.11</v>
      </c>
      <c r="I23" s="94">
        <v>2.06</v>
      </c>
      <c r="J23" s="94">
        <v>2.02</v>
      </c>
      <c r="K23" s="94">
        <v>1.97</v>
      </c>
      <c r="L23" s="95">
        <v>1.92</v>
      </c>
    </row>
    <row r="24" spans="2:12" s="87" customFormat="1" ht="18" customHeight="1" x14ac:dyDescent="0.25">
      <c r="B24" s="93">
        <v>19</v>
      </c>
      <c r="C24" s="94">
        <v>2.38</v>
      </c>
      <c r="D24" s="94">
        <v>2.31</v>
      </c>
      <c r="E24" s="94">
        <v>2.23</v>
      </c>
      <c r="F24" s="94">
        <v>2.16</v>
      </c>
      <c r="G24" s="94">
        <v>2.11</v>
      </c>
      <c r="H24" s="94">
        <v>2.0699999999999998</v>
      </c>
      <c r="I24" s="94">
        <v>2.0299999999999998</v>
      </c>
      <c r="J24" s="94">
        <v>1.98</v>
      </c>
      <c r="K24" s="94">
        <v>1.93</v>
      </c>
      <c r="L24" s="95">
        <v>1.88</v>
      </c>
    </row>
    <row r="25" spans="2:12" s="87" customFormat="1" ht="18" customHeight="1" x14ac:dyDescent="0.2">
      <c r="B25" s="96">
        <v>20</v>
      </c>
      <c r="C25" s="97">
        <v>2.35</v>
      </c>
      <c r="D25" s="97">
        <v>2.2799999999999998</v>
      </c>
      <c r="E25" s="97">
        <v>2.2000000000000002</v>
      </c>
      <c r="F25" s="97">
        <v>2.12</v>
      </c>
      <c r="G25" s="97">
        <v>2.08</v>
      </c>
      <c r="H25" s="97">
        <v>2.04</v>
      </c>
      <c r="I25" s="97">
        <v>1.99</v>
      </c>
      <c r="J25" s="97">
        <v>1.95</v>
      </c>
      <c r="K25" s="97">
        <v>1.9</v>
      </c>
      <c r="L25" s="98">
        <v>1.84</v>
      </c>
    </row>
    <row r="26" spans="2:12" s="87" customFormat="1" ht="18" customHeight="1" x14ac:dyDescent="0.25">
      <c r="B26" s="93">
        <v>21</v>
      </c>
      <c r="C26" s="94">
        <v>2.3199999999999998</v>
      </c>
      <c r="D26" s="94">
        <v>2.25</v>
      </c>
      <c r="E26" s="94">
        <v>2.1800000000000002</v>
      </c>
      <c r="F26" s="94">
        <v>2.1</v>
      </c>
      <c r="G26" s="94">
        <v>2.0499999999999998</v>
      </c>
      <c r="H26" s="94">
        <v>2.0099999999999998</v>
      </c>
      <c r="I26" s="94">
        <v>1.96</v>
      </c>
      <c r="J26" s="94">
        <v>1.92</v>
      </c>
      <c r="K26" s="94">
        <v>1.87</v>
      </c>
      <c r="L26" s="95">
        <v>1.81</v>
      </c>
    </row>
    <row r="27" spans="2:12" s="87" customFormat="1" ht="18" customHeight="1" x14ac:dyDescent="0.25">
      <c r="B27" s="93">
        <v>22</v>
      </c>
      <c r="C27" s="94">
        <v>2.2999999999999998</v>
      </c>
      <c r="D27" s="94">
        <v>2.23</v>
      </c>
      <c r="E27" s="94">
        <v>2.15</v>
      </c>
      <c r="F27" s="94">
        <v>2.0699999999999998</v>
      </c>
      <c r="G27" s="94">
        <v>2.0299999999999998</v>
      </c>
      <c r="H27" s="94">
        <v>1.98</v>
      </c>
      <c r="I27" s="94">
        <v>1.94</v>
      </c>
      <c r="J27" s="94">
        <v>1.89</v>
      </c>
      <c r="K27" s="94">
        <v>1.84</v>
      </c>
      <c r="L27" s="95">
        <v>1.78</v>
      </c>
    </row>
    <row r="28" spans="2:12" s="87" customFormat="1" ht="18" customHeight="1" x14ac:dyDescent="0.25">
      <c r="B28" s="93">
        <v>23</v>
      </c>
      <c r="C28" s="94">
        <v>2.27</v>
      </c>
      <c r="D28" s="94">
        <v>2.2000000000000002</v>
      </c>
      <c r="E28" s="94">
        <v>2.13</v>
      </c>
      <c r="F28" s="94">
        <v>2.0499999999999998</v>
      </c>
      <c r="G28" s="94">
        <v>2.0099999999999998</v>
      </c>
      <c r="H28" s="94">
        <v>1.96</v>
      </c>
      <c r="I28" s="94">
        <v>1.91</v>
      </c>
      <c r="J28" s="94">
        <v>1.86</v>
      </c>
      <c r="K28" s="94">
        <v>1.81</v>
      </c>
      <c r="L28" s="95">
        <v>1.76</v>
      </c>
    </row>
    <row r="29" spans="2:12" s="87" customFormat="1" ht="18" customHeight="1" x14ac:dyDescent="0.25">
      <c r="B29" s="93">
        <v>24</v>
      </c>
      <c r="C29" s="94">
        <v>2.25</v>
      </c>
      <c r="D29" s="94">
        <v>2.1800000000000002</v>
      </c>
      <c r="E29" s="94">
        <v>2.11</v>
      </c>
      <c r="F29" s="94">
        <v>2.0299999999999998</v>
      </c>
      <c r="G29" s="94">
        <v>1.98</v>
      </c>
      <c r="H29" s="94">
        <v>1.94</v>
      </c>
      <c r="I29" s="94">
        <v>1.89</v>
      </c>
      <c r="J29" s="94">
        <v>1.84</v>
      </c>
      <c r="K29" s="94">
        <v>1.79</v>
      </c>
      <c r="L29" s="95">
        <v>1.73</v>
      </c>
    </row>
    <row r="30" spans="2:12" s="87" customFormat="1" ht="18" customHeight="1" x14ac:dyDescent="0.2">
      <c r="B30" s="96">
        <v>25</v>
      </c>
      <c r="C30" s="97">
        <v>2.2400000000000002</v>
      </c>
      <c r="D30" s="97">
        <v>2.16</v>
      </c>
      <c r="E30" s="97">
        <v>2.09</v>
      </c>
      <c r="F30" s="97">
        <v>2.0099999999999998</v>
      </c>
      <c r="G30" s="97">
        <v>1.96</v>
      </c>
      <c r="H30" s="97">
        <v>1.92</v>
      </c>
      <c r="I30" s="97">
        <v>1.87</v>
      </c>
      <c r="J30" s="97">
        <v>1.82</v>
      </c>
      <c r="K30" s="97">
        <v>1.77</v>
      </c>
      <c r="L30" s="95">
        <v>1.71</v>
      </c>
    </row>
    <row r="31" spans="2:12" s="87" customFormat="1" ht="18" customHeight="1" x14ac:dyDescent="0.25">
      <c r="B31" s="93">
        <v>26</v>
      </c>
      <c r="C31" s="94">
        <v>2.2200000000000002</v>
      </c>
      <c r="D31" s="94">
        <v>2.15</v>
      </c>
      <c r="E31" s="94">
        <v>2.0699999999999998</v>
      </c>
      <c r="F31" s="94">
        <v>1.99</v>
      </c>
      <c r="G31" s="94">
        <v>1.95</v>
      </c>
      <c r="H31" s="94">
        <v>1.9</v>
      </c>
      <c r="I31" s="94">
        <v>1.85</v>
      </c>
      <c r="J31" s="94">
        <v>1.8</v>
      </c>
      <c r="K31" s="94">
        <v>1.75</v>
      </c>
      <c r="L31" s="95">
        <v>1.69</v>
      </c>
    </row>
    <row r="32" spans="2:12" s="87" customFormat="1" ht="18" customHeight="1" x14ac:dyDescent="0.25">
      <c r="B32" s="93">
        <v>27</v>
      </c>
      <c r="C32" s="94">
        <v>2.2000000000000002</v>
      </c>
      <c r="D32" s="94">
        <v>2.13</v>
      </c>
      <c r="E32" s="94">
        <v>2.06</v>
      </c>
      <c r="F32" s="94">
        <v>1.97</v>
      </c>
      <c r="G32" s="94">
        <v>1.93</v>
      </c>
      <c r="H32" s="94">
        <v>1.88</v>
      </c>
      <c r="I32" s="94">
        <v>1.84</v>
      </c>
      <c r="J32" s="94">
        <v>1.79</v>
      </c>
      <c r="K32" s="94">
        <v>1.73</v>
      </c>
      <c r="L32" s="95">
        <v>1.67</v>
      </c>
    </row>
    <row r="33" spans="2:12" s="87" customFormat="1" ht="18" customHeight="1" x14ac:dyDescent="0.25">
      <c r="B33" s="93">
        <v>28</v>
      </c>
      <c r="C33" s="94">
        <v>2.19</v>
      </c>
      <c r="D33" s="94">
        <v>2.12</v>
      </c>
      <c r="E33" s="94">
        <v>2.04</v>
      </c>
      <c r="F33" s="94">
        <v>1.96</v>
      </c>
      <c r="G33" s="94">
        <v>1.91</v>
      </c>
      <c r="H33" s="94">
        <v>1.87</v>
      </c>
      <c r="I33" s="94">
        <v>1.82</v>
      </c>
      <c r="J33" s="94">
        <v>1.77</v>
      </c>
      <c r="K33" s="94">
        <v>1.71</v>
      </c>
      <c r="L33" s="95">
        <v>1.65</v>
      </c>
    </row>
    <row r="34" spans="2:12" s="87" customFormat="1" ht="18" customHeight="1" x14ac:dyDescent="0.25">
      <c r="B34" s="93">
        <v>29</v>
      </c>
      <c r="C34" s="94">
        <v>2.1800000000000002</v>
      </c>
      <c r="D34" s="94">
        <v>2.1</v>
      </c>
      <c r="E34" s="94">
        <v>2.0299999999999998</v>
      </c>
      <c r="F34" s="94">
        <v>1.94</v>
      </c>
      <c r="G34" s="94">
        <v>1.9</v>
      </c>
      <c r="H34" s="94">
        <v>1.85</v>
      </c>
      <c r="I34" s="94">
        <v>1.81</v>
      </c>
      <c r="J34" s="94">
        <v>1.75</v>
      </c>
      <c r="K34" s="94">
        <v>1.7</v>
      </c>
      <c r="L34" s="95">
        <v>1.64</v>
      </c>
    </row>
    <row r="35" spans="2:12" s="87" customFormat="1" ht="18" customHeight="1" x14ac:dyDescent="0.2">
      <c r="B35" s="96">
        <v>30</v>
      </c>
      <c r="C35" s="97">
        <v>2.16</v>
      </c>
      <c r="D35" s="97">
        <v>2.09</v>
      </c>
      <c r="E35" s="97">
        <v>2.0099999999999998</v>
      </c>
      <c r="F35" s="97">
        <v>1.93</v>
      </c>
      <c r="G35" s="97">
        <v>1.89</v>
      </c>
      <c r="H35" s="97">
        <v>1.84</v>
      </c>
      <c r="I35" s="97">
        <v>1.79</v>
      </c>
      <c r="J35" s="97">
        <v>1.74</v>
      </c>
      <c r="K35" s="97">
        <v>1.68</v>
      </c>
      <c r="L35" s="98">
        <v>1.62</v>
      </c>
    </row>
    <row r="36" spans="2:12" s="87" customFormat="1" ht="18" customHeight="1" x14ac:dyDescent="0.25">
      <c r="B36" s="93">
        <v>40</v>
      </c>
      <c r="C36" s="94">
        <v>2.08</v>
      </c>
      <c r="D36" s="94">
        <v>2</v>
      </c>
      <c r="E36" s="94">
        <v>1.92</v>
      </c>
      <c r="F36" s="94">
        <v>1.84</v>
      </c>
      <c r="G36" s="94">
        <v>1.79</v>
      </c>
      <c r="H36" s="94">
        <v>1.74</v>
      </c>
      <c r="I36" s="94">
        <v>1.69</v>
      </c>
      <c r="J36" s="94">
        <v>1.64</v>
      </c>
      <c r="K36" s="94">
        <v>1.58</v>
      </c>
      <c r="L36" s="95">
        <v>1.51</v>
      </c>
    </row>
    <row r="37" spans="2:12" s="87" customFormat="1" ht="18" customHeight="1" x14ac:dyDescent="0.25">
      <c r="B37" s="93">
        <v>60</v>
      </c>
      <c r="C37" s="94">
        <v>1.99</v>
      </c>
      <c r="D37" s="94">
        <v>1.92</v>
      </c>
      <c r="E37" s="94">
        <v>1.84</v>
      </c>
      <c r="F37" s="94">
        <v>1.75</v>
      </c>
      <c r="G37" s="94">
        <v>1.7</v>
      </c>
      <c r="H37" s="94">
        <v>1.65</v>
      </c>
      <c r="I37" s="94">
        <v>1.59</v>
      </c>
      <c r="J37" s="94">
        <v>1.53</v>
      </c>
      <c r="K37" s="94">
        <v>1.47</v>
      </c>
      <c r="L37" s="95">
        <v>1.39</v>
      </c>
    </row>
    <row r="38" spans="2:12" s="87" customFormat="1" ht="18" customHeight="1" x14ac:dyDescent="0.25">
      <c r="B38" s="93">
        <v>120</v>
      </c>
      <c r="C38" s="94">
        <v>1.91</v>
      </c>
      <c r="D38" s="94">
        <v>1.83</v>
      </c>
      <c r="E38" s="94">
        <v>1.75</v>
      </c>
      <c r="F38" s="94">
        <v>1.66</v>
      </c>
      <c r="G38" s="94">
        <v>1.61</v>
      </c>
      <c r="H38" s="94">
        <v>1.55</v>
      </c>
      <c r="I38" s="94">
        <v>1.5</v>
      </c>
      <c r="J38" s="94">
        <v>1.43</v>
      </c>
      <c r="K38" s="94">
        <v>1.35</v>
      </c>
      <c r="L38" s="95">
        <v>1.25</v>
      </c>
    </row>
    <row r="39" spans="2:12" s="87" customFormat="1" ht="18" customHeight="1" thickBot="1" x14ac:dyDescent="0.3">
      <c r="B39" s="99" t="s">
        <v>80</v>
      </c>
      <c r="C39" s="100">
        <v>1.83</v>
      </c>
      <c r="D39" s="101">
        <v>1.75</v>
      </c>
      <c r="E39" s="101">
        <v>1.67</v>
      </c>
      <c r="F39" s="101">
        <v>1.57</v>
      </c>
      <c r="G39" s="101">
        <v>1.52</v>
      </c>
      <c r="H39" s="101">
        <v>1.46</v>
      </c>
      <c r="I39" s="101">
        <v>1.39</v>
      </c>
      <c r="J39" s="101">
        <v>1.32</v>
      </c>
      <c r="K39" s="101">
        <v>1.22</v>
      </c>
      <c r="L39" s="102">
        <v>1</v>
      </c>
    </row>
  </sheetData>
  <mergeCells count="2">
    <mergeCell ref="B4:B5"/>
    <mergeCell ref="C4:L4"/>
  </mergeCells>
  <pageMargins left="1.25" right="1.25" top="1" bottom="0.79166666666666674" header="0.25" footer="0.25"/>
  <pageSetup paperSize="0" scale="0" pageOrder="overThenDown" orientation="portrait" usePrinterDefaults="0" horizontalDpi="0" verticalDpi="0" copies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OUTLIER</vt:lpstr>
      <vt:lpstr>tabel_kn</vt:lpstr>
      <vt:lpstr>TREND</vt:lpstr>
      <vt:lpstr>TREND_PER 2 MGG</vt:lpstr>
      <vt:lpstr>STASIONER</vt:lpstr>
      <vt:lpstr>PERSISTENSI</vt:lpstr>
      <vt:lpstr>TABEL tc</vt:lpstr>
      <vt:lpstr>TABEL F</vt:lpstr>
      <vt:lpstr>Sheet5</vt:lpstr>
      <vt:lpstr>KP</vt:lpstr>
      <vt:lpstr>OUTLIER!Print_Area</vt:lpstr>
      <vt:lpstr>PERSISTENSI!Print_Area</vt:lpstr>
      <vt:lpstr>STASIONER!Print_Area</vt:lpstr>
      <vt:lpstr>'TABEL tc'!Print_Area</vt:lpstr>
      <vt:lpstr>TREND!Print_Area</vt:lpstr>
      <vt:lpstr>'TREND_PER 2 MGG'!Print_Area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irpanch ch</cp:lastModifiedBy>
  <cp:lastPrinted>2015-11-15T11:01:06Z</cp:lastPrinted>
  <dcterms:created xsi:type="dcterms:W3CDTF">2012-05-13T14:07:24Z</dcterms:created>
  <dcterms:modified xsi:type="dcterms:W3CDTF">2020-08-14T01:31:26Z</dcterms:modified>
</cp:coreProperties>
</file>