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15" yWindow="-15" windowWidth="24030" windowHeight="5340" tabRatio="797" activeTab="24"/>
  </bookViews>
  <sheets>
    <sheet name="D01" sheetId="5" r:id="rId1"/>
    <sheet name="D02" sheetId="6" r:id="rId2"/>
    <sheet name="D03" sheetId="7" r:id="rId3"/>
    <sheet name="D04" sheetId="8" r:id="rId4"/>
    <sheet name="D05" sheetId="9" r:id="rId5"/>
    <sheet name="D06" sheetId="10" r:id="rId6"/>
    <sheet name="D07" sheetId="11" r:id="rId7"/>
    <sheet name="D08" sheetId="12" r:id="rId8"/>
    <sheet name="D09" sheetId="13" r:id="rId9"/>
    <sheet name="D11" sheetId="14" r:id="rId10"/>
    <sheet name="D12" sheetId="27" r:id="rId11"/>
    <sheet name="D13" sheetId="16" r:id="rId12"/>
    <sheet name="D14" sheetId="25" r:id="rId13"/>
    <sheet name="D15" sheetId="17" r:id="rId14"/>
    <sheet name="D16" sheetId="15" r:id="rId15"/>
    <sheet name="D17" sheetId="18" r:id="rId16"/>
    <sheet name="D18" sheetId="19" r:id="rId17"/>
    <sheet name="D19" sheetId="20" r:id="rId18"/>
    <sheet name="D20" sheetId="28" r:id="rId19"/>
    <sheet name="D21" sheetId="21" r:id="rId20"/>
    <sheet name="D22" sheetId="22" r:id="rId21"/>
    <sheet name="D23" sheetId="23" r:id="rId22"/>
    <sheet name="D24" sheetId="24" r:id="rId23"/>
    <sheet name="D25" sheetId="26" r:id="rId24"/>
    <sheet name="TOT_MPIOS" sheetId="29" r:id="rId25"/>
  </sheets>
  <externalReferences>
    <externalReference r:id="rId26"/>
  </externalReferences>
  <calcPr calcId="145621"/>
</workbook>
</file>

<file path=xl/calcChain.xml><?xml version="1.0" encoding="utf-8"?>
<calcChain xmlns="http://schemas.openxmlformats.org/spreadsheetml/2006/main">
  <c r="BR156" i="29" l="1"/>
  <c r="J234" i="14" l="1"/>
  <c r="K234" i="14"/>
  <c r="I231" i="14"/>
  <c r="AE114" i="26" l="1"/>
  <c r="J115" i="26"/>
  <c r="J118" i="26" s="1"/>
  <c r="AD115" i="26"/>
  <c r="N115" i="26"/>
  <c r="L115" i="26"/>
  <c r="L118" i="26" s="1"/>
  <c r="BG155" i="29" l="1"/>
  <c r="BK155" i="29"/>
  <c r="BL155" i="29"/>
  <c r="BN155" i="29"/>
  <c r="BO155" i="29"/>
  <c r="BP155" i="29"/>
  <c r="BQ155" i="29"/>
  <c r="AP155" i="29"/>
  <c r="AQ155" i="29"/>
  <c r="AR155" i="29"/>
  <c r="AS155" i="29"/>
  <c r="BK154" i="29"/>
  <c r="BN154" i="29"/>
  <c r="BO154" i="29"/>
  <c r="BP154" i="29"/>
  <c r="BQ154" i="29"/>
  <c r="AP154" i="29"/>
  <c r="AQ154" i="29"/>
  <c r="AR154" i="29"/>
  <c r="AS154" i="29"/>
  <c r="BK153" i="29"/>
  <c r="BM153" i="29"/>
  <c r="BN153" i="29"/>
  <c r="BO153" i="29"/>
  <c r="BP153" i="29"/>
  <c r="BQ153" i="29"/>
  <c r="AO153" i="29"/>
  <c r="AP153" i="29"/>
  <c r="AQ153" i="29"/>
  <c r="AR153" i="29"/>
  <c r="AS153" i="29"/>
  <c r="BF152" i="29"/>
  <c r="BG152" i="29"/>
  <c r="BH152" i="29"/>
  <c r="BI152" i="29"/>
  <c r="BJ152" i="29"/>
  <c r="BK152" i="29"/>
  <c r="BL152" i="29"/>
  <c r="BM152" i="29"/>
  <c r="BN152" i="29"/>
  <c r="BO152" i="29"/>
  <c r="BP152" i="29"/>
  <c r="BQ152" i="29"/>
  <c r="BS152" i="29"/>
  <c r="BT152" i="29"/>
  <c r="BE152" i="29"/>
  <c r="AD152" i="29"/>
  <c r="AE152" i="29"/>
  <c r="AF152" i="29"/>
  <c r="AG152" i="29"/>
  <c r="AH152" i="29"/>
  <c r="AI152" i="29"/>
  <c r="AJ152" i="29"/>
  <c r="AK152" i="29"/>
  <c r="AL152" i="29"/>
  <c r="AM152" i="29"/>
  <c r="AN152" i="29"/>
  <c r="AO152" i="29"/>
  <c r="AP152" i="29"/>
  <c r="AQ152" i="29"/>
  <c r="AR152" i="29"/>
  <c r="AS152" i="29"/>
  <c r="AT152" i="29"/>
  <c r="AU152" i="29"/>
  <c r="AV152" i="29"/>
  <c r="AC152" i="29"/>
  <c r="F152" i="29"/>
  <c r="G152" i="29"/>
  <c r="H152" i="29"/>
  <c r="I152" i="29"/>
  <c r="J152" i="29"/>
  <c r="K152" i="29"/>
  <c r="L152" i="29"/>
  <c r="M152" i="29"/>
  <c r="N152" i="29"/>
  <c r="O152" i="29"/>
  <c r="P152" i="29"/>
  <c r="Q152" i="29"/>
  <c r="R152" i="29"/>
  <c r="S152" i="29"/>
  <c r="T152" i="29"/>
  <c r="U152" i="29"/>
  <c r="V152" i="29"/>
  <c r="W152" i="29"/>
  <c r="X152" i="29"/>
  <c r="Y152" i="29"/>
  <c r="Z152" i="29"/>
  <c r="AA152" i="29"/>
  <c r="E152" i="29"/>
  <c r="AY152" i="29"/>
  <c r="BA152" i="29"/>
  <c r="BF151" i="29"/>
  <c r="BG151" i="29"/>
  <c r="BH151" i="29"/>
  <c r="BI151" i="29"/>
  <c r="BJ151" i="29"/>
  <c r="BK151" i="29"/>
  <c r="BL151" i="29"/>
  <c r="BM151" i="29"/>
  <c r="BN151" i="29"/>
  <c r="BO151" i="29"/>
  <c r="BP151" i="29"/>
  <c r="BQ151" i="29"/>
  <c r="BS151" i="29"/>
  <c r="BT151" i="29"/>
  <c r="BE151" i="29"/>
  <c r="AD151" i="29"/>
  <c r="BA151" i="29" s="1"/>
  <c r="AE151" i="29"/>
  <c r="AF151" i="29"/>
  <c r="AG151" i="29"/>
  <c r="AH151" i="29"/>
  <c r="AI151" i="29"/>
  <c r="AJ151" i="29"/>
  <c r="AK151" i="29"/>
  <c r="AL151" i="29"/>
  <c r="AM151" i="29"/>
  <c r="AN151" i="29"/>
  <c r="AO151" i="29"/>
  <c r="AP151" i="29"/>
  <c r="AQ151" i="29"/>
  <c r="AR151" i="29"/>
  <c r="AS151" i="29"/>
  <c r="AT151" i="29"/>
  <c r="AU151" i="29"/>
  <c r="AV151" i="29"/>
  <c r="AC151" i="29"/>
  <c r="AY151" i="29" s="1"/>
  <c r="F151" i="29"/>
  <c r="G151" i="29"/>
  <c r="H151" i="29"/>
  <c r="I151" i="29"/>
  <c r="J151" i="29"/>
  <c r="K151" i="29"/>
  <c r="L151" i="29"/>
  <c r="M151" i="29"/>
  <c r="N151" i="29"/>
  <c r="O151" i="29"/>
  <c r="P151" i="29"/>
  <c r="Q151" i="29"/>
  <c r="R151" i="29"/>
  <c r="S151" i="29"/>
  <c r="T151" i="29"/>
  <c r="U151" i="29"/>
  <c r="V151" i="29"/>
  <c r="W151" i="29"/>
  <c r="X151" i="29"/>
  <c r="Y151" i="29"/>
  <c r="Z151" i="29"/>
  <c r="AA151" i="29"/>
  <c r="E151" i="29"/>
  <c r="BF150" i="29"/>
  <c r="BG150" i="29"/>
  <c r="BH150" i="29"/>
  <c r="BI150" i="29"/>
  <c r="BJ150" i="29"/>
  <c r="BK150" i="29"/>
  <c r="BL150" i="29"/>
  <c r="BM150" i="29"/>
  <c r="BN150" i="29"/>
  <c r="BO150" i="29"/>
  <c r="BP150" i="29"/>
  <c r="BQ150" i="29"/>
  <c r="BS150" i="29"/>
  <c r="BT150" i="29"/>
  <c r="BE150" i="29"/>
  <c r="AD150" i="29"/>
  <c r="AE150" i="29"/>
  <c r="AF150" i="29"/>
  <c r="AG150" i="29"/>
  <c r="AH150" i="29"/>
  <c r="AI150" i="29"/>
  <c r="AJ150" i="29"/>
  <c r="AK150" i="29"/>
  <c r="AL150" i="29"/>
  <c r="AM150" i="29"/>
  <c r="AN150" i="29"/>
  <c r="AO150" i="29"/>
  <c r="AP150" i="29"/>
  <c r="AQ150" i="29"/>
  <c r="AR150" i="29"/>
  <c r="AS150" i="29"/>
  <c r="AT150" i="29"/>
  <c r="AU150" i="29"/>
  <c r="AV150" i="29"/>
  <c r="AC150" i="29"/>
  <c r="F150" i="29"/>
  <c r="G150" i="29"/>
  <c r="H150" i="29"/>
  <c r="I150" i="29"/>
  <c r="J150" i="29"/>
  <c r="K150" i="29"/>
  <c r="L150" i="29"/>
  <c r="M150" i="29"/>
  <c r="N150" i="29"/>
  <c r="O150" i="29"/>
  <c r="P150" i="29"/>
  <c r="Q150" i="29"/>
  <c r="R150" i="29"/>
  <c r="S150" i="29"/>
  <c r="T150" i="29"/>
  <c r="U150" i="29"/>
  <c r="V150" i="29"/>
  <c r="W150" i="29"/>
  <c r="X150" i="29"/>
  <c r="Y150" i="29"/>
  <c r="Z150" i="29"/>
  <c r="AA150" i="29"/>
  <c r="E150" i="29"/>
  <c r="BF149" i="29"/>
  <c r="BG149" i="29"/>
  <c r="BH149" i="29"/>
  <c r="BI149" i="29"/>
  <c r="BJ149" i="29"/>
  <c r="BK149" i="29"/>
  <c r="BL149" i="29"/>
  <c r="BM149" i="29"/>
  <c r="BN149" i="29"/>
  <c r="BO149" i="29"/>
  <c r="BP149" i="29"/>
  <c r="BQ149" i="29"/>
  <c r="BS149" i="29"/>
  <c r="BT149" i="29"/>
  <c r="BE149" i="29"/>
  <c r="AD149" i="29"/>
  <c r="BA149" i="29" s="1"/>
  <c r="BU149" i="29" s="1"/>
  <c r="AE149" i="29"/>
  <c r="AF149" i="29"/>
  <c r="AG149" i="29"/>
  <c r="AH149" i="29"/>
  <c r="AI149" i="29"/>
  <c r="AJ149" i="29"/>
  <c r="AK149" i="29"/>
  <c r="AL149" i="29"/>
  <c r="AM149" i="29"/>
  <c r="AN149" i="29"/>
  <c r="AO149" i="29"/>
  <c r="AP149" i="29"/>
  <c r="AQ149" i="29"/>
  <c r="AR149" i="29"/>
  <c r="AS149" i="29"/>
  <c r="AT149" i="29"/>
  <c r="AU149" i="29"/>
  <c r="AV149" i="29"/>
  <c r="AC149" i="29"/>
  <c r="F149" i="29"/>
  <c r="G149" i="29"/>
  <c r="H149" i="29"/>
  <c r="I149" i="29"/>
  <c r="J149" i="29"/>
  <c r="K149" i="29"/>
  <c r="L149" i="29"/>
  <c r="M149" i="29"/>
  <c r="N149" i="29"/>
  <c r="O149" i="29"/>
  <c r="P149" i="29"/>
  <c r="Q149" i="29"/>
  <c r="R149" i="29"/>
  <c r="S149" i="29"/>
  <c r="T149" i="29"/>
  <c r="U149" i="29"/>
  <c r="V149" i="29"/>
  <c r="W149" i="29"/>
  <c r="X149" i="29"/>
  <c r="Y149" i="29"/>
  <c r="Z149" i="29"/>
  <c r="AA149" i="29"/>
  <c r="E149" i="29"/>
  <c r="BF148" i="29"/>
  <c r="BG148" i="29"/>
  <c r="BH148" i="29"/>
  <c r="BI148" i="29"/>
  <c r="BJ148" i="29"/>
  <c r="BK148" i="29"/>
  <c r="BL148" i="29"/>
  <c r="BM148" i="29"/>
  <c r="BN148" i="29"/>
  <c r="BO148" i="29"/>
  <c r="BP148" i="29"/>
  <c r="BQ148" i="29"/>
  <c r="BS148" i="29"/>
  <c r="BT148" i="29"/>
  <c r="BE148" i="29"/>
  <c r="AD148" i="29"/>
  <c r="AE148" i="29"/>
  <c r="AF148" i="29"/>
  <c r="BA148" i="29" s="1"/>
  <c r="AG148" i="29"/>
  <c r="AH148" i="29"/>
  <c r="AI148" i="29"/>
  <c r="AJ148" i="29"/>
  <c r="AK148" i="29"/>
  <c r="AL148" i="29"/>
  <c r="AM148" i="29"/>
  <c r="AN148" i="29"/>
  <c r="AO148" i="29"/>
  <c r="AP148" i="29"/>
  <c r="AQ148" i="29"/>
  <c r="AR148" i="29"/>
  <c r="AS148" i="29"/>
  <c r="AT148" i="29"/>
  <c r="AU148" i="29"/>
  <c r="AV148" i="29"/>
  <c r="AC148" i="29"/>
  <c r="AY148" i="29" s="1"/>
  <c r="F148" i="29"/>
  <c r="G148" i="29"/>
  <c r="H148" i="29"/>
  <c r="I148" i="29"/>
  <c r="J148" i="29"/>
  <c r="K148" i="29"/>
  <c r="L148" i="29"/>
  <c r="M148" i="29"/>
  <c r="N148" i="29"/>
  <c r="O148" i="29"/>
  <c r="P148" i="29"/>
  <c r="Q148" i="29"/>
  <c r="R148" i="29"/>
  <c r="S148" i="29"/>
  <c r="T148" i="29"/>
  <c r="U148" i="29"/>
  <c r="V148" i="29"/>
  <c r="W148" i="29"/>
  <c r="X148" i="29"/>
  <c r="Y148" i="29"/>
  <c r="Z148" i="29"/>
  <c r="AA148" i="29"/>
  <c r="E148" i="29"/>
  <c r="BB149" i="29"/>
  <c r="AX149" i="29"/>
  <c r="AY150" i="29"/>
  <c r="BF147" i="29"/>
  <c r="BG147" i="29"/>
  <c r="BH147" i="29"/>
  <c r="BI147" i="29"/>
  <c r="BJ147" i="29"/>
  <c r="BK147" i="29"/>
  <c r="BL147" i="29"/>
  <c r="BM147" i="29"/>
  <c r="BN147" i="29"/>
  <c r="BO147" i="29"/>
  <c r="BP147" i="29"/>
  <c r="BQ147" i="29"/>
  <c r="BS147" i="29"/>
  <c r="BT147" i="29"/>
  <c r="BE147" i="29"/>
  <c r="AD147" i="29"/>
  <c r="AE147" i="29"/>
  <c r="AF147" i="29"/>
  <c r="AG147" i="29"/>
  <c r="AH147" i="29"/>
  <c r="AI147" i="29"/>
  <c r="AJ147" i="29"/>
  <c r="AK147" i="29"/>
  <c r="AL147" i="29"/>
  <c r="AM147" i="29"/>
  <c r="AN147" i="29"/>
  <c r="AO147" i="29"/>
  <c r="AP147" i="29"/>
  <c r="AQ147" i="29"/>
  <c r="AR147" i="29"/>
  <c r="AS147" i="29"/>
  <c r="AT147" i="29"/>
  <c r="AU147" i="29"/>
  <c r="AV147" i="29"/>
  <c r="AC147" i="29"/>
  <c r="AY147" i="29" s="1"/>
  <c r="F147" i="29"/>
  <c r="G147" i="29"/>
  <c r="H147" i="29"/>
  <c r="I147" i="29"/>
  <c r="J147" i="29"/>
  <c r="K147" i="29"/>
  <c r="L147" i="29"/>
  <c r="M147" i="29"/>
  <c r="N147" i="29"/>
  <c r="O147" i="29"/>
  <c r="P147" i="29"/>
  <c r="Q147" i="29"/>
  <c r="R147" i="29"/>
  <c r="S147" i="29"/>
  <c r="T147" i="29"/>
  <c r="U147" i="29"/>
  <c r="V147" i="29"/>
  <c r="W147" i="29"/>
  <c r="X147" i="29"/>
  <c r="Y147" i="29"/>
  <c r="Z147" i="29"/>
  <c r="AA147" i="29"/>
  <c r="E147" i="29"/>
  <c r="BF146" i="29"/>
  <c r="BG146" i="29"/>
  <c r="BH146" i="29"/>
  <c r="BI146" i="29"/>
  <c r="BJ146" i="29"/>
  <c r="BK146" i="29"/>
  <c r="BL146" i="29"/>
  <c r="BM146" i="29"/>
  <c r="BN146" i="29"/>
  <c r="BO146" i="29"/>
  <c r="BP146" i="29"/>
  <c r="BQ146" i="29"/>
  <c r="BS146" i="29"/>
  <c r="BT146" i="29"/>
  <c r="BE146" i="29"/>
  <c r="AD146" i="29"/>
  <c r="AE146" i="29"/>
  <c r="AF146" i="29"/>
  <c r="AG146" i="29"/>
  <c r="AH146" i="29"/>
  <c r="AI146" i="29"/>
  <c r="AJ146" i="29"/>
  <c r="AK146" i="29"/>
  <c r="AL146" i="29"/>
  <c r="AM146" i="29"/>
  <c r="AN146" i="29"/>
  <c r="AO146" i="29"/>
  <c r="AP146" i="29"/>
  <c r="AQ146" i="29"/>
  <c r="AR146" i="29"/>
  <c r="AS146" i="29"/>
  <c r="AT146" i="29"/>
  <c r="AU146" i="29"/>
  <c r="AV146" i="29"/>
  <c r="AC146" i="29"/>
  <c r="F146" i="29"/>
  <c r="G146" i="29"/>
  <c r="H146" i="29"/>
  <c r="I146" i="29"/>
  <c r="J146" i="29"/>
  <c r="K146" i="29"/>
  <c r="L146" i="29"/>
  <c r="M146" i="29"/>
  <c r="N146" i="29"/>
  <c r="O146" i="29"/>
  <c r="P146" i="29"/>
  <c r="Q146" i="29"/>
  <c r="R146" i="29"/>
  <c r="S146" i="29"/>
  <c r="T146" i="29"/>
  <c r="U146" i="29"/>
  <c r="V146" i="29"/>
  <c r="W146" i="29"/>
  <c r="X146" i="29"/>
  <c r="Y146" i="29"/>
  <c r="Z146" i="29"/>
  <c r="AA146" i="29"/>
  <c r="E146" i="29"/>
  <c r="BF145" i="29"/>
  <c r="BG145" i="29"/>
  <c r="BH145" i="29"/>
  <c r="BI145" i="29"/>
  <c r="BJ145" i="29"/>
  <c r="BK145" i="29"/>
  <c r="BL145" i="29"/>
  <c r="BM145" i="29"/>
  <c r="BN145" i="29"/>
  <c r="BO145" i="29"/>
  <c r="BP145" i="29"/>
  <c r="BQ145" i="29"/>
  <c r="BS145" i="29"/>
  <c r="BT145" i="29"/>
  <c r="BE145" i="29"/>
  <c r="AD145" i="29"/>
  <c r="AE145" i="29"/>
  <c r="AF145" i="29"/>
  <c r="AG145" i="29"/>
  <c r="AH145" i="29"/>
  <c r="AI145" i="29"/>
  <c r="AJ145" i="29"/>
  <c r="AK145" i="29"/>
  <c r="AL145" i="29"/>
  <c r="AM145" i="29"/>
  <c r="AN145" i="29"/>
  <c r="AO145" i="29"/>
  <c r="AP145" i="29"/>
  <c r="AQ145" i="29"/>
  <c r="AR145" i="29"/>
  <c r="AS145" i="29"/>
  <c r="AT145" i="29"/>
  <c r="AU145" i="29"/>
  <c r="AV145" i="29"/>
  <c r="AC145" i="29"/>
  <c r="F145" i="29"/>
  <c r="G145" i="29"/>
  <c r="H145" i="29"/>
  <c r="I145" i="29"/>
  <c r="J145" i="29"/>
  <c r="K145" i="29"/>
  <c r="L145" i="29"/>
  <c r="M145" i="29"/>
  <c r="N145" i="29"/>
  <c r="O145" i="29"/>
  <c r="P145" i="29"/>
  <c r="Q145" i="29"/>
  <c r="R145" i="29"/>
  <c r="S145" i="29"/>
  <c r="T145" i="29"/>
  <c r="U145" i="29"/>
  <c r="V145" i="29"/>
  <c r="W145" i="29"/>
  <c r="X145" i="29"/>
  <c r="Y145" i="29"/>
  <c r="Z145" i="29"/>
  <c r="AA145" i="29"/>
  <c r="E145" i="29"/>
  <c r="BF144" i="29"/>
  <c r="BG144" i="29"/>
  <c r="BH144" i="29"/>
  <c r="BI144" i="29"/>
  <c r="BJ144" i="29"/>
  <c r="BK144" i="29"/>
  <c r="BL144" i="29"/>
  <c r="BM144" i="29"/>
  <c r="BN144" i="29"/>
  <c r="BO144" i="29"/>
  <c r="BP144" i="29"/>
  <c r="BQ144" i="29"/>
  <c r="BS144" i="29"/>
  <c r="BT144" i="29"/>
  <c r="BE144" i="29"/>
  <c r="AD144" i="29"/>
  <c r="AE144" i="29"/>
  <c r="AF144" i="29"/>
  <c r="AG144" i="29"/>
  <c r="AH144" i="29"/>
  <c r="AI144" i="29"/>
  <c r="AJ144" i="29"/>
  <c r="AK144" i="29"/>
  <c r="AL144" i="29"/>
  <c r="AM144" i="29"/>
  <c r="AN144" i="29"/>
  <c r="AO144" i="29"/>
  <c r="AP144" i="29"/>
  <c r="AQ144" i="29"/>
  <c r="AR144" i="29"/>
  <c r="AS144" i="29"/>
  <c r="AT144" i="29"/>
  <c r="AU144" i="29"/>
  <c r="AV144" i="29"/>
  <c r="AC144" i="29"/>
  <c r="F144" i="29"/>
  <c r="G144" i="29"/>
  <c r="H144" i="29"/>
  <c r="I144" i="29"/>
  <c r="J144" i="29"/>
  <c r="K144" i="29"/>
  <c r="L144" i="29"/>
  <c r="M144" i="29"/>
  <c r="N144" i="29"/>
  <c r="O144" i="29"/>
  <c r="P144" i="29"/>
  <c r="Q144" i="29"/>
  <c r="R144" i="29"/>
  <c r="S144" i="29"/>
  <c r="T144" i="29"/>
  <c r="U144" i="29"/>
  <c r="V144" i="29"/>
  <c r="W144" i="29"/>
  <c r="X144" i="29"/>
  <c r="Y144" i="29"/>
  <c r="Z144" i="29"/>
  <c r="AA144" i="29"/>
  <c r="E144" i="29"/>
  <c r="BF143" i="29"/>
  <c r="BG143" i="29"/>
  <c r="BH143" i="29"/>
  <c r="BI143" i="29"/>
  <c r="BJ143" i="29"/>
  <c r="BK143" i="29"/>
  <c r="BL143" i="29"/>
  <c r="BM143" i="29"/>
  <c r="BN143" i="29"/>
  <c r="BO143" i="29"/>
  <c r="BP143" i="29"/>
  <c r="BQ143" i="29"/>
  <c r="BS143" i="29"/>
  <c r="BT143" i="29"/>
  <c r="BE143" i="29"/>
  <c r="AD143" i="29"/>
  <c r="AE143" i="29"/>
  <c r="AF143" i="29"/>
  <c r="AG143" i="29"/>
  <c r="AH143" i="29"/>
  <c r="AI143" i="29"/>
  <c r="AJ143" i="29"/>
  <c r="AK143" i="29"/>
  <c r="AL143" i="29"/>
  <c r="AM143" i="29"/>
  <c r="AN143" i="29"/>
  <c r="AO143" i="29"/>
  <c r="AP143" i="29"/>
  <c r="AQ143" i="29"/>
  <c r="AR143" i="29"/>
  <c r="AS143" i="29"/>
  <c r="AT143" i="29"/>
  <c r="AU143" i="29"/>
  <c r="AV143" i="29"/>
  <c r="AC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E143" i="29"/>
  <c r="BT142" i="29"/>
  <c r="BF142" i="29"/>
  <c r="BG142" i="29"/>
  <c r="BH142" i="29"/>
  <c r="BI142" i="29"/>
  <c r="BJ142" i="29"/>
  <c r="BK142" i="29"/>
  <c r="BL142" i="29"/>
  <c r="BM142" i="29"/>
  <c r="BN142" i="29"/>
  <c r="BO142" i="29"/>
  <c r="BP142" i="29"/>
  <c r="BQ142" i="29"/>
  <c r="BS142" i="29"/>
  <c r="BE142" i="29"/>
  <c r="AD142" i="29"/>
  <c r="AE142" i="29"/>
  <c r="AF142" i="29"/>
  <c r="AG142" i="29"/>
  <c r="AH142" i="29"/>
  <c r="AI142" i="29"/>
  <c r="AJ142" i="29"/>
  <c r="AK142" i="29"/>
  <c r="AL142" i="29"/>
  <c r="AM142" i="29"/>
  <c r="AN142" i="29"/>
  <c r="AO142" i="29"/>
  <c r="AP142" i="29"/>
  <c r="AQ142" i="29"/>
  <c r="AR142" i="29"/>
  <c r="AS142" i="29"/>
  <c r="AT142" i="29"/>
  <c r="AU142" i="29"/>
  <c r="AV142" i="29"/>
  <c r="AC142" i="29"/>
  <c r="F142" i="29"/>
  <c r="G142" i="29"/>
  <c r="H142" i="29"/>
  <c r="I142" i="29"/>
  <c r="J142" i="29"/>
  <c r="K142" i="29"/>
  <c r="L142" i="29"/>
  <c r="M142" i="29"/>
  <c r="N142" i="29"/>
  <c r="O142" i="29"/>
  <c r="P142" i="29"/>
  <c r="Q142" i="29"/>
  <c r="R142" i="29"/>
  <c r="S142" i="29"/>
  <c r="T142" i="29"/>
  <c r="U142" i="29"/>
  <c r="V142" i="29"/>
  <c r="W142" i="29"/>
  <c r="X142" i="29"/>
  <c r="Y142" i="29"/>
  <c r="Z142" i="29"/>
  <c r="AA142" i="29"/>
  <c r="E142" i="29"/>
  <c r="BF141" i="29"/>
  <c r="BG141" i="29"/>
  <c r="BH141" i="29"/>
  <c r="BI141" i="29"/>
  <c r="BJ141" i="29"/>
  <c r="BK141" i="29"/>
  <c r="BL141" i="29"/>
  <c r="BM141" i="29"/>
  <c r="BN141" i="29"/>
  <c r="BO141" i="29"/>
  <c r="BP141" i="29"/>
  <c r="BQ141" i="29"/>
  <c r="BS141" i="29"/>
  <c r="BT141" i="29"/>
  <c r="BE141" i="29"/>
  <c r="AD141" i="29"/>
  <c r="AE141" i="29"/>
  <c r="AF141" i="29"/>
  <c r="AG141" i="29"/>
  <c r="AH141" i="29"/>
  <c r="AI141" i="29"/>
  <c r="AJ141" i="29"/>
  <c r="AK141" i="29"/>
  <c r="AL141" i="29"/>
  <c r="AM141" i="29"/>
  <c r="AN141" i="29"/>
  <c r="AO141" i="29"/>
  <c r="AP141" i="29"/>
  <c r="AQ141" i="29"/>
  <c r="AR141" i="29"/>
  <c r="AS141" i="29"/>
  <c r="AT141" i="29"/>
  <c r="AU141" i="29"/>
  <c r="AV141" i="29"/>
  <c r="AC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E141" i="29"/>
  <c r="BF140" i="29"/>
  <c r="BG140" i="29"/>
  <c r="BH140" i="29"/>
  <c r="BI140" i="29"/>
  <c r="BJ140" i="29"/>
  <c r="BK140" i="29"/>
  <c r="BL140" i="29"/>
  <c r="BM140" i="29"/>
  <c r="BN140" i="29"/>
  <c r="BO140" i="29"/>
  <c r="BP140" i="29"/>
  <c r="BQ140" i="29"/>
  <c r="BS140" i="29"/>
  <c r="BT140" i="29"/>
  <c r="BE140" i="29"/>
  <c r="AD140" i="29"/>
  <c r="AE140" i="29"/>
  <c r="AF140" i="29"/>
  <c r="AG140" i="29"/>
  <c r="AH140" i="29"/>
  <c r="AI140" i="29"/>
  <c r="AJ140" i="29"/>
  <c r="AK140" i="29"/>
  <c r="AL140" i="29"/>
  <c r="AM140" i="29"/>
  <c r="AN140" i="29"/>
  <c r="AO140" i="29"/>
  <c r="AP140" i="29"/>
  <c r="AQ140" i="29"/>
  <c r="AR140" i="29"/>
  <c r="AS140" i="29"/>
  <c r="AT140" i="29"/>
  <c r="AU140" i="29"/>
  <c r="AV140" i="29"/>
  <c r="AC140" i="29"/>
  <c r="F140" i="29"/>
  <c r="G140" i="29"/>
  <c r="H140" i="29"/>
  <c r="I140" i="29"/>
  <c r="J140" i="29"/>
  <c r="K140" i="29"/>
  <c r="L140" i="29"/>
  <c r="M140" i="29"/>
  <c r="N140" i="29"/>
  <c r="O140" i="29"/>
  <c r="P140" i="29"/>
  <c r="Q140" i="29"/>
  <c r="R140" i="29"/>
  <c r="S140" i="29"/>
  <c r="T140" i="29"/>
  <c r="U140" i="29"/>
  <c r="V140" i="29"/>
  <c r="W140" i="29"/>
  <c r="X140" i="29"/>
  <c r="Y140" i="29"/>
  <c r="Z140" i="29"/>
  <c r="AA140" i="29"/>
  <c r="E140" i="29"/>
  <c r="BF139" i="29"/>
  <c r="BG139" i="29"/>
  <c r="BH139" i="29"/>
  <c r="BI139" i="29"/>
  <c r="BJ139" i="29"/>
  <c r="BK139" i="29"/>
  <c r="BL139" i="29"/>
  <c r="BM139" i="29"/>
  <c r="BN139" i="29"/>
  <c r="BO139" i="29"/>
  <c r="BP139" i="29"/>
  <c r="BQ139" i="29"/>
  <c r="BS139" i="29"/>
  <c r="BT139" i="29"/>
  <c r="BE139" i="29"/>
  <c r="AD139" i="29"/>
  <c r="AE139" i="29"/>
  <c r="AF139" i="29"/>
  <c r="AG139" i="29"/>
  <c r="AH139" i="29"/>
  <c r="AI139" i="29"/>
  <c r="AJ139" i="29"/>
  <c r="AK139" i="29"/>
  <c r="AL139" i="29"/>
  <c r="AM139" i="29"/>
  <c r="AN139" i="29"/>
  <c r="AO139" i="29"/>
  <c r="AP139" i="29"/>
  <c r="AQ139" i="29"/>
  <c r="AR139" i="29"/>
  <c r="AS139" i="29"/>
  <c r="AT139" i="29"/>
  <c r="AU139" i="29"/>
  <c r="AV139" i="29"/>
  <c r="AC139" i="29"/>
  <c r="F139" i="29"/>
  <c r="G139" i="29"/>
  <c r="H139" i="29"/>
  <c r="I139" i="29"/>
  <c r="J139" i="29"/>
  <c r="K139" i="29"/>
  <c r="L139" i="29"/>
  <c r="M139" i="29"/>
  <c r="N139" i="29"/>
  <c r="O139" i="29"/>
  <c r="P139" i="29"/>
  <c r="Q139" i="29"/>
  <c r="R139" i="29"/>
  <c r="S139" i="29"/>
  <c r="T139" i="29"/>
  <c r="U139" i="29"/>
  <c r="V139" i="29"/>
  <c r="W139" i="29"/>
  <c r="X139" i="29"/>
  <c r="Y139" i="29"/>
  <c r="Z139" i="29"/>
  <c r="AA139" i="29"/>
  <c r="E139" i="29"/>
  <c r="BF138" i="29"/>
  <c r="BG138" i="29"/>
  <c r="BH138" i="29"/>
  <c r="BI138" i="29"/>
  <c r="BJ138" i="29"/>
  <c r="BK138" i="29"/>
  <c r="BL138" i="29"/>
  <c r="BM138" i="29"/>
  <c r="BN138" i="29"/>
  <c r="BO138" i="29"/>
  <c r="BP138" i="29"/>
  <c r="BQ138" i="29"/>
  <c r="BS138" i="29"/>
  <c r="BT138" i="29"/>
  <c r="BE138" i="29"/>
  <c r="AD138" i="29"/>
  <c r="AE138" i="29"/>
  <c r="AF138" i="29"/>
  <c r="AG138" i="29"/>
  <c r="AH138" i="29"/>
  <c r="AI138" i="29"/>
  <c r="AJ138" i="29"/>
  <c r="AK138" i="29"/>
  <c r="AL138" i="29"/>
  <c r="AM138" i="29"/>
  <c r="AN138" i="29"/>
  <c r="AO138" i="29"/>
  <c r="AP138" i="29"/>
  <c r="AQ138" i="29"/>
  <c r="AR138" i="29"/>
  <c r="AS138" i="29"/>
  <c r="AT138" i="29"/>
  <c r="AU138" i="29"/>
  <c r="AV138" i="29"/>
  <c r="AC138" i="29"/>
  <c r="F138" i="29"/>
  <c r="G138" i="29"/>
  <c r="H138" i="29"/>
  <c r="I138" i="29"/>
  <c r="J138" i="29"/>
  <c r="K138" i="29"/>
  <c r="L138" i="29"/>
  <c r="M138" i="29"/>
  <c r="N138" i="29"/>
  <c r="O138" i="29"/>
  <c r="P138" i="29"/>
  <c r="Q138" i="29"/>
  <c r="R138" i="29"/>
  <c r="S138" i="29"/>
  <c r="T138" i="29"/>
  <c r="U138" i="29"/>
  <c r="V138" i="29"/>
  <c r="W138" i="29"/>
  <c r="X138" i="29"/>
  <c r="Y138" i="29"/>
  <c r="Z138" i="29"/>
  <c r="AA138" i="29"/>
  <c r="E138" i="29"/>
  <c r="BF137" i="29"/>
  <c r="BG137" i="29"/>
  <c r="BH137" i="29"/>
  <c r="BI137" i="29"/>
  <c r="BJ137" i="29"/>
  <c r="BK137" i="29"/>
  <c r="BL137" i="29"/>
  <c r="BM137" i="29"/>
  <c r="BN137" i="29"/>
  <c r="BO137" i="29"/>
  <c r="BP137" i="29"/>
  <c r="BQ137" i="29"/>
  <c r="BS137" i="29"/>
  <c r="BT137" i="29"/>
  <c r="BE137" i="29"/>
  <c r="AD137" i="29"/>
  <c r="AE137" i="29"/>
  <c r="AF137" i="29"/>
  <c r="AG137" i="29"/>
  <c r="AH137" i="29"/>
  <c r="AI137" i="29"/>
  <c r="AJ137" i="29"/>
  <c r="AK137" i="29"/>
  <c r="AL137" i="29"/>
  <c r="AM137" i="29"/>
  <c r="AN137" i="29"/>
  <c r="AO137" i="29"/>
  <c r="AP137" i="29"/>
  <c r="AQ137" i="29"/>
  <c r="AR137" i="29"/>
  <c r="AS137" i="29"/>
  <c r="AT137" i="29"/>
  <c r="AU137" i="29"/>
  <c r="AV137" i="29"/>
  <c r="AC137" i="29"/>
  <c r="F137" i="29"/>
  <c r="G137" i="29"/>
  <c r="H137" i="29"/>
  <c r="I137" i="29"/>
  <c r="J137" i="29"/>
  <c r="K137" i="29"/>
  <c r="L137" i="29"/>
  <c r="M137" i="29"/>
  <c r="N137" i="29"/>
  <c r="O137" i="29"/>
  <c r="P137" i="29"/>
  <c r="Q137" i="29"/>
  <c r="R137" i="29"/>
  <c r="S137" i="29"/>
  <c r="T137" i="29"/>
  <c r="U137" i="29"/>
  <c r="V137" i="29"/>
  <c r="W137" i="29"/>
  <c r="X137" i="29"/>
  <c r="Y137" i="29"/>
  <c r="Z137" i="29"/>
  <c r="AA137" i="29"/>
  <c r="E137" i="29"/>
  <c r="BF136" i="29"/>
  <c r="BG136" i="29"/>
  <c r="BH136" i="29"/>
  <c r="BI136" i="29"/>
  <c r="BJ136" i="29"/>
  <c r="BK136" i="29"/>
  <c r="BL136" i="29"/>
  <c r="BM136" i="29"/>
  <c r="BN136" i="29"/>
  <c r="BO136" i="29"/>
  <c r="BP136" i="29"/>
  <c r="BQ136" i="29"/>
  <c r="BS136" i="29"/>
  <c r="BT136" i="29"/>
  <c r="BE136" i="29"/>
  <c r="AD136" i="29"/>
  <c r="AE136" i="29"/>
  <c r="AF136" i="29"/>
  <c r="AG136" i="29"/>
  <c r="AH136" i="29"/>
  <c r="AI136" i="29"/>
  <c r="AJ136" i="29"/>
  <c r="AK136" i="29"/>
  <c r="AL136" i="29"/>
  <c r="AM136" i="29"/>
  <c r="AN136" i="29"/>
  <c r="AO136" i="29"/>
  <c r="AP136" i="29"/>
  <c r="AQ136" i="29"/>
  <c r="AR136" i="29"/>
  <c r="AS136" i="29"/>
  <c r="AT136" i="29"/>
  <c r="AU136" i="29"/>
  <c r="AV136" i="29"/>
  <c r="AC136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R136" i="29"/>
  <c r="S136" i="29"/>
  <c r="T136" i="29"/>
  <c r="U136" i="29"/>
  <c r="V136" i="29"/>
  <c r="W136" i="29"/>
  <c r="X136" i="29"/>
  <c r="Y136" i="29"/>
  <c r="Z136" i="29"/>
  <c r="AA136" i="29"/>
  <c r="E136" i="29"/>
  <c r="BF135" i="29"/>
  <c r="BG135" i="29"/>
  <c r="BH135" i="29"/>
  <c r="BI135" i="29"/>
  <c r="BJ135" i="29"/>
  <c r="BK135" i="29"/>
  <c r="BL135" i="29"/>
  <c r="BM135" i="29"/>
  <c r="BN135" i="29"/>
  <c r="BO135" i="29"/>
  <c r="BP135" i="29"/>
  <c r="BQ135" i="29"/>
  <c r="BS135" i="29"/>
  <c r="BT135" i="29"/>
  <c r="BE135" i="29"/>
  <c r="AD135" i="29"/>
  <c r="AE135" i="29"/>
  <c r="AF135" i="29"/>
  <c r="AG135" i="29"/>
  <c r="AH135" i="29"/>
  <c r="AI135" i="29"/>
  <c r="AJ135" i="29"/>
  <c r="AK135" i="29"/>
  <c r="AL135" i="29"/>
  <c r="AM135" i="29"/>
  <c r="AN135" i="29"/>
  <c r="AO135" i="29"/>
  <c r="AP135" i="29"/>
  <c r="AQ135" i="29"/>
  <c r="AR135" i="29"/>
  <c r="AS135" i="29"/>
  <c r="AT135" i="29"/>
  <c r="AU135" i="29"/>
  <c r="AV135" i="29"/>
  <c r="AC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R135" i="29"/>
  <c r="S135" i="29"/>
  <c r="T135" i="29"/>
  <c r="U135" i="29"/>
  <c r="V135" i="29"/>
  <c r="W135" i="29"/>
  <c r="X135" i="29"/>
  <c r="Y135" i="29"/>
  <c r="Z135" i="29"/>
  <c r="AA135" i="29"/>
  <c r="E135" i="29"/>
  <c r="BF134" i="29"/>
  <c r="BG134" i="29"/>
  <c r="BH134" i="29"/>
  <c r="BI134" i="29"/>
  <c r="BJ134" i="29"/>
  <c r="BK134" i="29"/>
  <c r="BL134" i="29"/>
  <c r="BM134" i="29"/>
  <c r="BN134" i="29"/>
  <c r="BO134" i="29"/>
  <c r="BP134" i="29"/>
  <c r="BQ134" i="29"/>
  <c r="BS134" i="29"/>
  <c r="BT134" i="29"/>
  <c r="BE134" i="29"/>
  <c r="AD134" i="29"/>
  <c r="AE134" i="29"/>
  <c r="AF134" i="29"/>
  <c r="AG134" i="29"/>
  <c r="AH134" i="29"/>
  <c r="AI134" i="29"/>
  <c r="AJ134" i="29"/>
  <c r="AK134" i="29"/>
  <c r="AL134" i="29"/>
  <c r="AM134" i="29"/>
  <c r="AN134" i="29"/>
  <c r="AO134" i="29"/>
  <c r="AP134" i="29"/>
  <c r="AQ134" i="29"/>
  <c r="AR134" i="29"/>
  <c r="AS134" i="29"/>
  <c r="AT134" i="29"/>
  <c r="AU134" i="29"/>
  <c r="AV134" i="29"/>
  <c r="AC134" i="29"/>
  <c r="F134" i="29"/>
  <c r="G134" i="29"/>
  <c r="H134" i="29"/>
  <c r="I134" i="29"/>
  <c r="J134" i="29"/>
  <c r="K134" i="29"/>
  <c r="L134" i="29"/>
  <c r="M134" i="29"/>
  <c r="N134" i="29"/>
  <c r="O134" i="29"/>
  <c r="P134" i="29"/>
  <c r="Q134" i="29"/>
  <c r="R134" i="29"/>
  <c r="S134" i="29"/>
  <c r="T134" i="29"/>
  <c r="U134" i="29"/>
  <c r="V134" i="29"/>
  <c r="W134" i="29"/>
  <c r="X134" i="29"/>
  <c r="Y134" i="29"/>
  <c r="Z134" i="29"/>
  <c r="AA134" i="29"/>
  <c r="E134" i="29"/>
  <c r="BF133" i="29"/>
  <c r="BG133" i="29"/>
  <c r="BH133" i="29"/>
  <c r="BI133" i="29"/>
  <c r="BJ133" i="29"/>
  <c r="BK133" i="29"/>
  <c r="BL133" i="29"/>
  <c r="BM133" i="29"/>
  <c r="BN133" i="29"/>
  <c r="BO133" i="29"/>
  <c r="BP133" i="29"/>
  <c r="BQ133" i="29"/>
  <c r="BS133" i="29"/>
  <c r="BT133" i="29"/>
  <c r="BE133" i="29"/>
  <c r="AD133" i="29"/>
  <c r="AE133" i="29"/>
  <c r="AF133" i="29"/>
  <c r="AG133" i="29"/>
  <c r="AH133" i="29"/>
  <c r="AI133" i="29"/>
  <c r="AJ133" i="29"/>
  <c r="AK133" i="29"/>
  <c r="AL133" i="29"/>
  <c r="AM133" i="29"/>
  <c r="AN133" i="29"/>
  <c r="AO133" i="29"/>
  <c r="AP133" i="29"/>
  <c r="AQ133" i="29"/>
  <c r="AR133" i="29"/>
  <c r="AS133" i="29"/>
  <c r="AT133" i="29"/>
  <c r="AU133" i="29"/>
  <c r="AV133" i="29"/>
  <c r="AC133" i="29"/>
  <c r="F133" i="29"/>
  <c r="G133" i="29"/>
  <c r="H133" i="29"/>
  <c r="I133" i="29"/>
  <c r="J133" i="29"/>
  <c r="K133" i="29"/>
  <c r="L133" i="29"/>
  <c r="M133" i="29"/>
  <c r="N133" i="29"/>
  <c r="O133" i="29"/>
  <c r="P133" i="29"/>
  <c r="Q133" i="29"/>
  <c r="R133" i="29"/>
  <c r="S133" i="29"/>
  <c r="T133" i="29"/>
  <c r="U133" i="29"/>
  <c r="V133" i="29"/>
  <c r="W133" i="29"/>
  <c r="X133" i="29"/>
  <c r="Y133" i="29"/>
  <c r="Z133" i="29"/>
  <c r="AA133" i="29"/>
  <c r="E133" i="29"/>
  <c r="BF132" i="29"/>
  <c r="BG132" i="29"/>
  <c r="BH132" i="29"/>
  <c r="BI132" i="29"/>
  <c r="BJ132" i="29"/>
  <c r="BK132" i="29"/>
  <c r="BL132" i="29"/>
  <c r="BM132" i="29"/>
  <c r="BN132" i="29"/>
  <c r="BO132" i="29"/>
  <c r="BP132" i="29"/>
  <c r="BQ132" i="29"/>
  <c r="BS132" i="29"/>
  <c r="BT132" i="29"/>
  <c r="BE132" i="29"/>
  <c r="AD132" i="29"/>
  <c r="AE132" i="29"/>
  <c r="AF132" i="29"/>
  <c r="AG132" i="29"/>
  <c r="AH132" i="29"/>
  <c r="AI132" i="29"/>
  <c r="AJ132" i="29"/>
  <c r="AK132" i="29"/>
  <c r="AL132" i="29"/>
  <c r="AM132" i="29"/>
  <c r="AN132" i="29"/>
  <c r="AO132" i="29"/>
  <c r="AP132" i="29"/>
  <c r="AQ132" i="29"/>
  <c r="AR132" i="29"/>
  <c r="AS132" i="29"/>
  <c r="AT132" i="29"/>
  <c r="AU132" i="29"/>
  <c r="AV132" i="29"/>
  <c r="AC132" i="29"/>
  <c r="F132" i="29"/>
  <c r="G132" i="29"/>
  <c r="H132" i="29"/>
  <c r="I132" i="29"/>
  <c r="J132" i="29"/>
  <c r="K132" i="29"/>
  <c r="L132" i="29"/>
  <c r="M132" i="29"/>
  <c r="N132" i="29"/>
  <c r="O132" i="29"/>
  <c r="P132" i="29"/>
  <c r="Q132" i="29"/>
  <c r="R132" i="29"/>
  <c r="S132" i="29"/>
  <c r="T132" i="29"/>
  <c r="U132" i="29"/>
  <c r="V132" i="29"/>
  <c r="W132" i="29"/>
  <c r="X132" i="29"/>
  <c r="Y132" i="29"/>
  <c r="Z132" i="29"/>
  <c r="AA132" i="29"/>
  <c r="E132" i="29"/>
  <c r="BF131" i="29"/>
  <c r="BG131" i="29"/>
  <c r="BH131" i="29"/>
  <c r="BI131" i="29"/>
  <c r="BJ131" i="29"/>
  <c r="BK131" i="29"/>
  <c r="BL131" i="29"/>
  <c r="BM131" i="29"/>
  <c r="BN131" i="29"/>
  <c r="BO131" i="29"/>
  <c r="BP131" i="29"/>
  <c r="BQ131" i="29"/>
  <c r="BS131" i="29"/>
  <c r="BT131" i="29"/>
  <c r="BE131" i="29"/>
  <c r="AD131" i="29"/>
  <c r="AE131" i="29"/>
  <c r="AF131" i="29"/>
  <c r="AG131" i="29"/>
  <c r="AH131" i="29"/>
  <c r="AI131" i="29"/>
  <c r="AJ131" i="29"/>
  <c r="AK131" i="29"/>
  <c r="AL131" i="29"/>
  <c r="AM131" i="29"/>
  <c r="AN131" i="29"/>
  <c r="AO131" i="29"/>
  <c r="AP131" i="29"/>
  <c r="AQ131" i="29"/>
  <c r="AR131" i="29"/>
  <c r="AS131" i="29"/>
  <c r="AT131" i="29"/>
  <c r="AU131" i="29"/>
  <c r="AV131" i="29"/>
  <c r="AC131" i="29"/>
  <c r="F131" i="29"/>
  <c r="G131" i="29"/>
  <c r="H131" i="29"/>
  <c r="I131" i="29"/>
  <c r="J131" i="29"/>
  <c r="K131" i="29"/>
  <c r="L131" i="29"/>
  <c r="M131" i="29"/>
  <c r="N131" i="29"/>
  <c r="O131" i="29"/>
  <c r="P131" i="29"/>
  <c r="Q131" i="29"/>
  <c r="R131" i="29"/>
  <c r="S131" i="29"/>
  <c r="T131" i="29"/>
  <c r="U131" i="29"/>
  <c r="V131" i="29"/>
  <c r="W131" i="29"/>
  <c r="X131" i="29"/>
  <c r="Y131" i="29"/>
  <c r="Z131" i="29"/>
  <c r="AA131" i="29"/>
  <c r="E131" i="29"/>
  <c r="BF130" i="29"/>
  <c r="BG130" i="29"/>
  <c r="BH130" i="29"/>
  <c r="BI130" i="29"/>
  <c r="BJ130" i="29"/>
  <c r="BK130" i="29"/>
  <c r="BL130" i="29"/>
  <c r="BM130" i="29"/>
  <c r="BN130" i="29"/>
  <c r="BO130" i="29"/>
  <c r="BP130" i="29"/>
  <c r="BQ130" i="29"/>
  <c r="BS130" i="29"/>
  <c r="BT130" i="29"/>
  <c r="BE130" i="29"/>
  <c r="AD130" i="29"/>
  <c r="AE130" i="29"/>
  <c r="AF130" i="29"/>
  <c r="AG130" i="29"/>
  <c r="AH130" i="29"/>
  <c r="AI130" i="29"/>
  <c r="AJ130" i="29"/>
  <c r="AK130" i="29"/>
  <c r="AL130" i="29"/>
  <c r="AM130" i="29"/>
  <c r="AN130" i="29"/>
  <c r="AO130" i="29"/>
  <c r="AP130" i="29"/>
  <c r="AQ130" i="29"/>
  <c r="AR130" i="29"/>
  <c r="AS130" i="29"/>
  <c r="AT130" i="29"/>
  <c r="AU130" i="29"/>
  <c r="AV130" i="29"/>
  <c r="AC130" i="29"/>
  <c r="F130" i="29"/>
  <c r="G130" i="29"/>
  <c r="H130" i="29"/>
  <c r="I130" i="29"/>
  <c r="J130" i="29"/>
  <c r="K130" i="29"/>
  <c r="L130" i="29"/>
  <c r="M130" i="29"/>
  <c r="N130" i="29"/>
  <c r="O130" i="29"/>
  <c r="P130" i="29"/>
  <c r="Q130" i="29"/>
  <c r="R130" i="29"/>
  <c r="S130" i="29"/>
  <c r="T130" i="29"/>
  <c r="U130" i="29"/>
  <c r="V130" i="29"/>
  <c r="W130" i="29"/>
  <c r="X130" i="29"/>
  <c r="Y130" i="29"/>
  <c r="Z130" i="29"/>
  <c r="AA130" i="29"/>
  <c r="E130" i="29"/>
  <c r="BF129" i="29"/>
  <c r="BG129" i="29"/>
  <c r="BH129" i="29"/>
  <c r="BI129" i="29"/>
  <c r="BJ129" i="29"/>
  <c r="BK129" i="29"/>
  <c r="BL129" i="29"/>
  <c r="BM129" i="29"/>
  <c r="BN129" i="29"/>
  <c r="BO129" i="29"/>
  <c r="BP129" i="29"/>
  <c r="BQ129" i="29"/>
  <c r="BS129" i="29"/>
  <c r="BT129" i="29"/>
  <c r="BE129" i="29"/>
  <c r="AD129" i="29"/>
  <c r="BA129" i="29" s="1"/>
  <c r="AE129" i="29"/>
  <c r="AF129" i="29"/>
  <c r="AG129" i="29"/>
  <c r="AH129" i="29"/>
  <c r="AI129" i="29"/>
  <c r="AJ129" i="29"/>
  <c r="AK129" i="29"/>
  <c r="AL129" i="29"/>
  <c r="AM129" i="29"/>
  <c r="AN129" i="29"/>
  <c r="AO129" i="29"/>
  <c r="AP129" i="29"/>
  <c r="AQ129" i="29"/>
  <c r="AR129" i="29"/>
  <c r="AS129" i="29"/>
  <c r="AT129" i="29"/>
  <c r="AU129" i="29"/>
  <c r="AV129" i="29"/>
  <c r="AC129" i="29"/>
  <c r="F129" i="29"/>
  <c r="G129" i="29"/>
  <c r="H129" i="29"/>
  <c r="I129" i="29"/>
  <c r="J129" i="29"/>
  <c r="K129" i="29"/>
  <c r="L129" i="29"/>
  <c r="M129" i="29"/>
  <c r="N129" i="29"/>
  <c r="O129" i="29"/>
  <c r="P129" i="29"/>
  <c r="Q129" i="29"/>
  <c r="R129" i="29"/>
  <c r="S129" i="29"/>
  <c r="T129" i="29"/>
  <c r="U129" i="29"/>
  <c r="V129" i="29"/>
  <c r="W129" i="29"/>
  <c r="X129" i="29"/>
  <c r="Y129" i="29"/>
  <c r="Z129" i="29"/>
  <c r="AA129" i="29"/>
  <c r="E129" i="29"/>
  <c r="AY130" i="29"/>
  <c r="BA130" i="29"/>
  <c r="BA131" i="29"/>
  <c r="AY132" i="29"/>
  <c r="BA132" i="29"/>
  <c r="BA133" i="29"/>
  <c r="AY134" i="29"/>
  <c r="BA134" i="29"/>
  <c r="BA135" i="29"/>
  <c r="AY136" i="29"/>
  <c r="BU136" i="29" s="1"/>
  <c r="BA136" i="29"/>
  <c r="BA137" i="29"/>
  <c r="AY138" i="29"/>
  <c r="BA138" i="29"/>
  <c r="AY139" i="29"/>
  <c r="BA139" i="29"/>
  <c r="AY140" i="29"/>
  <c r="BA140" i="29"/>
  <c r="AY141" i="29"/>
  <c r="BU141" i="29" s="1"/>
  <c r="BA141" i="29"/>
  <c r="AY142" i="29"/>
  <c r="BA142" i="29"/>
  <c r="AY143" i="29"/>
  <c r="BA143" i="29"/>
  <c r="AY144" i="29"/>
  <c r="BA144" i="29"/>
  <c r="AY145" i="29"/>
  <c r="BA145" i="29"/>
  <c r="AY146" i="29"/>
  <c r="BA146" i="29"/>
  <c r="BF128" i="29"/>
  <c r="BG128" i="29"/>
  <c r="BH128" i="29"/>
  <c r="BI128" i="29"/>
  <c r="BJ128" i="29"/>
  <c r="BK128" i="29"/>
  <c r="BL128" i="29"/>
  <c r="BM128" i="29"/>
  <c r="BN128" i="29"/>
  <c r="BO128" i="29"/>
  <c r="BP128" i="29"/>
  <c r="BQ128" i="29"/>
  <c r="BS128" i="29"/>
  <c r="BT128" i="29"/>
  <c r="BE128" i="29"/>
  <c r="AD128" i="29"/>
  <c r="BA128" i="29" s="1"/>
  <c r="AE128" i="29"/>
  <c r="AF128" i="29"/>
  <c r="AG128" i="29"/>
  <c r="AH128" i="29"/>
  <c r="AI128" i="29"/>
  <c r="AJ128" i="29"/>
  <c r="AK128" i="29"/>
  <c r="AL128" i="29"/>
  <c r="AM128" i="29"/>
  <c r="AN128" i="29"/>
  <c r="AO128" i="29"/>
  <c r="AP128" i="29"/>
  <c r="AQ128" i="29"/>
  <c r="AR128" i="29"/>
  <c r="AS128" i="29"/>
  <c r="AT128" i="29"/>
  <c r="AU128" i="29"/>
  <c r="AV128" i="29"/>
  <c r="AC128" i="29"/>
  <c r="AY128" i="29" s="1"/>
  <c r="F128" i="29"/>
  <c r="G128" i="29"/>
  <c r="H128" i="29"/>
  <c r="I128" i="29"/>
  <c r="J128" i="29"/>
  <c r="K128" i="29"/>
  <c r="L128" i="29"/>
  <c r="M128" i="29"/>
  <c r="N128" i="29"/>
  <c r="O128" i="29"/>
  <c r="P128" i="29"/>
  <c r="Q128" i="29"/>
  <c r="R128" i="29"/>
  <c r="S128" i="29"/>
  <c r="T128" i="29"/>
  <c r="U128" i="29"/>
  <c r="V128" i="29"/>
  <c r="W128" i="29"/>
  <c r="X128" i="29"/>
  <c r="Y128" i="29"/>
  <c r="Z128" i="29"/>
  <c r="AA128" i="29"/>
  <c r="E128" i="29"/>
  <c r="BF127" i="29"/>
  <c r="BG127" i="29"/>
  <c r="BH127" i="29"/>
  <c r="BI127" i="29"/>
  <c r="BJ127" i="29"/>
  <c r="BK127" i="29"/>
  <c r="BL127" i="29"/>
  <c r="BM127" i="29"/>
  <c r="BN127" i="29"/>
  <c r="BO127" i="29"/>
  <c r="BP127" i="29"/>
  <c r="BQ127" i="29"/>
  <c r="BS127" i="29"/>
  <c r="BT127" i="29"/>
  <c r="BE127" i="29"/>
  <c r="AD127" i="29"/>
  <c r="AE127" i="29"/>
  <c r="AF127" i="29"/>
  <c r="AG127" i="29"/>
  <c r="AH127" i="29"/>
  <c r="AI127" i="29"/>
  <c r="AJ127" i="29"/>
  <c r="AK127" i="29"/>
  <c r="AL127" i="29"/>
  <c r="AM127" i="29"/>
  <c r="AN127" i="29"/>
  <c r="AO127" i="29"/>
  <c r="AP127" i="29"/>
  <c r="AQ127" i="29"/>
  <c r="AR127" i="29"/>
  <c r="AS127" i="29"/>
  <c r="AT127" i="29"/>
  <c r="AU127" i="29"/>
  <c r="AV127" i="29"/>
  <c r="AC127" i="29"/>
  <c r="F127" i="29"/>
  <c r="G127" i="29"/>
  <c r="H127" i="29"/>
  <c r="I127" i="29"/>
  <c r="J127" i="29"/>
  <c r="K127" i="29"/>
  <c r="L127" i="29"/>
  <c r="M127" i="29"/>
  <c r="N127" i="29"/>
  <c r="O127" i="29"/>
  <c r="P127" i="29"/>
  <c r="Q127" i="29"/>
  <c r="R127" i="29"/>
  <c r="S127" i="29"/>
  <c r="T127" i="29"/>
  <c r="U127" i="29"/>
  <c r="V127" i="29"/>
  <c r="W127" i="29"/>
  <c r="X127" i="29"/>
  <c r="Y127" i="29"/>
  <c r="Z127" i="29"/>
  <c r="AA127" i="29"/>
  <c r="E127" i="29"/>
  <c r="BF126" i="29"/>
  <c r="BG126" i="29"/>
  <c r="BH126" i="29"/>
  <c r="BI126" i="29"/>
  <c r="BJ126" i="29"/>
  <c r="BK126" i="29"/>
  <c r="BL126" i="29"/>
  <c r="BM126" i="29"/>
  <c r="BN126" i="29"/>
  <c r="BO126" i="29"/>
  <c r="BP126" i="29"/>
  <c r="BQ126" i="29"/>
  <c r="BS126" i="29"/>
  <c r="BT126" i="29"/>
  <c r="BE126" i="29"/>
  <c r="AD126" i="29"/>
  <c r="AE126" i="29"/>
  <c r="AF126" i="29"/>
  <c r="AG126" i="29"/>
  <c r="AH126" i="29"/>
  <c r="AI126" i="29"/>
  <c r="AJ126" i="29"/>
  <c r="AK126" i="29"/>
  <c r="AL126" i="29"/>
  <c r="AM126" i="29"/>
  <c r="AN126" i="29"/>
  <c r="AO126" i="29"/>
  <c r="AP126" i="29"/>
  <c r="AQ126" i="29"/>
  <c r="AR126" i="29"/>
  <c r="AS126" i="29"/>
  <c r="AT126" i="29"/>
  <c r="AU126" i="29"/>
  <c r="AV126" i="29"/>
  <c r="AC126" i="29"/>
  <c r="AY126" i="29" s="1"/>
  <c r="F126" i="29"/>
  <c r="G126" i="29"/>
  <c r="H126" i="29"/>
  <c r="I126" i="29"/>
  <c r="J126" i="29"/>
  <c r="K126" i="29"/>
  <c r="L126" i="29"/>
  <c r="M126" i="29"/>
  <c r="N126" i="29"/>
  <c r="O126" i="29"/>
  <c r="P126" i="29"/>
  <c r="Q126" i="29"/>
  <c r="R126" i="29"/>
  <c r="S126" i="29"/>
  <c r="T126" i="29"/>
  <c r="U126" i="29"/>
  <c r="V126" i="29"/>
  <c r="W126" i="29"/>
  <c r="X126" i="29"/>
  <c r="Y126" i="29"/>
  <c r="Z126" i="29"/>
  <c r="AA126" i="29"/>
  <c r="E126" i="29"/>
  <c r="BF125" i="29"/>
  <c r="BG125" i="29"/>
  <c r="BH125" i="29"/>
  <c r="BI125" i="29"/>
  <c r="BJ125" i="29"/>
  <c r="BK125" i="29"/>
  <c r="BL125" i="29"/>
  <c r="BM125" i="29"/>
  <c r="BN125" i="29"/>
  <c r="BO125" i="29"/>
  <c r="BP125" i="29"/>
  <c r="BQ125" i="29"/>
  <c r="BS125" i="29"/>
  <c r="BT125" i="29"/>
  <c r="BE125" i="29"/>
  <c r="AD125" i="29"/>
  <c r="AE125" i="29"/>
  <c r="AF125" i="29"/>
  <c r="AG125" i="29"/>
  <c r="AH125" i="29"/>
  <c r="AI125" i="29"/>
  <c r="AJ125" i="29"/>
  <c r="AK125" i="29"/>
  <c r="AL125" i="29"/>
  <c r="AM125" i="29"/>
  <c r="AN125" i="29"/>
  <c r="AO125" i="29"/>
  <c r="AP125" i="29"/>
  <c r="AQ125" i="29"/>
  <c r="AR125" i="29"/>
  <c r="AS125" i="29"/>
  <c r="AT125" i="29"/>
  <c r="AU125" i="29"/>
  <c r="AV125" i="29"/>
  <c r="AC125" i="29"/>
  <c r="F125" i="29"/>
  <c r="G125" i="29"/>
  <c r="H125" i="29"/>
  <c r="I125" i="29"/>
  <c r="J125" i="29"/>
  <c r="K125" i="29"/>
  <c r="L125" i="29"/>
  <c r="M125" i="29"/>
  <c r="N125" i="29"/>
  <c r="O125" i="29"/>
  <c r="P125" i="29"/>
  <c r="Q125" i="29"/>
  <c r="R125" i="29"/>
  <c r="S125" i="29"/>
  <c r="T125" i="29"/>
  <c r="U125" i="29"/>
  <c r="V125" i="29"/>
  <c r="W125" i="29"/>
  <c r="X125" i="29"/>
  <c r="Y125" i="29"/>
  <c r="Z125" i="29"/>
  <c r="AA125" i="29"/>
  <c r="E125" i="29"/>
  <c r="BA125" i="29"/>
  <c r="BA126" i="29"/>
  <c r="BA127" i="29"/>
  <c r="BF124" i="29"/>
  <c r="BG124" i="29"/>
  <c r="BH124" i="29"/>
  <c r="BI124" i="29"/>
  <c r="BJ124" i="29"/>
  <c r="BK124" i="29"/>
  <c r="BL124" i="29"/>
  <c r="BM124" i="29"/>
  <c r="BN124" i="29"/>
  <c r="BO124" i="29"/>
  <c r="BP124" i="29"/>
  <c r="BQ124" i="29"/>
  <c r="BS124" i="29"/>
  <c r="BT124" i="29"/>
  <c r="BE124" i="29"/>
  <c r="AD124" i="29"/>
  <c r="BA124" i="29" s="1"/>
  <c r="AE124" i="29"/>
  <c r="AF124" i="29"/>
  <c r="AG124" i="29"/>
  <c r="AH124" i="29"/>
  <c r="AI124" i="29"/>
  <c r="AJ124" i="29"/>
  <c r="AK124" i="29"/>
  <c r="AL124" i="29"/>
  <c r="AM124" i="29"/>
  <c r="AN124" i="29"/>
  <c r="AO124" i="29"/>
  <c r="AP124" i="29"/>
  <c r="AQ124" i="29"/>
  <c r="AR124" i="29"/>
  <c r="AS124" i="29"/>
  <c r="AT124" i="29"/>
  <c r="AU124" i="29"/>
  <c r="AV124" i="29"/>
  <c r="AC124" i="29"/>
  <c r="AY124" i="29" s="1"/>
  <c r="F124" i="29"/>
  <c r="G124" i="29"/>
  <c r="H124" i="29"/>
  <c r="I124" i="29"/>
  <c r="J124" i="29"/>
  <c r="K124" i="29"/>
  <c r="L124" i="29"/>
  <c r="M124" i="29"/>
  <c r="N124" i="29"/>
  <c r="O124" i="29"/>
  <c r="P124" i="29"/>
  <c r="Q124" i="29"/>
  <c r="R124" i="29"/>
  <c r="S124" i="29"/>
  <c r="T124" i="29"/>
  <c r="U124" i="29"/>
  <c r="V124" i="29"/>
  <c r="W124" i="29"/>
  <c r="X124" i="29"/>
  <c r="Y124" i="29"/>
  <c r="Z124" i="29"/>
  <c r="AA124" i="29"/>
  <c r="E124" i="29"/>
  <c r="BF123" i="29"/>
  <c r="BG123" i="29"/>
  <c r="BH123" i="29"/>
  <c r="BI123" i="29"/>
  <c r="BJ123" i="29"/>
  <c r="BK123" i="29"/>
  <c r="BL123" i="29"/>
  <c r="BM123" i="29"/>
  <c r="BN123" i="29"/>
  <c r="BO123" i="29"/>
  <c r="BP123" i="29"/>
  <c r="BQ123" i="29"/>
  <c r="BS123" i="29"/>
  <c r="BT123" i="29"/>
  <c r="BE123" i="29"/>
  <c r="AD123" i="29"/>
  <c r="AE123" i="29"/>
  <c r="AF123" i="29"/>
  <c r="AG123" i="29"/>
  <c r="AH123" i="29"/>
  <c r="AI123" i="29"/>
  <c r="AJ123" i="29"/>
  <c r="AK123" i="29"/>
  <c r="AL123" i="29"/>
  <c r="AM123" i="29"/>
  <c r="AN123" i="29"/>
  <c r="AO123" i="29"/>
  <c r="AP123" i="29"/>
  <c r="AQ123" i="29"/>
  <c r="AR123" i="29"/>
  <c r="AS123" i="29"/>
  <c r="AT123" i="29"/>
  <c r="AU123" i="29"/>
  <c r="AV123" i="29"/>
  <c r="AC123" i="29"/>
  <c r="AY123" i="29" s="1"/>
  <c r="F123" i="29"/>
  <c r="G123" i="29"/>
  <c r="H123" i="29"/>
  <c r="I123" i="29"/>
  <c r="J123" i="29"/>
  <c r="K123" i="29"/>
  <c r="L123" i="29"/>
  <c r="M123" i="29"/>
  <c r="N123" i="29"/>
  <c r="O123" i="29"/>
  <c r="P123" i="29"/>
  <c r="Q123" i="29"/>
  <c r="R123" i="29"/>
  <c r="S123" i="29"/>
  <c r="T123" i="29"/>
  <c r="U123" i="29"/>
  <c r="V123" i="29"/>
  <c r="W123" i="29"/>
  <c r="X123" i="29"/>
  <c r="Y123" i="29"/>
  <c r="Z123" i="29"/>
  <c r="AA123" i="29"/>
  <c r="E123" i="29"/>
  <c r="BF122" i="29"/>
  <c r="BG122" i="29"/>
  <c r="BH122" i="29"/>
  <c r="BI122" i="29"/>
  <c r="BJ122" i="29"/>
  <c r="BK122" i="29"/>
  <c r="BL122" i="29"/>
  <c r="BM122" i="29"/>
  <c r="BN122" i="29"/>
  <c r="BO122" i="29"/>
  <c r="BP122" i="29"/>
  <c r="BQ122" i="29"/>
  <c r="BS122" i="29"/>
  <c r="BT122" i="29"/>
  <c r="BE122" i="29"/>
  <c r="AD122" i="29"/>
  <c r="AE122" i="29"/>
  <c r="AF122" i="29"/>
  <c r="AG122" i="29"/>
  <c r="AH122" i="29"/>
  <c r="AI122" i="29"/>
  <c r="AJ122" i="29"/>
  <c r="AK122" i="29"/>
  <c r="AL122" i="29"/>
  <c r="AM122" i="29"/>
  <c r="AN122" i="29"/>
  <c r="AO122" i="29"/>
  <c r="AP122" i="29"/>
  <c r="AQ122" i="29"/>
  <c r="AR122" i="29"/>
  <c r="AS122" i="29"/>
  <c r="AT122" i="29"/>
  <c r="AU122" i="29"/>
  <c r="AV122" i="29"/>
  <c r="AC122" i="29"/>
  <c r="F122" i="29"/>
  <c r="G122" i="29"/>
  <c r="H122" i="29"/>
  <c r="I122" i="29"/>
  <c r="J122" i="29"/>
  <c r="K122" i="29"/>
  <c r="L122" i="29"/>
  <c r="M122" i="29"/>
  <c r="N122" i="29"/>
  <c r="O122" i="29"/>
  <c r="P122" i="29"/>
  <c r="Q122" i="29"/>
  <c r="R122" i="29"/>
  <c r="S122" i="29"/>
  <c r="T122" i="29"/>
  <c r="U122" i="29"/>
  <c r="V122" i="29"/>
  <c r="W122" i="29"/>
  <c r="X122" i="29"/>
  <c r="Y122" i="29"/>
  <c r="Z122" i="29"/>
  <c r="AA122" i="29"/>
  <c r="E122" i="29"/>
  <c r="BF121" i="29"/>
  <c r="BG121" i="29"/>
  <c r="BH121" i="29"/>
  <c r="BI121" i="29"/>
  <c r="BJ121" i="29"/>
  <c r="BK121" i="29"/>
  <c r="BL121" i="29"/>
  <c r="BM121" i="29"/>
  <c r="BN121" i="29"/>
  <c r="BO121" i="29"/>
  <c r="BP121" i="29"/>
  <c r="BQ121" i="29"/>
  <c r="BS121" i="29"/>
  <c r="BT121" i="29"/>
  <c r="BE121" i="29"/>
  <c r="AD121" i="29"/>
  <c r="AE121" i="29"/>
  <c r="AF121" i="29"/>
  <c r="AG121" i="29"/>
  <c r="AH121" i="29"/>
  <c r="AI121" i="29"/>
  <c r="AJ121" i="29"/>
  <c r="AK121" i="29"/>
  <c r="AL121" i="29"/>
  <c r="AM121" i="29"/>
  <c r="AN121" i="29"/>
  <c r="AO121" i="29"/>
  <c r="AP121" i="29"/>
  <c r="AQ121" i="29"/>
  <c r="AR121" i="29"/>
  <c r="AS121" i="29"/>
  <c r="AT121" i="29"/>
  <c r="AU121" i="29"/>
  <c r="AV121" i="29"/>
  <c r="AC121" i="29"/>
  <c r="AY121" i="29" s="1"/>
  <c r="F121" i="29"/>
  <c r="G121" i="29"/>
  <c r="H121" i="29"/>
  <c r="I121" i="29"/>
  <c r="J121" i="29"/>
  <c r="K121" i="29"/>
  <c r="L121" i="29"/>
  <c r="M121" i="29"/>
  <c r="N121" i="29"/>
  <c r="O121" i="29"/>
  <c r="P121" i="29"/>
  <c r="Q121" i="29"/>
  <c r="R121" i="29"/>
  <c r="S121" i="29"/>
  <c r="T121" i="29"/>
  <c r="U121" i="29"/>
  <c r="V121" i="29"/>
  <c r="W121" i="29"/>
  <c r="X121" i="29"/>
  <c r="Y121" i="29"/>
  <c r="Z121" i="29"/>
  <c r="AA121" i="29"/>
  <c r="E121" i="29"/>
  <c r="BF119" i="29"/>
  <c r="BG119" i="29"/>
  <c r="BH119" i="29"/>
  <c r="BI119" i="29"/>
  <c r="BJ119" i="29"/>
  <c r="BK119" i="29"/>
  <c r="BL119" i="29"/>
  <c r="BM119" i="29"/>
  <c r="BN119" i="29"/>
  <c r="BO119" i="29"/>
  <c r="BP119" i="29"/>
  <c r="BQ119" i="29"/>
  <c r="BS119" i="29"/>
  <c r="BT119" i="29"/>
  <c r="BE119" i="29"/>
  <c r="AD119" i="29"/>
  <c r="BA119" i="29" s="1"/>
  <c r="AE119" i="29"/>
  <c r="AF119" i="29"/>
  <c r="AG119" i="29"/>
  <c r="AH119" i="29"/>
  <c r="AI119" i="29"/>
  <c r="AJ119" i="29"/>
  <c r="AK119" i="29"/>
  <c r="AL119" i="29"/>
  <c r="AM119" i="29"/>
  <c r="AN119" i="29"/>
  <c r="AO119" i="29"/>
  <c r="AP119" i="29"/>
  <c r="AQ119" i="29"/>
  <c r="AR119" i="29"/>
  <c r="AS119" i="29"/>
  <c r="AT119" i="29"/>
  <c r="AU119" i="29"/>
  <c r="AV119" i="29"/>
  <c r="AC119" i="29"/>
  <c r="F119" i="29"/>
  <c r="G119" i="29"/>
  <c r="H119" i="29"/>
  <c r="I119" i="29"/>
  <c r="J119" i="29"/>
  <c r="K119" i="29"/>
  <c r="L119" i="29"/>
  <c r="M119" i="29"/>
  <c r="N119" i="29"/>
  <c r="O119" i="29"/>
  <c r="P119" i="29"/>
  <c r="Q119" i="29"/>
  <c r="R119" i="29"/>
  <c r="S119" i="29"/>
  <c r="T119" i="29"/>
  <c r="U119" i="29"/>
  <c r="V119" i="29"/>
  <c r="W119" i="29"/>
  <c r="X119" i="29"/>
  <c r="Y119" i="29"/>
  <c r="Z119" i="29"/>
  <c r="AA119" i="29"/>
  <c r="E119" i="29"/>
  <c r="BA123" i="29"/>
  <c r="BC122" i="29"/>
  <c r="AZ122" i="29"/>
  <c r="BA121" i="29"/>
  <c r="BF118" i="29"/>
  <c r="BG118" i="29"/>
  <c r="BH118" i="29"/>
  <c r="BI118" i="29"/>
  <c r="BJ118" i="29"/>
  <c r="BK118" i="29"/>
  <c r="BL118" i="29"/>
  <c r="BM118" i="29"/>
  <c r="BN118" i="29"/>
  <c r="BO118" i="29"/>
  <c r="BP118" i="29"/>
  <c r="BQ118" i="29"/>
  <c r="BS118" i="29"/>
  <c r="BT118" i="29"/>
  <c r="BE118" i="29"/>
  <c r="AD118" i="29"/>
  <c r="AE118" i="29"/>
  <c r="AF118" i="29"/>
  <c r="AG118" i="29"/>
  <c r="AH118" i="29"/>
  <c r="AI118" i="29"/>
  <c r="AJ118" i="29"/>
  <c r="AK118" i="29"/>
  <c r="AL118" i="29"/>
  <c r="AM118" i="29"/>
  <c r="AN118" i="29"/>
  <c r="AO118" i="29"/>
  <c r="AP118" i="29"/>
  <c r="AQ118" i="29"/>
  <c r="AR118" i="29"/>
  <c r="AS118" i="29"/>
  <c r="AT118" i="29"/>
  <c r="AU118" i="29"/>
  <c r="AV118" i="29"/>
  <c r="AC118" i="29"/>
  <c r="AY118" i="29" s="1"/>
  <c r="F118" i="29"/>
  <c r="G118" i="29"/>
  <c r="H118" i="29"/>
  <c r="I118" i="29"/>
  <c r="J118" i="29"/>
  <c r="K118" i="29"/>
  <c r="L118" i="29"/>
  <c r="M118" i="29"/>
  <c r="N118" i="29"/>
  <c r="O118" i="29"/>
  <c r="P118" i="29"/>
  <c r="Q118" i="29"/>
  <c r="R118" i="29"/>
  <c r="S118" i="29"/>
  <c r="T118" i="29"/>
  <c r="U118" i="29"/>
  <c r="V118" i="29"/>
  <c r="W118" i="29"/>
  <c r="X118" i="29"/>
  <c r="Y118" i="29"/>
  <c r="Z118" i="29"/>
  <c r="AA118" i="29"/>
  <c r="E118" i="29"/>
  <c r="BF117" i="29"/>
  <c r="BG117" i="29"/>
  <c r="BH117" i="29"/>
  <c r="BI117" i="29"/>
  <c r="BJ117" i="29"/>
  <c r="BK117" i="29"/>
  <c r="BL117" i="29"/>
  <c r="BM117" i="29"/>
  <c r="BN117" i="29"/>
  <c r="BO117" i="29"/>
  <c r="BP117" i="29"/>
  <c r="BQ117" i="29"/>
  <c r="BS117" i="29"/>
  <c r="BT117" i="29"/>
  <c r="BE117" i="29"/>
  <c r="AD117" i="29"/>
  <c r="AE117" i="29"/>
  <c r="AF117" i="29"/>
  <c r="AG117" i="29"/>
  <c r="AH117" i="29"/>
  <c r="AI117" i="29"/>
  <c r="AJ117" i="29"/>
  <c r="AK117" i="29"/>
  <c r="AL117" i="29"/>
  <c r="AM117" i="29"/>
  <c r="AN117" i="29"/>
  <c r="AO117" i="29"/>
  <c r="AP117" i="29"/>
  <c r="AQ117" i="29"/>
  <c r="AR117" i="29"/>
  <c r="AS117" i="29"/>
  <c r="AT117" i="29"/>
  <c r="AU117" i="29"/>
  <c r="AV117" i="29"/>
  <c r="AC117" i="29"/>
  <c r="F117" i="29"/>
  <c r="G117" i="29"/>
  <c r="H117" i="29"/>
  <c r="I117" i="29"/>
  <c r="J117" i="29"/>
  <c r="K117" i="29"/>
  <c r="L117" i="29"/>
  <c r="M117" i="29"/>
  <c r="N117" i="29"/>
  <c r="O117" i="29"/>
  <c r="P117" i="29"/>
  <c r="Q117" i="29"/>
  <c r="R117" i="29"/>
  <c r="S117" i="29"/>
  <c r="T117" i="29"/>
  <c r="U117" i="29"/>
  <c r="V117" i="29"/>
  <c r="W117" i="29"/>
  <c r="X117" i="29"/>
  <c r="Y117" i="29"/>
  <c r="Z117" i="29"/>
  <c r="AA117" i="29"/>
  <c r="E117" i="29"/>
  <c r="BF116" i="29"/>
  <c r="BG116" i="29"/>
  <c r="BH116" i="29"/>
  <c r="BI116" i="29"/>
  <c r="BJ116" i="29"/>
  <c r="BK116" i="29"/>
  <c r="BL116" i="29"/>
  <c r="BM116" i="29"/>
  <c r="BN116" i="29"/>
  <c r="BO116" i="29"/>
  <c r="BP116" i="29"/>
  <c r="BQ116" i="29"/>
  <c r="BS116" i="29"/>
  <c r="BT116" i="29"/>
  <c r="BE116" i="29"/>
  <c r="AD116" i="29"/>
  <c r="AE116" i="29"/>
  <c r="AF116" i="29"/>
  <c r="BA116" i="29" s="1"/>
  <c r="AG116" i="29"/>
  <c r="AH116" i="29"/>
  <c r="AI116" i="29"/>
  <c r="AJ116" i="29"/>
  <c r="AK116" i="29"/>
  <c r="AL116" i="29"/>
  <c r="AM116" i="29"/>
  <c r="AN116" i="29"/>
  <c r="AO116" i="29"/>
  <c r="AP116" i="29"/>
  <c r="AQ116" i="29"/>
  <c r="AR116" i="29"/>
  <c r="AS116" i="29"/>
  <c r="AT116" i="29"/>
  <c r="AU116" i="29"/>
  <c r="AV116" i="29"/>
  <c r="AC116" i="29"/>
  <c r="F116" i="29"/>
  <c r="G116" i="29"/>
  <c r="H116" i="29"/>
  <c r="I116" i="29"/>
  <c r="J116" i="29"/>
  <c r="K116" i="29"/>
  <c r="L116" i="29"/>
  <c r="M116" i="29"/>
  <c r="N116" i="29"/>
  <c r="O116" i="29"/>
  <c r="P116" i="29"/>
  <c r="Q116" i="29"/>
  <c r="R116" i="29"/>
  <c r="S116" i="29"/>
  <c r="T116" i="29"/>
  <c r="U116" i="29"/>
  <c r="V116" i="29"/>
  <c r="W116" i="29"/>
  <c r="X116" i="29"/>
  <c r="Y116" i="29"/>
  <c r="Z116" i="29"/>
  <c r="AA116" i="29"/>
  <c r="E116" i="29"/>
  <c r="BF115" i="29"/>
  <c r="BG115" i="29"/>
  <c r="BH115" i="29"/>
  <c r="BI115" i="29"/>
  <c r="BJ115" i="29"/>
  <c r="BK115" i="29"/>
  <c r="BL115" i="29"/>
  <c r="BM115" i="29"/>
  <c r="BN115" i="29"/>
  <c r="BO115" i="29"/>
  <c r="BP115" i="29"/>
  <c r="BQ115" i="29"/>
  <c r="BS115" i="29"/>
  <c r="BT115" i="29"/>
  <c r="BE115" i="29"/>
  <c r="AD115" i="29"/>
  <c r="AE115" i="29"/>
  <c r="AF115" i="29"/>
  <c r="AG115" i="29"/>
  <c r="AH115" i="29"/>
  <c r="AI115" i="29"/>
  <c r="AJ115" i="29"/>
  <c r="AK115" i="29"/>
  <c r="AL115" i="29"/>
  <c r="AM115" i="29"/>
  <c r="AN115" i="29"/>
  <c r="AO115" i="29"/>
  <c r="AP115" i="29"/>
  <c r="AQ115" i="29"/>
  <c r="AR115" i="29"/>
  <c r="AS115" i="29"/>
  <c r="AT115" i="29"/>
  <c r="AU115" i="29"/>
  <c r="AV115" i="29"/>
  <c r="AC115" i="29"/>
  <c r="F115" i="29"/>
  <c r="G115" i="29"/>
  <c r="H115" i="29"/>
  <c r="I115" i="29"/>
  <c r="J115" i="29"/>
  <c r="K115" i="29"/>
  <c r="L115" i="29"/>
  <c r="M115" i="29"/>
  <c r="N115" i="29"/>
  <c r="O115" i="29"/>
  <c r="P115" i="29"/>
  <c r="Q115" i="29"/>
  <c r="R115" i="29"/>
  <c r="S115" i="29"/>
  <c r="T115" i="29"/>
  <c r="U115" i="29"/>
  <c r="V115" i="29"/>
  <c r="W115" i="29"/>
  <c r="X115" i="29"/>
  <c r="Y115" i="29"/>
  <c r="Z115" i="29"/>
  <c r="AA115" i="29"/>
  <c r="E115" i="29"/>
  <c r="BF114" i="29"/>
  <c r="BG114" i="29"/>
  <c r="BH114" i="29"/>
  <c r="BI114" i="29"/>
  <c r="BJ114" i="29"/>
  <c r="BK114" i="29"/>
  <c r="BL114" i="29"/>
  <c r="BM114" i="29"/>
  <c r="BN114" i="29"/>
  <c r="BO114" i="29"/>
  <c r="BP114" i="29"/>
  <c r="BQ114" i="29"/>
  <c r="BS114" i="29"/>
  <c r="BT114" i="29"/>
  <c r="BE114" i="29"/>
  <c r="AD114" i="29"/>
  <c r="AE114" i="29"/>
  <c r="AF114" i="29"/>
  <c r="BA114" i="29" s="1"/>
  <c r="AG114" i="29"/>
  <c r="AH114" i="29"/>
  <c r="AI114" i="29"/>
  <c r="AJ114" i="29"/>
  <c r="AK114" i="29"/>
  <c r="AL114" i="29"/>
  <c r="AM114" i="29"/>
  <c r="AN114" i="29"/>
  <c r="AO114" i="29"/>
  <c r="AP114" i="29"/>
  <c r="AQ114" i="29"/>
  <c r="AR114" i="29"/>
  <c r="AS114" i="29"/>
  <c r="AT114" i="29"/>
  <c r="AU114" i="29"/>
  <c r="AV114" i="29"/>
  <c r="AC114" i="29"/>
  <c r="F114" i="29"/>
  <c r="G114" i="29"/>
  <c r="H114" i="29"/>
  <c r="I114" i="29"/>
  <c r="J114" i="29"/>
  <c r="K114" i="29"/>
  <c r="L114" i="29"/>
  <c r="M114" i="29"/>
  <c r="N114" i="29"/>
  <c r="O114" i="29"/>
  <c r="P114" i="29"/>
  <c r="Q114" i="29"/>
  <c r="R114" i="29"/>
  <c r="S114" i="29"/>
  <c r="T114" i="29"/>
  <c r="U114" i="29"/>
  <c r="V114" i="29"/>
  <c r="W114" i="29"/>
  <c r="X114" i="29"/>
  <c r="Y114" i="29"/>
  <c r="Z114" i="29"/>
  <c r="AA114" i="29"/>
  <c r="E114" i="29"/>
  <c r="BK113" i="29"/>
  <c r="BN113" i="29"/>
  <c r="BO113" i="29"/>
  <c r="BP113" i="29"/>
  <c r="BQ113" i="29"/>
  <c r="AP113" i="29"/>
  <c r="AQ113" i="29"/>
  <c r="AR113" i="29"/>
  <c r="AS113" i="29"/>
  <c r="F113" i="29"/>
  <c r="G113" i="29"/>
  <c r="H113" i="29"/>
  <c r="I113" i="29"/>
  <c r="J113" i="29"/>
  <c r="K113" i="29"/>
  <c r="L113" i="29"/>
  <c r="M113" i="29"/>
  <c r="N113" i="29"/>
  <c r="O113" i="29"/>
  <c r="P113" i="29"/>
  <c r="Q113" i="29"/>
  <c r="R113" i="29"/>
  <c r="S113" i="29"/>
  <c r="T113" i="29"/>
  <c r="U113" i="29"/>
  <c r="V113" i="29"/>
  <c r="W113" i="29"/>
  <c r="X113" i="29"/>
  <c r="Y113" i="29"/>
  <c r="Z113" i="29"/>
  <c r="AA113" i="29"/>
  <c r="E113" i="29"/>
  <c r="BF112" i="29"/>
  <c r="BG112" i="29"/>
  <c r="BH112" i="29"/>
  <c r="BI112" i="29"/>
  <c r="BJ112" i="29"/>
  <c r="BK112" i="29"/>
  <c r="BL112" i="29"/>
  <c r="BM112" i="29"/>
  <c r="BN112" i="29"/>
  <c r="BO112" i="29"/>
  <c r="BP112" i="29"/>
  <c r="BQ112" i="29"/>
  <c r="BS112" i="29"/>
  <c r="BT112" i="29"/>
  <c r="BE112" i="29"/>
  <c r="AD112" i="29"/>
  <c r="AE112" i="29"/>
  <c r="AF112" i="29"/>
  <c r="BA112" i="29" s="1"/>
  <c r="AG112" i="29"/>
  <c r="AH112" i="29"/>
  <c r="AI112" i="29"/>
  <c r="AJ112" i="29"/>
  <c r="AK112" i="29"/>
  <c r="AL112" i="29"/>
  <c r="AM112" i="29"/>
  <c r="AN112" i="29"/>
  <c r="AO112" i="29"/>
  <c r="AP112" i="29"/>
  <c r="AQ112" i="29"/>
  <c r="AR112" i="29"/>
  <c r="AS112" i="29"/>
  <c r="AT112" i="29"/>
  <c r="AU112" i="29"/>
  <c r="AV112" i="29"/>
  <c r="AC112" i="29"/>
  <c r="F112" i="29"/>
  <c r="G112" i="29"/>
  <c r="H112" i="29"/>
  <c r="I112" i="29"/>
  <c r="J112" i="29"/>
  <c r="K112" i="29"/>
  <c r="L112" i="29"/>
  <c r="M112" i="29"/>
  <c r="N112" i="29"/>
  <c r="O112" i="29"/>
  <c r="P112" i="29"/>
  <c r="Q112" i="29"/>
  <c r="R112" i="29"/>
  <c r="S112" i="29"/>
  <c r="T112" i="29"/>
  <c r="U112" i="29"/>
  <c r="V112" i="29"/>
  <c r="W112" i="29"/>
  <c r="X112" i="29"/>
  <c r="Y112" i="29"/>
  <c r="Z112" i="29"/>
  <c r="AA112" i="29"/>
  <c r="E112" i="29"/>
  <c r="BF111" i="29"/>
  <c r="BG111" i="29"/>
  <c r="BH111" i="29"/>
  <c r="BI111" i="29"/>
  <c r="BJ111" i="29"/>
  <c r="BK111" i="29"/>
  <c r="BL111" i="29"/>
  <c r="BM111" i="29"/>
  <c r="BN111" i="29"/>
  <c r="BO111" i="29"/>
  <c r="BP111" i="29"/>
  <c r="BQ111" i="29"/>
  <c r="BS111" i="29"/>
  <c r="BT111" i="29"/>
  <c r="BE111" i="29"/>
  <c r="AD111" i="29"/>
  <c r="BA111" i="29" s="1"/>
  <c r="AE111" i="29"/>
  <c r="AF111" i="29"/>
  <c r="AG111" i="29"/>
  <c r="AH111" i="29"/>
  <c r="AI111" i="29"/>
  <c r="AJ111" i="29"/>
  <c r="AK111" i="29"/>
  <c r="AL111" i="29"/>
  <c r="AM111" i="29"/>
  <c r="AN111" i="29"/>
  <c r="AO111" i="29"/>
  <c r="AP111" i="29"/>
  <c r="AQ111" i="29"/>
  <c r="AR111" i="29"/>
  <c r="AS111" i="29"/>
  <c r="AT111" i="29"/>
  <c r="AU111" i="29"/>
  <c r="AV111" i="29"/>
  <c r="AC111" i="29"/>
  <c r="AY111" i="29" s="1"/>
  <c r="F111" i="29"/>
  <c r="G111" i="29"/>
  <c r="H111" i="29"/>
  <c r="I111" i="29"/>
  <c r="J111" i="29"/>
  <c r="K111" i="29"/>
  <c r="L111" i="29"/>
  <c r="M111" i="29"/>
  <c r="N111" i="29"/>
  <c r="O111" i="29"/>
  <c r="P111" i="29"/>
  <c r="Q111" i="29"/>
  <c r="R111" i="29"/>
  <c r="S111" i="29"/>
  <c r="T111" i="29"/>
  <c r="U111" i="29"/>
  <c r="V111" i="29"/>
  <c r="W111" i="29"/>
  <c r="X111" i="29"/>
  <c r="Y111" i="29"/>
  <c r="Z111" i="29"/>
  <c r="AA111" i="29"/>
  <c r="E111" i="29"/>
  <c r="AY117" i="29"/>
  <c r="BA117" i="29"/>
  <c r="AY112" i="29"/>
  <c r="AY114" i="29"/>
  <c r="AY115" i="29"/>
  <c r="BA115" i="29"/>
  <c r="AY116" i="29"/>
  <c r="BF110" i="29"/>
  <c r="BG110" i="29"/>
  <c r="BH110" i="29"/>
  <c r="BI110" i="29"/>
  <c r="BJ110" i="29"/>
  <c r="BK110" i="29"/>
  <c r="BL110" i="29"/>
  <c r="BM110" i="29"/>
  <c r="BN110" i="29"/>
  <c r="BO110" i="29"/>
  <c r="BP110" i="29"/>
  <c r="BQ110" i="29"/>
  <c r="BS110" i="29"/>
  <c r="BT110" i="29"/>
  <c r="BE110" i="29"/>
  <c r="AD110" i="29"/>
  <c r="AE110" i="29"/>
  <c r="AF110" i="29"/>
  <c r="AG110" i="29"/>
  <c r="AH110" i="29"/>
  <c r="AI110" i="29"/>
  <c r="AJ110" i="29"/>
  <c r="AK110" i="29"/>
  <c r="AL110" i="29"/>
  <c r="AM110" i="29"/>
  <c r="AN110" i="29"/>
  <c r="AO110" i="29"/>
  <c r="AP110" i="29"/>
  <c r="AQ110" i="29"/>
  <c r="AR110" i="29"/>
  <c r="AS110" i="29"/>
  <c r="AT110" i="29"/>
  <c r="AU110" i="29"/>
  <c r="AV110" i="29"/>
  <c r="AC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E110" i="29"/>
  <c r="BF109" i="29"/>
  <c r="BG109" i="29"/>
  <c r="BH109" i="29"/>
  <c r="BI109" i="29"/>
  <c r="BJ109" i="29"/>
  <c r="BK109" i="29"/>
  <c r="BL109" i="29"/>
  <c r="BM109" i="29"/>
  <c r="BN109" i="29"/>
  <c r="BO109" i="29"/>
  <c r="BP109" i="29"/>
  <c r="BQ109" i="29"/>
  <c r="BS109" i="29"/>
  <c r="BT109" i="29"/>
  <c r="BE109" i="29"/>
  <c r="AD109" i="29"/>
  <c r="AE109" i="29"/>
  <c r="AF109" i="29"/>
  <c r="AG109" i="29"/>
  <c r="AH109" i="29"/>
  <c r="AI109" i="29"/>
  <c r="AJ109" i="29"/>
  <c r="AK109" i="29"/>
  <c r="AL109" i="29"/>
  <c r="AM109" i="29"/>
  <c r="AN109" i="29"/>
  <c r="AO109" i="29"/>
  <c r="AP109" i="29"/>
  <c r="AQ109" i="29"/>
  <c r="AR109" i="29"/>
  <c r="AS109" i="29"/>
  <c r="AT109" i="29"/>
  <c r="AU109" i="29"/>
  <c r="AV109" i="29"/>
  <c r="AC109" i="29"/>
  <c r="F109" i="29"/>
  <c r="G109" i="29"/>
  <c r="H109" i="29"/>
  <c r="I109" i="29"/>
  <c r="J109" i="29"/>
  <c r="K109" i="29"/>
  <c r="L109" i="29"/>
  <c r="M109" i="29"/>
  <c r="N109" i="29"/>
  <c r="O109" i="29"/>
  <c r="P109" i="29"/>
  <c r="Q109" i="29"/>
  <c r="R109" i="29"/>
  <c r="S109" i="29"/>
  <c r="T109" i="29"/>
  <c r="U109" i="29"/>
  <c r="V109" i="29"/>
  <c r="W109" i="29"/>
  <c r="X109" i="29"/>
  <c r="Y109" i="29"/>
  <c r="Z109" i="29"/>
  <c r="AA109" i="29"/>
  <c r="E109" i="29"/>
  <c r="BF108" i="29"/>
  <c r="BG108" i="29"/>
  <c r="BH108" i="29"/>
  <c r="BI108" i="29"/>
  <c r="BJ108" i="29"/>
  <c r="BK108" i="29"/>
  <c r="BL108" i="29"/>
  <c r="BM108" i="29"/>
  <c r="BN108" i="29"/>
  <c r="BO108" i="29"/>
  <c r="BP108" i="29"/>
  <c r="BQ108" i="29"/>
  <c r="BS108" i="29"/>
  <c r="BT108" i="29"/>
  <c r="BE108" i="29"/>
  <c r="AD108" i="29"/>
  <c r="AE108" i="29"/>
  <c r="AF108" i="29"/>
  <c r="AG108" i="29"/>
  <c r="AH108" i="29"/>
  <c r="AI108" i="29"/>
  <c r="AJ108" i="29"/>
  <c r="AK108" i="29"/>
  <c r="AL108" i="29"/>
  <c r="AM108" i="29"/>
  <c r="AN108" i="29"/>
  <c r="AO108" i="29"/>
  <c r="AP108" i="29"/>
  <c r="AQ108" i="29"/>
  <c r="AR108" i="29"/>
  <c r="AS108" i="29"/>
  <c r="AT108" i="29"/>
  <c r="AU108" i="29"/>
  <c r="AV108" i="29"/>
  <c r="AC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E108" i="29"/>
  <c r="BF107" i="29"/>
  <c r="BG107" i="29"/>
  <c r="BH107" i="29"/>
  <c r="BI107" i="29"/>
  <c r="BJ107" i="29"/>
  <c r="BK107" i="29"/>
  <c r="BL107" i="29"/>
  <c r="BM107" i="29"/>
  <c r="BN107" i="29"/>
  <c r="BO107" i="29"/>
  <c r="BP107" i="29"/>
  <c r="BQ107" i="29"/>
  <c r="BS107" i="29"/>
  <c r="BT107" i="29"/>
  <c r="BE107" i="29"/>
  <c r="AD107" i="29"/>
  <c r="AE107" i="29"/>
  <c r="AF107" i="29"/>
  <c r="AG107" i="29"/>
  <c r="AH107" i="29"/>
  <c r="AI107" i="29"/>
  <c r="AJ107" i="29"/>
  <c r="AK107" i="29"/>
  <c r="AL107" i="29"/>
  <c r="AM107" i="29"/>
  <c r="AN107" i="29"/>
  <c r="AO107" i="29"/>
  <c r="AP107" i="29"/>
  <c r="AQ107" i="29"/>
  <c r="AR107" i="29"/>
  <c r="AS107" i="29"/>
  <c r="AT107" i="29"/>
  <c r="AU107" i="29"/>
  <c r="AV107" i="29"/>
  <c r="AC107" i="29"/>
  <c r="F107" i="29"/>
  <c r="G107" i="29"/>
  <c r="H107" i="29"/>
  <c r="I107" i="29"/>
  <c r="J107" i="29"/>
  <c r="K107" i="29"/>
  <c r="L107" i="29"/>
  <c r="M107" i="29"/>
  <c r="N107" i="29"/>
  <c r="O107" i="29"/>
  <c r="P107" i="29"/>
  <c r="Q107" i="29"/>
  <c r="R107" i="29"/>
  <c r="S107" i="29"/>
  <c r="T107" i="29"/>
  <c r="U107" i="29"/>
  <c r="V107" i="29"/>
  <c r="W107" i="29"/>
  <c r="X107" i="29"/>
  <c r="Y107" i="29"/>
  <c r="Z107" i="29"/>
  <c r="AA107" i="29"/>
  <c r="E107" i="29"/>
  <c r="BF106" i="29"/>
  <c r="BG106" i="29"/>
  <c r="BH106" i="29"/>
  <c r="BI106" i="29"/>
  <c r="BJ106" i="29"/>
  <c r="BK106" i="29"/>
  <c r="BL106" i="29"/>
  <c r="BM106" i="29"/>
  <c r="BN106" i="29"/>
  <c r="BO106" i="29"/>
  <c r="BP106" i="29"/>
  <c r="BQ106" i="29"/>
  <c r="BS106" i="29"/>
  <c r="BT106" i="29"/>
  <c r="BE106" i="29"/>
  <c r="AD106" i="29"/>
  <c r="AE106" i="29"/>
  <c r="AF106" i="29"/>
  <c r="AG106" i="29"/>
  <c r="AH106" i="29"/>
  <c r="AI106" i="29"/>
  <c r="AJ106" i="29"/>
  <c r="AK106" i="29"/>
  <c r="AL106" i="29"/>
  <c r="AM106" i="29"/>
  <c r="AN106" i="29"/>
  <c r="AO106" i="29"/>
  <c r="AP106" i="29"/>
  <c r="AQ106" i="29"/>
  <c r="AR106" i="29"/>
  <c r="AS106" i="29"/>
  <c r="AT106" i="29"/>
  <c r="AU106" i="29"/>
  <c r="AV106" i="29"/>
  <c r="AC106" i="29"/>
  <c r="F106" i="29"/>
  <c r="G106" i="29"/>
  <c r="H106" i="29"/>
  <c r="I106" i="29"/>
  <c r="J106" i="29"/>
  <c r="K106" i="29"/>
  <c r="L106" i="29"/>
  <c r="M106" i="29"/>
  <c r="N106" i="29"/>
  <c r="O106" i="29"/>
  <c r="P106" i="29"/>
  <c r="Q106" i="29"/>
  <c r="R106" i="29"/>
  <c r="S106" i="29"/>
  <c r="T106" i="29"/>
  <c r="U106" i="29"/>
  <c r="V106" i="29"/>
  <c r="W106" i="29"/>
  <c r="X106" i="29"/>
  <c r="Y106" i="29"/>
  <c r="Z106" i="29"/>
  <c r="AA106" i="29"/>
  <c r="E106" i="29"/>
  <c r="BF105" i="29"/>
  <c r="BG105" i="29"/>
  <c r="BH105" i="29"/>
  <c r="BI105" i="29"/>
  <c r="BJ105" i="29"/>
  <c r="BK105" i="29"/>
  <c r="BL105" i="29"/>
  <c r="BM105" i="29"/>
  <c r="BN105" i="29"/>
  <c r="BO105" i="29"/>
  <c r="BP105" i="29"/>
  <c r="BQ105" i="29"/>
  <c r="BS105" i="29"/>
  <c r="BT105" i="29"/>
  <c r="BE105" i="29"/>
  <c r="AD105" i="29"/>
  <c r="AE105" i="29"/>
  <c r="AF105" i="29"/>
  <c r="AG105" i="29"/>
  <c r="AH105" i="29"/>
  <c r="AI105" i="29"/>
  <c r="AJ105" i="29"/>
  <c r="AK105" i="29"/>
  <c r="AL105" i="29"/>
  <c r="AM105" i="29"/>
  <c r="AN105" i="29"/>
  <c r="AO105" i="29"/>
  <c r="AP105" i="29"/>
  <c r="AQ105" i="29"/>
  <c r="AR105" i="29"/>
  <c r="AS105" i="29"/>
  <c r="AT105" i="29"/>
  <c r="AU105" i="29"/>
  <c r="AV105" i="29"/>
  <c r="AC105" i="29"/>
  <c r="AY105" i="29" s="1"/>
  <c r="F105" i="29"/>
  <c r="G105" i="29"/>
  <c r="H105" i="29"/>
  <c r="I105" i="29"/>
  <c r="J105" i="29"/>
  <c r="K105" i="29"/>
  <c r="L105" i="29"/>
  <c r="M105" i="29"/>
  <c r="N105" i="29"/>
  <c r="O105" i="29"/>
  <c r="P105" i="29"/>
  <c r="Q105" i="29"/>
  <c r="R105" i="29"/>
  <c r="S105" i="29"/>
  <c r="T105" i="29"/>
  <c r="U105" i="29"/>
  <c r="V105" i="29"/>
  <c r="W105" i="29"/>
  <c r="X105" i="29"/>
  <c r="Y105" i="29"/>
  <c r="Z105" i="29"/>
  <c r="AA105" i="29"/>
  <c r="E105" i="29"/>
  <c r="BF104" i="29"/>
  <c r="BG104" i="29"/>
  <c r="BH104" i="29"/>
  <c r="BI104" i="29"/>
  <c r="BJ104" i="29"/>
  <c r="BK104" i="29"/>
  <c r="BL104" i="29"/>
  <c r="BM104" i="29"/>
  <c r="BN104" i="29"/>
  <c r="BO104" i="29"/>
  <c r="BP104" i="29"/>
  <c r="BQ104" i="29"/>
  <c r="BS104" i="29"/>
  <c r="BT104" i="29"/>
  <c r="BE104" i="29"/>
  <c r="AD104" i="29"/>
  <c r="AE104" i="29"/>
  <c r="AF104" i="29"/>
  <c r="AG104" i="29"/>
  <c r="AH104" i="29"/>
  <c r="AI104" i="29"/>
  <c r="AJ104" i="29"/>
  <c r="AK104" i="29"/>
  <c r="AL104" i="29"/>
  <c r="AM104" i="29"/>
  <c r="AN104" i="29"/>
  <c r="AO104" i="29"/>
  <c r="AP104" i="29"/>
  <c r="AQ104" i="29"/>
  <c r="AR104" i="29"/>
  <c r="AS104" i="29"/>
  <c r="AT104" i="29"/>
  <c r="AU104" i="29"/>
  <c r="AV104" i="29"/>
  <c r="AC104" i="29"/>
  <c r="F104" i="29"/>
  <c r="G104" i="29"/>
  <c r="H104" i="29"/>
  <c r="I104" i="29"/>
  <c r="J104" i="29"/>
  <c r="K104" i="29"/>
  <c r="L104" i="29"/>
  <c r="M104" i="29"/>
  <c r="N104" i="29"/>
  <c r="O104" i="29"/>
  <c r="P104" i="29"/>
  <c r="Q104" i="29"/>
  <c r="R104" i="29"/>
  <c r="S104" i="29"/>
  <c r="T104" i="29"/>
  <c r="U104" i="29"/>
  <c r="V104" i="29"/>
  <c r="W104" i="29"/>
  <c r="X104" i="29"/>
  <c r="Y104" i="29"/>
  <c r="Z104" i="29"/>
  <c r="AA104" i="29"/>
  <c r="E104" i="29"/>
  <c r="BF103" i="29"/>
  <c r="BG103" i="29"/>
  <c r="BH103" i="29"/>
  <c r="BI103" i="29"/>
  <c r="BJ103" i="29"/>
  <c r="BK103" i="29"/>
  <c r="BL103" i="29"/>
  <c r="BM103" i="29"/>
  <c r="BN103" i="29"/>
  <c r="BO103" i="29"/>
  <c r="BP103" i="29"/>
  <c r="BQ103" i="29"/>
  <c r="BS103" i="29"/>
  <c r="BT103" i="29"/>
  <c r="BE103" i="29"/>
  <c r="AD103" i="29"/>
  <c r="BA103" i="29" s="1"/>
  <c r="AE103" i="29"/>
  <c r="AF103" i="29"/>
  <c r="AG103" i="29"/>
  <c r="AH103" i="29"/>
  <c r="AI103" i="29"/>
  <c r="AJ103" i="29"/>
  <c r="AK103" i="29"/>
  <c r="AL103" i="29"/>
  <c r="AM103" i="29"/>
  <c r="AN103" i="29"/>
  <c r="AO103" i="29"/>
  <c r="AP103" i="29"/>
  <c r="AQ103" i="29"/>
  <c r="AR103" i="29"/>
  <c r="AS103" i="29"/>
  <c r="AT103" i="29"/>
  <c r="AU103" i="29"/>
  <c r="AV103" i="29"/>
  <c r="AC103" i="29"/>
  <c r="AY103" i="29" s="1"/>
  <c r="AA103" i="29"/>
  <c r="F103" i="29"/>
  <c r="G103" i="29"/>
  <c r="H103" i="29"/>
  <c r="I103" i="29"/>
  <c r="J103" i="29"/>
  <c r="K103" i="29"/>
  <c r="L103" i="29"/>
  <c r="M103" i="29"/>
  <c r="N103" i="29"/>
  <c r="O103" i="29"/>
  <c r="P103" i="29"/>
  <c r="Q103" i="29"/>
  <c r="R103" i="29"/>
  <c r="S103" i="29"/>
  <c r="T103" i="29"/>
  <c r="U103" i="29"/>
  <c r="V103" i="29"/>
  <c r="W103" i="29"/>
  <c r="X103" i="29"/>
  <c r="Y103" i="29"/>
  <c r="Z103" i="29"/>
  <c r="E103" i="29"/>
  <c r="BF102" i="29"/>
  <c r="BG102" i="29"/>
  <c r="BH102" i="29"/>
  <c r="BI102" i="29"/>
  <c r="BJ102" i="29"/>
  <c r="BK102" i="29"/>
  <c r="BL102" i="29"/>
  <c r="BM102" i="29"/>
  <c r="BN102" i="29"/>
  <c r="BO102" i="29"/>
  <c r="BP102" i="29"/>
  <c r="BQ102" i="29"/>
  <c r="BS102" i="29"/>
  <c r="BT102" i="29"/>
  <c r="BE102" i="29"/>
  <c r="AD102" i="29"/>
  <c r="AE102" i="29"/>
  <c r="BB102" i="29" s="1"/>
  <c r="AF102" i="29"/>
  <c r="AG102" i="29"/>
  <c r="AH102" i="29"/>
  <c r="AI102" i="29"/>
  <c r="AJ102" i="29"/>
  <c r="AK102" i="29"/>
  <c r="AL102" i="29"/>
  <c r="AM102" i="29"/>
  <c r="AN102" i="29"/>
  <c r="AO102" i="29"/>
  <c r="AP102" i="29"/>
  <c r="AQ102" i="29"/>
  <c r="AR102" i="29"/>
  <c r="AS102" i="29"/>
  <c r="AT102" i="29"/>
  <c r="AU102" i="29"/>
  <c r="AV102" i="29"/>
  <c r="AC102" i="29"/>
  <c r="AX102" i="29" s="1"/>
  <c r="F102" i="29"/>
  <c r="G102" i="29"/>
  <c r="H102" i="29"/>
  <c r="I102" i="29"/>
  <c r="J102" i="29"/>
  <c r="K102" i="29"/>
  <c r="L102" i="29"/>
  <c r="M102" i="29"/>
  <c r="N102" i="29"/>
  <c r="O102" i="29"/>
  <c r="P102" i="29"/>
  <c r="Q102" i="29"/>
  <c r="R102" i="29"/>
  <c r="S102" i="29"/>
  <c r="T102" i="29"/>
  <c r="U102" i="29"/>
  <c r="V102" i="29"/>
  <c r="W102" i="29"/>
  <c r="X102" i="29"/>
  <c r="Y102" i="29"/>
  <c r="Z102" i="29"/>
  <c r="AA102" i="29"/>
  <c r="E102" i="29"/>
  <c r="AY110" i="29"/>
  <c r="BA110" i="29"/>
  <c r="AY107" i="29"/>
  <c r="BA107" i="29"/>
  <c r="AY108" i="29"/>
  <c r="BA108" i="29"/>
  <c r="AY109" i="29"/>
  <c r="BA109" i="29"/>
  <c r="AY106" i="29"/>
  <c r="BA106" i="29"/>
  <c r="BB104" i="29"/>
  <c r="BA104" i="29"/>
  <c r="AX104" i="29"/>
  <c r="BF101" i="29"/>
  <c r="BG101" i="29"/>
  <c r="BH101" i="29"/>
  <c r="BI101" i="29"/>
  <c r="BJ101" i="29"/>
  <c r="BK101" i="29"/>
  <c r="BL101" i="29"/>
  <c r="BM101" i="29"/>
  <c r="BN101" i="29"/>
  <c r="BO101" i="29"/>
  <c r="BP101" i="29"/>
  <c r="BQ101" i="29"/>
  <c r="BS101" i="29"/>
  <c r="BT101" i="29"/>
  <c r="BE101" i="29"/>
  <c r="AD101" i="29"/>
  <c r="AE101" i="29"/>
  <c r="AF101" i="29"/>
  <c r="AG101" i="29"/>
  <c r="AH101" i="29"/>
  <c r="AI101" i="29"/>
  <c r="AJ101" i="29"/>
  <c r="AK101" i="29"/>
  <c r="AL101" i="29"/>
  <c r="AM101" i="29"/>
  <c r="AN101" i="29"/>
  <c r="AO101" i="29"/>
  <c r="AP101" i="29"/>
  <c r="AQ101" i="29"/>
  <c r="AR101" i="29"/>
  <c r="AS101" i="29"/>
  <c r="AT101" i="29"/>
  <c r="AU101" i="29"/>
  <c r="AV101" i="29"/>
  <c r="AC101" i="29"/>
  <c r="AY101" i="29" s="1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Z101" i="29"/>
  <c r="AA101" i="29"/>
  <c r="E101" i="29"/>
  <c r="BF100" i="29"/>
  <c r="BG100" i="29"/>
  <c r="BH100" i="29"/>
  <c r="BI100" i="29"/>
  <c r="BJ100" i="29"/>
  <c r="BK100" i="29"/>
  <c r="BL100" i="29"/>
  <c r="BM100" i="29"/>
  <c r="BN100" i="29"/>
  <c r="BO100" i="29"/>
  <c r="BP100" i="29"/>
  <c r="BQ100" i="29"/>
  <c r="BS100" i="29"/>
  <c r="BT100" i="29"/>
  <c r="BE100" i="29"/>
  <c r="AD100" i="29"/>
  <c r="AE100" i="29"/>
  <c r="AF100" i="29"/>
  <c r="AG100" i="29"/>
  <c r="AH100" i="29"/>
  <c r="AI100" i="29"/>
  <c r="AJ100" i="29"/>
  <c r="AK100" i="29"/>
  <c r="AL100" i="29"/>
  <c r="AM100" i="29"/>
  <c r="AN100" i="29"/>
  <c r="AO100" i="29"/>
  <c r="AP100" i="29"/>
  <c r="AQ100" i="29"/>
  <c r="AR100" i="29"/>
  <c r="AS100" i="29"/>
  <c r="AT100" i="29"/>
  <c r="AU100" i="29"/>
  <c r="AV100" i="29"/>
  <c r="AC100" i="29"/>
  <c r="F100" i="29"/>
  <c r="G100" i="29"/>
  <c r="H100" i="29"/>
  <c r="I100" i="29"/>
  <c r="J100" i="29"/>
  <c r="K100" i="29"/>
  <c r="L100" i="29"/>
  <c r="M100" i="29"/>
  <c r="N100" i="29"/>
  <c r="O100" i="29"/>
  <c r="P100" i="29"/>
  <c r="Q100" i="29"/>
  <c r="R100" i="29"/>
  <c r="S100" i="29"/>
  <c r="T100" i="29"/>
  <c r="U100" i="29"/>
  <c r="V100" i="29"/>
  <c r="W100" i="29"/>
  <c r="X100" i="29"/>
  <c r="Y100" i="29"/>
  <c r="Z100" i="29"/>
  <c r="AA100" i="29"/>
  <c r="E100" i="29"/>
  <c r="BF99" i="29"/>
  <c r="BG99" i="29"/>
  <c r="BH99" i="29"/>
  <c r="BI99" i="29"/>
  <c r="BJ99" i="29"/>
  <c r="BK99" i="29"/>
  <c r="BL99" i="29"/>
  <c r="BM99" i="29"/>
  <c r="BN99" i="29"/>
  <c r="BO99" i="29"/>
  <c r="BP99" i="29"/>
  <c r="BQ99" i="29"/>
  <c r="BS99" i="29"/>
  <c r="BT99" i="29"/>
  <c r="BE99" i="29"/>
  <c r="AD99" i="29"/>
  <c r="AE99" i="29"/>
  <c r="AF99" i="29"/>
  <c r="AG99" i="29"/>
  <c r="AH99" i="29"/>
  <c r="AI99" i="29"/>
  <c r="AJ99" i="29"/>
  <c r="AK99" i="29"/>
  <c r="AL99" i="29"/>
  <c r="AM99" i="29"/>
  <c r="AN99" i="29"/>
  <c r="AO99" i="29"/>
  <c r="AP99" i="29"/>
  <c r="AQ99" i="29"/>
  <c r="AR99" i="29"/>
  <c r="AS99" i="29"/>
  <c r="AT99" i="29"/>
  <c r="AU99" i="29"/>
  <c r="AV99" i="29"/>
  <c r="AC99" i="29"/>
  <c r="AY99" i="29" s="1"/>
  <c r="F99" i="29"/>
  <c r="G99" i="29"/>
  <c r="H99" i="29"/>
  <c r="I99" i="29"/>
  <c r="J99" i="29"/>
  <c r="K99" i="29"/>
  <c r="L99" i="29"/>
  <c r="M99" i="29"/>
  <c r="N99" i="29"/>
  <c r="O99" i="29"/>
  <c r="P99" i="29"/>
  <c r="Q99" i="29"/>
  <c r="R99" i="29"/>
  <c r="S99" i="29"/>
  <c r="T99" i="29"/>
  <c r="U99" i="29"/>
  <c r="V99" i="29"/>
  <c r="W99" i="29"/>
  <c r="X99" i="29"/>
  <c r="Y99" i="29"/>
  <c r="Z99" i="29"/>
  <c r="AA99" i="29"/>
  <c r="E99" i="29"/>
  <c r="BA100" i="29"/>
  <c r="BA101" i="29"/>
  <c r="BA99" i="29"/>
  <c r="BF98" i="29"/>
  <c r="BG98" i="29"/>
  <c r="BH98" i="29"/>
  <c r="BI98" i="29"/>
  <c r="BJ98" i="29"/>
  <c r="BK98" i="29"/>
  <c r="BL98" i="29"/>
  <c r="BM98" i="29"/>
  <c r="BN98" i="29"/>
  <c r="BO98" i="29"/>
  <c r="BP98" i="29"/>
  <c r="BQ98" i="29"/>
  <c r="BS98" i="29"/>
  <c r="BT98" i="29"/>
  <c r="BE98" i="29"/>
  <c r="AD98" i="29"/>
  <c r="AZ98" i="29" s="1"/>
  <c r="AE98" i="29"/>
  <c r="AF98" i="29"/>
  <c r="AG98" i="29"/>
  <c r="AH98" i="29"/>
  <c r="AI98" i="29"/>
  <c r="AJ98" i="29"/>
  <c r="AK98" i="29"/>
  <c r="AL98" i="29"/>
  <c r="AM98" i="29"/>
  <c r="AN98" i="29"/>
  <c r="AO98" i="29"/>
  <c r="AP98" i="29"/>
  <c r="AQ98" i="29"/>
  <c r="AR98" i="29"/>
  <c r="AS98" i="29"/>
  <c r="AT98" i="29"/>
  <c r="AU98" i="29"/>
  <c r="AV98" i="29"/>
  <c r="AC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E98" i="29"/>
  <c r="BF97" i="29"/>
  <c r="BG97" i="29"/>
  <c r="BH97" i="29"/>
  <c r="BI97" i="29"/>
  <c r="BJ97" i="29"/>
  <c r="BK97" i="29"/>
  <c r="BL97" i="29"/>
  <c r="BM97" i="29"/>
  <c r="BN97" i="29"/>
  <c r="BO97" i="29"/>
  <c r="BP97" i="29"/>
  <c r="BQ97" i="29"/>
  <c r="BS97" i="29"/>
  <c r="BT97" i="29"/>
  <c r="BE97" i="29"/>
  <c r="AD97" i="29"/>
  <c r="AE97" i="29"/>
  <c r="AF97" i="29"/>
  <c r="BC97" i="29" s="1"/>
  <c r="AG97" i="29"/>
  <c r="AH97" i="29"/>
  <c r="AI97" i="29"/>
  <c r="AJ97" i="29"/>
  <c r="AK97" i="29"/>
  <c r="AL97" i="29"/>
  <c r="AM97" i="29"/>
  <c r="AN97" i="29"/>
  <c r="AO97" i="29"/>
  <c r="AP97" i="29"/>
  <c r="AQ97" i="29"/>
  <c r="AR97" i="29"/>
  <c r="AS97" i="29"/>
  <c r="AT97" i="29"/>
  <c r="AU97" i="29"/>
  <c r="AV97" i="29"/>
  <c r="AC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Z97" i="29"/>
  <c r="AA97" i="29"/>
  <c r="E97" i="29"/>
  <c r="BF96" i="29"/>
  <c r="BG96" i="29"/>
  <c r="BH96" i="29"/>
  <c r="BI96" i="29"/>
  <c r="BJ96" i="29"/>
  <c r="BK96" i="29"/>
  <c r="BL96" i="29"/>
  <c r="BM96" i="29"/>
  <c r="BN96" i="29"/>
  <c r="BO96" i="29"/>
  <c r="BP96" i="29"/>
  <c r="BQ96" i="29"/>
  <c r="BS96" i="29"/>
  <c r="BT96" i="29"/>
  <c r="BE96" i="29"/>
  <c r="AD96" i="29"/>
  <c r="AE96" i="29"/>
  <c r="AF96" i="29"/>
  <c r="AG96" i="29"/>
  <c r="AH96" i="29"/>
  <c r="AI96" i="29"/>
  <c r="AJ96" i="29"/>
  <c r="AK96" i="29"/>
  <c r="AL96" i="29"/>
  <c r="AM96" i="29"/>
  <c r="AN96" i="29"/>
  <c r="AO96" i="29"/>
  <c r="AP96" i="29"/>
  <c r="AQ96" i="29"/>
  <c r="AR96" i="29"/>
  <c r="AS96" i="29"/>
  <c r="AT96" i="29"/>
  <c r="AU96" i="29"/>
  <c r="AV96" i="29"/>
  <c r="AC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E96" i="29"/>
  <c r="BF95" i="29"/>
  <c r="BG95" i="29"/>
  <c r="BH95" i="29"/>
  <c r="BI95" i="29"/>
  <c r="BJ95" i="29"/>
  <c r="BK95" i="29"/>
  <c r="BL95" i="29"/>
  <c r="BM95" i="29"/>
  <c r="BN95" i="29"/>
  <c r="BO95" i="29"/>
  <c r="BP95" i="29"/>
  <c r="BQ95" i="29"/>
  <c r="BS95" i="29"/>
  <c r="BT95" i="29"/>
  <c r="BE95" i="29"/>
  <c r="AD95" i="29"/>
  <c r="AE95" i="29"/>
  <c r="AF95" i="29"/>
  <c r="AG95" i="29"/>
  <c r="AH95" i="29"/>
  <c r="AI95" i="29"/>
  <c r="AJ95" i="29"/>
  <c r="AK95" i="29"/>
  <c r="AL95" i="29"/>
  <c r="AM95" i="29"/>
  <c r="AN95" i="29"/>
  <c r="AO95" i="29"/>
  <c r="AP95" i="29"/>
  <c r="AQ95" i="29"/>
  <c r="AR95" i="29"/>
  <c r="AS95" i="29"/>
  <c r="AT95" i="29"/>
  <c r="AU95" i="29"/>
  <c r="AV95" i="29"/>
  <c r="AC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Z95" i="29"/>
  <c r="AA95" i="29"/>
  <c r="E95" i="29"/>
  <c r="BF94" i="29"/>
  <c r="BG94" i="29"/>
  <c r="BH94" i="29"/>
  <c r="BI94" i="29"/>
  <c r="BJ94" i="29"/>
  <c r="BK94" i="29"/>
  <c r="BL94" i="29"/>
  <c r="BM94" i="29"/>
  <c r="BN94" i="29"/>
  <c r="BO94" i="29"/>
  <c r="BP94" i="29"/>
  <c r="BQ94" i="29"/>
  <c r="BS94" i="29"/>
  <c r="BT94" i="29"/>
  <c r="BE94" i="29"/>
  <c r="AD94" i="29"/>
  <c r="AZ94" i="29" s="1"/>
  <c r="AE94" i="29"/>
  <c r="AF94" i="29"/>
  <c r="AG94" i="29"/>
  <c r="AH94" i="29"/>
  <c r="AI94" i="29"/>
  <c r="AJ94" i="29"/>
  <c r="AK94" i="29"/>
  <c r="AL94" i="29"/>
  <c r="AM94" i="29"/>
  <c r="AN94" i="29"/>
  <c r="AO94" i="29"/>
  <c r="AP94" i="29"/>
  <c r="AQ94" i="29"/>
  <c r="AR94" i="29"/>
  <c r="AS94" i="29"/>
  <c r="AT94" i="29"/>
  <c r="AU94" i="29"/>
  <c r="AV94" i="29"/>
  <c r="AC94" i="29"/>
  <c r="F94" i="29"/>
  <c r="G94" i="29"/>
  <c r="H94" i="29"/>
  <c r="I94" i="29"/>
  <c r="J94" i="29"/>
  <c r="K94" i="29"/>
  <c r="L94" i="29"/>
  <c r="M94" i="29"/>
  <c r="N94" i="29"/>
  <c r="O94" i="29"/>
  <c r="P94" i="29"/>
  <c r="Q94" i="29"/>
  <c r="R94" i="29"/>
  <c r="S94" i="29"/>
  <c r="T94" i="29"/>
  <c r="U94" i="29"/>
  <c r="V94" i="29"/>
  <c r="W94" i="29"/>
  <c r="X94" i="29"/>
  <c r="Y94" i="29"/>
  <c r="Z94" i="29"/>
  <c r="AA94" i="29"/>
  <c r="E94" i="29"/>
  <c r="BF93" i="29"/>
  <c r="BG93" i="29"/>
  <c r="BH93" i="29"/>
  <c r="BI93" i="29"/>
  <c r="BJ93" i="29"/>
  <c r="BK93" i="29"/>
  <c r="BL93" i="29"/>
  <c r="BM93" i="29"/>
  <c r="BN93" i="29"/>
  <c r="BO93" i="29"/>
  <c r="BP93" i="29"/>
  <c r="BQ93" i="29"/>
  <c r="BS93" i="29"/>
  <c r="BT93" i="29"/>
  <c r="BE93" i="29"/>
  <c r="AD93" i="29"/>
  <c r="AE93" i="29"/>
  <c r="AF93" i="29"/>
  <c r="AG93" i="29"/>
  <c r="AH93" i="29"/>
  <c r="AI93" i="29"/>
  <c r="AJ93" i="29"/>
  <c r="AK93" i="29"/>
  <c r="AL93" i="29"/>
  <c r="AM93" i="29"/>
  <c r="AN93" i="29"/>
  <c r="AO93" i="29"/>
  <c r="AP93" i="29"/>
  <c r="AQ93" i="29"/>
  <c r="AR93" i="29"/>
  <c r="AS93" i="29"/>
  <c r="AT93" i="29"/>
  <c r="AU93" i="29"/>
  <c r="AV93" i="29"/>
  <c r="AC93" i="29"/>
  <c r="F93" i="29"/>
  <c r="G93" i="29"/>
  <c r="H93" i="29"/>
  <c r="I93" i="29"/>
  <c r="J93" i="29"/>
  <c r="K93" i="29"/>
  <c r="L93" i="29"/>
  <c r="M93" i="29"/>
  <c r="N93" i="29"/>
  <c r="O93" i="29"/>
  <c r="P93" i="29"/>
  <c r="Q93" i="29"/>
  <c r="R93" i="29"/>
  <c r="S93" i="29"/>
  <c r="T93" i="29"/>
  <c r="U93" i="29"/>
  <c r="V93" i="29"/>
  <c r="W93" i="29"/>
  <c r="X93" i="29"/>
  <c r="Y93" i="29"/>
  <c r="Z93" i="29"/>
  <c r="AA93" i="29"/>
  <c r="E93" i="29"/>
  <c r="BF92" i="29"/>
  <c r="BG92" i="29"/>
  <c r="BH92" i="29"/>
  <c r="BI92" i="29"/>
  <c r="BJ92" i="29"/>
  <c r="BK92" i="29"/>
  <c r="BL92" i="29"/>
  <c r="BM92" i="29"/>
  <c r="BN92" i="29"/>
  <c r="BO92" i="29"/>
  <c r="BP92" i="29"/>
  <c r="BQ92" i="29"/>
  <c r="BS92" i="29"/>
  <c r="BT92" i="29"/>
  <c r="BE92" i="29"/>
  <c r="AD92" i="29"/>
  <c r="AE92" i="29"/>
  <c r="AF92" i="29"/>
  <c r="AG92" i="29"/>
  <c r="AH92" i="29"/>
  <c r="AI92" i="29"/>
  <c r="AJ92" i="29"/>
  <c r="AK92" i="29"/>
  <c r="AL92" i="29"/>
  <c r="AM92" i="29"/>
  <c r="AN92" i="29"/>
  <c r="AO92" i="29"/>
  <c r="AP92" i="29"/>
  <c r="AQ92" i="29"/>
  <c r="AR92" i="29"/>
  <c r="AS92" i="29"/>
  <c r="AT92" i="29"/>
  <c r="AU92" i="29"/>
  <c r="AV92" i="29"/>
  <c r="AC92" i="29"/>
  <c r="F92" i="29"/>
  <c r="G92" i="29"/>
  <c r="H92" i="29"/>
  <c r="I92" i="29"/>
  <c r="J92" i="29"/>
  <c r="K92" i="29"/>
  <c r="L92" i="29"/>
  <c r="M92" i="29"/>
  <c r="N92" i="29"/>
  <c r="O92" i="29"/>
  <c r="P92" i="29"/>
  <c r="Q92" i="29"/>
  <c r="R92" i="29"/>
  <c r="S92" i="29"/>
  <c r="T92" i="29"/>
  <c r="U92" i="29"/>
  <c r="V92" i="29"/>
  <c r="W92" i="29"/>
  <c r="X92" i="29"/>
  <c r="Y92" i="29"/>
  <c r="Z92" i="29"/>
  <c r="AA92" i="29"/>
  <c r="E92" i="29"/>
  <c r="BF91" i="29"/>
  <c r="BG91" i="29"/>
  <c r="BH91" i="29"/>
  <c r="BI91" i="29"/>
  <c r="BJ91" i="29"/>
  <c r="BK91" i="29"/>
  <c r="BL91" i="29"/>
  <c r="BM91" i="29"/>
  <c r="BN91" i="29"/>
  <c r="BO91" i="29"/>
  <c r="BP91" i="29"/>
  <c r="BQ91" i="29"/>
  <c r="BS91" i="29"/>
  <c r="BT91" i="29"/>
  <c r="BE91" i="29"/>
  <c r="AD91" i="29"/>
  <c r="AE91" i="29"/>
  <c r="AF91" i="29"/>
  <c r="BC91" i="29" s="1"/>
  <c r="AG91" i="29"/>
  <c r="AH91" i="29"/>
  <c r="AI91" i="29"/>
  <c r="AJ91" i="29"/>
  <c r="AK91" i="29"/>
  <c r="AL91" i="29"/>
  <c r="AM91" i="29"/>
  <c r="AN91" i="29"/>
  <c r="AO91" i="29"/>
  <c r="AP91" i="29"/>
  <c r="AQ91" i="29"/>
  <c r="AR91" i="29"/>
  <c r="AS91" i="29"/>
  <c r="AT91" i="29"/>
  <c r="AU91" i="29"/>
  <c r="AV91" i="29"/>
  <c r="AC91" i="29"/>
  <c r="AY91" i="29" s="1"/>
  <c r="F91" i="29"/>
  <c r="G91" i="29"/>
  <c r="H91" i="29"/>
  <c r="I91" i="29"/>
  <c r="J91" i="29"/>
  <c r="K91" i="29"/>
  <c r="L91" i="29"/>
  <c r="M91" i="29"/>
  <c r="N91" i="29"/>
  <c r="O91" i="29"/>
  <c r="P91" i="29"/>
  <c r="Q91" i="29"/>
  <c r="R91" i="29"/>
  <c r="S91" i="29"/>
  <c r="T91" i="29"/>
  <c r="U91" i="29"/>
  <c r="V91" i="29"/>
  <c r="W91" i="29"/>
  <c r="X91" i="29"/>
  <c r="Y91" i="29"/>
  <c r="Z91" i="29"/>
  <c r="AA91" i="29"/>
  <c r="E91" i="29"/>
  <c r="BF90" i="29"/>
  <c r="BG90" i="29"/>
  <c r="BH90" i="29"/>
  <c r="BI90" i="29"/>
  <c r="BJ90" i="29"/>
  <c r="BK90" i="29"/>
  <c r="BL90" i="29"/>
  <c r="BM90" i="29"/>
  <c r="BN90" i="29"/>
  <c r="BO90" i="29"/>
  <c r="BP90" i="29"/>
  <c r="BQ90" i="29"/>
  <c r="BS90" i="29"/>
  <c r="BT90" i="29"/>
  <c r="BE90" i="29"/>
  <c r="AD90" i="29"/>
  <c r="BA90" i="29" s="1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C90" i="29"/>
  <c r="F90" i="29"/>
  <c r="G90" i="29"/>
  <c r="H90" i="29"/>
  <c r="I90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E90" i="29"/>
  <c r="BC98" i="29"/>
  <c r="AY98" i="29"/>
  <c r="AZ97" i="29"/>
  <c r="AY97" i="29"/>
  <c r="BA96" i="29"/>
  <c r="AY96" i="29"/>
  <c r="BA95" i="29"/>
  <c r="AY95" i="29"/>
  <c r="BC94" i="29"/>
  <c r="AY94" i="29"/>
  <c r="BA93" i="29"/>
  <c r="AY93" i="29"/>
  <c r="AY92" i="29"/>
  <c r="AZ91" i="29"/>
  <c r="AY90" i="29"/>
  <c r="BF89" i="29"/>
  <c r="BG89" i="29"/>
  <c r="BH89" i="29"/>
  <c r="BI89" i="29"/>
  <c r="BJ89" i="29"/>
  <c r="BK89" i="29"/>
  <c r="BL89" i="29"/>
  <c r="BM89" i="29"/>
  <c r="BN89" i="29"/>
  <c r="BO89" i="29"/>
  <c r="BP89" i="29"/>
  <c r="BQ89" i="29"/>
  <c r="BS89" i="29"/>
  <c r="BT89" i="29"/>
  <c r="BE89" i="29"/>
  <c r="AD89" i="29"/>
  <c r="AE89" i="29"/>
  <c r="AF89" i="29"/>
  <c r="BC89" i="29" s="1"/>
  <c r="AG89" i="29"/>
  <c r="AH89" i="29"/>
  <c r="AI89" i="29"/>
  <c r="AJ89" i="29"/>
  <c r="AK89" i="29"/>
  <c r="AL89" i="29"/>
  <c r="AM89" i="29"/>
  <c r="AN89" i="29"/>
  <c r="AO89" i="29"/>
  <c r="AP89" i="29"/>
  <c r="AQ89" i="29"/>
  <c r="AR89" i="29"/>
  <c r="AS89" i="29"/>
  <c r="AT89" i="29"/>
  <c r="AU89" i="29"/>
  <c r="AV89" i="29"/>
  <c r="AC89" i="29"/>
  <c r="AY89" i="29" s="1"/>
  <c r="F89" i="29"/>
  <c r="G89" i="29"/>
  <c r="H89" i="29"/>
  <c r="I89" i="29"/>
  <c r="J89" i="29"/>
  <c r="K89" i="29"/>
  <c r="L89" i="29"/>
  <c r="M89" i="29"/>
  <c r="N89" i="29"/>
  <c r="O89" i="29"/>
  <c r="P89" i="29"/>
  <c r="Q89" i="29"/>
  <c r="R89" i="29"/>
  <c r="S89" i="29"/>
  <c r="T89" i="29"/>
  <c r="U89" i="29"/>
  <c r="V89" i="29"/>
  <c r="W89" i="29"/>
  <c r="X89" i="29"/>
  <c r="Y89" i="29"/>
  <c r="Z89" i="29"/>
  <c r="AA89" i="29"/>
  <c r="E89" i="29"/>
  <c r="BF88" i="29"/>
  <c r="BG88" i="29"/>
  <c r="BH88" i="29"/>
  <c r="BI88" i="29"/>
  <c r="BJ88" i="29"/>
  <c r="BK88" i="29"/>
  <c r="BL88" i="29"/>
  <c r="BM88" i="29"/>
  <c r="BN88" i="29"/>
  <c r="BO88" i="29"/>
  <c r="BP88" i="29"/>
  <c r="BQ88" i="29"/>
  <c r="BS88" i="29"/>
  <c r="BT88" i="29"/>
  <c r="BE88" i="29"/>
  <c r="AD88" i="29"/>
  <c r="BA88" i="29" s="1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C88" i="29"/>
  <c r="F88" i="29"/>
  <c r="G88" i="29"/>
  <c r="H88" i="29"/>
  <c r="I88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E88" i="29"/>
  <c r="AZ89" i="29"/>
  <c r="BF87" i="29"/>
  <c r="BG87" i="29"/>
  <c r="BH87" i="29"/>
  <c r="BI87" i="29"/>
  <c r="BJ87" i="29"/>
  <c r="BK87" i="29"/>
  <c r="BL87" i="29"/>
  <c r="BM87" i="29"/>
  <c r="BN87" i="29"/>
  <c r="BO87" i="29"/>
  <c r="BP87" i="29"/>
  <c r="BQ87" i="29"/>
  <c r="BS87" i="29"/>
  <c r="BT87" i="29"/>
  <c r="BE87" i="29"/>
  <c r="AD87" i="29"/>
  <c r="AE87" i="29"/>
  <c r="AF87" i="29"/>
  <c r="AG87" i="29"/>
  <c r="AH87" i="29"/>
  <c r="AI87" i="29"/>
  <c r="AJ87" i="29"/>
  <c r="AK87" i="29"/>
  <c r="AL87" i="29"/>
  <c r="AM87" i="29"/>
  <c r="AN87" i="29"/>
  <c r="AO87" i="29"/>
  <c r="AP87" i="29"/>
  <c r="AQ87" i="29"/>
  <c r="AR87" i="29"/>
  <c r="AS87" i="29"/>
  <c r="AT87" i="29"/>
  <c r="AU87" i="29"/>
  <c r="AV87" i="29"/>
  <c r="AC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E87" i="29"/>
  <c r="BK86" i="29"/>
  <c r="BL86" i="29"/>
  <c r="BM86" i="29"/>
  <c r="BN86" i="29"/>
  <c r="BO86" i="29"/>
  <c r="BP86" i="29"/>
  <c r="BQ86" i="29"/>
  <c r="BS86" i="29"/>
  <c r="BT86" i="29"/>
  <c r="BJ86" i="29"/>
  <c r="BF86" i="29"/>
  <c r="BG86" i="29"/>
  <c r="BI86" i="29"/>
  <c r="BE86" i="29"/>
  <c r="AD86" i="29"/>
  <c r="BA86" i="29" s="1"/>
  <c r="AE86" i="29"/>
  <c r="AF86" i="29"/>
  <c r="AG86" i="29"/>
  <c r="AH86" i="29"/>
  <c r="AI86" i="29"/>
  <c r="AJ86" i="29"/>
  <c r="AK86" i="29"/>
  <c r="BD86" i="29" s="1"/>
  <c r="BD156" i="29" s="1"/>
  <c r="AL86" i="29"/>
  <c r="AM86" i="29"/>
  <c r="AN86" i="29"/>
  <c r="AO86" i="29"/>
  <c r="AP86" i="29"/>
  <c r="AQ86" i="29"/>
  <c r="AR86" i="29"/>
  <c r="AS86" i="29"/>
  <c r="AT86" i="29"/>
  <c r="AU86" i="29"/>
  <c r="AV86" i="29"/>
  <c r="AC86" i="29"/>
  <c r="AY86" i="29" s="1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E86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S85" i="29"/>
  <c r="BT85" i="29"/>
  <c r="BE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C85" i="29"/>
  <c r="AY85" i="29" s="1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E85" i="29"/>
  <c r="BF84" i="29"/>
  <c r="BG84" i="29"/>
  <c r="BH84" i="29"/>
  <c r="BI84" i="29"/>
  <c r="BJ84" i="29"/>
  <c r="BK84" i="29"/>
  <c r="BL84" i="29"/>
  <c r="BM84" i="29"/>
  <c r="BN84" i="29"/>
  <c r="BO84" i="29"/>
  <c r="BP84" i="29"/>
  <c r="BQ84" i="29"/>
  <c r="BS84" i="29"/>
  <c r="BT84" i="29"/>
  <c r="BE84" i="29"/>
  <c r="AD84" i="29"/>
  <c r="AE84" i="29"/>
  <c r="AF84" i="29"/>
  <c r="BC84" i="29" s="1"/>
  <c r="AG84" i="29"/>
  <c r="AH84" i="29"/>
  <c r="AI84" i="29"/>
  <c r="AJ84" i="29"/>
  <c r="AK84" i="29"/>
  <c r="AL84" i="29"/>
  <c r="AM84" i="29"/>
  <c r="AN84" i="29"/>
  <c r="AO84" i="29"/>
  <c r="AP84" i="29"/>
  <c r="AQ84" i="29"/>
  <c r="AR84" i="29"/>
  <c r="AS84" i="29"/>
  <c r="AT84" i="29"/>
  <c r="AU84" i="29"/>
  <c r="AV84" i="29"/>
  <c r="AC84" i="29"/>
  <c r="AY84" i="29" s="1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Z84" i="29"/>
  <c r="AA84" i="29"/>
  <c r="E84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S83" i="29"/>
  <c r="BT83" i="29"/>
  <c r="BE83" i="29"/>
  <c r="AD83" i="29"/>
  <c r="BA83" i="29" s="1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C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E83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S82" i="29"/>
  <c r="BT82" i="29"/>
  <c r="BE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C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E82" i="29"/>
  <c r="AZ84" i="29"/>
  <c r="BB82" i="29"/>
  <c r="AX82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S81" i="29"/>
  <c r="BT81" i="29"/>
  <c r="BE81" i="29"/>
  <c r="AV81" i="29"/>
  <c r="AD81" i="29"/>
  <c r="AZ81" i="29" s="1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C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E81" i="29"/>
  <c r="BF80" i="29"/>
  <c r="BG80" i="29"/>
  <c r="BH80" i="29"/>
  <c r="BI80" i="29"/>
  <c r="BJ80" i="29"/>
  <c r="BK80" i="29"/>
  <c r="BL80" i="29"/>
  <c r="BM80" i="29"/>
  <c r="BN80" i="29"/>
  <c r="BO80" i="29"/>
  <c r="BP80" i="29"/>
  <c r="BQ80" i="29"/>
  <c r="BS80" i="29"/>
  <c r="BT80" i="29"/>
  <c r="BE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C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E80" i="29"/>
  <c r="BF79" i="29"/>
  <c r="BG79" i="29"/>
  <c r="BH79" i="29"/>
  <c r="BI79" i="29"/>
  <c r="BJ79" i="29"/>
  <c r="BK79" i="29"/>
  <c r="BL79" i="29"/>
  <c r="BM79" i="29"/>
  <c r="BN79" i="29"/>
  <c r="BO79" i="29"/>
  <c r="BP79" i="29"/>
  <c r="BQ79" i="29"/>
  <c r="BS79" i="29"/>
  <c r="BT79" i="29"/>
  <c r="BE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AV79" i="29"/>
  <c r="AC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E79" i="29"/>
  <c r="BF78" i="29"/>
  <c r="BG78" i="29"/>
  <c r="BH78" i="29"/>
  <c r="BK78" i="29"/>
  <c r="BM78" i="29"/>
  <c r="BN78" i="29"/>
  <c r="BO78" i="29"/>
  <c r="BP78" i="29"/>
  <c r="BQ78" i="29"/>
  <c r="AH78" i="29"/>
  <c r="AI78" i="29"/>
  <c r="AJ78" i="29"/>
  <c r="AM78" i="29"/>
  <c r="AO78" i="29"/>
  <c r="AP78" i="29"/>
  <c r="AQ78" i="29"/>
  <c r="AR78" i="29"/>
  <c r="AS78" i="29"/>
  <c r="J78" i="29"/>
  <c r="K78" i="29"/>
  <c r="L78" i="29"/>
  <c r="O78" i="29"/>
  <c r="S78" i="29"/>
  <c r="T78" i="29"/>
  <c r="U78" i="29"/>
  <c r="V78" i="29"/>
  <c r="W78" i="29"/>
  <c r="X78" i="29"/>
  <c r="E78" i="29"/>
  <c r="BT77" i="29"/>
  <c r="BF77" i="29"/>
  <c r="BG77" i="29"/>
  <c r="BH77" i="29"/>
  <c r="BI77" i="29"/>
  <c r="BJ77" i="29"/>
  <c r="BK77" i="29"/>
  <c r="BL77" i="29"/>
  <c r="BM77" i="29"/>
  <c r="BN77" i="29"/>
  <c r="BO77" i="29"/>
  <c r="BP77" i="29"/>
  <c r="BQ77" i="29"/>
  <c r="BS77" i="29"/>
  <c r="BE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AT77" i="29"/>
  <c r="AU77" i="29"/>
  <c r="AV77" i="29"/>
  <c r="AC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E77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S76" i="29"/>
  <c r="BT76" i="29"/>
  <c r="BE76" i="29"/>
  <c r="AD76" i="29"/>
  <c r="AZ76" i="29" s="1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C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E76" i="29"/>
  <c r="BF75" i="29"/>
  <c r="BG75" i="29"/>
  <c r="BH75" i="29"/>
  <c r="BI75" i="29"/>
  <c r="BJ75" i="29"/>
  <c r="BK75" i="29"/>
  <c r="BL75" i="29"/>
  <c r="BM75" i="29"/>
  <c r="BN75" i="29"/>
  <c r="BO75" i="29"/>
  <c r="BP75" i="29"/>
  <c r="BQ75" i="29"/>
  <c r="BS75" i="29"/>
  <c r="BT75" i="29"/>
  <c r="BE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AT75" i="29"/>
  <c r="AU75" i="29"/>
  <c r="AV75" i="29"/>
  <c r="AC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E75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S74" i="29"/>
  <c r="BT74" i="29"/>
  <c r="BE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C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E74" i="29"/>
  <c r="BF73" i="29"/>
  <c r="BG73" i="29"/>
  <c r="BH73" i="29"/>
  <c r="BI73" i="29"/>
  <c r="BJ73" i="29"/>
  <c r="BK73" i="29"/>
  <c r="BL73" i="29"/>
  <c r="BM73" i="29"/>
  <c r="BN73" i="29"/>
  <c r="BO73" i="29"/>
  <c r="BP73" i="29"/>
  <c r="BQ73" i="29"/>
  <c r="BS73" i="29"/>
  <c r="BT73" i="29"/>
  <c r="BE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73" i="29"/>
  <c r="AV73" i="29"/>
  <c r="AC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E73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S72" i="29"/>
  <c r="BT72" i="29"/>
  <c r="BE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C72" i="29"/>
  <c r="AY72" i="29" s="1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E72" i="29"/>
  <c r="BC81" i="29"/>
  <c r="AY81" i="29"/>
  <c r="AY79" i="29"/>
  <c r="BA79" i="29"/>
  <c r="AY80" i="29"/>
  <c r="BA80" i="29"/>
  <c r="BA77" i="29"/>
  <c r="AY77" i="29"/>
  <c r="BC76" i="29"/>
  <c r="AY76" i="29"/>
  <c r="AY73" i="29"/>
  <c r="BA73" i="29"/>
  <c r="AY74" i="29"/>
  <c r="BA74" i="29"/>
  <c r="AY75" i="29"/>
  <c r="BA75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S71" i="29"/>
  <c r="BT71" i="29"/>
  <c r="BE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C71" i="29"/>
  <c r="AY71" i="29" s="1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E71" i="29"/>
  <c r="BF70" i="29"/>
  <c r="BG70" i="29"/>
  <c r="BH70" i="29"/>
  <c r="BI70" i="29"/>
  <c r="BJ70" i="29"/>
  <c r="BK70" i="29"/>
  <c r="BL70" i="29"/>
  <c r="BM70" i="29"/>
  <c r="BN70" i="29"/>
  <c r="BO70" i="29"/>
  <c r="BP70" i="29"/>
  <c r="BQ70" i="29"/>
  <c r="BS70" i="29"/>
  <c r="BT70" i="29"/>
  <c r="BE70" i="29"/>
  <c r="BA71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U70" i="29"/>
  <c r="AV70" i="29"/>
  <c r="AC70" i="29"/>
  <c r="AY70" i="29" s="1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E70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S69" i="29"/>
  <c r="BT69" i="29"/>
  <c r="BE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C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E69" i="29"/>
  <c r="BF68" i="29"/>
  <c r="BG68" i="29"/>
  <c r="BH68" i="29"/>
  <c r="BI68" i="29"/>
  <c r="BJ68" i="29"/>
  <c r="BK68" i="29"/>
  <c r="BL68" i="29"/>
  <c r="BM68" i="29"/>
  <c r="BN68" i="29"/>
  <c r="BO68" i="29"/>
  <c r="BP68" i="29"/>
  <c r="BQ68" i="29"/>
  <c r="BS68" i="29"/>
  <c r="BT68" i="29"/>
  <c r="BE68" i="29"/>
  <c r="AD68" i="29"/>
  <c r="AE68" i="29"/>
  <c r="AF68" i="29"/>
  <c r="AG68" i="29"/>
  <c r="AH68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U68" i="29"/>
  <c r="AC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E68" i="29"/>
  <c r="BF67" i="29"/>
  <c r="BG67" i="29"/>
  <c r="BH67" i="29"/>
  <c r="BI67" i="29"/>
  <c r="BJ67" i="29"/>
  <c r="BK67" i="29"/>
  <c r="BL67" i="29"/>
  <c r="BM67" i="29"/>
  <c r="BN67" i="29"/>
  <c r="BO67" i="29"/>
  <c r="BP67" i="29"/>
  <c r="BQ67" i="29"/>
  <c r="BS67" i="29"/>
  <c r="BT67" i="29"/>
  <c r="BE67" i="29"/>
  <c r="AD67" i="29"/>
  <c r="AE67" i="29"/>
  <c r="AF67" i="29"/>
  <c r="AG67" i="29"/>
  <c r="AH67" i="29"/>
  <c r="AI67" i="29"/>
  <c r="AJ67" i="29"/>
  <c r="AK67" i="29"/>
  <c r="AL67" i="29"/>
  <c r="AM67" i="29"/>
  <c r="AN67" i="29"/>
  <c r="AO67" i="29"/>
  <c r="AP67" i="29"/>
  <c r="AQ67" i="29"/>
  <c r="AR67" i="29"/>
  <c r="AS67" i="29"/>
  <c r="AT67" i="29"/>
  <c r="AU67" i="29"/>
  <c r="AV67" i="29"/>
  <c r="AC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Z67" i="29"/>
  <c r="AA67" i="29"/>
  <c r="E67" i="29"/>
  <c r="BF66" i="29"/>
  <c r="BG66" i="29"/>
  <c r="BH66" i="29"/>
  <c r="BI66" i="29"/>
  <c r="BJ66" i="29"/>
  <c r="BK66" i="29"/>
  <c r="BL66" i="29"/>
  <c r="BM66" i="29"/>
  <c r="BN66" i="29"/>
  <c r="BO66" i="29"/>
  <c r="BP66" i="29"/>
  <c r="BQ66" i="29"/>
  <c r="BS66" i="29"/>
  <c r="BT66" i="29"/>
  <c r="BE66" i="29"/>
  <c r="AD66" i="29"/>
  <c r="AZ66" i="29" s="1"/>
  <c r="AE66" i="29"/>
  <c r="AF66" i="29"/>
  <c r="AG66" i="29"/>
  <c r="AH66" i="29"/>
  <c r="AI66" i="29"/>
  <c r="AJ66" i="29"/>
  <c r="AK66" i="29"/>
  <c r="AL66" i="29"/>
  <c r="AM66" i="29"/>
  <c r="AN66" i="29"/>
  <c r="AO66" i="29"/>
  <c r="AP66" i="29"/>
  <c r="AQ66" i="29"/>
  <c r="AR66" i="29"/>
  <c r="AS66" i="29"/>
  <c r="AT66" i="29"/>
  <c r="AU66" i="29"/>
  <c r="AV66" i="29"/>
  <c r="AC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E66" i="29"/>
  <c r="BA69" i="29"/>
  <c r="AY69" i="29"/>
  <c r="BB68" i="29"/>
  <c r="BA68" i="29"/>
  <c r="AX68" i="29"/>
  <c r="AY67" i="29"/>
  <c r="BC66" i="29"/>
  <c r="BF65" i="29"/>
  <c r="BG65" i="29"/>
  <c r="BH65" i="29"/>
  <c r="BI65" i="29"/>
  <c r="BJ65" i="29"/>
  <c r="BK65" i="29"/>
  <c r="BL65" i="29"/>
  <c r="BM65" i="29"/>
  <c r="BN65" i="29"/>
  <c r="BO65" i="29"/>
  <c r="BP65" i="29"/>
  <c r="BQ65" i="29"/>
  <c r="BS65" i="29"/>
  <c r="BT65" i="29"/>
  <c r="BE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AT65" i="29"/>
  <c r="AU65" i="29"/>
  <c r="AV65" i="29"/>
  <c r="AC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E65" i="29"/>
  <c r="BF64" i="29"/>
  <c r="BG64" i="29"/>
  <c r="BH64" i="29"/>
  <c r="BI64" i="29"/>
  <c r="BJ64" i="29"/>
  <c r="BK64" i="29"/>
  <c r="BL64" i="29"/>
  <c r="BM64" i="29"/>
  <c r="BN64" i="29"/>
  <c r="BO64" i="29"/>
  <c r="BP64" i="29"/>
  <c r="BQ64" i="29"/>
  <c r="BS64" i="29"/>
  <c r="BT64" i="29"/>
  <c r="BE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AT64" i="29"/>
  <c r="AU64" i="29"/>
  <c r="AV64" i="29"/>
  <c r="AC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E64" i="29"/>
  <c r="BF63" i="29"/>
  <c r="BG63" i="29"/>
  <c r="BH63" i="29"/>
  <c r="BI63" i="29"/>
  <c r="BJ63" i="29"/>
  <c r="BK63" i="29"/>
  <c r="BL63" i="29"/>
  <c r="BM63" i="29"/>
  <c r="BN63" i="29"/>
  <c r="BO63" i="29"/>
  <c r="BP63" i="29"/>
  <c r="BQ63" i="29"/>
  <c r="BS63" i="29"/>
  <c r="BT63" i="29"/>
  <c r="BE63" i="29"/>
  <c r="AD63" i="29"/>
  <c r="BA63" i="29" s="1"/>
  <c r="AE63" i="29"/>
  <c r="AF63" i="29"/>
  <c r="AG63" i="29"/>
  <c r="AH63" i="29"/>
  <c r="AI63" i="29"/>
  <c r="AJ63" i="29"/>
  <c r="AK63" i="29"/>
  <c r="AL63" i="29"/>
  <c r="AM63" i="29"/>
  <c r="AN63" i="29"/>
  <c r="AO63" i="29"/>
  <c r="AP63" i="29"/>
  <c r="AQ63" i="29"/>
  <c r="AR63" i="29"/>
  <c r="AS63" i="29"/>
  <c r="AT63" i="29"/>
  <c r="AU63" i="29"/>
  <c r="AV63" i="29"/>
  <c r="AC63" i="29"/>
  <c r="AY63" i="29" s="1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AA63" i="29"/>
  <c r="E63" i="29"/>
  <c r="BF62" i="29"/>
  <c r="BG62" i="29"/>
  <c r="BH62" i="29"/>
  <c r="BI62" i="29"/>
  <c r="BJ62" i="29"/>
  <c r="BK62" i="29"/>
  <c r="BL62" i="29"/>
  <c r="BM62" i="29"/>
  <c r="BN62" i="29"/>
  <c r="BO62" i="29"/>
  <c r="BP62" i="29"/>
  <c r="BQ62" i="29"/>
  <c r="BS62" i="29"/>
  <c r="BT62" i="29"/>
  <c r="BE62" i="29"/>
  <c r="AD62" i="29"/>
  <c r="AE62" i="29"/>
  <c r="AF62" i="29"/>
  <c r="AG62" i="29"/>
  <c r="AH62" i="29"/>
  <c r="AI62" i="29"/>
  <c r="AJ62" i="29"/>
  <c r="AK62" i="29"/>
  <c r="AL62" i="29"/>
  <c r="AM62" i="29"/>
  <c r="AN62" i="29"/>
  <c r="AO62" i="29"/>
  <c r="AP62" i="29"/>
  <c r="AQ62" i="29"/>
  <c r="AR62" i="29"/>
  <c r="AS62" i="29"/>
  <c r="AT62" i="29"/>
  <c r="AU62" i="29"/>
  <c r="AV62" i="29"/>
  <c r="AC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AA62" i="29"/>
  <c r="E62" i="29"/>
  <c r="BF61" i="29"/>
  <c r="BG61" i="29"/>
  <c r="BH61" i="29"/>
  <c r="BI61" i="29"/>
  <c r="BJ61" i="29"/>
  <c r="BK61" i="29"/>
  <c r="BL61" i="29"/>
  <c r="BM61" i="29"/>
  <c r="BN61" i="29"/>
  <c r="BO61" i="29"/>
  <c r="BP61" i="29"/>
  <c r="BQ61" i="29"/>
  <c r="BS61" i="29"/>
  <c r="BT61" i="29"/>
  <c r="BE61" i="29"/>
  <c r="AD61" i="29"/>
  <c r="BA61" i="29" s="1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AT61" i="29"/>
  <c r="AU61" i="29"/>
  <c r="AV61" i="29"/>
  <c r="AC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E61" i="29"/>
  <c r="BF60" i="29"/>
  <c r="BG60" i="29"/>
  <c r="BH60" i="29"/>
  <c r="BI60" i="29"/>
  <c r="BJ60" i="29"/>
  <c r="BK60" i="29"/>
  <c r="BL60" i="29"/>
  <c r="BM60" i="29"/>
  <c r="BN60" i="29"/>
  <c r="BO60" i="29"/>
  <c r="BP60" i="29"/>
  <c r="BQ60" i="29"/>
  <c r="BS60" i="29"/>
  <c r="BT60" i="29"/>
  <c r="BE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AT60" i="29"/>
  <c r="AU60" i="29"/>
  <c r="AV60" i="29"/>
  <c r="AC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E60" i="29"/>
  <c r="BF59" i="29"/>
  <c r="BG59" i="29"/>
  <c r="BH59" i="29"/>
  <c r="BI59" i="29"/>
  <c r="BJ59" i="29"/>
  <c r="BK59" i="29"/>
  <c r="BL59" i="29"/>
  <c r="BM59" i="29"/>
  <c r="BN59" i="29"/>
  <c r="BO59" i="29"/>
  <c r="BP59" i="29"/>
  <c r="BQ59" i="29"/>
  <c r="BS59" i="29"/>
  <c r="BT59" i="29"/>
  <c r="BE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AT59" i="29"/>
  <c r="AU59" i="29"/>
  <c r="AV59" i="29"/>
  <c r="AC59" i="29"/>
  <c r="AY59" i="29" s="1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E59" i="29"/>
  <c r="BB65" i="29"/>
  <c r="BA65" i="29"/>
  <c r="AX65" i="29"/>
  <c r="BA59" i="29"/>
  <c r="AY61" i="29"/>
  <c r="BA62" i="29"/>
  <c r="AY64" i="29"/>
  <c r="BA64" i="29"/>
  <c r="BG58" i="29"/>
  <c r="BH58" i="29"/>
  <c r="BI58" i="29"/>
  <c r="BK58" i="29"/>
  <c r="BL58" i="29"/>
  <c r="BM58" i="29"/>
  <c r="BN58" i="29"/>
  <c r="BO58" i="29"/>
  <c r="BP58" i="29"/>
  <c r="BQ58" i="29"/>
  <c r="BF57" i="29"/>
  <c r="BG57" i="29"/>
  <c r="BH57" i="29"/>
  <c r="BI57" i="29"/>
  <c r="BJ57" i="29"/>
  <c r="BK57" i="29"/>
  <c r="BL57" i="29"/>
  <c r="BM57" i="29"/>
  <c r="BN57" i="29"/>
  <c r="BO57" i="29"/>
  <c r="BP57" i="29"/>
  <c r="BQ57" i="29"/>
  <c r="BS57" i="29"/>
  <c r="BT57" i="29"/>
  <c r="BE57" i="29"/>
  <c r="AI57" i="29"/>
  <c r="AJ57" i="29"/>
  <c r="AK57" i="29"/>
  <c r="AM57" i="29"/>
  <c r="AN57" i="29"/>
  <c r="AP57" i="29"/>
  <c r="AQ57" i="29"/>
  <c r="AR57" i="29"/>
  <c r="AS57" i="29"/>
  <c r="AT57" i="29"/>
  <c r="T57" i="29"/>
  <c r="U57" i="29"/>
  <c r="V57" i="29"/>
  <c r="W57" i="29"/>
  <c r="X57" i="29"/>
  <c r="Y57" i="29"/>
  <c r="BG56" i="29"/>
  <c r="BH56" i="29"/>
  <c r="BI56" i="29"/>
  <c r="BK56" i="29"/>
  <c r="BL56" i="29"/>
  <c r="BO56" i="29"/>
  <c r="BP56" i="29"/>
  <c r="BQ56" i="29"/>
  <c r="BG55" i="29"/>
  <c r="BH55" i="29"/>
  <c r="BK55" i="29"/>
  <c r="BL55" i="29"/>
  <c r="BM55" i="29"/>
  <c r="BN55" i="29"/>
  <c r="BO55" i="29"/>
  <c r="BP55" i="29"/>
  <c r="BQ55" i="29"/>
  <c r="BG54" i="29"/>
  <c r="BH54" i="29"/>
  <c r="BI54" i="29"/>
  <c r="BK54" i="29"/>
  <c r="BL54" i="29"/>
  <c r="BM54" i="29"/>
  <c r="BN54" i="29"/>
  <c r="BO54" i="29"/>
  <c r="BP54" i="29"/>
  <c r="BQ54" i="29"/>
  <c r="BG53" i="29"/>
  <c r="BH53" i="29"/>
  <c r="BK53" i="29"/>
  <c r="BL53" i="29"/>
  <c r="BM53" i="29"/>
  <c r="BN53" i="29"/>
  <c r="BO53" i="29"/>
  <c r="BP53" i="29"/>
  <c r="BQ53" i="29"/>
  <c r="BG52" i="29"/>
  <c r="BH52" i="29"/>
  <c r="BI52" i="29"/>
  <c r="BK52" i="29"/>
  <c r="BL52" i="29"/>
  <c r="BM52" i="29"/>
  <c r="BN52" i="29"/>
  <c r="BO52" i="29"/>
  <c r="BP52" i="29"/>
  <c r="BQ52" i="29"/>
  <c r="AD52" i="29"/>
  <c r="AE52" i="29"/>
  <c r="AF52" i="29"/>
  <c r="AC52" i="29"/>
  <c r="BG51" i="29"/>
  <c r="BH51" i="29"/>
  <c r="BI51" i="29"/>
  <c r="BK51" i="29"/>
  <c r="BL51" i="29"/>
  <c r="BM51" i="29"/>
  <c r="BN51" i="29"/>
  <c r="BO51" i="29"/>
  <c r="BP51" i="29"/>
  <c r="BQ51" i="29"/>
  <c r="BQ50" i="29"/>
  <c r="BP50" i="29"/>
  <c r="BO50" i="29"/>
  <c r="BN50" i="29"/>
  <c r="BM50" i="29"/>
  <c r="BL50" i="29"/>
  <c r="BK50" i="29"/>
  <c r="BI50" i="29"/>
  <c r="BH50" i="29"/>
  <c r="BG50" i="29"/>
  <c r="BG49" i="29"/>
  <c r="BK49" i="29"/>
  <c r="BL49" i="29"/>
  <c r="BM49" i="29"/>
  <c r="BN49" i="29"/>
  <c r="BO49" i="29"/>
  <c r="BP49" i="29"/>
  <c r="BQ49" i="29"/>
  <c r="BF48" i="29"/>
  <c r="BG48" i="29"/>
  <c r="BH48" i="29"/>
  <c r="BI48" i="29"/>
  <c r="BK48" i="29"/>
  <c r="BL48" i="29"/>
  <c r="BM48" i="29"/>
  <c r="BN48" i="29"/>
  <c r="BO48" i="29"/>
  <c r="BP48" i="29"/>
  <c r="BQ48" i="29"/>
  <c r="AD48" i="29"/>
  <c r="AE48" i="29"/>
  <c r="AF48" i="29"/>
  <c r="AC48" i="29"/>
  <c r="BF47" i="29"/>
  <c r="BG47" i="29"/>
  <c r="BH47" i="29"/>
  <c r="BI47" i="29"/>
  <c r="BK47" i="29"/>
  <c r="BL47" i="29"/>
  <c r="BM47" i="29"/>
  <c r="BN47" i="29"/>
  <c r="BO47" i="29"/>
  <c r="BP47" i="29"/>
  <c r="BQ47" i="29"/>
  <c r="BG46" i="29"/>
  <c r="BH46" i="29"/>
  <c r="BK46" i="29"/>
  <c r="BL46" i="29"/>
  <c r="BM46" i="29"/>
  <c r="BN46" i="29"/>
  <c r="BO46" i="29"/>
  <c r="BP46" i="29"/>
  <c r="BQ46" i="29"/>
  <c r="BF45" i="29"/>
  <c r="BG45" i="29"/>
  <c r="BH45" i="29"/>
  <c r="BI45" i="29"/>
  <c r="BJ45" i="29"/>
  <c r="BK45" i="29"/>
  <c r="BL45" i="29"/>
  <c r="BM45" i="29"/>
  <c r="BN45" i="29"/>
  <c r="BO45" i="29"/>
  <c r="BP45" i="29"/>
  <c r="BQ45" i="29"/>
  <c r="BS45" i="29"/>
  <c r="BT45" i="29"/>
  <c r="BE45" i="29"/>
  <c r="AO45" i="29"/>
  <c r="AP45" i="29"/>
  <c r="AQ45" i="29"/>
  <c r="AR45" i="29"/>
  <c r="AS45" i="29"/>
  <c r="AT45" i="29"/>
  <c r="AU45" i="29"/>
  <c r="BG44" i="29"/>
  <c r="BH44" i="29"/>
  <c r="BI44" i="29"/>
  <c r="BK44" i="29"/>
  <c r="BL44" i="29"/>
  <c r="BM44" i="29"/>
  <c r="BN44" i="29"/>
  <c r="BO44" i="29"/>
  <c r="BP44" i="29"/>
  <c r="BQ44" i="29"/>
  <c r="AN44" i="29"/>
  <c r="AS44" i="29"/>
  <c r="BF43" i="29"/>
  <c r="BG43" i="29"/>
  <c r="BH43" i="29"/>
  <c r="BI43" i="29"/>
  <c r="BJ43" i="29"/>
  <c r="BK43" i="29"/>
  <c r="BL43" i="29"/>
  <c r="BM43" i="29"/>
  <c r="BN43" i="29"/>
  <c r="BO43" i="29"/>
  <c r="BP43" i="29"/>
  <c r="BQ43" i="29"/>
  <c r="BS43" i="29"/>
  <c r="BT43" i="29"/>
  <c r="BE43" i="29"/>
  <c r="AD43" i="29"/>
  <c r="BA43" i="29" s="1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C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E43" i="29"/>
  <c r="BG42" i="29"/>
  <c r="BI42" i="29"/>
  <c r="BK42" i="29"/>
  <c r="BL42" i="29"/>
  <c r="BM42" i="29"/>
  <c r="BN42" i="29"/>
  <c r="BO42" i="29"/>
  <c r="BP42" i="29"/>
  <c r="BQ42" i="29"/>
  <c r="BK41" i="29"/>
  <c r="BQ41" i="29"/>
  <c r="AM41" i="29"/>
  <c r="AS41" i="29"/>
  <c r="BG40" i="29"/>
  <c r="BI40" i="29"/>
  <c r="BK40" i="29"/>
  <c r="BL40" i="29"/>
  <c r="BM40" i="29"/>
  <c r="BN40" i="29"/>
  <c r="BO40" i="29"/>
  <c r="BP40" i="29"/>
  <c r="BQ40" i="29"/>
  <c r="BG39" i="29"/>
  <c r="BK39" i="29"/>
  <c r="BL39" i="29"/>
  <c r="BM39" i="29"/>
  <c r="BN39" i="29"/>
  <c r="BO39" i="29"/>
  <c r="BP39" i="29"/>
  <c r="BQ39" i="29"/>
  <c r="AD39" i="29"/>
  <c r="AE39" i="29"/>
  <c r="AC39" i="29"/>
  <c r="BF38" i="29"/>
  <c r="BG38" i="29"/>
  <c r="BH38" i="29"/>
  <c r="BI38" i="29"/>
  <c r="BK38" i="29"/>
  <c r="BL38" i="29"/>
  <c r="BM38" i="29"/>
  <c r="BN38" i="29"/>
  <c r="BO38" i="29"/>
  <c r="BP38" i="29"/>
  <c r="BQ38" i="29"/>
  <c r="AD38" i="29"/>
  <c r="AE38" i="29"/>
  <c r="AF38" i="29"/>
  <c r="AC38" i="29"/>
  <c r="AY38" i="29" s="1"/>
  <c r="AY52" i="29"/>
  <c r="BA52" i="29"/>
  <c r="AY48" i="29"/>
  <c r="BA48" i="29"/>
  <c r="AY43" i="29"/>
  <c r="BA38" i="29"/>
  <c r="BF37" i="29"/>
  <c r="BG37" i="29"/>
  <c r="BH37" i="29"/>
  <c r="BI37" i="29"/>
  <c r="BJ37" i="29"/>
  <c r="BK37" i="29"/>
  <c r="BL37" i="29"/>
  <c r="BM37" i="29"/>
  <c r="BN37" i="29"/>
  <c r="BO37" i="29"/>
  <c r="BP37" i="29"/>
  <c r="BQ37" i="29"/>
  <c r="BS37" i="29"/>
  <c r="BT37" i="29"/>
  <c r="BE37" i="29"/>
  <c r="AD37" i="29"/>
  <c r="AE37" i="29"/>
  <c r="AF37" i="29"/>
  <c r="AG37" i="29"/>
  <c r="AH37" i="29"/>
  <c r="AI37" i="29"/>
  <c r="AJ37" i="29"/>
  <c r="AK37" i="29"/>
  <c r="AL37" i="29"/>
  <c r="AM37" i="29"/>
  <c r="AN37" i="29"/>
  <c r="AO37" i="29"/>
  <c r="AP37" i="29"/>
  <c r="AQ37" i="29"/>
  <c r="AR37" i="29"/>
  <c r="AS37" i="29"/>
  <c r="AT37" i="29"/>
  <c r="AU37" i="29"/>
  <c r="AV37" i="29"/>
  <c r="AC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E37" i="29"/>
  <c r="BF36" i="29"/>
  <c r="BG36" i="29"/>
  <c r="BH36" i="29"/>
  <c r="BI36" i="29"/>
  <c r="BJ36" i="29"/>
  <c r="BK36" i="29"/>
  <c r="BL36" i="29"/>
  <c r="BM36" i="29"/>
  <c r="BN36" i="29"/>
  <c r="BO36" i="29"/>
  <c r="BP36" i="29"/>
  <c r="BQ36" i="29"/>
  <c r="BS36" i="29"/>
  <c r="BT36" i="29"/>
  <c r="BE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C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E36" i="29"/>
  <c r="BF35" i="29"/>
  <c r="BG35" i="29"/>
  <c r="BH35" i="29"/>
  <c r="BI35" i="29"/>
  <c r="BJ35" i="29"/>
  <c r="BK35" i="29"/>
  <c r="BL35" i="29"/>
  <c r="BM35" i="29"/>
  <c r="BN35" i="29"/>
  <c r="BO35" i="29"/>
  <c r="BP35" i="29"/>
  <c r="BQ35" i="29"/>
  <c r="BS35" i="29"/>
  <c r="BT35" i="29"/>
  <c r="BE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C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E35" i="29"/>
  <c r="BF34" i="29"/>
  <c r="BG34" i="29"/>
  <c r="BH34" i="29"/>
  <c r="BI34" i="29"/>
  <c r="BJ34" i="29"/>
  <c r="BK34" i="29"/>
  <c r="BL34" i="29"/>
  <c r="BM34" i="29"/>
  <c r="BN34" i="29"/>
  <c r="BO34" i="29"/>
  <c r="BP34" i="29"/>
  <c r="BQ34" i="29"/>
  <c r="BS34" i="29"/>
  <c r="BT34" i="29"/>
  <c r="BE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AT34" i="29"/>
  <c r="AU34" i="29"/>
  <c r="AV34" i="29"/>
  <c r="AC34" i="29"/>
  <c r="AY34" i="29" s="1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E34" i="29"/>
  <c r="E33" i="29"/>
  <c r="BF33" i="29"/>
  <c r="BG33" i="29"/>
  <c r="BH33" i="29"/>
  <c r="BI33" i="29"/>
  <c r="BJ33" i="29"/>
  <c r="BK33" i="29"/>
  <c r="BL33" i="29"/>
  <c r="BM33" i="29"/>
  <c r="BN33" i="29"/>
  <c r="BO33" i="29"/>
  <c r="BP33" i="29"/>
  <c r="BQ33" i="29"/>
  <c r="BS33" i="29"/>
  <c r="BT33" i="29"/>
  <c r="BE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C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BF32" i="29"/>
  <c r="BG32" i="29"/>
  <c r="BH32" i="29"/>
  <c r="BI32" i="29"/>
  <c r="BJ32" i="29"/>
  <c r="BK32" i="29"/>
  <c r="BL32" i="29"/>
  <c r="BM32" i="29"/>
  <c r="BN32" i="29"/>
  <c r="BO32" i="29"/>
  <c r="BP32" i="29"/>
  <c r="BQ32" i="29"/>
  <c r="BS32" i="29"/>
  <c r="BT32" i="29"/>
  <c r="BE32" i="29"/>
  <c r="AD32" i="29"/>
  <c r="AZ32" i="29" s="1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C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E32" i="29"/>
  <c r="BF31" i="29"/>
  <c r="BG31" i="29"/>
  <c r="BH31" i="29"/>
  <c r="BI31" i="29"/>
  <c r="BJ31" i="29"/>
  <c r="BK31" i="29"/>
  <c r="BL31" i="29"/>
  <c r="BM31" i="29"/>
  <c r="BN31" i="29"/>
  <c r="BO31" i="29"/>
  <c r="BP31" i="29"/>
  <c r="BQ31" i="29"/>
  <c r="BS31" i="29"/>
  <c r="BT31" i="29"/>
  <c r="BE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C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E31" i="29"/>
  <c r="BF30" i="29"/>
  <c r="BG30" i="29"/>
  <c r="BH30" i="29"/>
  <c r="BI30" i="29"/>
  <c r="BJ30" i="29"/>
  <c r="BK30" i="29"/>
  <c r="BL30" i="29"/>
  <c r="BM30" i="29"/>
  <c r="BN30" i="29"/>
  <c r="BO30" i="29"/>
  <c r="BP30" i="29"/>
  <c r="BQ30" i="29"/>
  <c r="BS30" i="29"/>
  <c r="BT30" i="29"/>
  <c r="BE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C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E30" i="29"/>
  <c r="BF29" i="29"/>
  <c r="BG29" i="29"/>
  <c r="BH29" i="29"/>
  <c r="BI29" i="29"/>
  <c r="BJ29" i="29"/>
  <c r="BK29" i="29"/>
  <c r="BL29" i="29"/>
  <c r="BM29" i="29"/>
  <c r="BN29" i="29"/>
  <c r="BO29" i="29"/>
  <c r="BP29" i="29"/>
  <c r="BQ29" i="29"/>
  <c r="BS29" i="29"/>
  <c r="BT29" i="29"/>
  <c r="BE29" i="29"/>
  <c r="AD29" i="29"/>
  <c r="AE29" i="29"/>
  <c r="AF29" i="29"/>
  <c r="BC29" i="29" s="1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C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E29" i="29"/>
  <c r="BF28" i="29"/>
  <c r="BG28" i="29"/>
  <c r="BH28" i="29"/>
  <c r="BI28" i="29"/>
  <c r="BJ28" i="29"/>
  <c r="BK28" i="29"/>
  <c r="BL28" i="29"/>
  <c r="BM28" i="29"/>
  <c r="BN28" i="29"/>
  <c r="BO28" i="29"/>
  <c r="BP28" i="29"/>
  <c r="BQ28" i="29"/>
  <c r="BS28" i="29"/>
  <c r="BT28" i="29"/>
  <c r="BE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C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E28" i="29"/>
  <c r="AY35" i="29"/>
  <c r="BA35" i="29"/>
  <c r="AY36" i="29"/>
  <c r="BA36" i="29"/>
  <c r="AY37" i="29"/>
  <c r="BB33" i="29"/>
  <c r="BA33" i="29"/>
  <c r="AX33" i="29"/>
  <c r="BC32" i="29"/>
  <c r="AY32" i="29"/>
  <c r="AY30" i="29"/>
  <c r="AZ29" i="29"/>
  <c r="BF27" i="29"/>
  <c r="BG27" i="29"/>
  <c r="BH27" i="29"/>
  <c r="BI27" i="29"/>
  <c r="BJ27" i="29"/>
  <c r="BK27" i="29"/>
  <c r="BL27" i="29"/>
  <c r="BM27" i="29"/>
  <c r="BN27" i="29"/>
  <c r="BO27" i="29"/>
  <c r="BP27" i="29"/>
  <c r="BQ27" i="29"/>
  <c r="BS27" i="29"/>
  <c r="BT27" i="29"/>
  <c r="BE27" i="29"/>
  <c r="AD27" i="29"/>
  <c r="BA27" i="29" s="1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C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E27" i="29"/>
  <c r="BF26" i="29"/>
  <c r="BG26" i="29"/>
  <c r="BH26" i="29"/>
  <c r="BI26" i="29"/>
  <c r="BJ26" i="29"/>
  <c r="BK26" i="29"/>
  <c r="BL26" i="29"/>
  <c r="BM26" i="29"/>
  <c r="BN26" i="29"/>
  <c r="BO26" i="29"/>
  <c r="BP26" i="29"/>
  <c r="BQ26" i="29"/>
  <c r="BS26" i="29"/>
  <c r="BT26" i="29"/>
  <c r="BE26" i="29"/>
  <c r="AD26" i="29"/>
  <c r="AE26" i="29"/>
  <c r="AF26" i="29"/>
  <c r="BA26" i="29" s="1"/>
  <c r="AG26" i="29"/>
  <c r="AH26" i="29"/>
  <c r="AI26" i="29"/>
  <c r="AJ26" i="29"/>
  <c r="AK26" i="29"/>
  <c r="AL26" i="29"/>
  <c r="AM26" i="29"/>
  <c r="AN26" i="29"/>
  <c r="AO26" i="29"/>
  <c r="AP26" i="29"/>
  <c r="AQ26" i="29"/>
  <c r="AR26" i="29"/>
  <c r="AS26" i="29"/>
  <c r="AT26" i="29"/>
  <c r="AU26" i="29"/>
  <c r="AV26" i="29"/>
  <c r="AC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E26" i="29"/>
  <c r="BF25" i="29"/>
  <c r="BG25" i="29"/>
  <c r="BH25" i="29"/>
  <c r="BI25" i="29"/>
  <c r="BJ25" i="29"/>
  <c r="BK25" i="29"/>
  <c r="BL25" i="29"/>
  <c r="BM25" i="29"/>
  <c r="BN25" i="29"/>
  <c r="BO25" i="29"/>
  <c r="BP25" i="29"/>
  <c r="BQ25" i="29"/>
  <c r="BS25" i="29"/>
  <c r="BT25" i="29"/>
  <c r="BE25" i="29"/>
  <c r="AD25" i="29"/>
  <c r="BA25" i="29" s="1"/>
  <c r="AE25" i="29"/>
  <c r="AF25" i="29"/>
  <c r="AG25" i="29"/>
  <c r="AH25" i="29"/>
  <c r="AI25" i="29"/>
  <c r="AJ25" i="29"/>
  <c r="AK25" i="29"/>
  <c r="AL25" i="29"/>
  <c r="AM25" i="29"/>
  <c r="AN25" i="29"/>
  <c r="AO25" i="29"/>
  <c r="AP25" i="29"/>
  <c r="AQ25" i="29"/>
  <c r="AR25" i="29"/>
  <c r="AS25" i="29"/>
  <c r="AT25" i="29"/>
  <c r="AU25" i="29"/>
  <c r="AV25" i="29"/>
  <c r="AC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E25" i="29"/>
  <c r="BF24" i="29"/>
  <c r="BG24" i="29"/>
  <c r="BH24" i="29"/>
  <c r="BI24" i="29"/>
  <c r="BJ24" i="29"/>
  <c r="BK24" i="29"/>
  <c r="BL24" i="29"/>
  <c r="BM24" i="29"/>
  <c r="BN24" i="29"/>
  <c r="BO24" i="29"/>
  <c r="BP24" i="29"/>
  <c r="BQ24" i="29"/>
  <c r="BS24" i="29"/>
  <c r="BT24" i="29"/>
  <c r="BE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C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E24" i="29"/>
  <c r="BF23" i="29"/>
  <c r="BG23" i="29"/>
  <c r="BH23" i="29"/>
  <c r="BI23" i="29"/>
  <c r="BJ23" i="29"/>
  <c r="BK23" i="29"/>
  <c r="BL23" i="29"/>
  <c r="BM23" i="29"/>
  <c r="BN23" i="29"/>
  <c r="BO23" i="29"/>
  <c r="BP23" i="29"/>
  <c r="BQ23" i="29"/>
  <c r="BS23" i="29"/>
  <c r="BT23" i="29"/>
  <c r="BE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C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E23" i="29"/>
  <c r="BA24" i="29"/>
  <c r="AY25" i="29"/>
  <c r="AY27" i="29"/>
  <c r="BF22" i="29"/>
  <c r="BG22" i="29"/>
  <c r="BH22" i="29"/>
  <c r="BI22" i="29"/>
  <c r="BJ22" i="29"/>
  <c r="BK22" i="29"/>
  <c r="BL22" i="29"/>
  <c r="BM22" i="29"/>
  <c r="BN22" i="29"/>
  <c r="BO22" i="29"/>
  <c r="BP22" i="29"/>
  <c r="BQ22" i="29"/>
  <c r="BS22" i="29"/>
  <c r="BT22" i="29"/>
  <c r="BE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C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E22" i="29"/>
  <c r="BF21" i="29"/>
  <c r="BG21" i="29"/>
  <c r="BH21" i="29"/>
  <c r="BI21" i="29"/>
  <c r="BJ21" i="29"/>
  <c r="BK21" i="29"/>
  <c r="BL21" i="29"/>
  <c r="BM21" i="29"/>
  <c r="BN21" i="29"/>
  <c r="BO21" i="29"/>
  <c r="BP21" i="29"/>
  <c r="BQ21" i="29"/>
  <c r="BS21" i="29"/>
  <c r="BT21" i="29"/>
  <c r="BE21" i="29"/>
  <c r="AD21" i="29"/>
  <c r="BA21" i="29" s="1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C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E21" i="29"/>
  <c r="BF20" i="29"/>
  <c r="BG20" i="29"/>
  <c r="BH20" i="29"/>
  <c r="BI20" i="29"/>
  <c r="BJ20" i="29"/>
  <c r="BK20" i="29"/>
  <c r="BL20" i="29"/>
  <c r="BM20" i="29"/>
  <c r="BN20" i="29"/>
  <c r="BO20" i="29"/>
  <c r="BP20" i="29"/>
  <c r="BQ20" i="29"/>
  <c r="BS20" i="29"/>
  <c r="BT20" i="29"/>
  <c r="BE20" i="29"/>
  <c r="AD20" i="29"/>
  <c r="AE20" i="29"/>
  <c r="AF20" i="29"/>
  <c r="BA20" i="29" s="1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AT20" i="29"/>
  <c r="AU20" i="29"/>
  <c r="AV20" i="29"/>
  <c r="AC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E20" i="29"/>
  <c r="BF19" i="29"/>
  <c r="BG19" i="29"/>
  <c r="BH19" i="29"/>
  <c r="BI19" i="29"/>
  <c r="BJ19" i="29"/>
  <c r="BK19" i="29"/>
  <c r="BL19" i="29"/>
  <c r="BM19" i="29"/>
  <c r="BN19" i="29"/>
  <c r="BO19" i="29"/>
  <c r="BP19" i="29"/>
  <c r="BQ19" i="29"/>
  <c r="BS19" i="29"/>
  <c r="BT19" i="29"/>
  <c r="BE19" i="29"/>
  <c r="AD19" i="29"/>
  <c r="BA19" i="29" s="1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C19" i="29"/>
  <c r="AY19" i="29" s="1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E19" i="29"/>
  <c r="BF18" i="29"/>
  <c r="BG18" i="29"/>
  <c r="BH18" i="29"/>
  <c r="BI18" i="29"/>
  <c r="BJ18" i="29"/>
  <c r="BK18" i="29"/>
  <c r="BL18" i="29"/>
  <c r="BM18" i="29"/>
  <c r="BN18" i="29"/>
  <c r="BO18" i="29"/>
  <c r="BP18" i="29"/>
  <c r="BQ18" i="29"/>
  <c r="BS18" i="29"/>
  <c r="BT18" i="29"/>
  <c r="BE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C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E18" i="29"/>
  <c r="BF17" i="29"/>
  <c r="BG17" i="29"/>
  <c r="BH17" i="29"/>
  <c r="BI17" i="29"/>
  <c r="BJ17" i="29"/>
  <c r="BK17" i="29"/>
  <c r="BL17" i="29"/>
  <c r="BM17" i="29"/>
  <c r="BN17" i="29"/>
  <c r="BO17" i="29"/>
  <c r="BP17" i="29"/>
  <c r="BQ17" i="29"/>
  <c r="BS17" i="29"/>
  <c r="BT17" i="29"/>
  <c r="BE17" i="29"/>
  <c r="AD17" i="29"/>
  <c r="AZ17" i="29" s="1"/>
  <c r="AE17" i="29"/>
  <c r="AF17" i="29"/>
  <c r="BC17" i="29" s="1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C17" i="29"/>
  <c r="AY17" i="29" s="1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E17" i="29"/>
  <c r="BF16" i="29"/>
  <c r="BG16" i="29"/>
  <c r="BH16" i="29"/>
  <c r="BI16" i="29"/>
  <c r="BJ16" i="29"/>
  <c r="BK16" i="29"/>
  <c r="BL16" i="29"/>
  <c r="BM16" i="29"/>
  <c r="BN16" i="29"/>
  <c r="BO16" i="29"/>
  <c r="BP16" i="29"/>
  <c r="BQ16" i="29"/>
  <c r="BS16" i="29"/>
  <c r="BT16" i="29"/>
  <c r="BE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C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E16" i="29"/>
  <c r="BF15" i="29"/>
  <c r="BK15" i="29"/>
  <c r="BL15" i="29"/>
  <c r="BM15" i="29"/>
  <c r="BN15" i="29"/>
  <c r="BO15" i="29"/>
  <c r="BP15" i="29"/>
  <c r="BQ15" i="29"/>
  <c r="BG14" i="29"/>
  <c r="BK14" i="29"/>
  <c r="BL14" i="29"/>
  <c r="BM14" i="29"/>
  <c r="BN14" i="29"/>
  <c r="BO14" i="29"/>
  <c r="BP14" i="29"/>
  <c r="BQ14" i="29"/>
  <c r="AI14" i="29"/>
  <c r="AM14" i="29"/>
  <c r="AN14" i="29"/>
  <c r="AO14" i="29"/>
  <c r="AP14" i="29"/>
  <c r="AQ14" i="29"/>
  <c r="AR14" i="29"/>
  <c r="AS14" i="29"/>
  <c r="U10" i="29"/>
  <c r="BO9" i="29"/>
  <c r="BP9" i="29"/>
  <c r="BQ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E9" i="29"/>
  <c r="AQ9" i="29"/>
  <c r="AR9" i="29"/>
  <c r="AS9" i="29"/>
  <c r="BF8" i="29"/>
  <c r="BG8" i="29"/>
  <c r="BH8" i="29"/>
  <c r="BI8" i="29"/>
  <c r="BJ8" i="29"/>
  <c r="BK8" i="29"/>
  <c r="BL8" i="29"/>
  <c r="BM8" i="29"/>
  <c r="BN8" i="29"/>
  <c r="BO8" i="29"/>
  <c r="BP8" i="29"/>
  <c r="BQ8" i="29"/>
  <c r="BS8" i="29"/>
  <c r="BT8" i="29"/>
  <c r="BE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C8" i="29"/>
  <c r="AY8" i="29" s="1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E8" i="29"/>
  <c r="BF7" i="29"/>
  <c r="BG7" i="29"/>
  <c r="BH7" i="29"/>
  <c r="BI7" i="29"/>
  <c r="BJ7" i="29"/>
  <c r="BK7" i="29"/>
  <c r="BL7" i="29"/>
  <c r="BM7" i="29"/>
  <c r="BN7" i="29"/>
  <c r="BO7" i="29"/>
  <c r="BP7" i="29"/>
  <c r="BQ7" i="29"/>
  <c r="BS7" i="29"/>
  <c r="BT7" i="29"/>
  <c r="BE7" i="29"/>
  <c r="AD7" i="29"/>
  <c r="BA7" i="29" s="1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C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E7" i="29"/>
  <c r="BF6" i="29"/>
  <c r="BG6" i="29"/>
  <c r="BH6" i="29"/>
  <c r="BI6" i="29"/>
  <c r="BJ6" i="29"/>
  <c r="BK6" i="29"/>
  <c r="BL6" i="29"/>
  <c r="BM6" i="29"/>
  <c r="BN6" i="29"/>
  <c r="BO6" i="29"/>
  <c r="BP6" i="29"/>
  <c r="BQ6" i="29"/>
  <c r="BS6" i="29"/>
  <c r="BT6" i="29"/>
  <c r="BE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C6" i="29"/>
  <c r="AY6" i="29" s="1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E6" i="29"/>
  <c r="BF5" i="29"/>
  <c r="BG5" i="29"/>
  <c r="BH5" i="29"/>
  <c r="BI5" i="29"/>
  <c r="BJ5" i="29"/>
  <c r="BK5" i="29"/>
  <c r="BL5" i="29"/>
  <c r="BM5" i="29"/>
  <c r="BN5" i="29"/>
  <c r="BO5" i="29"/>
  <c r="BP5" i="29"/>
  <c r="BQ5" i="29"/>
  <c r="BS5" i="29"/>
  <c r="BT5" i="29"/>
  <c r="BE5" i="29"/>
  <c r="AD5" i="29"/>
  <c r="BA5" i="29" s="1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C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E5" i="29"/>
  <c r="AY7" i="29"/>
  <c r="BF4" i="29"/>
  <c r="BG4" i="29"/>
  <c r="BH4" i="29"/>
  <c r="BI4" i="29"/>
  <c r="BJ4" i="29"/>
  <c r="BK4" i="29"/>
  <c r="BL4" i="29"/>
  <c r="BM4" i="29"/>
  <c r="BN4" i="29"/>
  <c r="BO4" i="29"/>
  <c r="BP4" i="29"/>
  <c r="BQ4" i="29"/>
  <c r="BS4" i="29"/>
  <c r="BT4" i="29"/>
  <c r="BE4" i="29"/>
  <c r="AD4" i="29"/>
  <c r="BA4" i="29" s="1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C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E4" i="29"/>
  <c r="BU35" i="29"/>
  <c r="BU36" i="29"/>
  <c r="BU64" i="29"/>
  <c r="BU65" i="29"/>
  <c r="BU68" i="29"/>
  <c r="BU73" i="29"/>
  <c r="BU74" i="29"/>
  <c r="BU75" i="29"/>
  <c r="BU77" i="29"/>
  <c r="BU79" i="29"/>
  <c r="BU80" i="29"/>
  <c r="BU93" i="29"/>
  <c r="BU95" i="29"/>
  <c r="BU96" i="29"/>
  <c r="BU104" i="29"/>
  <c r="BU106" i="29"/>
  <c r="BU107" i="29"/>
  <c r="BU108" i="29"/>
  <c r="BU109" i="29"/>
  <c r="BU110" i="29"/>
  <c r="BU115" i="29"/>
  <c r="BU117" i="29"/>
  <c r="BU120" i="29"/>
  <c r="BU130" i="29"/>
  <c r="BU132" i="29"/>
  <c r="BU134" i="29"/>
  <c r="BU138" i="29"/>
  <c r="BU139" i="29"/>
  <c r="BU142" i="29"/>
  <c r="BU143" i="29"/>
  <c r="BU144" i="29"/>
  <c r="BU145" i="29"/>
  <c r="BU146" i="29"/>
  <c r="BU152" i="29"/>
  <c r="BF3" i="29"/>
  <c r="BG3" i="29"/>
  <c r="BH3" i="29"/>
  <c r="BI3" i="29"/>
  <c r="BJ3" i="29"/>
  <c r="BK3" i="29"/>
  <c r="BL3" i="29"/>
  <c r="BM3" i="29"/>
  <c r="BN3" i="29"/>
  <c r="BO3" i="29"/>
  <c r="BP3" i="29"/>
  <c r="BQ3" i="29"/>
  <c r="BS3" i="29"/>
  <c r="BT3" i="29"/>
  <c r="BE3" i="29"/>
  <c r="AD3" i="29"/>
  <c r="BA3" i="29" s="1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C3" i="29"/>
  <c r="AY3" i="29" s="1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E3" i="29"/>
  <c r="AE202" i="20"/>
  <c r="BA28" i="29" l="1"/>
  <c r="BA30" i="29"/>
  <c r="BA31" i="29"/>
  <c r="BA70" i="29"/>
  <c r="BU70" i="29" s="1"/>
  <c r="AY83" i="29"/>
  <c r="BU112" i="29"/>
  <c r="BU114" i="29"/>
  <c r="BU116" i="29"/>
  <c r="AY127" i="29"/>
  <c r="BU127" i="29" s="1"/>
  <c r="AY22" i="29"/>
  <c r="AY23" i="29"/>
  <c r="AY26" i="29"/>
  <c r="BU26" i="29" s="1"/>
  <c r="AY28" i="29"/>
  <c r="BU90" i="29"/>
  <c r="BU151" i="29"/>
  <c r="AY5" i="29"/>
  <c r="BU5" i="29" s="1"/>
  <c r="BU25" i="29"/>
  <c r="BU27" i="29"/>
  <c r="BU86" i="29"/>
  <c r="BA118" i="29"/>
  <c r="AY131" i="29"/>
  <c r="BU131" i="29" s="1"/>
  <c r="AY133" i="29"/>
  <c r="BU133" i="29" s="1"/>
  <c r="AY135" i="29"/>
  <c r="BU135" i="29" s="1"/>
  <c r="AY137" i="29"/>
  <c r="BU137" i="29" s="1"/>
  <c r="BA150" i="29"/>
  <c r="BA85" i="29"/>
  <c r="BA105" i="29"/>
  <c r="BU105" i="29" s="1"/>
  <c r="BU121" i="29"/>
  <c r="AY122" i="29"/>
  <c r="BU122" i="29" s="1"/>
  <c r="BU123" i="29"/>
  <c r="BA147" i="29"/>
  <c r="BU147" i="29" s="1"/>
  <c r="BU124" i="29"/>
  <c r="BU118" i="29"/>
  <c r="BU128" i="29"/>
  <c r="AY4" i="29"/>
  <c r="BA16" i="29"/>
  <c r="BU16" i="29" s="1"/>
  <c r="BA18" i="29"/>
  <c r="BU18" i="29" s="1"/>
  <c r="AY21" i="29"/>
  <c r="AY24" i="29"/>
  <c r="BU24" i="29" s="1"/>
  <c r="BU85" i="29"/>
  <c r="BA87" i="29"/>
  <c r="BA102" i="29"/>
  <c r="AY119" i="29"/>
  <c r="AY125" i="29"/>
  <c r="BU125" i="29" s="1"/>
  <c r="AY129" i="29"/>
  <c r="BA6" i="29"/>
  <c r="BA8" i="29"/>
  <c r="AY16" i="29"/>
  <c r="AY20" i="29"/>
  <c r="BA22" i="29"/>
  <c r="BA23" i="29"/>
  <c r="BA34" i="29"/>
  <c r="AY87" i="29"/>
  <c r="BU87" i="29" s="1"/>
  <c r="AY88" i="29"/>
  <c r="AY31" i="29"/>
  <c r="BU31" i="29" s="1"/>
  <c r="AY39" i="29"/>
  <c r="BA92" i="29"/>
  <c r="BU92" i="29" s="1"/>
  <c r="BU140" i="29"/>
  <c r="BU150" i="29"/>
  <c r="BU148" i="29"/>
  <c r="BU129" i="29"/>
  <c r="BU126" i="29"/>
  <c r="BU111" i="29"/>
  <c r="BU19" i="29"/>
  <c r="BA37" i="29"/>
  <c r="BU37" i="29" s="1"/>
  <c r="BA60" i="29"/>
  <c r="BU69" i="29"/>
  <c r="BA72" i="29"/>
  <c r="BU72" i="29" s="1"/>
  <c r="BA82" i="29"/>
  <c r="AY29" i="29"/>
  <c r="AY60" i="29"/>
  <c r="AY62" i="29"/>
  <c r="BU62" i="29" s="1"/>
  <c r="BA67" i="29"/>
  <c r="BU67" i="29" s="1"/>
  <c r="BU98" i="29"/>
  <c r="AY100" i="29"/>
  <c r="BU100" i="29" s="1"/>
  <c r="BU23" i="29"/>
  <c r="BU43" i="29"/>
  <c r="BU99" i="29"/>
  <c r="BU103" i="29"/>
  <c r="BU102" i="29"/>
  <c r="BU101" i="29"/>
  <c r="BU97" i="29"/>
  <c r="BU94" i="29"/>
  <c r="BU91" i="29"/>
  <c r="BU89" i="29"/>
  <c r="BU88" i="29"/>
  <c r="BU84" i="29"/>
  <c r="BU83" i="29"/>
  <c r="BU82" i="29"/>
  <c r="BU81" i="29"/>
  <c r="BU76" i="29"/>
  <c r="BU71" i="29"/>
  <c r="AY66" i="29"/>
  <c r="BU66" i="29" s="1"/>
  <c r="BU63" i="29"/>
  <c r="BU61" i="29"/>
  <c r="BU60" i="29"/>
  <c r="BU59" i="29"/>
  <c r="BU34" i="29"/>
  <c r="BU33" i="29"/>
  <c r="BU32" i="29"/>
  <c r="BU30" i="29"/>
  <c r="BU29" i="29"/>
  <c r="BU28" i="29"/>
  <c r="BU22" i="29"/>
  <c r="BU21" i="29"/>
  <c r="BU20" i="29"/>
  <c r="BU17" i="29"/>
  <c r="BU8" i="29"/>
  <c r="BU7" i="29"/>
  <c r="BU6" i="29"/>
  <c r="BU4" i="29"/>
  <c r="BU3" i="29"/>
  <c r="AA65" i="8"/>
  <c r="AA62" i="8"/>
  <c r="U62" i="8"/>
  <c r="S62" i="8"/>
  <c r="R62" i="8"/>
  <c r="Q62" i="8"/>
  <c r="P62" i="8"/>
  <c r="N62" i="8"/>
  <c r="M62" i="8"/>
  <c r="L62" i="8"/>
  <c r="J62" i="8"/>
  <c r="K62" i="8"/>
  <c r="I62" i="8"/>
  <c r="AE68" i="8"/>
  <c r="L77" i="20"/>
  <c r="J77" i="20"/>
  <c r="K77" i="20"/>
  <c r="I77" i="20"/>
  <c r="AE83" i="20"/>
  <c r="AE40" i="28" l="1"/>
  <c r="AE48" i="28"/>
  <c r="AE72" i="28"/>
  <c r="AE87" i="28"/>
  <c r="AE203" i="14"/>
  <c r="AE142" i="28" l="1"/>
  <c r="H150" i="23" l="1"/>
  <c r="H118" i="23"/>
  <c r="H84" i="21"/>
  <c r="I142" i="28"/>
  <c r="H234" i="19"/>
  <c r="H117" i="19"/>
  <c r="H90" i="19"/>
  <c r="H74" i="19"/>
  <c r="H6" i="18"/>
  <c r="H175" i="17" l="1"/>
  <c r="H375" i="25"/>
  <c r="H90" i="27" l="1"/>
  <c r="H175" i="14" l="1"/>
  <c r="H44" i="14"/>
  <c r="H21" i="14"/>
  <c r="H32" i="13" l="1"/>
  <c r="H59" i="11"/>
  <c r="H396" i="10"/>
  <c r="H167" i="10" l="1"/>
  <c r="H29" i="10"/>
  <c r="H16" i="10"/>
  <c r="H158" i="9" l="1"/>
  <c r="H105" i="9"/>
  <c r="H81" i="9"/>
  <c r="H55" i="9"/>
  <c r="H40" i="9"/>
  <c r="H161" i="9"/>
  <c r="H59" i="8"/>
  <c r="H134" i="10" l="1"/>
  <c r="H137" i="10" s="1"/>
  <c r="H155" i="10"/>
  <c r="H158" i="10" s="1"/>
  <c r="H140" i="10" l="1"/>
  <c r="H200" i="6"/>
  <c r="H228" i="5"/>
  <c r="H204" i="5"/>
  <c r="H142" i="5"/>
  <c r="H107" i="5"/>
  <c r="AC164" i="28" l="1"/>
  <c r="I343" i="22" l="1"/>
  <c r="I346" i="22" s="1"/>
  <c r="J343" i="22"/>
  <c r="J346" i="22" s="1"/>
  <c r="K343" i="22"/>
  <c r="K346" i="22" s="1"/>
  <c r="L343" i="22"/>
  <c r="L346" i="22" s="1"/>
  <c r="M343" i="22"/>
  <c r="M346" i="22" s="1"/>
  <c r="M349" i="22" s="1"/>
  <c r="N343" i="22"/>
  <c r="O343" i="22"/>
  <c r="O346" i="22" s="1"/>
  <c r="O349" i="22" s="1"/>
  <c r="P343" i="22"/>
  <c r="Q343" i="22"/>
  <c r="R343" i="22"/>
  <c r="S343" i="22"/>
  <c r="T343" i="22"/>
  <c r="U343" i="22"/>
  <c r="U344" i="22" s="1"/>
  <c r="V343" i="22"/>
  <c r="V344" i="22" s="1"/>
  <c r="W343" i="22"/>
  <c r="X343" i="22"/>
  <c r="Y343" i="22"/>
  <c r="Z343" i="22"/>
  <c r="AA343" i="22"/>
  <c r="AB343" i="22"/>
  <c r="AC343" i="22"/>
  <c r="Z346" i="22" s="1"/>
  <c r="Z349" i="22" s="1"/>
  <c r="AD343" i="22"/>
  <c r="H343" i="22"/>
  <c r="H346" i="22" s="1"/>
  <c r="T346" i="22"/>
  <c r="T349" i="22" s="1"/>
  <c r="P346" i="22"/>
  <c r="P349" i="22" s="1"/>
  <c r="AA346" i="22"/>
  <c r="AA349" i="22" s="1"/>
  <c r="U346" i="22"/>
  <c r="U349" i="22" s="1"/>
  <c r="S346" i="22"/>
  <c r="R346" i="22"/>
  <c r="R349" i="22" s="1"/>
  <c r="Q346" i="22"/>
  <c r="Q349" i="22" s="1"/>
  <c r="N346" i="22"/>
  <c r="N349" i="22" s="1"/>
  <c r="AE342" i="22"/>
  <c r="AE341" i="22"/>
  <c r="AE340" i="22"/>
  <c r="AE339" i="22"/>
  <c r="AE338" i="22"/>
  <c r="AE337" i="22"/>
  <c r="AE336" i="22"/>
  <c r="AE335" i="22"/>
  <c r="AE334" i="22"/>
  <c r="AE333" i="22"/>
  <c r="AE332" i="22"/>
  <c r="AE331" i="22"/>
  <c r="AE330" i="22"/>
  <c r="AE329" i="22"/>
  <c r="AE328" i="22"/>
  <c r="AE327" i="22"/>
  <c r="AE326" i="22"/>
  <c r="AE325" i="22"/>
  <c r="AE324" i="22"/>
  <c r="AE323" i="22"/>
  <c r="AE322" i="22"/>
  <c r="AE321" i="22"/>
  <c r="AE320" i="22"/>
  <c r="AE319" i="22"/>
  <c r="AE318" i="22"/>
  <c r="AE317" i="22"/>
  <c r="AE316" i="22"/>
  <c r="AE315" i="22"/>
  <c r="AE314" i="22"/>
  <c r="AE313" i="22"/>
  <c r="AE312" i="22"/>
  <c r="AE311" i="22"/>
  <c r="AE310" i="22"/>
  <c r="AE309" i="22"/>
  <c r="AE308" i="22"/>
  <c r="AE307" i="22"/>
  <c r="AE306" i="22"/>
  <c r="AE305" i="22"/>
  <c r="AE304" i="22"/>
  <c r="AE303" i="22"/>
  <c r="AE302" i="22"/>
  <c r="AE301" i="22"/>
  <c r="AE300" i="22"/>
  <c r="AE299" i="22"/>
  <c r="AE298" i="22"/>
  <c r="AE297" i="22"/>
  <c r="AE296" i="22"/>
  <c r="AE295" i="22"/>
  <c r="AE294" i="22"/>
  <c r="AE293" i="22"/>
  <c r="AE292" i="22"/>
  <c r="AE291" i="22"/>
  <c r="AE290" i="22"/>
  <c r="AE289" i="22"/>
  <c r="AE288" i="22"/>
  <c r="AE287" i="22"/>
  <c r="AE286" i="22"/>
  <c r="AE285" i="22"/>
  <c r="AE284" i="22"/>
  <c r="AE283" i="22"/>
  <c r="AE282" i="22"/>
  <c r="AE281" i="22"/>
  <c r="AE280" i="22"/>
  <c r="AE279" i="22"/>
  <c r="AE343" i="22" s="1"/>
  <c r="K349" i="22" l="1"/>
  <c r="H349" i="22"/>
  <c r="I349" i="22"/>
  <c r="AB346" i="22"/>
  <c r="AB349" i="22" l="1"/>
  <c r="S27" i="20" l="1"/>
  <c r="T27" i="20"/>
  <c r="L187" i="15" l="1"/>
  <c r="K187" i="15"/>
  <c r="L151" i="15"/>
  <c r="K151" i="15"/>
  <c r="L107" i="15"/>
  <c r="K107" i="15"/>
  <c r="Q203" i="14" l="1"/>
  <c r="J203" i="14"/>
  <c r="J206" i="14" s="1"/>
  <c r="K203" i="14"/>
  <c r="L203" i="14"/>
  <c r="L206" i="14" s="1"/>
  <c r="M203" i="14"/>
  <c r="N203" i="14"/>
  <c r="O203" i="14"/>
  <c r="P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I203" i="14"/>
  <c r="H79" i="15" l="1"/>
  <c r="H82" i="15" s="1"/>
  <c r="K43" i="9" l="1"/>
  <c r="V59" i="24" l="1"/>
  <c r="W59" i="24"/>
  <c r="X59" i="24"/>
  <c r="Y59" i="24"/>
  <c r="S59" i="24"/>
  <c r="T59" i="24"/>
  <c r="L153" i="23"/>
  <c r="J153" i="23"/>
  <c r="J156" i="23" s="1"/>
  <c r="V151" i="23"/>
  <c r="K153" i="23"/>
  <c r="L156" i="23" s="1"/>
  <c r="M153" i="23"/>
  <c r="N153" i="23"/>
  <c r="O153" i="23"/>
  <c r="P153" i="23"/>
  <c r="Q153" i="23"/>
  <c r="R153" i="23"/>
  <c r="S153" i="23"/>
  <c r="T153" i="23"/>
  <c r="I153" i="23"/>
  <c r="I156" i="23" s="1"/>
  <c r="V121" i="23"/>
  <c r="W121" i="23"/>
  <c r="X121" i="23"/>
  <c r="Y121" i="23"/>
  <c r="Q121" i="23"/>
  <c r="S121" i="23"/>
  <c r="T121" i="23"/>
  <c r="O56" i="23"/>
  <c r="Q56" i="23"/>
  <c r="S56" i="23"/>
  <c r="AE133" i="28"/>
  <c r="AB156" i="23" l="1"/>
  <c r="AB153" i="23"/>
  <c r="J117" i="19"/>
  <c r="K117" i="19"/>
  <c r="L117" i="19"/>
  <c r="M117" i="19"/>
  <c r="N117" i="19"/>
  <c r="O117" i="19"/>
  <c r="P117" i="19"/>
  <c r="Q117" i="19"/>
  <c r="R117" i="19"/>
  <c r="S117" i="19"/>
  <c r="T117" i="19"/>
  <c r="U117" i="19"/>
  <c r="V117" i="19"/>
  <c r="W117" i="19"/>
  <c r="X117" i="19"/>
  <c r="Y117" i="19"/>
  <c r="Z117" i="19"/>
  <c r="AA117" i="19"/>
  <c r="AB117" i="19"/>
  <c r="AC117" i="19"/>
  <c r="AD117" i="19"/>
  <c r="AE117" i="19"/>
  <c r="I117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I24" i="19"/>
  <c r="AE23" i="19"/>
  <c r="AE22" i="19"/>
  <c r="AB30" i="19" l="1"/>
  <c r="AB27" i="19"/>
  <c r="AB24" i="14"/>
  <c r="AB60" i="13"/>
  <c r="AV71" i="29" s="1"/>
  <c r="AB38" i="13"/>
  <c r="AB35" i="13"/>
  <c r="Z35" i="12"/>
  <c r="Z22" i="12"/>
  <c r="Y333" i="10" l="1"/>
  <c r="AS54" i="29" s="1"/>
  <c r="X333" i="10"/>
  <c r="AR54" i="29" s="1"/>
  <c r="W333" i="10"/>
  <c r="AQ54" i="29" s="1"/>
  <c r="AD330" i="10"/>
  <c r="AC330" i="10"/>
  <c r="AB330" i="10"/>
  <c r="X54" i="29" s="1"/>
  <c r="AA330" i="10"/>
  <c r="W54" i="29" s="1"/>
  <c r="Z330" i="10"/>
  <c r="V54" i="29" s="1"/>
  <c r="Y330" i="10"/>
  <c r="X330" i="10"/>
  <c r="W330" i="10"/>
  <c r="S54" i="29" s="1"/>
  <c r="V330" i="10"/>
  <c r="U330" i="10"/>
  <c r="T330" i="10"/>
  <c r="S330" i="10"/>
  <c r="R330" i="10"/>
  <c r="Q330" i="10"/>
  <c r="P330" i="10"/>
  <c r="O330" i="10"/>
  <c r="N330" i="10"/>
  <c r="M330" i="10"/>
  <c r="L330" i="10"/>
  <c r="K330" i="10"/>
  <c r="J330" i="10"/>
  <c r="I330" i="10"/>
  <c r="H330" i="10"/>
  <c r="H336" i="10" s="1"/>
  <c r="AE329" i="10"/>
  <c r="AE328" i="10"/>
  <c r="AE327" i="10"/>
  <c r="AE326" i="10"/>
  <c r="AE325" i="10"/>
  <c r="AE324" i="10"/>
  <c r="J333" i="10" l="1"/>
  <c r="F54" i="29"/>
  <c r="N333" i="10"/>
  <c r="J54" i="29"/>
  <c r="R333" i="10"/>
  <c r="N54" i="29"/>
  <c r="V331" i="10"/>
  <c r="R54" i="29"/>
  <c r="AA333" i="10"/>
  <c r="Z54" i="29"/>
  <c r="K333" i="10"/>
  <c r="AE54" i="29" s="1"/>
  <c r="G54" i="29"/>
  <c r="O333" i="10"/>
  <c r="AI54" i="29" s="1"/>
  <c r="K54" i="29"/>
  <c r="S333" i="10"/>
  <c r="AM54" i="29" s="1"/>
  <c r="O54" i="29"/>
  <c r="L333" i="10"/>
  <c r="H54" i="29"/>
  <c r="P333" i="10"/>
  <c r="AJ54" i="29" s="1"/>
  <c r="L54" i="29"/>
  <c r="T333" i="10"/>
  <c r="AN54" i="29" s="1"/>
  <c r="P54" i="29"/>
  <c r="U333" i="10"/>
  <c r="AO54" i="29" s="1"/>
  <c r="T54" i="29"/>
  <c r="I333" i="10"/>
  <c r="AC54" i="29" s="1"/>
  <c r="AY54" i="29" s="1"/>
  <c r="E54" i="29"/>
  <c r="M333" i="10"/>
  <c r="I54" i="29"/>
  <c r="Q333" i="10"/>
  <c r="AK54" i="29" s="1"/>
  <c r="M54" i="29"/>
  <c r="U331" i="10"/>
  <c r="Q54" i="29"/>
  <c r="V333" i="10"/>
  <c r="AP54" i="29" s="1"/>
  <c r="U54" i="29"/>
  <c r="Z333" i="10"/>
  <c r="Y54" i="29"/>
  <c r="AE330" i="10"/>
  <c r="AA54" i="29" s="1"/>
  <c r="H333" i="10"/>
  <c r="AE27" i="10"/>
  <c r="AE28" i="10"/>
  <c r="H35" i="10"/>
  <c r="Y32" i="10"/>
  <c r="AS40" i="29" s="1"/>
  <c r="X32" i="10"/>
  <c r="AR40" i="29" s="1"/>
  <c r="W32" i="10"/>
  <c r="AQ40" i="29" s="1"/>
  <c r="V32" i="10"/>
  <c r="AP40" i="29" s="1"/>
  <c r="U32" i="10"/>
  <c r="AO40" i="29" s="1"/>
  <c r="H32" i="10"/>
  <c r="AD29" i="10"/>
  <c r="AC29" i="10"/>
  <c r="AB29" i="10"/>
  <c r="X40" i="29" s="1"/>
  <c r="AA29" i="10"/>
  <c r="W40" i="29" s="1"/>
  <c r="Z29" i="10"/>
  <c r="V40" i="29" s="1"/>
  <c r="Y29" i="10"/>
  <c r="U40" i="29" s="1"/>
  <c r="X29" i="10"/>
  <c r="T40" i="29" s="1"/>
  <c r="W29" i="10"/>
  <c r="S40" i="29" s="1"/>
  <c r="V29" i="10"/>
  <c r="R40" i="29" s="1"/>
  <c r="U29" i="10"/>
  <c r="Q40" i="29" s="1"/>
  <c r="T29" i="10"/>
  <c r="S29" i="10"/>
  <c r="R29" i="10"/>
  <c r="Q29" i="10"/>
  <c r="P29" i="10"/>
  <c r="O29" i="10"/>
  <c r="N29" i="10"/>
  <c r="M29" i="10"/>
  <c r="L29" i="10"/>
  <c r="K29" i="10"/>
  <c r="J29" i="10"/>
  <c r="I29" i="10"/>
  <c r="AE26" i="10"/>
  <c r="K32" i="10" l="1"/>
  <c r="AE40" i="29" s="1"/>
  <c r="G40" i="29"/>
  <c r="L32" i="10"/>
  <c r="AF40" i="29" s="1"/>
  <c r="H40" i="29"/>
  <c r="P32" i="10"/>
  <c r="AJ40" i="29" s="1"/>
  <c r="L40" i="29"/>
  <c r="T32" i="10"/>
  <c r="AN40" i="29" s="1"/>
  <c r="P40" i="29"/>
  <c r="O32" i="10"/>
  <c r="AI40" i="29" s="1"/>
  <c r="K40" i="29"/>
  <c r="I32" i="10"/>
  <c r="AC40" i="29" s="1"/>
  <c r="E40" i="29"/>
  <c r="Q32" i="10"/>
  <c r="AK40" i="29" s="1"/>
  <c r="M40" i="29"/>
  <c r="Z32" i="10"/>
  <c r="Y40" i="29"/>
  <c r="AB333" i="10"/>
  <c r="AV54" i="29" s="1"/>
  <c r="Z336" i="10"/>
  <c r="BS54" i="29" s="1"/>
  <c r="AT54" i="29"/>
  <c r="M336" i="10"/>
  <c r="BE54" i="29" s="1"/>
  <c r="AG54" i="29"/>
  <c r="N336" i="10"/>
  <c r="BF54" i="29" s="1"/>
  <c r="AH54" i="29"/>
  <c r="S32" i="10"/>
  <c r="AM40" i="29" s="1"/>
  <c r="O40" i="29"/>
  <c r="M32" i="10"/>
  <c r="AG40" i="29" s="1"/>
  <c r="I40" i="29"/>
  <c r="J32" i="10"/>
  <c r="F40" i="29"/>
  <c r="N32" i="10"/>
  <c r="AH40" i="29" s="1"/>
  <c r="J40" i="29"/>
  <c r="R32" i="10"/>
  <c r="AL40" i="29" s="1"/>
  <c r="N40" i="29"/>
  <c r="AA32" i="10"/>
  <c r="Z40" i="29"/>
  <c r="I336" i="10"/>
  <c r="L336" i="10"/>
  <c r="AF54" i="29"/>
  <c r="BC54" i="29" s="1"/>
  <c r="BC156" i="29" s="1"/>
  <c r="AA336" i="10"/>
  <c r="BT54" i="29" s="1"/>
  <c r="AU54" i="29"/>
  <c r="R336" i="10"/>
  <c r="BJ54" i="29" s="1"/>
  <c r="AL54" i="29"/>
  <c r="K336" i="10"/>
  <c r="AB336" i="10" s="1"/>
  <c r="AD54" i="29"/>
  <c r="AZ54" i="29" s="1"/>
  <c r="AZ156" i="29" s="1"/>
  <c r="M35" i="10"/>
  <c r="BE40" i="29" s="1"/>
  <c r="P35" i="10"/>
  <c r="BH40" i="29" s="1"/>
  <c r="N35" i="10"/>
  <c r="BF40" i="29" s="1"/>
  <c r="R35" i="10"/>
  <c r="BJ40" i="29" s="1"/>
  <c r="AE29" i="10"/>
  <c r="AA40" i="29" s="1"/>
  <c r="AB32" i="10"/>
  <c r="AV40" i="29" s="1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R49" i="29" s="1"/>
  <c r="W254" i="10"/>
  <c r="S49" i="29" s="1"/>
  <c r="X254" i="10"/>
  <c r="Y254" i="10"/>
  <c r="Z254" i="10"/>
  <c r="AA254" i="10"/>
  <c r="AB254" i="10"/>
  <c r="AC254" i="10"/>
  <c r="AD254" i="10"/>
  <c r="H254" i="10"/>
  <c r="W257" i="10" l="1"/>
  <c r="AQ49" i="29" s="1"/>
  <c r="V49" i="29"/>
  <c r="R257" i="10"/>
  <c r="AL49" i="29" s="1"/>
  <c r="N49" i="29"/>
  <c r="K35" i="10"/>
  <c r="AD40" i="29"/>
  <c r="BA40" i="29" s="1"/>
  <c r="N257" i="10"/>
  <c r="AH49" i="29" s="1"/>
  <c r="J49" i="29"/>
  <c r="J257" i="10"/>
  <c r="AD49" i="29" s="1"/>
  <c r="F49" i="29"/>
  <c r="Z257" i="10"/>
  <c r="AT49" i="29" s="1"/>
  <c r="Y49" i="29"/>
  <c r="V257" i="10"/>
  <c r="AP49" i="29" s="1"/>
  <c r="U49" i="29"/>
  <c r="U255" i="10"/>
  <c r="Q49" i="29"/>
  <c r="Q257" i="10"/>
  <c r="AK49" i="29" s="1"/>
  <c r="M49" i="29"/>
  <c r="M257" i="10"/>
  <c r="AG49" i="29" s="1"/>
  <c r="I49" i="29"/>
  <c r="I257" i="10"/>
  <c r="AC49" i="29" s="1"/>
  <c r="E49" i="29"/>
  <c r="Z35" i="10"/>
  <c r="BS40" i="29" s="1"/>
  <c r="AT40" i="29"/>
  <c r="Y257" i="10"/>
  <c r="AS49" i="29" s="1"/>
  <c r="X49" i="29"/>
  <c r="T257" i="10"/>
  <c r="AN49" i="29" s="1"/>
  <c r="P49" i="29"/>
  <c r="BU54" i="29"/>
  <c r="AA35" i="10"/>
  <c r="BT40" i="29" s="1"/>
  <c r="AU40" i="29"/>
  <c r="AA257" i="10"/>
  <c r="AU49" i="29" s="1"/>
  <c r="Z49" i="29"/>
  <c r="U257" i="10"/>
  <c r="AO49" i="29" s="1"/>
  <c r="T49" i="29"/>
  <c r="P257" i="10"/>
  <c r="AJ49" i="29" s="1"/>
  <c r="L49" i="29"/>
  <c r="L257" i="10"/>
  <c r="AF49" i="29" s="1"/>
  <c r="H49" i="29"/>
  <c r="X257" i="10"/>
  <c r="AR49" i="29" s="1"/>
  <c r="W49" i="29"/>
  <c r="S257" i="10"/>
  <c r="AM49" i="29" s="1"/>
  <c r="O49" i="29"/>
  <c r="O257" i="10"/>
  <c r="AI49" i="29" s="1"/>
  <c r="K49" i="29"/>
  <c r="K257" i="10"/>
  <c r="AE49" i="29" s="1"/>
  <c r="G49" i="29"/>
  <c r="AB257" i="10" l="1"/>
  <c r="AV49" i="29" s="1"/>
  <c r="BU40" i="29"/>
  <c r="AY49" i="29"/>
  <c r="BA49" i="29"/>
  <c r="AB35" i="10"/>
  <c r="AE245" i="10"/>
  <c r="AE246" i="10"/>
  <c r="AE247" i="10"/>
  <c r="AE248" i="10"/>
  <c r="AE249" i="10"/>
  <c r="AE250" i="10"/>
  <c r="AE251" i="10"/>
  <c r="AE252" i="10"/>
  <c r="AE253" i="10"/>
  <c r="AE244" i="10"/>
  <c r="K260" i="10" l="1"/>
  <c r="I260" i="10"/>
  <c r="AA260" i="10"/>
  <c r="BT49" i="29" s="1"/>
  <c r="Z260" i="10"/>
  <c r="BS49" i="29" s="1"/>
  <c r="R260" i="10"/>
  <c r="BJ49" i="29" s="1"/>
  <c r="Q260" i="10"/>
  <c r="BI49" i="29" s="1"/>
  <c r="P260" i="10"/>
  <c r="BH49" i="29" s="1"/>
  <c r="N260" i="10"/>
  <c r="BF49" i="29" s="1"/>
  <c r="H260" i="10"/>
  <c r="AE243" i="10"/>
  <c r="AE242" i="10"/>
  <c r="AE241" i="10"/>
  <c r="AE254" i="10" l="1"/>
  <c r="AA49" i="29" s="1"/>
  <c r="M260" i="10"/>
  <c r="H257" i="10"/>
  <c r="Y220" i="10"/>
  <c r="AS47" i="29" s="1"/>
  <c r="X220" i="10"/>
  <c r="AR47" i="29" s="1"/>
  <c r="W220" i="10"/>
  <c r="AQ47" i="29" s="1"/>
  <c r="V220" i="10"/>
  <c r="AP47" i="29" s="1"/>
  <c r="U220" i="10"/>
  <c r="AO47" i="29" s="1"/>
  <c r="AD217" i="10"/>
  <c r="AC217" i="10"/>
  <c r="AB217" i="10"/>
  <c r="X47" i="29" s="1"/>
  <c r="AA217" i="10"/>
  <c r="W47" i="29" s="1"/>
  <c r="Z217" i="10"/>
  <c r="V47" i="29" s="1"/>
  <c r="Y217" i="10"/>
  <c r="U47" i="29" s="1"/>
  <c r="X217" i="10"/>
  <c r="T47" i="29" s="1"/>
  <c r="W217" i="10"/>
  <c r="S47" i="29" s="1"/>
  <c r="V217" i="10"/>
  <c r="R47" i="29" s="1"/>
  <c r="U217" i="10"/>
  <c r="Q47" i="29" s="1"/>
  <c r="T217" i="10"/>
  <c r="P47" i="29" s="1"/>
  <c r="S217" i="10"/>
  <c r="O47" i="29" s="1"/>
  <c r="R217" i="10"/>
  <c r="N47" i="29" s="1"/>
  <c r="Q217" i="10"/>
  <c r="M47" i="29" s="1"/>
  <c r="P217" i="10"/>
  <c r="L47" i="29" s="1"/>
  <c r="O217" i="10"/>
  <c r="K47" i="29" s="1"/>
  <c r="N217" i="10"/>
  <c r="J47" i="29" s="1"/>
  <c r="M217" i="10"/>
  <c r="L217" i="10"/>
  <c r="K217" i="10"/>
  <c r="J217" i="10"/>
  <c r="I217" i="10"/>
  <c r="H217" i="10"/>
  <c r="H223" i="10" s="1"/>
  <c r="AE216" i="10"/>
  <c r="AE215" i="10"/>
  <c r="AE214" i="10"/>
  <c r="K220" i="10" l="1"/>
  <c r="AE47" i="29" s="1"/>
  <c r="G47" i="29"/>
  <c r="L220" i="10"/>
  <c r="AF47" i="29" s="1"/>
  <c r="H47" i="29"/>
  <c r="I220" i="10"/>
  <c r="E47" i="29"/>
  <c r="M220" i="10"/>
  <c r="AG47" i="29" s="1"/>
  <c r="I47" i="29"/>
  <c r="Z220" i="10"/>
  <c r="Y47" i="29"/>
  <c r="AB260" i="10"/>
  <c r="BE49" i="29"/>
  <c r="BU49" i="29" s="1"/>
  <c r="J220" i="10"/>
  <c r="F47" i="29"/>
  <c r="AA220" i="10"/>
  <c r="Z47" i="29"/>
  <c r="N220" i="10"/>
  <c r="AH47" i="29" s="1"/>
  <c r="Q220" i="10"/>
  <c r="AK47" i="29" s="1"/>
  <c r="R220" i="10"/>
  <c r="O220" i="10"/>
  <c r="AI47" i="29" s="1"/>
  <c r="S220" i="10"/>
  <c r="AM47" i="29" s="1"/>
  <c r="P220" i="10"/>
  <c r="AJ47" i="29" s="1"/>
  <c r="T220" i="10"/>
  <c r="AN47" i="29" s="1"/>
  <c r="AE217" i="10"/>
  <c r="AA47" i="29" s="1"/>
  <c r="M223" i="10"/>
  <c r="BE47" i="29" s="1"/>
  <c r="H220" i="10"/>
  <c r="S179" i="10"/>
  <c r="O44" i="29" s="1"/>
  <c r="T179" i="10"/>
  <c r="P44" i="29" s="1"/>
  <c r="U179" i="10"/>
  <c r="Q44" i="29" s="1"/>
  <c r="V179" i="10"/>
  <c r="R44" i="29" s="1"/>
  <c r="W179" i="10"/>
  <c r="S44" i="29" s="1"/>
  <c r="X179" i="10"/>
  <c r="T44" i="29" s="1"/>
  <c r="Y179" i="10"/>
  <c r="Z179" i="10"/>
  <c r="AA179" i="10"/>
  <c r="AB179" i="10"/>
  <c r="X44" i="29" s="1"/>
  <c r="AC179" i="10"/>
  <c r="AD179" i="10"/>
  <c r="S182" i="10"/>
  <c r="AM44" i="29" s="1"/>
  <c r="R179" i="10"/>
  <c r="Q179" i="10"/>
  <c r="P179" i="10"/>
  <c r="O179" i="10"/>
  <c r="N179" i="10"/>
  <c r="M179" i="10"/>
  <c r="L179" i="10"/>
  <c r="K179" i="10"/>
  <c r="J179" i="10"/>
  <c r="I179" i="10"/>
  <c r="H179" i="10"/>
  <c r="H185" i="10" s="1"/>
  <c r="AE178" i="10"/>
  <c r="AE177" i="10"/>
  <c r="K182" i="10" l="1"/>
  <c r="AE44" i="29" s="1"/>
  <c r="G44" i="29"/>
  <c r="L182" i="10"/>
  <c r="AF44" i="29" s="1"/>
  <c r="H44" i="29"/>
  <c r="P182" i="10"/>
  <c r="AJ44" i="29" s="1"/>
  <c r="L44" i="29"/>
  <c r="U182" i="10"/>
  <c r="AO44" i="29" s="1"/>
  <c r="X182" i="10"/>
  <c r="AR44" i="29" s="1"/>
  <c r="W44" i="29"/>
  <c r="R223" i="10"/>
  <c r="BJ47" i="29" s="1"/>
  <c r="AL47" i="29"/>
  <c r="AA223" i="10"/>
  <c r="BT47" i="29" s="1"/>
  <c r="AU47" i="29"/>
  <c r="I182" i="10"/>
  <c r="AC44" i="29" s="1"/>
  <c r="AY44" i="29" s="1"/>
  <c r="E44" i="29"/>
  <c r="M182" i="10"/>
  <c r="I44" i="29"/>
  <c r="Q182" i="10"/>
  <c r="AK44" i="29" s="1"/>
  <c r="M44" i="29"/>
  <c r="AA182" i="10"/>
  <c r="Z44" i="29"/>
  <c r="W182" i="10"/>
  <c r="AQ44" i="29" s="1"/>
  <c r="V44" i="29"/>
  <c r="O182" i="10"/>
  <c r="AI44" i="29" s="1"/>
  <c r="K44" i="29"/>
  <c r="J182" i="10"/>
  <c r="AD44" i="29" s="1"/>
  <c r="BA44" i="29" s="1"/>
  <c r="F44" i="29"/>
  <c r="N182" i="10"/>
  <c r="J44" i="29"/>
  <c r="R182" i="10"/>
  <c r="AB182" i="10" s="1"/>
  <c r="AV44" i="29" s="1"/>
  <c r="N44" i="29"/>
  <c r="Z182" i="10"/>
  <c r="Y44" i="29"/>
  <c r="V182" i="10"/>
  <c r="AP44" i="29" s="1"/>
  <c r="U44" i="29"/>
  <c r="K223" i="10"/>
  <c r="AD47" i="29"/>
  <c r="BA47" i="29" s="1"/>
  <c r="Z223" i="10"/>
  <c r="BS47" i="29" s="1"/>
  <c r="AT47" i="29"/>
  <c r="I223" i="10"/>
  <c r="AC47" i="29"/>
  <c r="AY47" i="29" s="1"/>
  <c r="AB223" i="10"/>
  <c r="AB220" i="10"/>
  <c r="AV47" i="29" s="1"/>
  <c r="I185" i="10"/>
  <c r="K185" i="10"/>
  <c r="AE179" i="10"/>
  <c r="AA44" i="29" s="1"/>
  <c r="H182" i="10"/>
  <c r="Z185" i="10" l="1"/>
  <c r="BS44" i="29" s="1"/>
  <c r="AT44" i="29"/>
  <c r="N185" i="10"/>
  <c r="BF44" i="29" s="1"/>
  <c r="AH44" i="29"/>
  <c r="AA185" i="10"/>
  <c r="BT44" i="29" s="1"/>
  <c r="AU44" i="29"/>
  <c r="M185" i="10"/>
  <c r="BE44" i="29" s="1"/>
  <c r="AG44" i="29"/>
  <c r="R185" i="10"/>
  <c r="BJ44" i="29" s="1"/>
  <c r="AL44" i="29"/>
  <c r="BU47" i="29"/>
  <c r="Y351" i="10"/>
  <c r="AS55" i="29" s="1"/>
  <c r="X351" i="10"/>
  <c r="AR55" i="29" s="1"/>
  <c r="W351" i="10"/>
  <c r="AQ55" i="29" s="1"/>
  <c r="AD348" i="10"/>
  <c r="AC348" i="10"/>
  <c r="AB348" i="10"/>
  <c r="X55" i="29" s="1"/>
  <c r="AA348" i="10"/>
  <c r="W55" i="29" s="1"/>
  <c r="Z348" i="10"/>
  <c r="V55" i="29" s="1"/>
  <c r="Y348" i="10"/>
  <c r="X348" i="10"/>
  <c r="W348" i="10"/>
  <c r="S55" i="29" s="1"/>
  <c r="V348" i="10"/>
  <c r="U348" i="10"/>
  <c r="T348" i="10"/>
  <c r="S348" i="10"/>
  <c r="R348" i="10"/>
  <c r="Q348" i="10"/>
  <c r="P348" i="10"/>
  <c r="O348" i="10"/>
  <c r="N348" i="10"/>
  <c r="M348" i="10"/>
  <c r="L348" i="10"/>
  <c r="K348" i="10"/>
  <c r="J348" i="10"/>
  <c r="I348" i="10"/>
  <c r="H348" i="10"/>
  <c r="H354" i="10" s="1"/>
  <c r="AE347" i="10"/>
  <c r="AE346" i="10"/>
  <c r="AE345" i="10"/>
  <c r="AE344" i="10"/>
  <c r="AE343" i="10"/>
  <c r="AE342" i="10"/>
  <c r="AE341" i="10"/>
  <c r="AE340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Q45" i="29" s="1"/>
  <c r="V191" i="10"/>
  <c r="R45" i="29" s="1"/>
  <c r="W191" i="10"/>
  <c r="S45" i="29" s="1"/>
  <c r="X191" i="10"/>
  <c r="T45" i="29" s="1"/>
  <c r="Y191" i="10"/>
  <c r="U45" i="29" s="1"/>
  <c r="Z191" i="10"/>
  <c r="V45" i="29" s="1"/>
  <c r="AA191" i="10"/>
  <c r="W45" i="29" s="1"/>
  <c r="AB191" i="10"/>
  <c r="X45" i="29" s="1"/>
  <c r="AC191" i="10"/>
  <c r="Y45" i="29" s="1"/>
  <c r="AD191" i="10"/>
  <c r="Z45" i="29" s="1"/>
  <c r="H191" i="10"/>
  <c r="I191" i="10"/>
  <c r="AE166" i="10"/>
  <c r="AE165" i="10"/>
  <c r="AE190" i="10"/>
  <c r="AE189" i="10"/>
  <c r="S194" i="10" l="1"/>
  <c r="AM45" i="29" s="1"/>
  <c r="O45" i="29"/>
  <c r="O194" i="10"/>
  <c r="AI45" i="29" s="1"/>
  <c r="K45" i="29"/>
  <c r="K194" i="10"/>
  <c r="AE45" i="29" s="1"/>
  <c r="G45" i="29"/>
  <c r="J351" i="10"/>
  <c r="AD55" i="29" s="1"/>
  <c r="F55" i="29"/>
  <c r="N351" i="10"/>
  <c r="J55" i="29"/>
  <c r="R351" i="10"/>
  <c r="N55" i="29"/>
  <c r="V349" i="10"/>
  <c r="R55" i="29"/>
  <c r="AA351" i="10"/>
  <c r="Z55" i="29"/>
  <c r="AB185" i="10"/>
  <c r="BU44" i="29" s="1"/>
  <c r="R194" i="10"/>
  <c r="AL45" i="29" s="1"/>
  <c r="N45" i="29"/>
  <c r="N194" i="10"/>
  <c r="AH45" i="29" s="1"/>
  <c r="J45" i="29"/>
  <c r="J194" i="10"/>
  <c r="AD45" i="29" s="1"/>
  <c r="F45" i="29"/>
  <c r="K351" i="10"/>
  <c r="AE55" i="29" s="1"/>
  <c r="G55" i="29"/>
  <c r="O351" i="10"/>
  <c r="AI55" i="29" s="1"/>
  <c r="K55" i="29"/>
  <c r="S351" i="10"/>
  <c r="AM55" i="29" s="1"/>
  <c r="O55" i="29"/>
  <c r="Q194" i="10"/>
  <c r="AK45" i="29" s="1"/>
  <c r="M45" i="29"/>
  <c r="M194" i="10"/>
  <c r="AG45" i="29" s="1"/>
  <c r="I45" i="29"/>
  <c r="L351" i="10"/>
  <c r="AF55" i="29" s="1"/>
  <c r="H55" i="29"/>
  <c r="P351" i="10"/>
  <c r="AJ55" i="29" s="1"/>
  <c r="L55" i="29"/>
  <c r="T351" i="10"/>
  <c r="AN55" i="29" s="1"/>
  <c r="P55" i="29"/>
  <c r="U351" i="10"/>
  <c r="AO55" i="29" s="1"/>
  <c r="T55" i="29"/>
  <c r="I194" i="10"/>
  <c r="AC45" i="29" s="1"/>
  <c r="AY45" i="29" s="1"/>
  <c r="E45" i="29"/>
  <c r="T194" i="10"/>
  <c r="AN45" i="29" s="1"/>
  <c r="P45" i="29"/>
  <c r="P194" i="10"/>
  <c r="AJ45" i="29" s="1"/>
  <c r="L45" i="29"/>
  <c r="L194" i="10"/>
  <c r="AF45" i="29" s="1"/>
  <c r="H45" i="29"/>
  <c r="I351" i="10"/>
  <c r="AC55" i="29" s="1"/>
  <c r="AY55" i="29" s="1"/>
  <c r="E55" i="29"/>
  <c r="M351" i="10"/>
  <c r="I55" i="29"/>
  <c r="Q351" i="10"/>
  <c r="AB351" i="10" s="1"/>
  <c r="AV55" i="29" s="1"/>
  <c r="M55" i="29"/>
  <c r="U349" i="10"/>
  <c r="Q55" i="29"/>
  <c r="V351" i="10"/>
  <c r="AP55" i="29" s="1"/>
  <c r="U55" i="29"/>
  <c r="Z351" i="10"/>
  <c r="Y55" i="29"/>
  <c r="AB194" i="10"/>
  <c r="AV45" i="29" s="1"/>
  <c r="K197" i="10"/>
  <c r="I197" i="10"/>
  <c r="AB197" i="10" s="1"/>
  <c r="AE191" i="10"/>
  <c r="AA45" i="29" s="1"/>
  <c r="AE348" i="10"/>
  <c r="AA55" i="29" s="1"/>
  <c r="K354" i="10"/>
  <c r="H351" i="10"/>
  <c r="Y269" i="10"/>
  <c r="AS50" i="29" s="1"/>
  <c r="X269" i="10"/>
  <c r="AR50" i="29" s="1"/>
  <c r="W269" i="10"/>
  <c r="AQ50" i="29" s="1"/>
  <c r="V269" i="10"/>
  <c r="AP50" i="29" s="1"/>
  <c r="U269" i="10"/>
  <c r="AO50" i="29" s="1"/>
  <c r="AD266" i="10"/>
  <c r="AC266" i="10"/>
  <c r="AB266" i="10"/>
  <c r="X50" i="29" s="1"/>
  <c r="AA266" i="10"/>
  <c r="W50" i="29" s="1"/>
  <c r="Z266" i="10"/>
  <c r="V50" i="29" s="1"/>
  <c r="Y266" i="10"/>
  <c r="U50" i="29" s="1"/>
  <c r="X266" i="10"/>
  <c r="T50" i="29" s="1"/>
  <c r="W266" i="10"/>
  <c r="S50" i="29" s="1"/>
  <c r="V266" i="10"/>
  <c r="R50" i="29" s="1"/>
  <c r="U266" i="10"/>
  <c r="Q50" i="29" s="1"/>
  <c r="T266" i="10"/>
  <c r="P50" i="29" s="1"/>
  <c r="S266" i="10"/>
  <c r="O50" i="29" s="1"/>
  <c r="R266" i="10"/>
  <c r="N50" i="29" s="1"/>
  <c r="Q266" i="10"/>
  <c r="M50" i="29" s="1"/>
  <c r="P266" i="10"/>
  <c r="L50" i="29" s="1"/>
  <c r="O266" i="10"/>
  <c r="K50" i="29" s="1"/>
  <c r="N266" i="10"/>
  <c r="J50" i="29" s="1"/>
  <c r="M266" i="10"/>
  <c r="L266" i="10"/>
  <c r="K266" i="10"/>
  <c r="J266" i="10"/>
  <c r="I266" i="10"/>
  <c r="H266" i="10"/>
  <c r="H272" i="10" s="1"/>
  <c r="AE265" i="10"/>
  <c r="AE264" i="10"/>
  <c r="S58" i="12"/>
  <c r="T58" i="12"/>
  <c r="U58" i="12"/>
  <c r="V58" i="12"/>
  <c r="W58" i="12"/>
  <c r="X58" i="12"/>
  <c r="Y58" i="12"/>
  <c r="Z58" i="12"/>
  <c r="AA58" i="12"/>
  <c r="AB58" i="12"/>
  <c r="AC58" i="12"/>
  <c r="AE39" i="12"/>
  <c r="M58" i="12"/>
  <c r="J269" i="10" l="1"/>
  <c r="F50" i="29"/>
  <c r="AA269" i="10"/>
  <c r="Z50" i="29"/>
  <c r="Z354" i="10"/>
  <c r="BS55" i="29" s="1"/>
  <c r="AT55" i="29"/>
  <c r="M354" i="10"/>
  <c r="BE55" i="29" s="1"/>
  <c r="AG55" i="29"/>
  <c r="L269" i="10"/>
  <c r="AF50" i="29" s="1"/>
  <c r="H50" i="29"/>
  <c r="K269" i="10"/>
  <c r="AE50" i="29" s="1"/>
  <c r="G50" i="29"/>
  <c r="I354" i="10"/>
  <c r="AA354" i="10"/>
  <c r="BT55" i="29" s="1"/>
  <c r="AU55" i="29"/>
  <c r="R354" i="10"/>
  <c r="BJ55" i="29" s="1"/>
  <c r="AL55" i="29"/>
  <c r="BA55" i="29"/>
  <c r="Q354" i="10"/>
  <c r="BI55" i="29" s="1"/>
  <c r="AK55" i="29"/>
  <c r="BA45" i="29"/>
  <c r="BU45" i="29" s="1"/>
  <c r="I269" i="10"/>
  <c r="E50" i="29"/>
  <c r="M269" i="10"/>
  <c r="AG50" i="29" s="1"/>
  <c r="I50" i="29"/>
  <c r="Z269" i="10"/>
  <c r="Y50" i="29"/>
  <c r="N354" i="10"/>
  <c r="BF55" i="29" s="1"/>
  <c r="AH55" i="29"/>
  <c r="Q269" i="10"/>
  <c r="AK50" i="29" s="1"/>
  <c r="N269" i="10"/>
  <c r="R269" i="10"/>
  <c r="O269" i="10"/>
  <c r="AI50" i="29" s="1"/>
  <c r="S269" i="10"/>
  <c r="AM50" i="29" s="1"/>
  <c r="P269" i="10"/>
  <c r="AJ50" i="29" s="1"/>
  <c r="T269" i="10"/>
  <c r="AN50" i="29" s="1"/>
  <c r="AB354" i="10"/>
  <c r="AE266" i="10"/>
  <c r="AA50" i="29" s="1"/>
  <c r="M272" i="10"/>
  <c r="BE50" i="29" s="1"/>
  <c r="H269" i="10"/>
  <c r="BU55" i="29" l="1"/>
  <c r="Z272" i="10"/>
  <c r="BS50" i="29" s="1"/>
  <c r="AT50" i="29"/>
  <c r="I272" i="10"/>
  <c r="AC50" i="29"/>
  <c r="AY50" i="29" s="1"/>
  <c r="AA272" i="10"/>
  <c r="BT50" i="29" s="1"/>
  <c r="AU50" i="29"/>
  <c r="R272" i="10"/>
  <c r="BJ50" i="29" s="1"/>
  <c r="AL50" i="29"/>
  <c r="N272" i="10"/>
  <c r="BF50" i="29" s="1"/>
  <c r="AH50" i="29"/>
  <c r="K272" i="10"/>
  <c r="AB272" i="10" s="1"/>
  <c r="AD50" i="29"/>
  <c r="BA50" i="29" s="1"/>
  <c r="AB269" i="10"/>
  <c r="AV50" i="29" s="1"/>
  <c r="AE71" i="28"/>
  <c r="BU50" i="29" l="1"/>
  <c r="AE32" i="28"/>
  <c r="AE26" i="28"/>
  <c r="AE127" i="28"/>
  <c r="I147" i="28"/>
  <c r="J142" i="28"/>
  <c r="K142" i="28"/>
  <c r="K147" i="28" s="1"/>
  <c r="I150" i="28" s="1"/>
  <c r="L142" i="28"/>
  <c r="L147" i="28" s="1"/>
  <c r="M142" i="28"/>
  <c r="M147" i="28" s="1"/>
  <c r="M150" i="28" s="1"/>
  <c r="N142" i="28"/>
  <c r="O142" i="28"/>
  <c r="P142" i="28"/>
  <c r="Q142" i="28"/>
  <c r="R142" i="28"/>
  <c r="S142" i="28"/>
  <c r="T142" i="28"/>
  <c r="U142" i="28"/>
  <c r="V142" i="28"/>
  <c r="W142" i="28"/>
  <c r="X142" i="28"/>
  <c r="U147" i="28" s="1"/>
  <c r="U150" i="28" s="1"/>
  <c r="Y142" i="28"/>
  <c r="V147" i="28" s="1"/>
  <c r="V150" i="28" s="1"/>
  <c r="Z142" i="28"/>
  <c r="W147" i="28" s="1"/>
  <c r="W150" i="28" s="1"/>
  <c r="AA142" i="28"/>
  <c r="X147" i="28" s="1"/>
  <c r="AB142" i="28"/>
  <c r="Y147" i="28" s="1"/>
  <c r="AC142" i="28"/>
  <c r="AD142" i="28"/>
  <c r="H142" i="28"/>
  <c r="H150" i="28" s="1"/>
  <c r="AE141" i="28"/>
  <c r="AE140" i="28"/>
  <c r="AE139" i="28"/>
  <c r="AE138" i="28"/>
  <c r="AE137" i="28"/>
  <c r="AE136" i="28"/>
  <c r="AE135" i="28"/>
  <c r="AE134" i="28"/>
  <c r="AE132" i="28"/>
  <c r="AE131" i="28"/>
  <c r="AE130" i="28"/>
  <c r="AE129" i="28"/>
  <c r="AE128" i="28"/>
  <c r="AE126" i="28"/>
  <c r="AE125" i="28"/>
  <c r="AE124" i="28"/>
  <c r="AE123" i="28"/>
  <c r="AE122" i="28"/>
  <c r="AE121" i="28"/>
  <c r="AE120" i="28"/>
  <c r="AE119" i="28"/>
  <c r="AE118" i="28"/>
  <c r="AE117" i="28"/>
  <c r="AE116" i="28"/>
  <c r="AE115" i="28"/>
  <c r="AE114" i="28"/>
  <c r="AE113" i="28"/>
  <c r="AE112" i="28"/>
  <c r="AE111" i="28"/>
  <c r="AE110" i="28"/>
  <c r="AE109" i="28"/>
  <c r="AE108" i="28"/>
  <c r="AE107" i="28"/>
  <c r="AE106" i="28"/>
  <c r="AE105" i="28"/>
  <c r="AE104" i="28"/>
  <c r="AE103" i="28"/>
  <c r="AE102" i="28"/>
  <c r="AE101" i="28"/>
  <c r="AE100" i="28"/>
  <c r="AE99" i="28"/>
  <c r="AE98" i="28"/>
  <c r="AE97" i="28"/>
  <c r="AE96" i="28"/>
  <c r="AE95" i="28"/>
  <c r="AE94" i="28"/>
  <c r="AE93" i="28"/>
  <c r="AE92" i="28"/>
  <c r="AE91" i="28"/>
  <c r="AE90" i="28"/>
  <c r="AE89" i="28"/>
  <c r="AE88" i="28"/>
  <c r="AE86" i="28"/>
  <c r="AE85" i="28"/>
  <c r="AE84" i="28"/>
  <c r="AE83" i="28"/>
  <c r="AE82" i="28"/>
  <c r="AE81" i="28"/>
  <c r="AE80" i="28"/>
  <c r="AE79" i="28"/>
  <c r="AE78" i="28"/>
  <c r="AE77" i="28"/>
  <c r="AE76" i="28"/>
  <c r="AE75" i="28"/>
  <c r="AE74" i="28"/>
  <c r="AE73" i="28"/>
  <c r="AE70" i="28"/>
  <c r="AE69" i="28"/>
  <c r="AE68" i="28"/>
  <c r="AE67" i="28"/>
  <c r="AE66" i="28"/>
  <c r="AE65" i="28"/>
  <c r="AE64" i="28"/>
  <c r="AE63" i="28"/>
  <c r="AE62" i="28"/>
  <c r="AE61" i="28"/>
  <c r="AE60" i="28"/>
  <c r="AE59" i="28"/>
  <c r="AE58" i="28"/>
  <c r="AE57" i="28"/>
  <c r="AE56" i="28"/>
  <c r="AE55" i="28"/>
  <c r="AE54" i="28"/>
  <c r="AE53" i="28"/>
  <c r="AE52" i="28"/>
  <c r="AE51" i="28"/>
  <c r="AE50" i="28"/>
  <c r="AE49" i="28"/>
  <c r="AE47" i="28"/>
  <c r="AE46" i="28"/>
  <c r="AE45" i="28"/>
  <c r="AE44" i="28"/>
  <c r="AE43" i="28"/>
  <c r="AE42" i="28"/>
  <c r="AE41" i="28"/>
  <c r="AE39" i="28"/>
  <c r="AE38" i="28"/>
  <c r="AE37" i="28"/>
  <c r="AE36" i="28"/>
  <c r="AE35" i="28"/>
  <c r="AE34" i="28"/>
  <c r="AE33" i="28"/>
  <c r="AE31" i="28"/>
  <c r="AE30" i="28"/>
  <c r="AE29" i="28"/>
  <c r="AE28" i="28"/>
  <c r="AE27" i="28"/>
  <c r="N147" i="28"/>
  <c r="N150" i="28" s="1"/>
  <c r="O147" i="28"/>
  <c r="O150" i="28" s="1"/>
  <c r="P147" i="28"/>
  <c r="P150" i="28" s="1"/>
  <c r="Q147" i="28"/>
  <c r="Q150" i="28" s="1"/>
  <c r="R147" i="28"/>
  <c r="R150" i="28" s="1"/>
  <c r="S147" i="28"/>
  <c r="T147" i="28"/>
  <c r="T150" i="28" s="1"/>
  <c r="Z147" i="28"/>
  <c r="Z150" i="28" s="1"/>
  <c r="AA147" i="28"/>
  <c r="AA150" i="28" s="1"/>
  <c r="AE228" i="28"/>
  <c r="AE229" i="28"/>
  <c r="AE230" i="28"/>
  <c r="AE231" i="28"/>
  <c r="AE232" i="28"/>
  <c r="AE233" i="28"/>
  <c r="AE234" i="28"/>
  <c r="AE235" i="28"/>
  <c r="AE236" i="28"/>
  <c r="AE216" i="20"/>
  <c r="Y258" i="20"/>
  <c r="X258" i="20"/>
  <c r="W258" i="20"/>
  <c r="V258" i="20"/>
  <c r="U258" i="20"/>
  <c r="AD255" i="20"/>
  <c r="AA258" i="20" s="1"/>
  <c r="AA261" i="20" s="1"/>
  <c r="AC255" i="20"/>
  <c r="Z258" i="20" s="1"/>
  <c r="Z261" i="20" s="1"/>
  <c r="AB255" i="20"/>
  <c r="AA255" i="20"/>
  <c r="Z255" i="20"/>
  <c r="Y255" i="20"/>
  <c r="X255" i="20"/>
  <c r="W255" i="20"/>
  <c r="V255" i="20"/>
  <c r="V256" i="20" s="1"/>
  <c r="U255" i="20"/>
  <c r="U256" i="20" s="1"/>
  <c r="T255" i="20"/>
  <c r="T258" i="20" s="1"/>
  <c r="T261" i="20" s="1"/>
  <c r="S255" i="20"/>
  <c r="S258" i="20" s="1"/>
  <c r="R255" i="20"/>
  <c r="R258" i="20" s="1"/>
  <c r="R261" i="20" s="1"/>
  <c r="Q255" i="20"/>
  <c r="Q258" i="20" s="1"/>
  <c r="P255" i="20"/>
  <c r="P258" i="20" s="1"/>
  <c r="P261" i="20" s="1"/>
  <c r="O255" i="20"/>
  <c r="O258" i="20" s="1"/>
  <c r="O261" i="20" s="1"/>
  <c r="N255" i="20"/>
  <c r="N258" i="20" s="1"/>
  <c r="N261" i="20" s="1"/>
  <c r="M255" i="20"/>
  <c r="M258" i="20" s="1"/>
  <c r="M261" i="20" s="1"/>
  <c r="L255" i="20"/>
  <c r="L258" i="20" s="1"/>
  <c r="K255" i="20"/>
  <c r="K258" i="20" s="1"/>
  <c r="J255" i="20"/>
  <c r="J258" i="20" s="1"/>
  <c r="I255" i="20"/>
  <c r="I258" i="20" s="1"/>
  <c r="H255" i="20"/>
  <c r="H258" i="20" s="1"/>
  <c r="AE254" i="20"/>
  <c r="AE253" i="20"/>
  <c r="AE252" i="20"/>
  <c r="Y230" i="20"/>
  <c r="X230" i="20"/>
  <c r="W230" i="20"/>
  <c r="V230" i="20"/>
  <c r="U230" i="20"/>
  <c r="AD227" i="20"/>
  <c r="AA230" i="20" s="1"/>
  <c r="AA233" i="20" s="1"/>
  <c r="AC227" i="20"/>
  <c r="Z230" i="20" s="1"/>
  <c r="Z233" i="20" s="1"/>
  <c r="AB227" i="20"/>
  <c r="AA227" i="20"/>
  <c r="Z227" i="20"/>
  <c r="Y227" i="20"/>
  <c r="X227" i="20"/>
  <c r="W227" i="20"/>
  <c r="V227" i="20"/>
  <c r="V228" i="20" s="1"/>
  <c r="U227" i="20"/>
  <c r="U228" i="20" s="1"/>
  <c r="T227" i="20"/>
  <c r="T230" i="20" s="1"/>
  <c r="S227" i="20"/>
  <c r="S230" i="20" s="1"/>
  <c r="R227" i="20"/>
  <c r="R230" i="20" s="1"/>
  <c r="R233" i="20" s="1"/>
  <c r="Q227" i="20"/>
  <c r="Q230" i="20" s="1"/>
  <c r="Q233" i="20" s="1"/>
  <c r="P227" i="20"/>
  <c r="P230" i="20" s="1"/>
  <c r="P233" i="20" s="1"/>
  <c r="O227" i="20"/>
  <c r="O230" i="20" s="1"/>
  <c r="N227" i="20"/>
  <c r="N230" i="20" s="1"/>
  <c r="M227" i="20"/>
  <c r="M230" i="20" s="1"/>
  <c r="M233" i="20" s="1"/>
  <c r="L227" i="20"/>
  <c r="L230" i="20" s="1"/>
  <c r="K227" i="20"/>
  <c r="K230" i="20" s="1"/>
  <c r="J227" i="20"/>
  <c r="J230" i="20" s="1"/>
  <c r="I227" i="20"/>
  <c r="I230" i="20" s="1"/>
  <c r="H227" i="20"/>
  <c r="H230" i="20" s="1"/>
  <c r="AE226" i="20"/>
  <c r="AE225" i="20"/>
  <c r="AE224" i="20"/>
  <c r="AE223" i="20"/>
  <c r="AE222" i="20"/>
  <c r="AE221" i="20"/>
  <c r="AE220" i="20"/>
  <c r="AE219" i="20"/>
  <c r="AE218" i="20"/>
  <c r="AE217" i="20"/>
  <c r="AE215" i="20"/>
  <c r="AE214" i="20"/>
  <c r="AE213" i="20"/>
  <c r="AE212" i="20"/>
  <c r="AE211" i="20"/>
  <c r="AE210" i="20"/>
  <c r="AE209" i="20"/>
  <c r="AE208" i="20"/>
  <c r="AE207" i="20"/>
  <c r="AE206" i="20"/>
  <c r="AE205" i="20"/>
  <c r="AE61" i="20"/>
  <c r="AE62" i="20"/>
  <c r="AE63" i="20"/>
  <c r="AE64" i="20"/>
  <c r="AE65" i="20"/>
  <c r="AE66" i="20"/>
  <c r="AE67" i="20"/>
  <c r="AE68" i="20"/>
  <c r="AE69" i="20"/>
  <c r="AE70" i="20"/>
  <c r="AE71" i="20"/>
  <c r="AE72" i="20"/>
  <c r="Y77" i="20"/>
  <c r="Y80" i="20"/>
  <c r="X77" i="20"/>
  <c r="X80" i="20" s="1"/>
  <c r="W77" i="20"/>
  <c r="W80" i="20"/>
  <c r="V77" i="20"/>
  <c r="V80" i="20" s="1"/>
  <c r="U80" i="20"/>
  <c r="AD74" i="20"/>
  <c r="AA77" i="20" s="1"/>
  <c r="AA80" i="20" s="1"/>
  <c r="AC74" i="20"/>
  <c r="Z77" i="20" s="1"/>
  <c r="Z80" i="20" s="1"/>
  <c r="AB74" i="20"/>
  <c r="AA74" i="20"/>
  <c r="Z74" i="20"/>
  <c r="Y74" i="20"/>
  <c r="X74" i="20"/>
  <c r="W74" i="20"/>
  <c r="V74" i="20"/>
  <c r="V75" i="20" s="1"/>
  <c r="U74" i="20"/>
  <c r="U75" i="20" s="1"/>
  <c r="T74" i="20"/>
  <c r="T77" i="20" s="1"/>
  <c r="T80" i="20" s="1"/>
  <c r="S74" i="20"/>
  <c r="S77" i="20" s="1"/>
  <c r="S80" i="20" s="1"/>
  <c r="R74" i="20"/>
  <c r="R77" i="20" s="1"/>
  <c r="R80" i="20" s="1"/>
  <c r="Q74" i="20"/>
  <c r="Q77" i="20" s="1"/>
  <c r="P74" i="20"/>
  <c r="P77" i="20" s="1"/>
  <c r="P80" i="20" s="1"/>
  <c r="O74" i="20"/>
  <c r="O77" i="20" s="1"/>
  <c r="O80" i="20" s="1"/>
  <c r="N74" i="20"/>
  <c r="N77" i="20" s="1"/>
  <c r="N80" i="20" s="1"/>
  <c r="M74" i="20"/>
  <c r="M77" i="20" s="1"/>
  <c r="M80" i="20" s="1"/>
  <c r="L74" i="20"/>
  <c r="K74" i="20"/>
  <c r="J74" i="20"/>
  <c r="I74" i="20"/>
  <c r="H74" i="20"/>
  <c r="H80" i="20" s="1"/>
  <c r="AE73" i="20"/>
  <c r="AE60" i="20"/>
  <c r="AE59" i="20"/>
  <c r="AE58" i="20"/>
  <c r="AE57" i="20"/>
  <c r="AE56" i="20"/>
  <c r="AE55" i="20"/>
  <c r="AE54" i="20"/>
  <c r="AE53" i="20"/>
  <c r="AE52" i="20"/>
  <c r="AE51" i="20"/>
  <c r="AE50" i="20"/>
  <c r="AE49" i="20"/>
  <c r="AE48" i="20"/>
  <c r="AE47" i="20"/>
  <c r="AE46" i="20"/>
  <c r="AE45" i="20"/>
  <c r="AE44" i="20"/>
  <c r="AE43" i="20"/>
  <c r="AE42" i="20"/>
  <c r="AE41" i="20"/>
  <c r="AE40" i="20"/>
  <c r="AE39" i="20"/>
  <c r="AE38" i="20"/>
  <c r="AE37" i="20"/>
  <c r="K261" i="20"/>
  <c r="H261" i="20"/>
  <c r="AE255" i="20"/>
  <c r="I261" i="20"/>
  <c r="H233" i="20"/>
  <c r="I233" i="20"/>
  <c r="K233" i="20"/>
  <c r="I80" i="20"/>
  <c r="AE85" i="19"/>
  <c r="AE86" i="19"/>
  <c r="AE87" i="19"/>
  <c r="AE88" i="19"/>
  <c r="AE89" i="19"/>
  <c r="AE84" i="19"/>
  <c r="M15" i="19"/>
  <c r="V13" i="19"/>
  <c r="AE128" i="19"/>
  <c r="AE129" i="19"/>
  <c r="AE130" i="19"/>
  <c r="AE131" i="19"/>
  <c r="AE132" i="19"/>
  <c r="AE133" i="19"/>
  <c r="AE134" i="19"/>
  <c r="AE135" i="19"/>
  <c r="AE136" i="19"/>
  <c r="AE137" i="19"/>
  <c r="AE138" i="19"/>
  <c r="AE139" i="19"/>
  <c r="AE127" i="19"/>
  <c r="I140" i="19"/>
  <c r="I143" i="19" s="1"/>
  <c r="J140" i="19"/>
  <c r="J143" i="19" s="1"/>
  <c r="K140" i="19"/>
  <c r="K143" i="19" s="1"/>
  <c r="L140" i="19"/>
  <c r="L143" i="19" s="1"/>
  <c r="M140" i="19"/>
  <c r="M143" i="19" s="1"/>
  <c r="M146" i="19" s="1"/>
  <c r="N140" i="19"/>
  <c r="N143" i="19" s="1"/>
  <c r="N146" i="19" s="1"/>
  <c r="O140" i="19"/>
  <c r="O143" i="19" s="1"/>
  <c r="P140" i="19"/>
  <c r="P143" i="19" s="1"/>
  <c r="P146" i="19" s="1"/>
  <c r="Q140" i="19"/>
  <c r="Q143" i="19" s="1"/>
  <c r="Q146" i="19" s="1"/>
  <c r="R140" i="19"/>
  <c r="R143" i="19" s="1"/>
  <c r="R146" i="19" s="1"/>
  <c r="S140" i="19"/>
  <c r="S143" i="19" s="1"/>
  <c r="T140" i="19"/>
  <c r="T143" i="19" s="1"/>
  <c r="T146" i="19" s="1"/>
  <c r="U140" i="19"/>
  <c r="U141" i="19" s="1"/>
  <c r="V140" i="19"/>
  <c r="W140" i="19"/>
  <c r="X140" i="19"/>
  <c r="Y140" i="19"/>
  <c r="Z140" i="19"/>
  <c r="AA140" i="19"/>
  <c r="AB140" i="19"/>
  <c r="AC140" i="19"/>
  <c r="Z143" i="19" s="1"/>
  <c r="Z146" i="19" s="1"/>
  <c r="AD140" i="19"/>
  <c r="AA143" i="19" s="1"/>
  <c r="AA146" i="19" s="1"/>
  <c r="H140" i="19"/>
  <c r="I234" i="19"/>
  <c r="Y237" i="19"/>
  <c r="X237" i="19"/>
  <c r="W237" i="19"/>
  <c r="V237" i="19"/>
  <c r="AD234" i="19"/>
  <c r="AA237" i="19" s="1"/>
  <c r="AA240" i="19" s="1"/>
  <c r="AC234" i="19"/>
  <c r="Z237" i="19" s="1"/>
  <c r="Z240" i="19" s="1"/>
  <c r="AB234" i="19"/>
  <c r="AA234" i="19"/>
  <c r="Z234" i="19"/>
  <c r="Y234" i="19"/>
  <c r="X234" i="19"/>
  <c r="U237" i="19" s="1"/>
  <c r="U240" i="19" s="1"/>
  <c r="W234" i="19"/>
  <c r="V234" i="19"/>
  <c r="V235" i="19" s="1"/>
  <c r="U234" i="19"/>
  <c r="U235" i="19" s="1"/>
  <c r="T234" i="19"/>
  <c r="T237" i="19" s="1"/>
  <c r="T240" i="19" s="1"/>
  <c r="S234" i="19"/>
  <c r="S237" i="19" s="1"/>
  <c r="R234" i="19"/>
  <c r="R237" i="19" s="1"/>
  <c r="R240" i="19" s="1"/>
  <c r="Q234" i="19"/>
  <c r="Q237" i="19" s="1"/>
  <c r="Q240" i="19" s="1"/>
  <c r="P234" i="19"/>
  <c r="P237" i="19" s="1"/>
  <c r="P240" i="19" s="1"/>
  <c r="O234" i="19"/>
  <c r="O237" i="19" s="1"/>
  <c r="O240" i="19" s="1"/>
  <c r="N234" i="19"/>
  <c r="N237" i="19" s="1"/>
  <c r="N240" i="19" s="1"/>
  <c r="M234" i="19"/>
  <c r="M237" i="19" s="1"/>
  <c r="M240" i="19" s="1"/>
  <c r="L234" i="19"/>
  <c r="L237" i="19" s="1"/>
  <c r="K234" i="19"/>
  <c r="K237" i="19" s="1"/>
  <c r="J234" i="19"/>
  <c r="J237" i="19" s="1"/>
  <c r="H240" i="19"/>
  <c r="AE233" i="19"/>
  <c r="AE232" i="19"/>
  <c r="AE231" i="19"/>
  <c r="AE230" i="19"/>
  <c r="AE229" i="19"/>
  <c r="AE228" i="19"/>
  <c r="AE227" i="19"/>
  <c r="AE226" i="19"/>
  <c r="AE225" i="19"/>
  <c r="AE224" i="19"/>
  <c r="AE223" i="19"/>
  <c r="AE222" i="19"/>
  <c r="AE221" i="19"/>
  <c r="AE220" i="19"/>
  <c r="AE219" i="19"/>
  <c r="AE218" i="19"/>
  <c r="AE217" i="19"/>
  <c r="AE216" i="19"/>
  <c r="AE215" i="19"/>
  <c r="AE214" i="19"/>
  <c r="AE213" i="19"/>
  <c r="AE212" i="19"/>
  <c r="AE211" i="19"/>
  <c r="AE210" i="19"/>
  <c r="AE209" i="19"/>
  <c r="AE208" i="19"/>
  <c r="AE207" i="19"/>
  <c r="AE206" i="19"/>
  <c r="AE205" i="19"/>
  <c r="AE204" i="19"/>
  <c r="AE203" i="19"/>
  <c r="AE202" i="19"/>
  <c r="AE201" i="19"/>
  <c r="AE200" i="19"/>
  <c r="AE199" i="19"/>
  <c r="AE198" i="19"/>
  <c r="AE197" i="19"/>
  <c r="AE196" i="19"/>
  <c r="AE195" i="19"/>
  <c r="AE194" i="19"/>
  <c r="AE193" i="19"/>
  <c r="AE192" i="19"/>
  <c r="AE191" i="19"/>
  <c r="AE190" i="19"/>
  <c r="AE189" i="19"/>
  <c r="AE188" i="19"/>
  <c r="AE187" i="19"/>
  <c r="AE186" i="19"/>
  <c r="AE185" i="19"/>
  <c r="AE184" i="19"/>
  <c r="AE183" i="19"/>
  <c r="AE182" i="19"/>
  <c r="AE181" i="19"/>
  <c r="AE180" i="19"/>
  <c r="AE179" i="19"/>
  <c r="AE178" i="19"/>
  <c r="AE177" i="19"/>
  <c r="AE176" i="19"/>
  <c r="AE175" i="19"/>
  <c r="AE174" i="19"/>
  <c r="AE173" i="19"/>
  <c r="AE172" i="19"/>
  <c r="AE171" i="19"/>
  <c r="AE170" i="19"/>
  <c r="AE169" i="19"/>
  <c r="AE168" i="19"/>
  <c r="AE167" i="19"/>
  <c r="AE166" i="19"/>
  <c r="AE165" i="19"/>
  <c r="AE164" i="19"/>
  <c r="AE163" i="19"/>
  <c r="AE162" i="19"/>
  <c r="AE161" i="19"/>
  <c r="AE160" i="19"/>
  <c r="AE159" i="19"/>
  <c r="AE158" i="19"/>
  <c r="AE157" i="19"/>
  <c r="AE156" i="19"/>
  <c r="AE155" i="19"/>
  <c r="AE154" i="19"/>
  <c r="AE153" i="19"/>
  <c r="AE152" i="19"/>
  <c r="AE151" i="19"/>
  <c r="AE150" i="19"/>
  <c r="Y108" i="19"/>
  <c r="X108" i="19"/>
  <c r="W108" i="19"/>
  <c r="V108" i="19"/>
  <c r="AD105" i="19"/>
  <c r="AA108" i="19" s="1"/>
  <c r="AA111" i="19" s="1"/>
  <c r="AC105" i="19"/>
  <c r="Z108" i="19" s="1"/>
  <c r="Z111" i="19" s="1"/>
  <c r="AB105" i="19"/>
  <c r="AA105" i="19"/>
  <c r="Z105" i="19"/>
  <c r="Y105" i="19"/>
  <c r="X105" i="19"/>
  <c r="W105" i="19"/>
  <c r="V105" i="19"/>
  <c r="U105" i="19"/>
  <c r="T105" i="19"/>
  <c r="T108" i="19" s="1"/>
  <c r="T111" i="19" s="1"/>
  <c r="S105" i="19"/>
  <c r="S108" i="19" s="1"/>
  <c r="R105" i="19"/>
  <c r="R108" i="19" s="1"/>
  <c r="R111" i="19" s="1"/>
  <c r="Q105" i="19"/>
  <c r="Q108" i="19" s="1"/>
  <c r="P105" i="19"/>
  <c r="P108" i="19" s="1"/>
  <c r="P111" i="19" s="1"/>
  <c r="O105" i="19"/>
  <c r="O108" i="19" s="1"/>
  <c r="O111" i="19" s="1"/>
  <c r="N105" i="19"/>
  <c r="N108" i="19" s="1"/>
  <c r="N111" i="19" s="1"/>
  <c r="M105" i="19"/>
  <c r="M108" i="19" s="1"/>
  <c r="M111" i="19" s="1"/>
  <c r="L105" i="19"/>
  <c r="L108" i="19" s="1"/>
  <c r="K105" i="19"/>
  <c r="K108" i="19" s="1"/>
  <c r="J105" i="19"/>
  <c r="J108" i="19" s="1"/>
  <c r="K111" i="19" s="1"/>
  <c r="I105" i="19"/>
  <c r="I108" i="19" s="1"/>
  <c r="H105" i="19"/>
  <c r="H111" i="19" s="1"/>
  <c r="AE104" i="19"/>
  <c r="AE103" i="19"/>
  <c r="AE102" i="19"/>
  <c r="AE101" i="19"/>
  <c r="AE100" i="19"/>
  <c r="Y77" i="19"/>
  <c r="X77" i="19"/>
  <c r="W77" i="19"/>
  <c r="V77" i="19"/>
  <c r="AD74" i="19"/>
  <c r="AA77" i="19" s="1"/>
  <c r="AA80" i="19" s="1"/>
  <c r="AC74" i="19"/>
  <c r="Z77" i="19" s="1"/>
  <c r="Z80" i="19" s="1"/>
  <c r="AB74" i="19"/>
  <c r="AA74" i="19"/>
  <c r="Z74" i="19"/>
  <c r="Y74" i="19"/>
  <c r="U77" i="19"/>
  <c r="U80" i="19"/>
  <c r="W74" i="19"/>
  <c r="V74" i="19"/>
  <c r="V75" i="19" s="1"/>
  <c r="U74" i="19"/>
  <c r="U75" i="19" s="1"/>
  <c r="T74" i="19"/>
  <c r="T77" i="19" s="1"/>
  <c r="T80" i="19" s="1"/>
  <c r="S74" i="19"/>
  <c r="S77" i="19" s="1"/>
  <c r="R77" i="19"/>
  <c r="R80" i="19" s="1"/>
  <c r="Q74" i="19"/>
  <c r="Q77" i="19" s="1"/>
  <c r="Q80" i="19" s="1"/>
  <c r="P74" i="19"/>
  <c r="P77" i="19" s="1"/>
  <c r="P80" i="19" s="1"/>
  <c r="O74" i="19"/>
  <c r="O77" i="19" s="1"/>
  <c r="O80" i="19" s="1"/>
  <c r="N74" i="19"/>
  <c r="N77" i="19" s="1"/>
  <c r="N80" i="19" s="1"/>
  <c r="M74" i="19"/>
  <c r="M77" i="19" s="1"/>
  <c r="M80" i="19" s="1"/>
  <c r="L74" i="19"/>
  <c r="L77" i="19" s="1"/>
  <c r="K74" i="19"/>
  <c r="K77" i="19" s="1"/>
  <c r="J74" i="19"/>
  <c r="J77" i="19" s="1"/>
  <c r="I74" i="19"/>
  <c r="AE74" i="19" s="1"/>
  <c r="H77" i="19"/>
  <c r="AE73" i="19"/>
  <c r="AE72" i="19"/>
  <c r="AE71" i="19"/>
  <c r="AE70" i="19"/>
  <c r="AE69" i="19"/>
  <c r="AE68" i="19"/>
  <c r="AE67" i="19"/>
  <c r="AE66" i="19"/>
  <c r="AE65" i="19"/>
  <c r="AE64" i="19"/>
  <c r="AE63" i="19"/>
  <c r="AE62" i="19"/>
  <c r="AE61" i="19"/>
  <c r="AE60" i="19"/>
  <c r="AE59" i="19"/>
  <c r="AE58" i="19"/>
  <c r="H80" i="19"/>
  <c r="Y51" i="19"/>
  <c r="X51" i="19"/>
  <c r="W51" i="19"/>
  <c r="V51" i="19"/>
  <c r="U51" i="19"/>
  <c r="AD48" i="19"/>
  <c r="AA51" i="19" s="1"/>
  <c r="AA54" i="19" s="1"/>
  <c r="AC48" i="19"/>
  <c r="Z51" i="19" s="1"/>
  <c r="Z54" i="19" s="1"/>
  <c r="AB48" i="19"/>
  <c r="AA48" i="19"/>
  <c r="Z48" i="19"/>
  <c r="Y48" i="19"/>
  <c r="X48" i="19"/>
  <c r="W48" i="19"/>
  <c r="V48" i="19"/>
  <c r="U48" i="19"/>
  <c r="T48" i="19"/>
  <c r="T51" i="19" s="1"/>
  <c r="T54" i="19" s="1"/>
  <c r="S48" i="19"/>
  <c r="S51" i="19" s="1"/>
  <c r="R48" i="19"/>
  <c r="R51" i="19" s="1"/>
  <c r="R54" i="19" s="1"/>
  <c r="Q48" i="19"/>
  <c r="Q51" i="19" s="1"/>
  <c r="Q54" i="19" s="1"/>
  <c r="P48" i="19"/>
  <c r="P51" i="19" s="1"/>
  <c r="P54" i="19" s="1"/>
  <c r="O48" i="19"/>
  <c r="O51" i="19" s="1"/>
  <c r="O54" i="19" s="1"/>
  <c r="N48" i="19"/>
  <c r="N51" i="19" s="1"/>
  <c r="N54" i="19" s="1"/>
  <c r="M48" i="19"/>
  <c r="M51" i="19" s="1"/>
  <c r="M54" i="19" s="1"/>
  <c r="L48" i="19"/>
  <c r="L51" i="19" s="1"/>
  <c r="K48" i="19"/>
  <c r="K51" i="19" s="1"/>
  <c r="L54" i="19" s="1"/>
  <c r="J48" i="19"/>
  <c r="J51" i="19" s="1"/>
  <c r="I48" i="19"/>
  <c r="I51" i="19" s="1"/>
  <c r="I54" i="19" s="1"/>
  <c r="H48" i="19"/>
  <c r="H51" i="19" s="1"/>
  <c r="AE47" i="19"/>
  <c r="AE46" i="19"/>
  <c r="AE45" i="19"/>
  <c r="AE44" i="19"/>
  <c r="AE43" i="19"/>
  <c r="AE42" i="19"/>
  <c r="AE41" i="19"/>
  <c r="AE40" i="19"/>
  <c r="AE39" i="19"/>
  <c r="AE38" i="19"/>
  <c r="AE37" i="19"/>
  <c r="AE36" i="19"/>
  <c r="AE35" i="19"/>
  <c r="AE34" i="19"/>
  <c r="H54" i="19"/>
  <c r="AD12" i="19"/>
  <c r="AA15" i="19" s="1"/>
  <c r="AA18" i="19" s="1"/>
  <c r="AC12" i="19"/>
  <c r="Z15" i="19" s="1"/>
  <c r="Z18" i="19" s="1"/>
  <c r="AB12" i="19"/>
  <c r="Y15" i="19" s="1"/>
  <c r="AA12" i="19"/>
  <c r="X15" i="19" s="1"/>
  <c r="Z12" i="19"/>
  <c r="W15" i="19" s="1"/>
  <c r="Y12" i="19"/>
  <c r="V15" i="19" s="1"/>
  <c r="X12" i="19"/>
  <c r="U15" i="19" s="1"/>
  <c r="W12" i="19"/>
  <c r="U12" i="19"/>
  <c r="T12" i="19"/>
  <c r="T15" i="19" s="1"/>
  <c r="T18" i="19" s="1"/>
  <c r="S12" i="19"/>
  <c r="S15" i="19" s="1"/>
  <c r="R15" i="19"/>
  <c r="R18" i="19" s="1"/>
  <c r="Q15" i="19"/>
  <c r="Q18" i="19" s="1"/>
  <c r="P12" i="19"/>
  <c r="P15" i="19" s="1"/>
  <c r="P18" i="19" s="1"/>
  <c r="O12" i="19"/>
  <c r="O15" i="19" s="1"/>
  <c r="O18" i="19" s="1"/>
  <c r="N12" i="19"/>
  <c r="N15" i="19" s="1"/>
  <c r="N18" i="19" s="1"/>
  <c r="M18" i="19"/>
  <c r="L12" i="19"/>
  <c r="L15" i="19" s="1"/>
  <c r="K12" i="19"/>
  <c r="K15" i="19" s="1"/>
  <c r="L18" i="19" s="1"/>
  <c r="J12" i="19"/>
  <c r="J15" i="19" s="1"/>
  <c r="I12" i="19"/>
  <c r="H12" i="19"/>
  <c r="H18" i="19" s="1"/>
  <c r="AE11" i="19"/>
  <c r="AE10" i="19"/>
  <c r="AE9" i="19"/>
  <c r="AE8" i="19"/>
  <c r="AE7" i="19"/>
  <c r="AE6" i="19"/>
  <c r="AE5" i="19"/>
  <c r="AE4" i="19"/>
  <c r="AE3" i="19"/>
  <c r="AE2" i="19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Y30" i="20"/>
  <c r="Y33" i="20" s="1"/>
  <c r="X30" i="20"/>
  <c r="X33" i="20" s="1"/>
  <c r="W30" i="20"/>
  <c r="W33" i="20" s="1"/>
  <c r="V30" i="20"/>
  <c r="V33" i="20" s="1"/>
  <c r="U30" i="20"/>
  <c r="U33" i="20" s="1"/>
  <c r="AD27" i="20"/>
  <c r="AA30" i="20" s="1"/>
  <c r="AA33" i="20" s="1"/>
  <c r="AC27" i="20"/>
  <c r="Z30" i="20" s="1"/>
  <c r="Z33" i="20" s="1"/>
  <c r="AB27" i="20"/>
  <c r="AA27" i="20"/>
  <c r="Z27" i="20"/>
  <c r="Y27" i="20"/>
  <c r="X27" i="20"/>
  <c r="W27" i="20"/>
  <c r="V27" i="20"/>
  <c r="V28" i="20" s="1"/>
  <c r="U27" i="20"/>
  <c r="U28" i="20" s="1"/>
  <c r="T30" i="20"/>
  <c r="T33" i="20" s="1"/>
  <c r="S30" i="20"/>
  <c r="S33" i="20" s="1"/>
  <c r="R27" i="20"/>
  <c r="R30" i="20" s="1"/>
  <c r="R33" i="20" s="1"/>
  <c r="Q27" i="20"/>
  <c r="Q30" i="20" s="1"/>
  <c r="P27" i="20"/>
  <c r="P30" i="20" s="1"/>
  <c r="P33" i="20" s="1"/>
  <c r="O27" i="20"/>
  <c r="O30" i="20" s="1"/>
  <c r="N27" i="20"/>
  <c r="N30" i="20" s="1"/>
  <c r="M27" i="20"/>
  <c r="M30" i="20" s="1"/>
  <c r="M33" i="20" s="1"/>
  <c r="L27" i="20"/>
  <c r="L30" i="20" s="1"/>
  <c r="K27" i="20"/>
  <c r="K30" i="20" s="1"/>
  <c r="J27" i="20"/>
  <c r="J30" i="20" s="1"/>
  <c r="I27" i="20"/>
  <c r="I30" i="20" s="1"/>
  <c r="H27" i="20"/>
  <c r="H33" i="20" s="1"/>
  <c r="AE26" i="20"/>
  <c r="AE10" i="20"/>
  <c r="AE9" i="20"/>
  <c r="AE8" i="20"/>
  <c r="AE7" i="20"/>
  <c r="AE6" i="20"/>
  <c r="AE5" i="20"/>
  <c r="AE4" i="20"/>
  <c r="AE3" i="20"/>
  <c r="AE2" i="20"/>
  <c r="Y245" i="20"/>
  <c r="X245" i="20"/>
  <c r="W245" i="20"/>
  <c r="V245" i="20"/>
  <c r="U245" i="20"/>
  <c r="AD242" i="20"/>
  <c r="AA245" i="20" s="1"/>
  <c r="AA248" i="20" s="1"/>
  <c r="AC242" i="20"/>
  <c r="Z245" i="20" s="1"/>
  <c r="Z248" i="20" s="1"/>
  <c r="AB242" i="20"/>
  <c r="AA242" i="20"/>
  <c r="Z242" i="20"/>
  <c r="Y242" i="20"/>
  <c r="X242" i="20"/>
  <c r="W242" i="20"/>
  <c r="V242" i="20"/>
  <c r="V243" i="20" s="1"/>
  <c r="U242" i="20"/>
  <c r="U243" i="20" s="1"/>
  <c r="T242" i="20"/>
  <c r="T245" i="20" s="1"/>
  <c r="S242" i="20"/>
  <c r="S245" i="20" s="1"/>
  <c r="R242" i="20"/>
  <c r="R245" i="20" s="1"/>
  <c r="R248" i="20" s="1"/>
  <c r="Q242" i="20"/>
  <c r="Q245" i="20" s="1"/>
  <c r="P242" i="20"/>
  <c r="P245" i="20" s="1"/>
  <c r="O242" i="20"/>
  <c r="O245" i="20" s="1"/>
  <c r="N242" i="20"/>
  <c r="N245" i="20" s="1"/>
  <c r="N248" i="20" s="1"/>
  <c r="M242" i="20"/>
  <c r="M245" i="20" s="1"/>
  <c r="M248" i="20" s="1"/>
  <c r="L242" i="20"/>
  <c r="L245" i="20" s="1"/>
  <c r="K242" i="20"/>
  <c r="K245" i="20" s="1"/>
  <c r="J242" i="20"/>
  <c r="J245" i="20" s="1"/>
  <c r="I242" i="20"/>
  <c r="I245" i="20" s="1"/>
  <c r="H242" i="20"/>
  <c r="H248" i="20" s="1"/>
  <c r="AE241" i="20"/>
  <c r="AE240" i="20"/>
  <c r="AE239" i="20"/>
  <c r="AE238" i="20"/>
  <c r="AE237" i="20"/>
  <c r="N185" i="28"/>
  <c r="N188" i="28" s="1"/>
  <c r="O185" i="28"/>
  <c r="U185" i="28"/>
  <c r="I33" i="20"/>
  <c r="H30" i="20"/>
  <c r="I248" i="20"/>
  <c r="Y188" i="28"/>
  <c r="X188" i="28"/>
  <c r="W188" i="28"/>
  <c r="V188" i="28"/>
  <c r="U188" i="28"/>
  <c r="AD185" i="28"/>
  <c r="AA188" i="28" s="1"/>
  <c r="AA191" i="28" s="1"/>
  <c r="AC185" i="28"/>
  <c r="Z188" i="28" s="1"/>
  <c r="Z191" i="28" s="1"/>
  <c r="AB185" i="28"/>
  <c r="AA185" i="28"/>
  <c r="Z185" i="28"/>
  <c r="Y185" i="28"/>
  <c r="X185" i="28"/>
  <c r="W185" i="28"/>
  <c r="V185" i="28"/>
  <c r="T185" i="28"/>
  <c r="T188" i="28" s="1"/>
  <c r="S185" i="28"/>
  <c r="S188" i="28"/>
  <c r="R185" i="28"/>
  <c r="R188" i="28" s="1"/>
  <c r="R191" i="28" s="1"/>
  <c r="Q185" i="28"/>
  <c r="Q188" i="28" s="1"/>
  <c r="P185" i="28"/>
  <c r="P188" i="28"/>
  <c r="O188" i="28"/>
  <c r="O191" i="28" s="1"/>
  <c r="M185" i="28"/>
  <c r="M188" i="28" s="1"/>
  <c r="M191" i="28" s="1"/>
  <c r="L185" i="28"/>
  <c r="L188" i="28" s="1"/>
  <c r="K185" i="28"/>
  <c r="K188" i="28" s="1"/>
  <c r="J185" i="28"/>
  <c r="J188" i="28" s="1"/>
  <c r="I185" i="28"/>
  <c r="I188" i="28" s="1"/>
  <c r="AB188" i="28" s="1"/>
  <c r="H185" i="28"/>
  <c r="H191" i="28" s="1"/>
  <c r="AE184" i="28"/>
  <c r="AE183" i="28"/>
  <c r="AE182" i="28"/>
  <c r="AE181" i="28"/>
  <c r="AE180" i="28"/>
  <c r="AE179" i="28"/>
  <c r="AE178" i="28"/>
  <c r="AE177" i="28"/>
  <c r="AE176" i="28"/>
  <c r="AE175" i="28"/>
  <c r="AE174" i="28"/>
  <c r="Y19" i="28"/>
  <c r="X19" i="28"/>
  <c r="W19" i="28"/>
  <c r="V19" i="28"/>
  <c r="U19" i="28"/>
  <c r="AD16" i="28"/>
  <c r="AA19" i="28" s="1"/>
  <c r="AA22" i="28" s="1"/>
  <c r="AC16" i="28"/>
  <c r="Z19" i="28" s="1"/>
  <c r="Z22" i="28" s="1"/>
  <c r="AB16" i="28"/>
  <c r="AA16" i="28"/>
  <c r="Z16" i="28"/>
  <c r="Y16" i="28"/>
  <c r="X16" i="28"/>
  <c r="W16" i="28"/>
  <c r="V16" i="28"/>
  <c r="V17" i="28" s="1"/>
  <c r="U16" i="28"/>
  <c r="U17" i="28" s="1"/>
  <c r="T16" i="28"/>
  <c r="T19" i="28" s="1"/>
  <c r="S16" i="28"/>
  <c r="S19" i="28" s="1"/>
  <c r="R16" i="28"/>
  <c r="R19" i="28" s="1"/>
  <c r="R22" i="28" s="1"/>
  <c r="Q16" i="28"/>
  <c r="Q19" i="28" s="1"/>
  <c r="P16" i="28"/>
  <c r="P19" i="28" s="1"/>
  <c r="O16" i="28"/>
  <c r="O19" i="28" s="1"/>
  <c r="O22" i="28" s="1"/>
  <c r="N16" i="28"/>
  <c r="N19" i="28" s="1"/>
  <c r="N22" i="28" s="1"/>
  <c r="M16" i="28"/>
  <c r="M19" i="28" s="1"/>
  <c r="M22" i="28" s="1"/>
  <c r="L16" i="28"/>
  <c r="L19" i="28" s="1"/>
  <c r="K16" i="28"/>
  <c r="K19" i="28" s="1"/>
  <c r="J16" i="28"/>
  <c r="J19" i="28" s="1"/>
  <c r="K22" i="28" s="1"/>
  <c r="I16" i="28"/>
  <c r="I19" i="28" s="1"/>
  <c r="H16" i="28"/>
  <c r="H19" i="28" s="1"/>
  <c r="AE15" i="28"/>
  <c r="AE14" i="28"/>
  <c r="AE13" i="28"/>
  <c r="AE12" i="28"/>
  <c r="AE11" i="28"/>
  <c r="AE10" i="28"/>
  <c r="AE9" i="28"/>
  <c r="AE8" i="28"/>
  <c r="AE7" i="28"/>
  <c r="AE6" i="28"/>
  <c r="AE5" i="28"/>
  <c r="AE4" i="28"/>
  <c r="AE3" i="28"/>
  <c r="AE2" i="28"/>
  <c r="Z167" i="28"/>
  <c r="Z170" i="28" s="1"/>
  <c r="Y167" i="28"/>
  <c r="Y170" i="28" s="1"/>
  <c r="X167" i="28"/>
  <c r="X170" i="28"/>
  <c r="W167" i="28"/>
  <c r="W170" i="28" s="1"/>
  <c r="V167" i="28"/>
  <c r="V170" i="28" s="1"/>
  <c r="U167" i="28"/>
  <c r="U170" i="28"/>
  <c r="AE164" i="28"/>
  <c r="AB167" i="28" s="1"/>
  <c r="AB170" i="28" s="1"/>
  <c r="AD164" i="28"/>
  <c r="AA167" i="28" s="1"/>
  <c r="AA170" i="28" s="1"/>
  <c r="AB164" i="28"/>
  <c r="AA164" i="28"/>
  <c r="Z164" i="28"/>
  <c r="Y164" i="28"/>
  <c r="X164" i="28"/>
  <c r="W164" i="28"/>
  <c r="V164" i="28"/>
  <c r="U164" i="28"/>
  <c r="T164" i="28"/>
  <c r="T167" i="28"/>
  <c r="T170" i="28" s="1"/>
  <c r="S164" i="28"/>
  <c r="S167" i="28" s="1"/>
  <c r="S170" i="28" s="1"/>
  <c r="R164" i="28"/>
  <c r="R167" i="28" s="1"/>
  <c r="R170" i="28" s="1"/>
  <c r="Q164" i="28"/>
  <c r="Q167" i="28" s="1"/>
  <c r="Q170" i="28" s="1"/>
  <c r="P164" i="28"/>
  <c r="P167" i="28" s="1"/>
  <c r="P170" i="28" s="1"/>
  <c r="O164" i="28"/>
  <c r="O167" i="28" s="1"/>
  <c r="O170" i="28" s="1"/>
  <c r="N164" i="28"/>
  <c r="N167" i="28" s="1"/>
  <c r="N170" i="28" s="1"/>
  <c r="M164" i="28"/>
  <c r="M167" i="28" s="1"/>
  <c r="L164" i="28"/>
  <c r="K164" i="28"/>
  <c r="J164" i="28"/>
  <c r="I164" i="28"/>
  <c r="H164" i="28"/>
  <c r="H167" i="28" s="1"/>
  <c r="AF163" i="28"/>
  <c r="AF162" i="28"/>
  <c r="AF161" i="28"/>
  <c r="AF160" i="28"/>
  <c r="AF159" i="28"/>
  <c r="AF158" i="28"/>
  <c r="AF157" i="28"/>
  <c r="W209" i="28"/>
  <c r="K170" i="28"/>
  <c r="H188" i="28"/>
  <c r="H22" i="28"/>
  <c r="H170" i="28"/>
  <c r="I170" i="28"/>
  <c r="AE207" i="28"/>
  <c r="AE206" i="28"/>
  <c r="AE205" i="28"/>
  <c r="AE204" i="28"/>
  <c r="Y241" i="28"/>
  <c r="X241" i="28"/>
  <c r="W241" i="28"/>
  <c r="V241" i="28"/>
  <c r="AD238" i="28"/>
  <c r="AA241" i="28" s="1"/>
  <c r="AA244" i="28" s="1"/>
  <c r="AC238" i="28"/>
  <c r="Z241" i="28" s="1"/>
  <c r="Z244" i="28" s="1"/>
  <c r="AB238" i="28"/>
  <c r="AA238" i="28"/>
  <c r="Z238" i="28"/>
  <c r="Y238" i="28"/>
  <c r="X238" i="28"/>
  <c r="U241" i="28" s="1"/>
  <c r="U244" i="28" s="1"/>
  <c r="W238" i="28"/>
  <c r="V238" i="28"/>
  <c r="V239" i="28" s="1"/>
  <c r="U238" i="28"/>
  <c r="U239" i="28" s="1"/>
  <c r="T238" i="28"/>
  <c r="T241" i="28" s="1"/>
  <c r="T244" i="28" s="1"/>
  <c r="S238" i="28"/>
  <c r="S241" i="28" s="1"/>
  <c r="R238" i="28"/>
  <c r="R241" i="28" s="1"/>
  <c r="R244" i="28" s="1"/>
  <c r="Q238" i="28"/>
  <c r="Q241" i="28" s="1"/>
  <c r="Q244" i="28" s="1"/>
  <c r="P238" i="28"/>
  <c r="P241" i="28" s="1"/>
  <c r="P244" i="28" s="1"/>
  <c r="O238" i="28"/>
  <c r="O241" i="28" s="1"/>
  <c r="N238" i="28"/>
  <c r="N241" i="28" s="1"/>
  <c r="N244" i="28" s="1"/>
  <c r="M238" i="28"/>
  <c r="M241" i="28" s="1"/>
  <c r="M244" i="28" s="1"/>
  <c r="L238" i="28"/>
  <c r="L241" i="28" s="1"/>
  <c r="K238" i="28"/>
  <c r="K241" i="28" s="1"/>
  <c r="J238" i="28"/>
  <c r="J241" i="28" s="1"/>
  <c r="K244" i="28" s="1"/>
  <c r="I238" i="28"/>
  <c r="I241" i="28" s="1"/>
  <c r="H238" i="28"/>
  <c r="H241" i="28" s="1"/>
  <c r="AE237" i="28"/>
  <c r="AE227" i="28"/>
  <c r="AE226" i="28"/>
  <c r="AE225" i="28"/>
  <c r="AE224" i="28"/>
  <c r="AE223" i="28"/>
  <c r="AE222" i="28"/>
  <c r="AE221" i="28"/>
  <c r="AE220" i="28"/>
  <c r="AE219" i="28"/>
  <c r="Y212" i="28"/>
  <c r="X212" i="28"/>
  <c r="W212" i="28"/>
  <c r="V212" i="28"/>
  <c r="U212" i="28"/>
  <c r="AD209" i="28"/>
  <c r="AA212" i="28" s="1"/>
  <c r="AA215" i="28" s="1"/>
  <c r="AC209" i="28"/>
  <c r="Z212" i="28" s="1"/>
  <c r="Z215" i="28" s="1"/>
  <c r="AB209" i="28"/>
  <c r="AA209" i="28"/>
  <c r="Z209" i="28"/>
  <c r="Y209" i="28"/>
  <c r="X209" i="28"/>
  <c r="V209" i="28"/>
  <c r="U209" i="28"/>
  <c r="U210" i="28" s="1"/>
  <c r="T209" i="28"/>
  <c r="T212" i="28" s="1"/>
  <c r="S209" i="28"/>
  <c r="S212" i="28" s="1"/>
  <c r="R209" i="28"/>
  <c r="R212" i="28" s="1"/>
  <c r="R215" i="28" s="1"/>
  <c r="Q209" i="28"/>
  <c r="Q212" i="28" s="1"/>
  <c r="P209" i="28"/>
  <c r="P212" i="28" s="1"/>
  <c r="O209" i="28"/>
  <c r="O212" i="28" s="1"/>
  <c r="N209" i="28"/>
  <c r="N212" i="28" s="1"/>
  <c r="N215" i="28" s="1"/>
  <c r="M209" i="28"/>
  <c r="M212" i="28" s="1"/>
  <c r="M215" i="28" s="1"/>
  <c r="L209" i="28"/>
  <c r="L212" i="28" s="1"/>
  <c r="L215" i="28" s="1"/>
  <c r="K209" i="28"/>
  <c r="K212" i="28" s="1"/>
  <c r="J209" i="28"/>
  <c r="J212" i="28" s="1"/>
  <c r="K215" i="28" s="1"/>
  <c r="I209" i="28"/>
  <c r="I212" i="28" s="1"/>
  <c r="I215" i="28" s="1"/>
  <c r="H209" i="28"/>
  <c r="H215" i="28" s="1"/>
  <c r="AE208" i="28"/>
  <c r="AE203" i="28"/>
  <c r="AE202" i="28"/>
  <c r="AE201" i="28"/>
  <c r="AE200" i="28"/>
  <c r="AE199" i="28"/>
  <c r="AE198" i="28"/>
  <c r="AE197" i="28"/>
  <c r="AE196" i="28"/>
  <c r="AE195" i="28"/>
  <c r="H244" i="28"/>
  <c r="H212" i="28"/>
  <c r="AE132" i="14"/>
  <c r="Y178" i="14"/>
  <c r="X178" i="14"/>
  <c r="W178" i="14"/>
  <c r="V178" i="14"/>
  <c r="U178" i="14"/>
  <c r="AD175" i="14"/>
  <c r="AA178" i="14" s="1"/>
  <c r="AA181" i="14" s="1"/>
  <c r="AC175" i="14"/>
  <c r="Z178" i="14" s="1"/>
  <c r="Z181" i="14" s="1"/>
  <c r="AB175" i="14"/>
  <c r="AA175" i="14"/>
  <c r="Z175" i="14"/>
  <c r="Y175" i="14"/>
  <c r="X175" i="14"/>
  <c r="W175" i="14"/>
  <c r="V175" i="14"/>
  <c r="U175" i="14"/>
  <c r="U176" i="14" s="1"/>
  <c r="T175" i="14"/>
  <c r="T178" i="14" s="1"/>
  <c r="T181" i="14" s="1"/>
  <c r="S175" i="14"/>
  <c r="S178" i="14" s="1"/>
  <c r="R175" i="14"/>
  <c r="R178" i="14" s="1"/>
  <c r="R181" i="14" s="1"/>
  <c r="Q175" i="14"/>
  <c r="Q178" i="14" s="1"/>
  <c r="Q181" i="14" s="1"/>
  <c r="P175" i="14"/>
  <c r="P178" i="14" s="1"/>
  <c r="O175" i="14"/>
  <c r="O178" i="14" s="1"/>
  <c r="O181" i="14" s="1"/>
  <c r="N175" i="14"/>
  <c r="N178" i="14" s="1"/>
  <c r="N181" i="14" s="1"/>
  <c r="M175" i="14"/>
  <c r="M178" i="14" s="1"/>
  <c r="M181" i="14" s="1"/>
  <c r="L175" i="14"/>
  <c r="L178" i="14" s="1"/>
  <c r="L181" i="14" s="1"/>
  <c r="K175" i="14"/>
  <c r="K178" i="14" s="1"/>
  <c r="J175" i="14"/>
  <c r="J178" i="14" s="1"/>
  <c r="K181" i="14" s="1"/>
  <c r="I175" i="14"/>
  <c r="I178" i="14" s="1"/>
  <c r="H178" i="14"/>
  <c r="AE174" i="14"/>
  <c r="AE173" i="14"/>
  <c r="AE172" i="14"/>
  <c r="AE171" i="14"/>
  <c r="AE170" i="14"/>
  <c r="AE169" i="14"/>
  <c r="AE168" i="14"/>
  <c r="AE167" i="14"/>
  <c r="AE166" i="14"/>
  <c r="AE165" i="14"/>
  <c r="AE164" i="14"/>
  <c r="AE163" i="14"/>
  <c r="AE162" i="14"/>
  <c r="AE161" i="14"/>
  <c r="AE160" i="14"/>
  <c r="AE159" i="14"/>
  <c r="AE158" i="14"/>
  <c r="AE157" i="14"/>
  <c r="AE156" i="14"/>
  <c r="AE155" i="14"/>
  <c r="AE154" i="14"/>
  <c r="AE153" i="14"/>
  <c r="AE152" i="14"/>
  <c r="AE151" i="14"/>
  <c r="AE150" i="14"/>
  <c r="AE149" i="14"/>
  <c r="AE148" i="14"/>
  <c r="AE147" i="14"/>
  <c r="AE146" i="14"/>
  <c r="AE145" i="14"/>
  <c r="AE144" i="14"/>
  <c r="AE142" i="14"/>
  <c r="AE141" i="14"/>
  <c r="AE140" i="14"/>
  <c r="AE139" i="14"/>
  <c r="AE138" i="14"/>
  <c r="AE137" i="14"/>
  <c r="AE136" i="14"/>
  <c r="AE135" i="14"/>
  <c r="AE134" i="14"/>
  <c r="AE133" i="14"/>
  <c r="H122" i="14"/>
  <c r="AE119" i="14"/>
  <c r="AE120" i="14"/>
  <c r="AE121" i="14"/>
  <c r="AE118" i="14"/>
  <c r="AC122" i="14"/>
  <c r="Z125" i="14" s="1"/>
  <c r="Z128" i="14" s="1"/>
  <c r="AD122" i="14"/>
  <c r="I122" i="14"/>
  <c r="I125" i="14" s="1"/>
  <c r="J122" i="14"/>
  <c r="J125" i="14" s="1"/>
  <c r="K122" i="14"/>
  <c r="K125" i="14" s="1"/>
  <c r="L122" i="14"/>
  <c r="L125" i="14" s="1"/>
  <c r="M122" i="14"/>
  <c r="N122" i="14"/>
  <c r="O122" i="14"/>
  <c r="P122" i="14"/>
  <c r="Q122" i="14"/>
  <c r="Q125" i="14" s="1"/>
  <c r="Q128" i="14" s="1"/>
  <c r="R122" i="14"/>
  <c r="S122" i="14"/>
  <c r="T122" i="14"/>
  <c r="U122" i="14"/>
  <c r="V122" i="14"/>
  <c r="V123" i="14"/>
  <c r="W122" i="14"/>
  <c r="X122" i="14"/>
  <c r="U125" i="14" s="1"/>
  <c r="U128" i="14" s="1"/>
  <c r="Y122" i="14"/>
  <c r="Z122" i="14"/>
  <c r="AA122" i="14"/>
  <c r="AB122" i="14"/>
  <c r="Y125" i="14"/>
  <c r="Y128" i="14"/>
  <c r="X125" i="14"/>
  <c r="X128" i="14" s="1"/>
  <c r="W125" i="14"/>
  <c r="W128" i="14" s="1"/>
  <c r="V125" i="14"/>
  <c r="V128" i="14" s="1"/>
  <c r="AE122" i="14"/>
  <c r="AB27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AE20" i="14"/>
  <c r="AE19" i="14"/>
  <c r="AE18" i="14"/>
  <c r="AE17" i="14"/>
  <c r="AE16" i="14"/>
  <c r="AE15" i="14"/>
  <c r="AE14" i="14"/>
  <c r="AE13" i="14"/>
  <c r="AE12" i="14"/>
  <c r="AE11" i="14"/>
  <c r="AE10" i="14"/>
  <c r="AE9" i="14"/>
  <c r="AE8" i="14"/>
  <c r="AE7" i="14"/>
  <c r="AE6" i="14"/>
  <c r="AE5" i="14"/>
  <c r="AE4" i="14"/>
  <c r="AE3" i="14"/>
  <c r="AE2" i="14"/>
  <c r="AE126" i="15"/>
  <c r="I131" i="15"/>
  <c r="I134" i="15" s="1"/>
  <c r="H131" i="15"/>
  <c r="Y134" i="15"/>
  <c r="X134" i="15"/>
  <c r="W134" i="15"/>
  <c r="V134" i="15"/>
  <c r="U134" i="15"/>
  <c r="AD131" i="15"/>
  <c r="AA134" i="15" s="1"/>
  <c r="AA137" i="15" s="1"/>
  <c r="AC131" i="15"/>
  <c r="Z134" i="15" s="1"/>
  <c r="Z137" i="15" s="1"/>
  <c r="AB131" i="15"/>
  <c r="AA131" i="15"/>
  <c r="Z131" i="15"/>
  <c r="Y131" i="15"/>
  <c r="X131" i="15"/>
  <c r="W131" i="15"/>
  <c r="V131" i="15"/>
  <c r="V132" i="15" s="1"/>
  <c r="U131" i="15"/>
  <c r="U132" i="15" s="1"/>
  <c r="T131" i="15"/>
  <c r="T134" i="15" s="1"/>
  <c r="S131" i="15"/>
  <c r="S134" i="15" s="1"/>
  <c r="R131" i="15"/>
  <c r="R134" i="15" s="1"/>
  <c r="R137" i="15" s="1"/>
  <c r="Q131" i="15"/>
  <c r="Q134" i="15" s="1"/>
  <c r="P131" i="15"/>
  <c r="P134" i="15" s="1"/>
  <c r="O131" i="15"/>
  <c r="O134" i="15" s="1"/>
  <c r="N131" i="15"/>
  <c r="N134" i="15" s="1"/>
  <c r="M131" i="15"/>
  <c r="M134" i="15" s="1"/>
  <c r="L131" i="15"/>
  <c r="L134" i="15" s="1"/>
  <c r="K131" i="15"/>
  <c r="K134" i="15" s="1"/>
  <c r="J131" i="15"/>
  <c r="J134" i="15" s="1"/>
  <c r="H134" i="15"/>
  <c r="AE130" i="15"/>
  <c r="AE129" i="15"/>
  <c r="AE128" i="15"/>
  <c r="AE127" i="15"/>
  <c r="H137" i="15"/>
  <c r="H154" i="26"/>
  <c r="H160" i="26" s="1"/>
  <c r="AD154" i="26"/>
  <c r="AC154" i="26"/>
  <c r="AB154" i="26"/>
  <c r="X155" i="29" s="1"/>
  <c r="AA154" i="26"/>
  <c r="W155" i="29" s="1"/>
  <c r="Z154" i="26"/>
  <c r="V155" i="29" s="1"/>
  <c r="Y154" i="26"/>
  <c r="U155" i="29" s="1"/>
  <c r="X154" i="26"/>
  <c r="W154" i="26"/>
  <c r="S155" i="29" s="1"/>
  <c r="V154" i="26"/>
  <c r="U154" i="26"/>
  <c r="T154" i="26"/>
  <c r="S154" i="26"/>
  <c r="R154" i="26"/>
  <c r="Q154" i="26"/>
  <c r="P154" i="26"/>
  <c r="O154" i="26"/>
  <c r="N154" i="26"/>
  <c r="M154" i="26"/>
  <c r="L154" i="26"/>
  <c r="K154" i="26"/>
  <c r="J154" i="26"/>
  <c r="I154" i="26"/>
  <c r="AE153" i="26"/>
  <c r="AE152" i="26"/>
  <c r="AE151" i="26"/>
  <c r="AE150" i="26"/>
  <c r="AE149" i="26"/>
  <c r="AE148" i="26"/>
  <c r="AE147" i="26"/>
  <c r="AE146" i="26"/>
  <c r="AE145" i="26"/>
  <c r="AE144" i="26"/>
  <c r="AE143" i="26"/>
  <c r="AE142" i="26"/>
  <c r="AE141" i="26"/>
  <c r="AE140" i="26"/>
  <c r="AE139" i="26"/>
  <c r="AE138" i="26"/>
  <c r="AE137" i="26"/>
  <c r="AE136" i="26"/>
  <c r="AE135" i="26"/>
  <c r="AE134" i="26"/>
  <c r="AE133" i="26"/>
  <c r="AE132" i="26"/>
  <c r="AE131" i="26"/>
  <c r="AE130" i="26"/>
  <c r="AE129" i="26"/>
  <c r="AE128" i="26"/>
  <c r="AE127" i="26"/>
  <c r="AE126" i="26"/>
  <c r="I115" i="26"/>
  <c r="I118" i="26" s="1"/>
  <c r="K115" i="26"/>
  <c r="K118" i="26" s="1"/>
  <c r="M115" i="26"/>
  <c r="I154" i="29" s="1"/>
  <c r="O115" i="26"/>
  <c r="P115" i="26"/>
  <c r="L154" i="29" s="1"/>
  <c r="Q115" i="26"/>
  <c r="R115" i="26"/>
  <c r="S115" i="26"/>
  <c r="T115" i="26"/>
  <c r="P154" i="29" s="1"/>
  <c r="U115" i="26"/>
  <c r="V115" i="26"/>
  <c r="W115" i="26"/>
  <c r="S154" i="29" s="1"/>
  <c r="X115" i="26"/>
  <c r="Y115" i="26"/>
  <c r="U154" i="29" s="1"/>
  <c r="Z115" i="26"/>
  <c r="V154" i="29" s="1"/>
  <c r="AA115" i="26"/>
  <c r="W154" i="29" s="1"/>
  <c r="AB115" i="26"/>
  <c r="X154" i="29" s="1"/>
  <c r="AC115" i="26"/>
  <c r="H115" i="26"/>
  <c r="H121" i="26" s="1"/>
  <c r="H157" i="26"/>
  <c r="AD107" i="27"/>
  <c r="AA110" i="27" s="1"/>
  <c r="AA113" i="27" s="1"/>
  <c r="AC107" i="27"/>
  <c r="Z110" i="27" s="1"/>
  <c r="Z113" i="27" s="1"/>
  <c r="AB107" i="27"/>
  <c r="Y110" i="27" s="1"/>
  <c r="AA107" i="27"/>
  <c r="X110" i="27" s="1"/>
  <c r="Z107" i="27"/>
  <c r="W110" i="27" s="1"/>
  <c r="Y107" i="27"/>
  <c r="V110" i="27" s="1"/>
  <c r="X107" i="27"/>
  <c r="U110" i="27" s="1"/>
  <c r="W107" i="27"/>
  <c r="V107" i="27"/>
  <c r="V108" i="27" s="1"/>
  <c r="U107" i="27"/>
  <c r="U108" i="27" s="1"/>
  <c r="T107" i="27"/>
  <c r="T110" i="27" s="1"/>
  <c r="T113" i="27" s="1"/>
  <c r="S107" i="27"/>
  <c r="S110" i="27" s="1"/>
  <c r="R107" i="27"/>
  <c r="R110" i="27" s="1"/>
  <c r="R113" i="27" s="1"/>
  <c r="Q107" i="27"/>
  <c r="Q110" i="27" s="1"/>
  <c r="Q113" i="27" s="1"/>
  <c r="P107" i="27"/>
  <c r="P110" i="27" s="1"/>
  <c r="P113" i="27" s="1"/>
  <c r="O107" i="27"/>
  <c r="O110" i="27" s="1"/>
  <c r="O113" i="27" s="1"/>
  <c r="N107" i="27"/>
  <c r="N110" i="27" s="1"/>
  <c r="N113" i="27" s="1"/>
  <c r="M107" i="27"/>
  <c r="M110" i="27" s="1"/>
  <c r="M113" i="27" s="1"/>
  <c r="L107" i="27"/>
  <c r="L110" i="27" s="1"/>
  <c r="L113" i="27" s="1"/>
  <c r="K107" i="27"/>
  <c r="K110" i="27" s="1"/>
  <c r="J107" i="27"/>
  <c r="J110" i="27" s="1"/>
  <c r="K113" i="27" s="1"/>
  <c r="I107" i="27"/>
  <c r="I110" i="27" s="1"/>
  <c r="H107" i="27"/>
  <c r="H113" i="27" s="1"/>
  <c r="AE106" i="27"/>
  <c r="AE105" i="27"/>
  <c r="AE104" i="27"/>
  <c r="AE103" i="27"/>
  <c r="AE102" i="27"/>
  <c r="AE101" i="27"/>
  <c r="AE100" i="27"/>
  <c r="J15" i="27"/>
  <c r="J18" i="27" s="1"/>
  <c r="K15" i="27"/>
  <c r="K18" i="27" s="1"/>
  <c r="L21" i="27" s="1"/>
  <c r="L15" i="27"/>
  <c r="L18" i="27" s="1"/>
  <c r="M15" i="27"/>
  <c r="N15" i="27"/>
  <c r="O15" i="27"/>
  <c r="O18" i="27" s="1"/>
  <c r="O21" i="27" s="1"/>
  <c r="P15" i="27"/>
  <c r="Q15" i="27"/>
  <c r="R15" i="27"/>
  <c r="S15" i="27"/>
  <c r="S18" i="27" s="1"/>
  <c r="T15" i="27"/>
  <c r="U15" i="27"/>
  <c r="V15" i="27"/>
  <c r="W15" i="27"/>
  <c r="X15" i="27"/>
  <c r="U18" i="27" s="1"/>
  <c r="Y15" i="27"/>
  <c r="V18" i="27" s="1"/>
  <c r="Z15" i="27"/>
  <c r="W18" i="27" s="1"/>
  <c r="AA15" i="27"/>
  <c r="X18" i="27" s="1"/>
  <c r="AB15" i="27"/>
  <c r="Y18" i="27" s="1"/>
  <c r="AC15" i="27"/>
  <c r="Z18" i="27" s="1"/>
  <c r="Z21" i="27" s="1"/>
  <c r="AD15" i="27"/>
  <c r="AA18" i="27" s="1"/>
  <c r="AA21" i="27" s="1"/>
  <c r="H15" i="27"/>
  <c r="H18" i="27" s="1"/>
  <c r="I15" i="27"/>
  <c r="I18" i="27" s="1"/>
  <c r="H110" i="27"/>
  <c r="V16" i="27"/>
  <c r="U16" i="27"/>
  <c r="T18" i="27"/>
  <c r="T21" i="27" s="1"/>
  <c r="R18" i="27"/>
  <c r="R21" i="27" s="1"/>
  <c r="Q18" i="27"/>
  <c r="Q21" i="27" s="1"/>
  <c r="P18" i="27"/>
  <c r="P21" i="27" s="1"/>
  <c r="N18" i="27"/>
  <c r="N21" i="27" s="1"/>
  <c r="M18" i="27"/>
  <c r="AE14" i="27"/>
  <c r="AE13" i="27"/>
  <c r="AE12" i="27"/>
  <c r="AE11" i="27"/>
  <c r="AE10" i="27"/>
  <c r="AE9" i="27"/>
  <c r="AE8" i="27"/>
  <c r="AE7" i="27"/>
  <c r="AE6" i="27"/>
  <c r="AE5" i="27"/>
  <c r="AE4" i="27"/>
  <c r="AE3" i="27"/>
  <c r="AE2" i="27"/>
  <c r="J21" i="27"/>
  <c r="J90" i="27"/>
  <c r="J93" i="27" s="1"/>
  <c r="K90" i="27"/>
  <c r="K93" i="27" s="1"/>
  <c r="L90" i="27"/>
  <c r="L93" i="27" s="1"/>
  <c r="M90" i="27"/>
  <c r="M93" i="27" s="1"/>
  <c r="M96" i="27" s="1"/>
  <c r="N90" i="27"/>
  <c r="N93" i="27" s="1"/>
  <c r="N96" i="27" s="1"/>
  <c r="O90" i="27"/>
  <c r="O93" i="27" s="1"/>
  <c r="O96" i="27" s="1"/>
  <c r="P90" i="27"/>
  <c r="P93" i="27" s="1"/>
  <c r="P96" i="27" s="1"/>
  <c r="Q90" i="27"/>
  <c r="Q93" i="27" s="1"/>
  <c r="Q96" i="27" s="1"/>
  <c r="R90" i="27"/>
  <c r="S90" i="27"/>
  <c r="S93" i="27" s="1"/>
  <c r="T90" i="27"/>
  <c r="T93" i="27" s="1"/>
  <c r="T96" i="27" s="1"/>
  <c r="U90" i="27"/>
  <c r="U91" i="27" s="1"/>
  <c r="V90" i="27"/>
  <c r="V91" i="27" s="1"/>
  <c r="W90" i="27"/>
  <c r="X90" i="27"/>
  <c r="U93" i="27" s="1"/>
  <c r="U96" i="27" s="1"/>
  <c r="Y90" i="27"/>
  <c r="Z90" i="27"/>
  <c r="AA90" i="27"/>
  <c r="AB90" i="27"/>
  <c r="AC90" i="27"/>
  <c r="Z93" i="27" s="1"/>
  <c r="Z96" i="27" s="1"/>
  <c r="AD90" i="27"/>
  <c r="AA93" i="27" s="1"/>
  <c r="AA96" i="27" s="1"/>
  <c r="I90" i="27"/>
  <c r="I93" i="27" s="1"/>
  <c r="H96" i="27"/>
  <c r="Y93" i="27"/>
  <c r="X93" i="27"/>
  <c r="W93" i="27"/>
  <c r="V93" i="27"/>
  <c r="H93" i="27"/>
  <c r="R93" i="27"/>
  <c r="R96" i="27"/>
  <c r="AE88" i="27"/>
  <c r="AE85" i="27"/>
  <c r="AE82" i="27"/>
  <c r="AE79" i="27"/>
  <c r="AE76" i="27"/>
  <c r="AE73" i="27"/>
  <c r="AE70" i="27"/>
  <c r="AE67" i="27"/>
  <c r="AE64" i="27"/>
  <c r="AE61" i="27"/>
  <c r="AE58" i="27"/>
  <c r="AE55" i="27"/>
  <c r="AE52" i="27"/>
  <c r="AE49" i="27"/>
  <c r="AE46" i="27"/>
  <c r="AE43" i="27"/>
  <c r="AE40" i="27"/>
  <c r="AE37" i="27"/>
  <c r="AE34" i="27"/>
  <c r="AE31" i="27"/>
  <c r="AE28" i="27"/>
  <c r="AE87" i="27"/>
  <c r="AE84" i="27"/>
  <c r="AE81" i="27"/>
  <c r="AE78" i="27"/>
  <c r="AE75" i="27"/>
  <c r="AE72" i="27"/>
  <c r="AE69" i="27"/>
  <c r="AE66" i="27"/>
  <c r="AE63" i="27"/>
  <c r="AE60" i="27"/>
  <c r="AE57" i="27"/>
  <c r="AE54" i="27"/>
  <c r="AE51" i="27"/>
  <c r="AE48" i="27"/>
  <c r="AE45" i="27"/>
  <c r="AE42" i="27"/>
  <c r="AE39" i="27"/>
  <c r="AE36" i="27"/>
  <c r="AE33" i="27"/>
  <c r="AE30" i="27"/>
  <c r="AE27" i="27"/>
  <c r="AE89" i="27"/>
  <c r="AE86" i="27"/>
  <c r="AE83" i="27"/>
  <c r="AE80" i="27"/>
  <c r="AE77" i="27"/>
  <c r="AE74" i="27"/>
  <c r="AE71" i="27"/>
  <c r="AE68" i="27"/>
  <c r="AE65" i="27"/>
  <c r="AE62" i="27"/>
  <c r="AE59" i="27"/>
  <c r="AE56" i="27"/>
  <c r="AE53" i="27"/>
  <c r="AE50" i="27"/>
  <c r="AE47" i="27"/>
  <c r="AE44" i="27"/>
  <c r="AE41" i="27"/>
  <c r="AE38" i="27"/>
  <c r="AE35" i="27"/>
  <c r="AE32" i="27"/>
  <c r="AE29" i="27"/>
  <c r="AE26" i="27"/>
  <c r="AE90" i="27" s="1"/>
  <c r="I96" i="27"/>
  <c r="J200" i="6"/>
  <c r="AD9" i="29" s="1"/>
  <c r="BA9" i="29" s="1"/>
  <c r="K200" i="6"/>
  <c r="AE9" i="29" s="1"/>
  <c r="L200" i="6"/>
  <c r="AF9" i="29" s="1"/>
  <c r="M200" i="6"/>
  <c r="O200" i="6"/>
  <c r="AI9" i="29" s="1"/>
  <c r="P200" i="6"/>
  <c r="AJ9" i="29" s="1"/>
  <c r="Q200" i="6"/>
  <c r="U198" i="6"/>
  <c r="U200" i="6"/>
  <c r="V200" i="6"/>
  <c r="Z200" i="6"/>
  <c r="AA200" i="6"/>
  <c r="H203" i="6"/>
  <c r="I200" i="6"/>
  <c r="Y200" i="6"/>
  <c r="Y203" i="6" s="1"/>
  <c r="X200" i="6"/>
  <c r="X203" i="6" s="1"/>
  <c r="W200" i="6"/>
  <c r="W203" i="6" s="1"/>
  <c r="V198" i="6"/>
  <c r="T200" i="6"/>
  <c r="S200" i="6"/>
  <c r="R200" i="6"/>
  <c r="P203" i="6"/>
  <c r="BH9" i="29" s="1"/>
  <c r="N200" i="6"/>
  <c r="AE58" i="22"/>
  <c r="AE59" i="22"/>
  <c r="AE60" i="22"/>
  <c r="AE61" i="22"/>
  <c r="AE57" i="22"/>
  <c r="H62" i="22"/>
  <c r="H65" i="22" s="1"/>
  <c r="I62" i="22"/>
  <c r="I65" i="22" s="1"/>
  <c r="AD62" i="22"/>
  <c r="AA65" i="22" s="1"/>
  <c r="AA68" i="22" s="1"/>
  <c r="AC62" i="22"/>
  <c r="Z65" i="22" s="1"/>
  <c r="AB62" i="22"/>
  <c r="Y65" i="22" s="1"/>
  <c r="AA62" i="22"/>
  <c r="X65" i="22" s="1"/>
  <c r="Z62" i="22"/>
  <c r="W65" i="22" s="1"/>
  <c r="Y62" i="22"/>
  <c r="V65" i="22" s="1"/>
  <c r="X62" i="22"/>
  <c r="U65" i="22" s="1"/>
  <c r="W62" i="22"/>
  <c r="V62" i="22"/>
  <c r="V63" i="22" s="1"/>
  <c r="U62" i="22"/>
  <c r="U63" i="22" s="1"/>
  <c r="T62" i="22"/>
  <c r="T65" i="22" s="1"/>
  <c r="S62" i="22"/>
  <c r="S65" i="22" s="1"/>
  <c r="R62" i="22"/>
  <c r="R65" i="22" s="1"/>
  <c r="R68" i="22" s="1"/>
  <c r="Q62" i="22"/>
  <c r="Q65" i="22" s="1"/>
  <c r="P62" i="22"/>
  <c r="P65" i="22" s="1"/>
  <c r="P68" i="22" s="1"/>
  <c r="O62" i="22"/>
  <c r="O65" i="22" s="1"/>
  <c r="O68" i="22" s="1"/>
  <c r="N62" i="22"/>
  <c r="N65" i="22" s="1"/>
  <c r="N68" i="22" s="1"/>
  <c r="M62" i="22"/>
  <c r="M65" i="22" s="1"/>
  <c r="M68" i="22" s="1"/>
  <c r="L62" i="22"/>
  <c r="L65" i="22" s="1"/>
  <c r="K62" i="22"/>
  <c r="K65" i="22" s="1"/>
  <c r="J62" i="22"/>
  <c r="J65" i="22" s="1"/>
  <c r="AD81" i="9"/>
  <c r="AC81" i="9"/>
  <c r="Z84" i="9" s="1"/>
  <c r="Z87" i="9" s="1"/>
  <c r="V81" i="9"/>
  <c r="V82" i="9" s="1"/>
  <c r="U81" i="9"/>
  <c r="U82" i="9"/>
  <c r="X81" i="9"/>
  <c r="U84" i="9" s="1"/>
  <c r="U87" i="9" s="1"/>
  <c r="T81" i="9"/>
  <c r="T84" i="9" s="1"/>
  <c r="T87" i="9" s="1"/>
  <c r="R81" i="9"/>
  <c r="Q81" i="9"/>
  <c r="Q84" i="9" s="1"/>
  <c r="Q87" i="9" s="1"/>
  <c r="P81" i="9"/>
  <c r="O81" i="9"/>
  <c r="O84" i="9" s="1"/>
  <c r="O87" i="9" s="1"/>
  <c r="N81" i="9"/>
  <c r="N84" i="9" s="1"/>
  <c r="N87" i="9" s="1"/>
  <c r="M81" i="9"/>
  <c r="M84" i="9" s="1"/>
  <c r="M87" i="9" s="1"/>
  <c r="L81" i="9"/>
  <c r="L84" i="9" s="1"/>
  <c r="K81" i="9"/>
  <c r="K84" i="9" s="1"/>
  <c r="J81" i="9"/>
  <c r="J84" i="9" s="1"/>
  <c r="I81" i="9"/>
  <c r="I84" i="9" s="1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65" i="9"/>
  <c r="AE81" i="9" s="1"/>
  <c r="Y84" i="9"/>
  <c r="X84" i="9"/>
  <c r="W84" i="9"/>
  <c r="V84" i="9"/>
  <c r="AA84" i="9"/>
  <c r="AA87" i="9" s="1"/>
  <c r="AB81" i="9"/>
  <c r="AA81" i="9"/>
  <c r="Z81" i="9"/>
  <c r="Y81" i="9"/>
  <c r="W81" i="9"/>
  <c r="S81" i="9"/>
  <c r="S84" i="9" s="1"/>
  <c r="S87" i="9" s="1"/>
  <c r="R84" i="9"/>
  <c r="R87" i="9" s="1"/>
  <c r="P84" i="9"/>
  <c r="P87" i="9" s="1"/>
  <c r="H84" i="9"/>
  <c r="R10" i="8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35" i="7"/>
  <c r="Y251" i="7"/>
  <c r="X251" i="7"/>
  <c r="W251" i="7"/>
  <c r="V251" i="7"/>
  <c r="AD248" i="7"/>
  <c r="AA251" i="7" s="1"/>
  <c r="AA254" i="7" s="1"/>
  <c r="AC248" i="7"/>
  <c r="Z251" i="7" s="1"/>
  <c r="Z254" i="7" s="1"/>
  <c r="AB248" i="7"/>
  <c r="AA248" i="7"/>
  <c r="Z248" i="7"/>
  <c r="Y248" i="7"/>
  <c r="X248" i="7"/>
  <c r="U251" i="7" s="1"/>
  <c r="U254" i="7" s="1"/>
  <c r="W248" i="7"/>
  <c r="V248" i="7"/>
  <c r="V249" i="7" s="1"/>
  <c r="U248" i="7"/>
  <c r="U249" i="7" s="1"/>
  <c r="T248" i="7"/>
  <c r="T251" i="7" s="1"/>
  <c r="S248" i="7"/>
  <c r="S251" i="7" s="1"/>
  <c r="R248" i="7"/>
  <c r="R251" i="7" s="1"/>
  <c r="R254" i="7" s="1"/>
  <c r="Q248" i="7"/>
  <c r="Q251" i="7" s="1"/>
  <c r="Q254" i="7" s="1"/>
  <c r="P248" i="7"/>
  <c r="P251" i="7" s="1"/>
  <c r="P254" i="7" s="1"/>
  <c r="O248" i="7"/>
  <c r="O251" i="7" s="1"/>
  <c r="N248" i="7"/>
  <c r="N251" i="7" s="1"/>
  <c r="N254" i="7" s="1"/>
  <c r="M248" i="7"/>
  <c r="M251" i="7" s="1"/>
  <c r="M254" i="7" s="1"/>
  <c r="L248" i="7"/>
  <c r="L251" i="7" s="1"/>
  <c r="L254" i="7" s="1"/>
  <c r="K248" i="7"/>
  <c r="K251" i="7" s="1"/>
  <c r="J248" i="7"/>
  <c r="J251" i="7" s="1"/>
  <c r="K254" i="7" s="1"/>
  <c r="I248" i="7"/>
  <c r="I251" i="7" s="1"/>
  <c r="H248" i="7"/>
  <c r="H254" i="7" s="1"/>
  <c r="AE185" i="7"/>
  <c r="AE186" i="7"/>
  <c r="AE187" i="7"/>
  <c r="AE184" i="7"/>
  <c r="Y191" i="7"/>
  <c r="AS15" i="29" s="1"/>
  <c r="X191" i="7"/>
  <c r="AR15" i="29" s="1"/>
  <c r="W191" i="7"/>
  <c r="AQ15" i="29" s="1"/>
  <c r="V191" i="7"/>
  <c r="AP15" i="29" s="1"/>
  <c r="U191" i="7"/>
  <c r="AO15" i="29" s="1"/>
  <c r="AD188" i="7"/>
  <c r="AC188" i="7"/>
  <c r="AB188" i="7"/>
  <c r="X15" i="29" s="1"/>
  <c r="AA188" i="7"/>
  <c r="W15" i="29" s="1"/>
  <c r="Z188" i="7"/>
  <c r="V15" i="29" s="1"/>
  <c r="Y188" i="7"/>
  <c r="U15" i="29" s="1"/>
  <c r="X188" i="7"/>
  <c r="T15" i="29" s="1"/>
  <c r="W188" i="7"/>
  <c r="S15" i="29" s="1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H194" i="7" s="1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58" i="7"/>
  <c r="Y173" i="7"/>
  <c r="U14" i="29" s="1"/>
  <c r="I173" i="7"/>
  <c r="H173" i="7"/>
  <c r="AD173" i="7"/>
  <c r="AC173" i="7"/>
  <c r="AB173" i="7"/>
  <c r="X14" i="29" s="1"/>
  <c r="AA173" i="7"/>
  <c r="W14" i="29" s="1"/>
  <c r="Z173" i="7"/>
  <c r="V14" i="29" s="1"/>
  <c r="X173" i="7"/>
  <c r="T14" i="29" s="1"/>
  <c r="W173" i="7"/>
  <c r="S14" i="29" s="1"/>
  <c r="V173" i="7"/>
  <c r="U173" i="7"/>
  <c r="T173" i="7"/>
  <c r="P14" i="29" s="1"/>
  <c r="S173" i="7"/>
  <c r="O14" i="29" s="1"/>
  <c r="R173" i="7"/>
  <c r="Q173" i="7"/>
  <c r="P173" i="7"/>
  <c r="O173" i="7"/>
  <c r="K14" i="29" s="1"/>
  <c r="N173" i="7"/>
  <c r="M173" i="7"/>
  <c r="L173" i="7"/>
  <c r="K173" i="7"/>
  <c r="J173" i="7"/>
  <c r="AE248" i="7"/>
  <c r="AE188" i="7"/>
  <c r="AA15" i="29" s="1"/>
  <c r="AE143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S13" i="29" s="1"/>
  <c r="X148" i="7"/>
  <c r="T13" i="29" s="1"/>
  <c r="Y148" i="7"/>
  <c r="U13" i="29" s="1"/>
  <c r="Z148" i="7"/>
  <c r="V13" i="29" s="1"/>
  <c r="AA148" i="7"/>
  <c r="W13" i="29" s="1"/>
  <c r="AB148" i="7"/>
  <c r="X13" i="29" s="1"/>
  <c r="AC148" i="7"/>
  <c r="AD148" i="7"/>
  <c r="H148" i="7"/>
  <c r="H154" i="7" s="1"/>
  <c r="I148" i="7"/>
  <c r="AE135" i="7"/>
  <c r="AE136" i="7"/>
  <c r="AE137" i="7"/>
  <c r="AE138" i="7"/>
  <c r="AE139" i="7"/>
  <c r="AE140" i="7"/>
  <c r="AE141" i="7"/>
  <c r="AE142" i="7"/>
  <c r="AE144" i="7"/>
  <c r="AE145" i="7"/>
  <c r="AE146" i="7"/>
  <c r="AE147" i="7"/>
  <c r="AE134" i="7"/>
  <c r="Y151" i="7"/>
  <c r="X151" i="7"/>
  <c r="W151" i="7"/>
  <c r="V151" i="7"/>
  <c r="U151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S12" i="29" s="1"/>
  <c r="X124" i="7"/>
  <c r="T12" i="29" s="1"/>
  <c r="Y124" i="7"/>
  <c r="U12" i="29" s="1"/>
  <c r="Z124" i="7"/>
  <c r="V12" i="29" s="1"/>
  <c r="AA124" i="7"/>
  <c r="W12" i="29" s="1"/>
  <c r="AB124" i="7"/>
  <c r="X12" i="29" s="1"/>
  <c r="AC124" i="7"/>
  <c r="AD124" i="7"/>
  <c r="H124" i="7"/>
  <c r="H127" i="7" s="1"/>
  <c r="I124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91" i="7"/>
  <c r="H81" i="7"/>
  <c r="H84" i="7" s="1"/>
  <c r="Y127" i="7"/>
  <c r="X127" i="7"/>
  <c r="W127" i="7"/>
  <c r="V127" i="7"/>
  <c r="U127" i="7"/>
  <c r="AE148" i="7"/>
  <c r="AA13" i="29" s="1"/>
  <c r="AE124" i="7"/>
  <c r="AA12" i="29" s="1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22" i="7"/>
  <c r="I81" i="7"/>
  <c r="J81" i="7"/>
  <c r="K81" i="7"/>
  <c r="L81" i="7"/>
  <c r="M81" i="7"/>
  <c r="N81" i="7"/>
  <c r="O81" i="7"/>
  <c r="K11" i="29" s="1"/>
  <c r="P81" i="7"/>
  <c r="Q81" i="7"/>
  <c r="R81" i="7"/>
  <c r="N11" i="29" s="1"/>
  <c r="S81" i="7"/>
  <c r="O11" i="29" s="1"/>
  <c r="T81" i="7"/>
  <c r="U81" i="7"/>
  <c r="V81" i="7"/>
  <c r="W81" i="7"/>
  <c r="S11" i="29" s="1"/>
  <c r="X81" i="7"/>
  <c r="T11" i="29" s="1"/>
  <c r="Y81" i="7"/>
  <c r="U11" i="29" s="1"/>
  <c r="Z81" i="7"/>
  <c r="V11" i="29" s="1"/>
  <c r="AA81" i="7"/>
  <c r="W11" i="29" s="1"/>
  <c r="AB81" i="7"/>
  <c r="X11" i="29" s="1"/>
  <c r="AC81" i="7"/>
  <c r="AD81" i="7"/>
  <c r="O84" i="7"/>
  <c r="R84" i="7"/>
  <c r="S84" i="7"/>
  <c r="Y84" i="7"/>
  <c r="X84" i="7"/>
  <c r="W84" i="7"/>
  <c r="V84" i="7"/>
  <c r="U84" i="7"/>
  <c r="AE3" i="7"/>
  <c r="AE4" i="7"/>
  <c r="AE5" i="7"/>
  <c r="AE6" i="7"/>
  <c r="AE7" i="7"/>
  <c r="AE8" i="7"/>
  <c r="AE9" i="7"/>
  <c r="AE10" i="7"/>
  <c r="AE11" i="7"/>
  <c r="AE2" i="7"/>
  <c r="Y15" i="7"/>
  <c r="X15" i="7"/>
  <c r="W15" i="7"/>
  <c r="V15" i="7"/>
  <c r="U15" i="7"/>
  <c r="AD12" i="7"/>
  <c r="AC12" i="7"/>
  <c r="AB12" i="7"/>
  <c r="X10" i="29" s="1"/>
  <c r="AA12" i="7"/>
  <c r="W10" i="29" s="1"/>
  <c r="Z12" i="7"/>
  <c r="V10" i="29" s="1"/>
  <c r="X12" i="7"/>
  <c r="T10" i="29" s="1"/>
  <c r="W12" i="7"/>
  <c r="S10" i="29" s="1"/>
  <c r="V12" i="7"/>
  <c r="R10" i="29" s="1"/>
  <c r="V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H18" i="7" s="1"/>
  <c r="AE66" i="26"/>
  <c r="AE67" i="26"/>
  <c r="AE68" i="26"/>
  <c r="AE69" i="26"/>
  <c r="AE70" i="26"/>
  <c r="AE71" i="26"/>
  <c r="AE72" i="26"/>
  <c r="AE73" i="26"/>
  <c r="AE74" i="26"/>
  <c r="AE75" i="26"/>
  <c r="AE76" i="26"/>
  <c r="AE77" i="26"/>
  <c r="AE78" i="26"/>
  <c r="AE79" i="26"/>
  <c r="AE80" i="26"/>
  <c r="AE81" i="26"/>
  <c r="AE82" i="26"/>
  <c r="AE83" i="26"/>
  <c r="AE84" i="26"/>
  <c r="AE85" i="26"/>
  <c r="AE86" i="26"/>
  <c r="AE87" i="26"/>
  <c r="AE88" i="26"/>
  <c r="AE89" i="26"/>
  <c r="AE90" i="26"/>
  <c r="AE91" i="26"/>
  <c r="AE92" i="26"/>
  <c r="AE93" i="26"/>
  <c r="AE94" i="26"/>
  <c r="AE95" i="26"/>
  <c r="AE96" i="26"/>
  <c r="AE97" i="26"/>
  <c r="AE98" i="26"/>
  <c r="AE99" i="26"/>
  <c r="AE100" i="26"/>
  <c r="AE101" i="26"/>
  <c r="AE102" i="26"/>
  <c r="AE103" i="26"/>
  <c r="AE104" i="26"/>
  <c r="AE105" i="26"/>
  <c r="AE106" i="26"/>
  <c r="AE107" i="26"/>
  <c r="AE108" i="26"/>
  <c r="AE109" i="26"/>
  <c r="AE110" i="26"/>
  <c r="AE111" i="26"/>
  <c r="AE112" i="26"/>
  <c r="AE113" i="26"/>
  <c r="J56" i="26"/>
  <c r="K56" i="26"/>
  <c r="L56" i="26"/>
  <c r="M56" i="26"/>
  <c r="I153" i="29" s="1"/>
  <c r="N56" i="26"/>
  <c r="J153" i="29" s="1"/>
  <c r="O56" i="26"/>
  <c r="K153" i="29" s="1"/>
  <c r="P56" i="26"/>
  <c r="Q56" i="26"/>
  <c r="M153" i="29" s="1"/>
  <c r="R56" i="26"/>
  <c r="N153" i="29" s="1"/>
  <c r="S56" i="26"/>
  <c r="O153" i="29" s="1"/>
  <c r="T56" i="26"/>
  <c r="U56" i="26"/>
  <c r="V56" i="26"/>
  <c r="W56" i="26"/>
  <c r="S153" i="29" s="1"/>
  <c r="X56" i="26"/>
  <c r="T153" i="29" s="1"/>
  <c r="Y56" i="26"/>
  <c r="U153" i="29" s="1"/>
  <c r="Z56" i="26"/>
  <c r="V153" i="29" s="1"/>
  <c r="AA56" i="26"/>
  <c r="W153" i="29" s="1"/>
  <c r="AB56" i="26"/>
  <c r="X153" i="29" s="1"/>
  <c r="AC56" i="26"/>
  <c r="Y153" i="29" s="1"/>
  <c r="AD56" i="26"/>
  <c r="Z153" i="29" s="1"/>
  <c r="I56" i="26"/>
  <c r="AE3" i="26"/>
  <c r="AE4" i="26"/>
  <c r="AE5" i="26"/>
  <c r="AE6" i="26"/>
  <c r="AE7" i="26"/>
  <c r="AE8" i="26"/>
  <c r="AE9" i="26"/>
  <c r="AE10" i="26"/>
  <c r="AE11" i="26"/>
  <c r="AE12" i="26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E49" i="26"/>
  <c r="AE50" i="26"/>
  <c r="AE51" i="26"/>
  <c r="AE52" i="26"/>
  <c r="AE53" i="26"/>
  <c r="AE54" i="26"/>
  <c r="AE55" i="26"/>
  <c r="AE2" i="26"/>
  <c r="AA59" i="26"/>
  <c r="Z59" i="26"/>
  <c r="S59" i="26"/>
  <c r="AM153" i="29" s="1"/>
  <c r="R59" i="26"/>
  <c r="Q59" i="26"/>
  <c r="O59" i="26"/>
  <c r="N59" i="26"/>
  <c r="M59" i="26"/>
  <c r="H56" i="26"/>
  <c r="H59" i="26" s="1"/>
  <c r="W74" i="24"/>
  <c r="X74" i="24"/>
  <c r="Y74" i="24"/>
  <c r="Z74" i="24"/>
  <c r="AA74" i="24"/>
  <c r="AB74" i="24"/>
  <c r="S74" i="24"/>
  <c r="T74" i="24"/>
  <c r="O74" i="24"/>
  <c r="P74" i="24"/>
  <c r="Q74" i="24"/>
  <c r="AD74" i="24"/>
  <c r="AC74" i="24"/>
  <c r="V74" i="24"/>
  <c r="V75" i="24" s="1"/>
  <c r="U74" i="24"/>
  <c r="U75" i="24" s="1"/>
  <c r="R74" i="24"/>
  <c r="R77" i="24" s="1"/>
  <c r="R80" i="24" s="1"/>
  <c r="N74" i="24"/>
  <c r="N77" i="24" s="1"/>
  <c r="N80" i="24" s="1"/>
  <c r="M74" i="24"/>
  <c r="M77" i="24" s="1"/>
  <c r="M80" i="24" s="1"/>
  <c r="L74" i="24"/>
  <c r="L77" i="24" s="1"/>
  <c r="K74" i="24"/>
  <c r="K77" i="24" s="1"/>
  <c r="J74" i="24"/>
  <c r="J77" i="24" s="1"/>
  <c r="K80" i="24" s="1"/>
  <c r="I74" i="24"/>
  <c r="I77" i="24" s="1"/>
  <c r="H74" i="24"/>
  <c r="H80" i="24" s="1"/>
  <c r="AE73" i="24"/>
  <c r="AE72" i="24"/>
  <c r="AE71" i="24"/>
  <c r="AE70" i="24"/>
  <c r="AE69" i="24"/>
  <c r="AE68" i="24"/>
  <c r="H77" i="24"/>
  <c r="Q56" i="24"/>
  <c r="Q59" i="24" s="1"/>
  <c r="Q62" i="24" s="1"/>
  <c r="I275" i="20"/>
  <c r="Y274" i="14"/>
  <c r="X274" i="14"/>
  <c r="W274" i="14"/>
  <c r="V274" i="14"/>
  <c r="U274" i="14"/>
  <c r="R274" i="14"/>
  <c r="R277" i="14" s="1"/>
  <c r="P274" i="14"/>
  <c r="P277" i="14" s="1"/>
  <c r="AD271" i="14"/>
  <c r="AA274" i="14" s="1"/>
  <c r="AA277" i="14" s="1"/>
  <c r="AC271" i="14"/>
  <c r="Z274" i="14" s="1"/>
  <c r="Z277" i="14" s="1"/>
  <c r="AB271" i="14"/>
  <c r="AA271" i="14"/>
  <c r="Z271" i="14"/>
  <c r="Y271" i="14"/>
  <c r="X271" i="14"/>
  <c r="W271" i="14"/>
  <c r="V271" i="14"/>
  <c r="V272" i="14" s="1"/>
  <c r="U271" i="14"/>
  <c r="U272" i="14" s="1"/>
  <c r="T271" i="14"/>
  <c r="T274" i="14" s="1"/>
  <c r="S271" i="14"/>
  <c r="S274" i="14" s="1"/>
  <c r="Q271" i="14"/>
  <c r="Q274" i="14" s="1"/>
  <c r="O271" i="14"/>
  <c r="O274" i="14" s="1"/>
  <c r="N271" i="14"/>
  <c r="N274" i="14" s="1"/>
  <c r="M271" i="14"/>
  <c r="M274" i="14" s="1"/>
  <c r="M277" i="14" s="1"/>
  <c r="L271" i="14"/>
  <c r="L274" i="14" s="1"/>
  <c r="K271" i="14"/>
  <c r="K274" i="14" s="1"/>
  <c r="J271" i="14"/>
  <c r="J274" i="14" s="1"/>
  <c r="I271" i="14"/>
  <c r="I274" i="14" s="1"/>
  <c r="H271" i="14"/>
  <c r="H277" i="14" s="1"/>
  <c r="AE270" i="14"/>
  <c r="AE269" i="14"/>
  <c r="AE268" i="14"/>
  <c r="AE267" i="14"/>
  <c r="AE266" i="14"/>
  <c r="AE265" i="14"/>
  <c r="AE264" i="14"/>
  <c r="AE263" i="14"/>
  <c r="AE262" i="14"/>
  <c r="AE261" i="14"/>
  <c r="AE260" i="14"/>
  <c r="AE259" i="14"/>
  <c r="AE271" i="14" s="1"/>
  <c r="AD151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2" i="11"/>
  <c r="W151" i="11"/>
  <c r="X151" i="11"/>
  <c r="Y151" i="11"/>
  <c r="Z151" i="11"/>
  <c r="AA151" i="11"/>
  <c r="AB151" i="11"/>
  <c r="AC151" i="11"/>
  <c r="Z154" i="11" s="1"/>
  <c r="Z157" i="11" s="1"/>
  <c r="V151" i="11"/>
  <c r="V152" i="11"/>
  <c r="U151" i="11"/>
  <c r="T151" i="11"/>
  <c r="T154" i="11" s="1"/>
  <c r="S151" i="11"/>
  <c r="S154" i="11" s="1"/>
  <c r="R151" i="11"/>
  <c r="R154" i="11" s="1"/>
  <c r="R157" i="11" s="1"/>
  <c r="Q151" i="11"/>
  <c r="Q154" i="11" s="1"/>
  <c r="P151" i="11"/>
  <c r="P154" i="11" s="1"/>
  <c r="O151" i="11"/>
  <c r="O154" i="11" s="1"/>
  <c r="O157" i="11" s="1"/>
  <c r="N151" i="11"/>
  <c r="N154" i="11" s="1"/>
  <c r="M151" i="11"/>
  <c r="M154" i="11" s="1"/>
  <c r="M157" i="11" s="1"/>
  <c r="L151" i="11"/>
  <c r="L154" i="11" s="1"/>
  <c r="K151" i="11"/>
  <c r="K154" i="11" s="1"/>
  <c r="J151" i="11"/>
  <c r="J154" i="11" s="1"/>
  <c r="I151" i="11"/>
  <c r="I154" i="11" s="1"/>
  <c r="H151" i="11"/>
  <c r="H157" i="11" s="1"/>
  <c r="AE150" i="11"/>
  <c r="AE149" i="11"/>
  <c r="AE148" i="11"/>
  <c r="AE147" i="11"/>
  <c r="AE146" i="11"/>
  <c r="AE145" i="11"/>
  <c r="AE144" i="11"/>
  <c r="AE143" i="11"/>
  <c r="AE142" i="11"/>
  <c r="AE141" i="11"/>
  <c r="AE140" i="11"/>
  <c r="AE139" i="11"/>
  <c r="AE138" i="11"/>
  <c r="AE137" i="11"/>
  <c r="AE136" i="11"/>
  <c r="AE135" i="11"/>
  <c r="AE134" i="11"/>
  <c r="AE133" i="11"/>
  <c r="AE132" i="11"/>
  <c r="AE131" i="11"/>
  <c r="AE130" i="11"/>
  <c r="AD120" i="11"/>
  <c r="AA123" i="11" s="1"/>
  <c r="AA126" i="11" s="1"/>
  <c r="AC120" i="11"/>
  <c r="Z123" i="11"/>
  <c r="Z126" i="11" s="1"/>
  <c r="V120" i="11"/>
  <c r="U120" i="11"/>
  <c r="U121" i="11" s="1"/>
  <c r="T120" i="11"/>
  <c r="T123" i="11" s="1"/>
  <c r="S120" i="11"/>
  <c r="S123" i="11" s="1"/>
  <c r="R120" i="11"/>
  <c r="R123" i="11" s="1"/>
  <c r="R126" i="11" s="1"/>
  <c r="Q120" i="11"/>
  <c r="Q123" i="11" s="1"/>
  <c r="Q126" i="11" s="1"/>
  <c r="P120" i="11"/>
  <c r="P123" i="11" s="1"/>
  <c r="O120" i="11"/>
  <c r="O123" i="11" s="1"/>
  <c r="O126" i="11" s="1"/>
  <c r="N120" i="11"/>
  <c r="N123" i="11" s="1"/>
  <c r="M120" i="11"/>
  <c r="M123" i="11" s="1"/>
  <c r="M126" i="11" s="1"/>
  <c r="L120" i="11"/>
  <c r="L123" i="11" s="1"/>
  <c r="K120" i="11"/>
  <c r="K123" i="11" s="1"/>
  <c r="J120" i="11"/>
  <c r="J123" i="11" s="1"/>
  <c r="I120" i="11"/>
  <c r="I123" i="11" s="1"/>
  <c r="H120" i="11"/>
  <c r="H123" i="11" s="1"/>
  <c r="AE119" i="11"/>
  <c r="AE118" i="11"/>
  <c r="AE117" i="11"/>
  <c r="AE116" i="11"/>
  <c r="AE115" i="11"/>
  <c r="AE114" i="11"/>
  <c r="AE113" i="11"/>
  <c r="AE112" i="11"/>
  <c r="AD102" i="11"/>
  <c r="AA105" i="11" s="1"/>
  <c r="AA108" i="11" s="1"/>
  <c r="AC102" i="11"/>
  <c r="Z105" i="11" s="1"/>
  <c r="Z108" i="11" s="1"/>
  <c r="V102" i="11"/>
  <c r="U102" i="11"/>
  <c r="T102" i="11"/>
  <c r="T105" i="11" s="1"/>
  <c r="S102" i="11"/>
  <c r="S105" i="11" s="1"/>
  <c r="R102" i="11"/>
  <c r="R105" i="11" s="1"/>
  <c r="R108" i="11" s="1"/>
  <c r="Q102" i="11"/>
  <c r="Q105" i="11" s="1"/>
  <c r="P102" i="11"/>
  <c r="P105" i="11" s="1"/>
  <c r="O102" i="11"/>
  <c r="O105" i="11" s="1"/>
  <c r="N102" i="11"/>
  <c r="N105" i="11" s="1"/>
  <c r="M102" i="11"/>
  <c r="M105" i="11" s="1"/>
  <c r="M108" i="11" s="1"/>
  <c r="L102" i="11"/>
  <c r="L105" i="11" s="1"/>
  <c r="K102" i="11"/>
  <c r="K105" i="11" s="1"/>
  <c r="J102" i="11"/>
  <c r="J105" i="11" s="1"/>
  <c r="I102" i="11"/>
  <c r="I105" i="11" s="1"/>
  <c r="H102" i="11"/>
  <c r="H105" i="11" s="1"/>
  <c r="AE101" i="11"/>
  <c r="AE100" i="11"/>
  <c r="AE99" i="11"/>
  <c r="AE98" i="11"/>
  <c r="AE97" i="11"/>
  <c r="AE96" i="11"/>
  <c r="AE95" i="11"/>
  <c r="AE94" i="11"/>
  <c r="AE93" i="11"/>
  <c r="AE92" i="11"/>
  <c r="AE91" i="11"/>
  <c r="AE90" i="11"/>
  <c r="AE89" i="11"/>
  <c r="AE88" i="11"/>
  <c r="AE87" i="11"/>
  <c r="AE86" i="11"/>
  <c r="AD59" i="11"/>
  <c r="AA62" i="11" s="1"/>
  <c r="AA65" i="11" s="1"/>
  <c r="AC59" i="11"/>
  <c r="Z62" i="11" s="1"/>
  <c r="Z65" i="11" s="1"/>
  <c r="V59" i="11"/>
  <c r="U59" i="11"/>
  <c r="T59" i="11"/>
  <c r="T62" i="11" s="1"/>
  <c r="S59" i="11"/>
  <c r="S62" i="11" s="1"/>
  <c r="R59" i="11"/>
  <c r="R62" i="11" s="1"/>
  <c r="R65" i="11" s="1"/>
  <c r="Q59" i="11"/>
  <c r="Q62" i="11" s="1"/>
  <c r="P59" i="11"/>
  <c r="P62" i="11"/>
  <c r="O59" i="11"/>
  <c r="O62" i="11" s="1"/>
  <c r="N59" i="11"/>
  <c r="N62" i="11" s="1"/>
  <c r="M59" i="11"/>
  <c r="M62" i="11" s="1"/>
  <c r="M65" i="11" s="1"/>
  <c r="L59" i="11"/>
  <c r="L62" i="11" s="1"/>
  <c r="K59" i="11"/>
  <c r="K62" i="11" s="1"/>
  <c r="J59" i="11"/>
  <c r="J62" i="11" s="1"/>
  <c r="K65" i="11" s="1"/>
  <c r="I59" i="11"/>
  <c r="I62" i="11" s="1"/>
  <c r="H65" i="11"/>
  <c r="AE58" i="11"/>
  <c r="AE57" i="11"/>
  <c r="AE56" i="11"/>
  <c r="AE55" i="11"/>
  <c r="AA154" i="11"/>
  <c r="AA157" i="11" s="1"/>
  <c r="AE120" i="11"/>
  <c r="AD45" i="11"/>
  <c r="Z51" i="11"/>
  <c r="AC45" i="11"/>
  <c r="Y45" i="11"/>
  <c r="X45" i="11"/>
  <c r="V45" i="11"/>
  <c r="U45" i="11"/>
  <c r="T45" i="11"/>
  <c r="T48" i="11" s="1"/>
  <c r="T51" i="11" s="1"/>
  <c r="R45" i="11"/>
  <c r="R48" i="11" s="1"/>
  <c r="R51" i="11" s="1"/>
  <c r="Q45" i="11"/>
  <c r="Q48" i="11" s="1"/>
  <c r="Q51" i="11" s="1"/>
  <c r="P45" i="11"/>
  <c r="P48" i="11" s="1"/>
  <c r="P51" i="11" s="1"/>
  <c r="O45" i="11"/>
  <c r="O48" i="11" s="1"/>
  <c r="O51" i="11" s="1"/>
  <c r="N45" i="11"/>
  <c r="N48" i="11" s="1"/>
  <c r="N51" i="11" s="1"/>
  <c r="M45" i="11"/>
  <c r="M48" i="11" s="1"/>
  <c r="M51" i="11" s="1"/>
  <c r="L45" i="11"/>
  <c r="L48" i="11" s="1"/>
  <c r="K45" i="11"/>
  <c r="K48" i="11" s="1"/>
  <c r="J45" i="11"/>
  <c r="J48" i="11" s="1"/>
  <c r="I45" i="11"/>
  <c r="I48" i="11" s="1"/>
  <c r="I51" i="11" s="1"/>
  <c r="H45" i="11"/>
  <c r="H51" i="11" s="1"/>
  <c r="Y207" i="11"/>
  <c r="X207" i="11"/>
  <c r="W207" i="11"/>
  <c r="V207" i="11"/>
  <c r="U207" i="11"/>
  <c r="AD204" i="11"/>
  <c r="AA207" i="11" s="1"/>
  <c r="AA210" i="11" s="1"/>
  <c r="AC204" i="11"/>
  <c r="Z207" i="11" s="1"/>
  <c r="Z210" i="11" s="1"/>
  <c r="AB204" i="11"/>
  <c r="AA204" i="11"/>
  <c r="Z204" i="11"/>
  <c r="Y204" i="11"/>
  <c r="X204" i="11"/>
  <c r="W204" i="11"/>
  <c r="V204" i="11"/>
  <c r="V205" i="11" s="1"/>
  <c r="U204" i="11"/>
  <c r="T204" i="11"/>
  <c r="T207" i="11" s="1"/>
  <c r="S204" i="11"/>
  <c r="S207" i="11" s="1"/>
  <c r="R204" i="11"/>
  <c r="R207" i="11" s="1"/>
  <c r="R210" i="11" s="1"/>
  <c r="Q204" i="11"/>
  <c r="Q207" i="11" s="1"/>
  <c r="Q210" i="11" s="1"/>
  <c r="P204" i="11"/>
  <c r="P207" i="11" s="1"/>
  <c r="O204" i="11"/>
  <c r="O207" i="11" s="1"/>
  <c r="N204" i="11"/>
  <c r="N207" i="11" s="1"/>
  <c r="N210" i="11" s="1"/>
  <c r="M204" i="11"/>
  <c r="M207" i="11" s="1"/>
  <c r="M210" i="11" s="1"/>
  <c r="L204" i="11"/>
  <c r="L207" i="11"/>
  <c r="K204" i="11"/>
  <c r="K207" i="11" s="1"/>
  <c r="L210" i="11" s="1"/>
  <c r="J204" i="11"/>
  <c r="J207" i="11" s="1"/>
  <c r="I204" i="11"/>
  <c r="I207" i="11" s="1"/>
  <c r="H204" i="11"/>
  <c r="H210" i="11" s="1"/>
  <c r="AE203" i="11"/>
  <c r="AE202" i="11"/>
  <c r="AE201" i="11"/>
  <c r="AE200" i="11"/>
  <c r="AE199" i="11"/>
  <c r="AE198" i="11"/>
  <c r="AE197" i="11"/>
  <c r="AE196" i="11"/>
  <c r="AE195" i="11"/>
  <c r="AE194" i="11"/>
  <c r="AE193" i="11"/>
  <c r="AE192" i="11"/>
  <c r="AE191" i="11"/>
  <c r="AE190" i="11"/>
  <c r="AE189" i="11"/>
  <c r="AE188" i="11"/>
  <c r="AE187" i="11"/>
  <c r="AE186" i="11"/>
  <c r="AE185" i="11"/>
  <c r="AE184" i="11"/>
  <c r="AE183" i="11"/>
  <c r="AE182" i="11"/>
  <c r="AE181" i="11"/>
  <c r="AE180" i="11"/>
  <c r="AE179" i="11"/>
  <c r="AE178" i="11"/>
  <c r="AE177" i="11"/>
  <c r="AE176" i="11"/>
  <c r="AE175" i="11"/>
  <c r="AE174" i="11"/>
  <c r="AE173" i="11"/>
  <c r="AE172" i="11"/>
  <c r="AE171" i="11"/>
  <c r="AE170" i="11"/>
  <c r="AE169" i="11"/>
  <c r="AE168" i="11"/>
  <c r="AE167" i="11"/>
  <c r="AE166" i="11"/>
  <c r="AE165" i="11"/>
  <c r="AE164" i="11"/>
  <c r="AE163" i="11"/>
  <c r="AE162" i="11"/>
  <c r="AE161" i="11"/>
  <c r="U48" i="11"/>
  <c r="U51" i="11" s="1"/>
  <c r="V48" i="11"/>
  <c r="V51" i="11"/>
  <c r="AA51" i="11"/>
  <c r="S134" i="10"/>
  <c r="O41" i="29" s="1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" i="9"/>
  <c r="O26" i="9"/>
  <c r="AE198" i="7"/>
  <c r="AE106" i="5"/>
  <c r="AE105" i="5"/>
  <c r="AE104" i="5"/>
  <c r="AE103" i="5"/>
  <c r="AE102" i="5"/>
  <c r="AE101" i="5"/>
  <c r="H381" i="25"/>
  <c r="I375" i="25"/>
  <c r="I378" i="25" s="1"/>
  <c r="J375" i="25"/>
  <c r="J378" i="25" s="1"/>
  <c r="K375" i="25"/>
  <c r="K378" i="25" s="1"/>
  <c r="L375" i="25"/>
  <c r="L378" i="25" s="1"/>
  <c r="M375" i="25"/>
  <c r="M378" i="25" s="1"/>
  <c r="O381" i="25" s="1"/>
  <c r="N375" i="25"/>
  <c r="O375" i="25"/>
  <c r="O378" i="25" s="1"/>
  <c r="Q381" i="25" s="1"/>
  <c r="P375" i="25"/>
  <c r="P378" i="25" s="1"/>
  <c r="Q375" i="25"/>
  <c r="Q378" i="25" s="1"/>
  <c r="R375" i="25"/>
  <c r="S375" i="25"/>
  <c r="T375" i="25"/>
  <c r="T378" i="25" s="1"/>
  <c r="T381" i="25" s="1"/>
  <c r="U375" i="25"/>
  <c r="U376" i="25" s="1"/>
  <c r="V375" i="25"/>
  <c r="V376" i="25" s="1"/>
  <c r="W375" i="25"/>
  <c r="W376" i="25" s="1"/>
  <c r="X375" i="25"/>
  <c r="U378" i="25" s="1"/>
  <c r="U381" i="25" s="1"/>
  <c r="Y375" i="25"/>
  <c r="V378" i="25" s="1"/>
  <c r="V381" i="25" s="1"/>
  <c r="Z375" i="25"/>
  <c r="W378" i="25" s="1"/>
  <c r="W381" i="25" s="1"/>
  <c r="AA375" i="25"/>
  <c r="X378" i="25" s="1"/>
  <c r="X381" i="25" s="1"/>
  <c r="AB375" i="25"/>
  <c r="Y378" i="25" s="1"/>
  <c r="Y381" i="25" s="1"/>
  <c r="AC375" i="25"/>
  <c r="Z378" i="25" s="1"/>
  <c r="Z381" i="25" s="1"/>
  <c r="AD375" i="25"/>
  <c r="AA378" i="25" s="1"/>
  <c r="R378" i="25"/>
  <c r="R381" i="25" s="1"/>
  <c r="S378" i="25"/>
  <c r="N378" i="25"/>
  <c r="P381" i="25" s="1"/>
  <c r="AE373" i="25"/>
  <c r="AE372" i="25"/>
  <c r="AE371" i="25"/>
  <c r="AE370" i="25"/>
  <c r="AE369" i="25"/>
  <c r="AE368" i="25"/>
  <c r="AE367" i="25"/>
  <c r="AE366" i="25"/>
  <c r="AE365" i="25"/>
  <c r="AE364" i="25"/>
  <c r="AE363" i="25"/>
  <c r="AE362" i="25"/>
  <c r="AE361" i="25"/>
  <c r="AE360" i="25"/>
  <c r="AE359" i="25"/>
  <c r="AE358" i="25"/>
  <c r="AE357" i="25"/>
  <c r="AE356" i="25"/>
  <c r="AE355" i="25"/>
  <c r="AE354" i="25"/>
  <c r="AE353" i="25"/>
  <c r="AE352" i="25"/>
  <c r="AE351" i="25"/>
  <c r="AE350" i="25"/>
  <c r="AE349" i="25"/>
  <c r="AE348" i="25"/>
  <c r="AE347" i="25"/>
  <c r="AE346" i="25"/>
  <c r="AE345" i="25"/>
  <c r="AE344" i="25"/>
  <c r="AE343" i="25"/>
  <c r="AE342" i="25"/>
  <c r="AE341" i="25"/>
  <c r="AE340" i="25"/>
  <c r="AE339" i="25"/>
  <c r="AE338" i="25"/>
  <c r="AE337" i="25"/>
  <c r="AE336" i="25"/>
  <c r="AE335" i="25"/>
  <c r="AE334" i="25"/>
  <c r="AE333" i="25"/>
  <c r="AE332" i="25"/>
  <c r="AE331" i="25"/>
  <c r="AE330" i="25"/>
  <c r="AE329" i="25"/>
  <c r="AE328" i="25"/>
  <c r="AE327" i="25"/>
  <c r="AE326" i="25"/>
  <c r="AE325" i="25"/>
  <c r="AE324" i="25"/>
  <c r="AE323" i="25"/>
  <c r="AE322" i="25"/>
  <c r="AE321" i="25"/>
  <c r="AE320" i="25"/>
  <c r="AE319" i="25"/>
  <c r="AE318" i="25"/>
  <c r="AE317" i="25"/>
  <c r="AE316" i="25"/>
  <c r="AE315" i="25"/>
  <c r="AE314" i="25"/>
  <c r="AE313" i="25"/>
  <c r="AE312" i="25"/>
  <c r="AE311" i="25"/>
  <c r="AE310" i="25"/>
  <c r="AE309" i="25"/>
  <c r="AE308" i="25"/>
  <c r="AE307" i="25"/>
  <c r="AE306" i="25"/>
  <c r="AE305" i="25"/>
  <c r="AE304" i="25"/>
  <c r="AE303" i="25"/>
  <c r="AE302" i="25"/>
  <c r="AE301" i="25"/>
  <c r="AE300" i="25"/>
  <c r="AE299" i="25"/>
  <c r="AE298" i="25"/>
  <c r="AE297" i="25"/>
  <c r="AE296" i="25"/>
  <c r="AE295" i="25"/>
  <c r="AE294" i="25"/>
  <c r="AE293" i="25"/>
  <c r="AE292" i="25"/>
  <c r="AE291" i="25"/>
  <c r="AE290" i="25"/>
  <c r="AE289" i="25"/>
  <c r="AE288" i="25"/>
  <c r="AE287" i="25"/>
  <c r="AE286" i="25"/>
  <c r="AE285" i="25"/>
  <c r="AE284" i="25"/>
  <c r="AE283" i="25"/>
  <c r="AE282" i="25"/>
  <c r="AE281" i="25"/>
  <c r="AE280" i="25"/>
  <c r="AE279" i="25"/>
  <c r="AE278" i="25"/>
  <c r="AE277" i="25"/>
  <c r="AE276" i="25"/>
  <c r="AE275" i="25"/>
  <c r="AE274" i="25"/>
  <c r="AE273" i="25"/>
  <c r="AE272" i="25"/>
  <c r="AE271" i="25"/>
  <c r="AE270" i="25"/>
  <c r="AE269" i="25"/>
  <c r="AE268" i="25"/>
  <c r="AE267" i="25"/>
  <c r="AE266" i="25"/>
  <c r="AE265" i="25"/>
  <c r="AE264" i="25"/>
  <c r="AE263" i="25"/>
  <c r="AE262" i="25"/>
  <c r="AE261" i="25"/>
  <c r="AE260" i="25"/>
  <c r="AE259" i="25"/>
  <c r="AE258" i="25"/>
  <c r="AE257" i="25"/>
  <c r="AE256" i="25"/>
  <c r="AE255" i="25"/>
  <c r="AE254" i="25"/>
  <c r="AE253" i="25"/>
  <c r="AE252" i="25"/>
  <c r="AE251" i="25"/>
  <c r="AE250" i="25"/>
  <c r="AE249" i="25"/>
  <c r="AE248" i="25"/>
  <c r="AE247" i="25"/>
  <c r="AE246" i="25"/>
  <c r="AE245" i="25"/>
  <c r="AE244" i="25"/>
  <c r="AE243" i="25"/>
  <c r="AE242" i="25"/>
  <c r="AE241" i="25"/>
  <c r="AE240" i="25"/>
  <c r="AE239" i="25"/>
  <c r="AE238" i="25"/>
  <c r="AE237" i="25"/>
  <c r="AE236" i="25"/>
  <c r="AE235" i="25"/>
  <c r="AE234" i="25"/>
  <c r="AE233" i="25"/>
  <c r="AE232" i="25"/>
  <c r="AE231" i="25"/>
  <c r="AE230" i="25"/>
  <c r="AE229" i="25"/>
  <c r="AE228" i="25"/>
  <c r="AE227" i="25"/>
  <c r="AE226" i="25"/>
  <c r="AE225" i="25"/>
  <c r="AE224" i="25"/>
  <c r="AE223" i="25"/>
  <c r="AE222" i="25"/>
  <c r="AE221" i="25"/>
  <c r="AE220" i="25"/>
  <c r="AE219" i="25"/>
  <c r="AE218" i="25"/>
  <c r="AE217" i="25"/>
  <c r="AE216" i="25"/>
  <c r="AE215" i="25"/>
  <c r="AE214" i="25"/>
  <c r="AE213" i="25"/>
  <c r="AE212" i="25"/>
  <c r="AE211" i="25"/>
  <c r="AE210" i="25"/>
  <c r="AE209" i="25"/>
  <c r="AE208" i="25"/>
  <c r="AE207" i="25"/>
  <c r="AE206" i="25"/>
  <c r="AE205" i="25"/>
  <c r="AE204" i="25"/>
  <c r="AE203" i="25"/>
  <c r="AE202" i="25"/>
  <c r="AE201" i="25"/>
  <c r="AE200" i="25"/>
  <c r="AE199" i="25"/>
  <c r="AE198" i="25"/>
  <c r="AE197" i="25"/>
  <c r="AE196" i="25"/>
  <c r="AE195" i="25"/>
  <c r="AE194" i="25"/>
  <c r="AE193" i="25"/>
  <c r="AE192" i="25"/>
  <c r="AE191" i="25"/>
  <c r="AE190" i="25"/>
  <c r="AE189" i="25"/>
  <c r="AE188" i="25"/>
  <c r="AE187" i="25"/>
  <c r="AE186" i="25"/>
  <c r="AE185" i="25"/>
  <c r="AE184" i="25"/>
  <c r="AE183" i="25"/>
  <c r="AE182" i="25"/>
  <c r="AE181" i="25"/>
  <c r="AE180" i="25"/>
  <c r="AE179" i="25"/>
  <c r="AE178" i="25"/>
  <c r="AE177" i="25"/>
  <c r="AE176" i="25"/>
  <c r="AE175" i="25"/>
  <c r="AE174" i="25"/>
  <c r="AE173" i="25"/>
  <c r="AE172" i="25"/>
  <c r="AE171" i="25"/>
  <c r="AE170" i="25"/>
  <c r="AE169" i="25"/>
  <c r="AE168" i="25"/>
  <c r="AE167" i="25"/>
  <c r="AE166" i="25"/>
  <c r="AE165" i="25"/>
  <c r="AE164" i="25"/>
  <c r="AE163" i="25"/>
  <c r="AE162" i="25"/>
  <c r="AE161" i="25"/>
  <c r="AE160" i="25"/>
  <c r="AE159" i="25"/>
  <c r="AE158" i="25"/>
  <c r="AE157" i="25"/>
  <c r="AE156" i="25"/>
  <c r="AE155" i="25"/>
  <c r="AE154" i="25"/>
  <c r="AE153" i="25"/>
  <c r="AE152" i="25"/>
  <c r="AE151" i="25"/>
  <c r="AE150" i="25"/>
  <c r="AE149" i="25"/>
  <c r="AE148" i="25"/>
  <c r="AE147" i="25"/>
  <c r="AE146" i="25"/>
  <c r="AE145" i="25"/>
  <c r="AE144" i="25"/>
  <c r="AE143" i="25"/>
  <c r="AE142" i="25"/>
  <c r="AE141" i="25"/>
  <c r="AE140" i="25"/>
  <c r="AE139" i="25"/>
  <c r="AE138" i="25"/>
  <c r="AE137" i="25"/>
  <c r="AE136" i="25"/>
  <c r="AE135" i="25"/>
  <c r="AE134" i="25"/>
  <c r="AE133" i="25"/>
  <c r="AE132" i="25"/>
  <c r="AE131" i="25"/>
  <c r="AE130" i="25"/>
  <c r="AE129" i="25"/>
  <c r="AE128" i="25"/>
  <c r="AE127" i="25"/>
  <c r="AE126" i="25"/>
  <c r="AE125" i="25"/>
  <c r="AE124" i="25"/>
  <c r="AE123" i="25"/>
  <c r="AE122" i="25"/>
  <c r="AE121" i="25"/>
  <c r="AE120" i="25"/>
  <c r="AE119" i="25"/>
  <c r="AE118" i="25"/>
  <c r="AE117" i="25"/>
  <c r="AE116" i="25"/>
  <c r="AE115" i="25"/>
  <c r="AE114" i="25"/>
  <c r="AE113" i="25"/>
  <c r="AE112" i="25"/>
  <c r="AE111" i="25"/>
  <c r="AE110" i="25"/>
  <c r="AE109" i="25"/>
  <c r="AE108" i="25"/>
  <c r="AE107" i="25"/>
  <c r="AE106" i="25"/>
  <c r="AE105" i="25"/>
  <c r="AE104" i="25"/>
  <c r="AE103" i="25"/>
  <c r="AE102" i="25"/>
  <c r="AE101" i="25"/>
  <c r="AE100" i="25"/>
  <c r="AE99" i="25"/>
  <c r="AE98" i="25"/>
  <c r="AE97" i="25"/>
  <c r="AE96" i="25"/>
  <c r="AE95" i="25"/>
  <c r="AE94" i="25"/>
  <c r="AE93" i="25"/>
  <c r="AE92" i="25"/>
  <c r="AE91" i="25"/>
  <c r="AE90" i="25"/>
  <c r="AE89" i="25"/>
  <c r="AE88" i="25"/>
  <c r="AE87" i="25"/>
  <c r="AE86" i="25"/>
  <c r="AE85" i="25"/>
  <c r="AE84" i="25"/>
  <c r="AE83" i="25"/>
  <c r="AE82" i="25"/>
  <c r="AE81" i="25"/>
  <c r="AE80" i="25"/>
  <c r="AE79" i="25"/>
  <c r="AE78" i="25"/>
  <c r="AE77" i="25"/>
  <c r="AE76" i="25"/>
  <c r="AE75" i="25"/>
  <c r="AE74" i="25"/>
  <c r="AE73" i="25"/>
  <c r="AE72" i="25"/>
  <c r="AE71" i="25"/>
  <c r="AE70" i="25"/>
  <c r="AE69" i="25"/>
  <c r="AE68" i="25"/>
  <c r="AE67" i="25"/>
  <c r="AE66" i="25"/>
  <c r="AE65" i="25"/>
  <c r="AE64" i="25"/>
  <c r="AE63" i="25"/>
  <c r="AE62" i="25"/>
  <c r="AE61" i="25"/>
  <c r="AE60" i="25"/>
  <c r="AE59" i="25"/>
  <c r="AE58" i="25"/>
  <c r="AE57" i="25"/>
  <c r="AE56" i="25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4" i="25"/>
  <c r="AE3" i="25"/>
  <c r="AE2" i="25"/>
  <c r="AA381" i="25"/>
  <c r="K381" i="25"/>
  <c r="AB134" i="10"/>
  <c r="X41" i="29" s="1"/>
  <c r="W134" i="10"/>
  <c r="S41" i="29" s="1"/>
  <c r="AD134" i="10"/>
  <c r="AC134" i="10"/>
  <c r="AA134" i="10"/>
  <c r="Z134" i="10"/>
  <c r="Y134" i="10"/>
  <c r="X134" i="10"/>
  <c r="V134" i="10"/>
  <c r="U134" i="10"/>
  <c r="T134" i="10"/>
  <c r="R134" i="10"/>
  <c r="Q134" i="10"/>
  <c r="P134" i="10"/>
  <c r="O134" i="10"/>
  <c r="N134" i="10"/>
  <c r="M134" i="10"/>
  <c r="L134" i="10"/>
  <c r="L137" i="10" s="1"/>
  <c r="K134" i="10"/>
  <c r="K137" i="10" s="1"/>
  <c r="J134" i="10"/>
  <c r="J137" i="10" s="1"/>
  <c r="I134" i="10"/>
  <c r="I137" i="10" s="1"/>
  <c r="AE133" i="10"/>
  <c r="AE132" i="10"/>
  <c r="AE131" i="10"/>
  <c r="AE130" i="10"/>
  <c r="AE129" i="10"/>
  <c r="AE128" i="10"/>
  <c r="AE127" i="10"/>
  <c r="AE126" i="10"/>
  <c r="AE125" i="10"/>
  <c r="AE124" i="10"/>
  <c r="AE123" i="10"/>
  <c r="AE122" i="10"/>
  <c r="AE121" i="10"/>
  <c r="AE120" i="10"/>
  <c r="AE119" i="10"/>
  <c r="AE118" i="10"/>
  <c r="AE117" i="10"/>
  <c r="AE116" i="10"/>
  <c r="AE115" i="10"/>
  <c r="AE114" i="10"/>
  <c r="AE113" i="10"/>
  <c r="AE112" i="10"/>
  <c r="AE111" i="10"/>
  <c r="AE110" i="10"/>
  <c r="AE109" i="10"/>
  <c r="AE108" i="10"/>
  <c r="AE107" i="10"/>
  <c r="AE106" i="10"/>
  <c r="AE105" i="10"/>
  <c r="AE104" i="10"/>
  <c r="AE103" i="10"/>
  <c r="AE102" i="10"/>
  <c r="AE101" i="10"/>
  <c r="AE99" i="10"/>
  <c r="AE98" i="10"/>
  <c r="AE96" i="10"/>
  <c r="AE95" i="10"/>
  <c r="AE94" i="10"/>
  <c r="AE93" i="10"/>
  <c r="AE92" i="10"/>
  <c r="AE91" i="10"/>
  <c r="AE90" i="10"/>
  <c r="AE89" i="10"/>
  <c r="AE88" i="10"/>
  <c r="AE87" i="10"/>
  <c r="AE86" i="10"/>
  <c r="AE85" i="10"/>
  <c r="AE84" i="10"/>
  <c r="AE83" i="10"/>
  <c r="AE82" i="10"/>
  <c r="AE81" i="10"/>
  <c r="AE80" i="10"/>
  <c r="AE79" i="10"/>
  <c r="AE78" i="10"/>
  <c r="AE77" i="10"/>
  <c r="AE76" i="10"/>
  <c r="AE75" i="10"/>
  <c r="AE74" i="10"/>
  <c r="AE73" i="10"/>
  <c r="AE72" i="10"/>
  <c r="AE71" i="10"/>
  <c r="AE70" i="10"/>
  <c r="AE69" i="10"/>
  <c r="AE68" i="10"/>
  <c r="AE67" i="10"/>
  <c r="AE66" i="10"/>
  <c r="AE65" i="10"/>
  <c r="AE64" i="10"/>
  <c r="AE63" i="10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Y413" i="10"/>
  <c r="AS58" i="29" s="1"/>
  <c r="X413" i="10"/>
  <c r="AR58" i="29" s="1"/>
  <c r="W413" i="10"/>
  <c r="AQ58" i="29" s="1"/>
  <c r="V413" i="10"/>
  <c r="AP58" i="29" s="1"/>
  <c r="U413" i="10"/>
  <c r="AO58" i="29" s="1"/>
  <c r="AD410" i="10"/>
  <c r="AC410" i="10"/>
  <c r="AB410" i="10"/>
  <c r="X58" i="29" s="1"/>
  <c r="AA410" i="10"/>
  <c r="W58" i="29" s="1"/>
  <c r="Z410" i="10"/>
  <c r="V58" i="29" s="1"/>
  <c r="Y410" i="10"/>
  <c r="U58" i="29" s="1"/>
  <c r="X410" i="10"/>
  <c r="T58" i="29" s="1"/>
  <c r="W410" i="10"/>
  <c r="S58" i="29" s="1"/>
  <c r="V410" i="10"/>
  <c r="R58" i="29" s="1"/>
  <c r="U410" i="10"/>
  <c r="Q58" i="29" s="1"/>
  <c r="T410" i="10"/>
  <c r="S410" i="10"/>
  <c r="R410" i="10"/>
  <c r="Q410" i="10"/>
  <c r="P410" i="10"/>
  <c r="O410" i="10"/>
  <c r="N410" i="10"/>
  <c r="M410" i="10"/>
  <c r="L410" i="10"/>
  <c r="K410" i="10"/>
  <c r="J410" i="10"/>
  <c r="I410" i="10"/>
  <c r="H410" i="10"/>
  <c r="H413" i="10" s="1"/>
  <c r="AE409" i="10"/>
  <c r="AE408" i="10"/>
  <c r="AE407" i="10"/>
  <c r="AE406" i="10"/>
  <c r="AE71" i="15"/>
  <c r="I79" i="15"/>
  <c r="I82" i="15" s="1"/>
  <c r="J79" i="15"/>
  <c r="J82" i="15" s="1"/>
  <c r="K79" i="15"/>
  <c r="K82" i="15" s="1"/>
  <c r="H85" i="15"/>
  <c r="Y82" i="15"/>
  <c r="X82" i="15"/>
  <c r="W82" i="15"/>
  <c r="V82" i="15"/>
  <c r="U82" i="15"/>
  <c r="AD79" i="15"/>
  <c r="AA82" i="15" s="1"/>
  <c r="AA85" i="15" s="1"/>
  <c r="AC79" i="15"/>
  <c r="Z82" i="15" s="1"/>
  <c r="Z85" i="15" s="1"/>
  <c r="AB79" i="15"/>
  <c r="AA79" i="15"/>
  <c r="Z79" i="15"/>
  <c r="Y79" i="15"/>
  <c r="X79" i="15"/>
  <c r="W79" i="15"/>
  <c r="V79" i="15"/>
  <c r="V80" i="15" s="1"/>
  <c r="U79" i="15"/>
  <c r="U80" i="15" s="1"/>
  <c r="T79" i="15"/>
  <c r="T82" i="15" s="1"/>
  <c r="T85" i="15" s="1"/>
  <c r="S79" i="15"/>
  <c r="S82" i="15" s="1"/>
  <c r="R79" i="15"/>
  <c r="R82" i="15" s="1"/>
  <c r="R85" i="15" s="1"/>
  <c r="Q79" i="15"/>
  <c r="Q82" i="15" s="1"/>
  <c r="P79" i="15"/>
  <c r="P82" i="15" s="1"/>
  <c r="P85" i="15" s="1"/>
  <c r="O79" i="15"/>
  <c r="O82" i="15" s="1"/>
  <c r="N79" i="15"/>
  <c r="N82" i="15" s="1"/>
  <c r="N85" i="15" s="1"/>
  <c r="M79" i="15"/>
  <c r="M82" i="15" s="1"/>
  <c r="M85" i="15" s="1"/>
  <c r="L79" i="15"/>
  <c r="L82" i="15" s="1"/>
  <c r="AE78" i="15"/>
  <c r="AE77" i="15"/>
  <c r="AE76" i="15"/>
  <c r="AE75" i="15"/>
  <c r="AE74" i="15"/>
  <c r="AE73" i="15"/>
  <c r="AE72" i="15"/>
  <c r="I372" i="22"/>
  <c r="I375" i="22" s="1"/>
  <c r="J372" i="22"/>
  <c r="J375" i="22" s="1"/>
  <c r="K372" i="22"/>
  <c r="K375" i="22" s="1"/>
  <c r="L372" i="22"/>
  <c r="L375" i="22" s="1"/>
  <c r="M372" i="22"/>
  <c r="M375" i="22" s="1"/>
  <c r="M378" i="22" s="1"/>
  <c r="N372" i="22"/>
  <c r="O372" i="22"/>
  <c r="O375" i="22" s="1"/>
  <c r="P372" i="22"/>
  <c r="P375" i="22" s="1"/>
  <c r="Q372" i="22"/>
  <c r="Q375" i="22" s="1"/>
  <c r="Q378" i="22" s="1"/>
  <c r="R372" i="22"/>
  <c r="S372" i="22"/>
  <c r="S375" i="22" s="1"/>
  <c r="T372" i="22"/>
  <c r="T375" i="22" s="1"/>
  <c r="U372" i="22"/>
  <c r="U373" i="22" s="1"/>
  <c r="V372" i="22"/>
  <c r="W372" i="22"/>
  <c r="X372" i="22"/>
  <c r="U375" i="22" s="1"/>
  <c r="Y372" i="22"/>
  <c r="V375" i="22" s="1"/>
  <c r="Z372" i="22"/>
  <c r="W375" i="22" s="1"/>
  <c r="AA372" i="22"/>
  <c r="X375" i="22" s="1"/>
  <c r="AB372" i="22"/>
  <c r="Y375" i="22" s="1"/>
  <c r="AC372" i="22"/>
  <c r="Z375" i="22" s="1"/>
  <c r="Z378" i="22" s="1"/>
  <c r="AD372" i="22"/>
  <c r="H372" i="22"/>
  <c r="H378" i="22" s="1"/>
  <c r="I359" i="22"/>
  <c r="I362" i="22" s="1"/>
  <c r="I365" i="22" s="1"/>
  <c r="J359" i="22"/>
  <c r="J362" i="22" s="1"/>
  <c r="K359" i="22"/>
  <c r="K362" i="22" s="1"/>
  <c r="L359" i="22"/>
  <c r="L362" i="22" s="1"/>
  <c r="M359" i="22"/>
  <c r="M362" i="22" s="1"/>
  <c r="M365" i="22" s="1"/>
  <c r="N359" i="22"/>
  <c r="N362" i="22" s="1"/>
  <c r="O359" i="22"/>
  <c r="P359" i="22"/>
  <c r="P362" i="22" s="1"/>
  <c r="Q359" i="22"/>
  <c r="Q362" i="22" s="1"/>
  <c r="R359" i="22"/>
  <c r="R362" i="22" s="1"/>
  <c r="R365" i="22" s="1"/>
  <c r="S359" i="22"/>
  <c r="T359" i="22"/>
  <c r="T362" i="22" s="1"/>
  <c r="U359" i="22"/>
  <c r="U360" i="22" s="1"/>
  <c r="V359" i="22"/>
  <c r="V360" i="22" s="1"/>
  <c r="W359" i="22"/>
  <c r="X359" i="22"/>
  <c r="U362" i="22" s="1"/>
  <c r="Y359" i="22"/>
  <c r="V362" i="22" s="1"/>
  <c r="Z359" i="22"/>
  <c r="W362" i="22" s="1"/>
  <c r="AA359" i="22"/>
  <c r="X362" i="22" s="1"/>
  <c r="AB359" i="22"/>
  <c r="Y362" i="22" s="1"/>
  <c r="AC359" i="22"/>
  <c r="Z362" i="22" s="1"/>
  <c r="Z365" i="22" s="1"/>
  <c r="AD359" i="22"/>
  <c r="AA362" i="22" s="1"/>
  <c r="AA365" i="22" s="1"/>
  <c r="H359" i="22"/>
  <c r="I270" i="22"/>
  <c r="I273" i="22" s="1"/>
  <c r="J270" i="22"/>
  <c r="J273" i="22" s="1"/>
  <c r="K276" i="22" s="1"/>
  <c r="K270" i="22"/>
  <c r="K273" i="22" s="1"/>
  <c r="L270" i="22"/>
  <c r="L273" i="22" s="1"/>
  <c r="M270" i="22"/>
  <c r="N270" i="22"/>
  <c r="N273" i="22" s="1"/>
  <c r="O270" i="22"/>
  <c r="O273" i="22" s="1"/>
  <c r="P270" i="22"/>
  <c r="P273" i="22" s="1"/>
  <c r="P276" i="22" s="1"/>
  <c r="Q270" i="22"/>
  <c r="Q273" i="22" s="1"/>
  <c r="R270" i="22"/>
  <c r="R273" i="22" s="1"/>
  <c r="R276" i="22" s="1"/>
  <c r="S270" i="22"/>
  <c r="S273" i="22" s="1"/>
  <c r="T270" i="22"/>
  <c r="T273" i="22" s="1"/>
  <c r="U270" i="22"/>
  <c r="V270" i="22"/>
  <c r="V271" i="22" s="1"/>
  <c r="W270" i="22"/>
  <c r="X270" i="22"/>
  <c r="Y270" i="22"/>
  <c r="Z270" i="22"/>
  <c r="W273" i="22" s="1"/>
  <c r="AA270" i="22"/>
  <c r="X273" i="22" s="1"/>
  <c r="AB270" i="22"/>
  <c r="Y273" i="22" s="1"/>
  <c r="AC270" i="22"/>
  <c r="Z273" i="22" s="1"/>
  <c r="Z276" i="22" s="1"/>
  <c r="AD270" i="22"/>
  <c r="AA273" i="22" s="1"/>
  <c r="AA276" i="22" s="1"/>
  <c r="H270" i="22"/>
  <c r="H273" i="22" s="1"/>
  <c r="I256" i="22"/>
  <c r="I259" i="22" s="1"/>
  <c r="J256" i="22"/>
  <c r="J259" i="22" s="1"/>
  <c r="K256" i="22"/>
  <c r="L256" i="22"/>
  <c r="L259" i="22" s="1"/>
  <c r="K262" i="22" s="1"/>
  <c r="M256" i="22"/>
  <c r="M259" i="22" s="1"/>
  <c r="M262" i="22" s="1"/>
  <c r="N256" i="22"/>
  <c r="O256" i="22"/>
  <c r="O259" i="22" s="1"/>
  <c r="P256" i="22"/>
  <c r="P259" i="22" s="1"/>
  <c r="Q256" i="22"/>
  <c r="Q259" i="22" s="1"/>
  <c r="R256" i="22"/>
  <c r="S256" i="22"/>
  <c r="S259" i="22" s="1"/>
  <c r="T256" i="22"/>
  <c r="T259" i="22" s="1"/>
  <c r="U256" i="22"/>
  <c r="U257" i="22" s="1"/>
  <c r="V256" i="22"/>
  <c r="W256" i="22"/>
  <c r="X256" i="22"/>
  <c r="U259" i="22" s="1"/>
  <c r="Y256" i="22"/>
  <c r="V259" i="22" s="1"/>
  <c r="Z256" i="22"/>
  <c r="W259" i="22" s="1"/>
  <c r="AA256" i="22"/>
  <c r="X259" i="22" s="1"/>
  <c r="AB256" i="22"/>
  <c r="AC256" i="22"/>
  <c r="AD256" i="22"/>
  <c r="H256" i="22"/>
  <c r="H262" i="22" s="1"/>
  <c r="I223" i="22"/>
  <c r="I226" i="22" s="1"/>
  <c r="I229" i="22" s="1"/>
  <c r="J223" i="22"/>
  <c r="J226" i="22" s="1"/>
  <c r="K223" i="22"/>
  <c r="K226" i="22" s="1"/>
  <c r="L223" i="22"/>
  <c r="L226" i="22" s="1"/>
  <c r="K229" i="22" s="1"/>
  <c r="M223" i="22"/>
  <c r="M226" i="22" s="1"/>
  <c r="M229" i="22" s="1"/>
  <c r="N223" i="22"/>
  <c r="O223" i="22"/>
  <c r="O226" i="22" s="1"/>
  <c r="P223" i="22"/>
  <c r="P226" i="22" s="1"/>
  <c r="P229" i="22" s="1"/>
  <c r="Q223" i="22"/>
  <c r="Q226" i="22" s="1"/>
  <c r="R223" i="22"/>
  <c r="R226" i="22" s="1"/>
  <c r="R229" i="22" s="1"/>
  <c r="S223" i="22"/>
  <c r="T223" i="22"/>
  <c r="T226" i="22" s="1"/>
  <c r="U223" i="22"/>
  <c r="U224" i="22" s="1"/>
  <c r="V223" i="22"/>
  <c r="V224" i="22" s="1"/>
  <c r="W223" i="22"/>
  <c r="X223" i="22"/>
  <c r="U226" i="22" s="1"/>
  <c r="Y223" i="22"/>
  <c r="V226" i="22" s="1"/>
  <c r="Z223" i="22"/>
  <c r="W226" i="22" s="1"/>
  <c r="AA223" i="22"/>
  <c r="X226" i="22" s="1"/>
  <c r="AB223" i="22"/>
  <c r="Y226" i="22" s="1"/>
  <c r="AC223" i="22"/>
  <c r="AD223" i="22"/>
  <c r="AA226" i="22" s="1"/>
  <c r="AA229" i="22" s="1"/>
  <c r="H223" i="22"/>
  <c r="H226" i="22" s="1"/>
  <c r="H199" i="22"/>
  <c r="H205" i="22" s="1"/>
  <c r="I188" i="22"/>
  <c r="I191" i="22" s="1"/>
  <c r="I194" i="22" s="1"/>
  <c r="J188" i="22"/>
  <c r="J191" i="22" s="1"/>
  <c r="K188" i="22"/>
  <c r="K191" i="22" s="1"/>
  <c r="L188" i="22"/>
  <c r="L191" i="22" s="1"/>
  <c r="M188" i="22"/>
  <c r="M191" i="22" s="1"/>
  <c r="M194" i="22" s="1"/>
  <c r="N188" i="22"/>
  <c r="N191" i="22" s="1"/>
  <c r="O188" i="22"/>
  <c r="O191" i="22" s="1"/>
  <c r="P188" i="22"/>
  <c r="P191" i="22" s="1"/>
  <c r="Q188" i="22"/>
  <c r="Q191" i="22" s="1"/>
  <c r="Q194" i="22" s="1"/>
  <c r="R188" i="22"/>
  <c r="R191" i="22" s="1"/>
  <c r="S188" i="22"/>
  <c r="S191" i="22" s="1"/>
  <c r="T188" i="22"/>
  <c r="T191" i="22" s="1"/>
  <c r="U188" i="22"/>
  <c r="U189" i="22" s="1"/>
  <c r="V188" i="22"/>
  <c r="V189" i="22" s="1"/>
  <c r="W188" i="22"/>
  <c r="X188" i="22"/>
  <c r="U191" i="22" s="1"/>
  <c r="Y188" i="22"/>
  <c r="V191" i="22" s="1"/>
  <c r="Z188" i="22"/>
  <c r="W191" i="22" s="1"/>
  <c r="AA188" i="22"/>
  <c r="AB188" i="22"/>
  <c r="Y191" i="22" s="1"/>
  <c r="AC188" i="22"/>
  <c r="Z191" i="22" s="1"/>
  <c r="Z194" i="22" s="1"/>
  <c r="AD188" i="22"/>
  <c r="AA191" i="22" s="1"/>
  <c r="AA194" i="22" s="1"/>
  <c r="H188" i="22"/>
  <c r="I172" i="22"/>
  <c r="I175" i="22" s="1"/>
  <c r="J172" i="22"/>
  <c r="J175" i="22" s="1"/>
  <c r="K178" i="22" s="1"/>
  <c r="K172" i="22"/>
  <c r="K175" i="22" s="1"/>
  <c r="L172" i="22"/>
  <c r="L175" i="22" s="1"/>
  <c r="M172" i="22"/>
  <c r="M175" i="22" s="1"/>
  <c r="M178" i="22" s="1"/>
  <c r="N172" i="22"/>
  <c r="N175" i="22" s="1"/>
  <c r="O172" i="22"/>
  <c r="O175" i="22" s="1"/>
  <c r="P172" i="22"/>
  <c r="P175" i="22" s="1"/>
  <c r="Q172" i="22"/>
  <c r="Q175" i="22" s="1"/>
  <c r="R172" i="22"/>
  <c r="R175" i="22" s="1"/>
  <c r="R178" i="22" s="1"/>
  <c r="S172" i="22"/>
  <c r="S175" i="22" s="1"/>
  <c r="T172" i="22"/>
  <c r="T175" i="22" s="1"/>
  <c r="U172" i="22"/>
  <c r="U173" i="22" s="1"/>
  <c r="V172" i="22"/>
  <c r="V173" i="22" s="1"/>
  <c r="W172" i="22"/>
  <c r="X172" i="22"/>
  <c r="Y172" i="22"/>
  <c r="V175" i="22" s="1"/>
  <c r="Z172" i="22"/>
  <c r="W175" i="22" s="1"/>
  <c r="AA172" i="22"/>
  <c r="X175" i="22" s="1"/>
  <c r="AB172" i="22"/>
  <c r="Y175" i="22" s="1"/>
  <c r="AC172" i="22"/>
  <c r="Z175" i="22" s="1"/>
  <c r="Z178" i="22" s="1"/>
  <c r="AD172" i="22"/>
  <c r="AA175" i="22" s="1"/>
  <c r="AA178" i="22" s="1"/>
  <c r="H172" i="22"/>
  <c r="H178" i="22" s="1"/>
  <c r="I150" i="22"/>
  <c r="I153" i="22" s="1"/>
  <c r="J150" i="22"/>
  <c r="J153" i="22" s="1"/>
  <c r="K156" i="22" s="1"/>
  <c r="K150" i="22"/>
  <c r="K153" i="22" s="1"/>
  <c r="I156" i="22" s="1"/>
  <c r="L150" i="22"/>
  <c r="L153" i="22" s="1"/>
  <c r="M150" i="22"/>
  <c r="M153" i="22" s="1"/>
  <c r="M156" i="22" s="1"/>
  <c r="N150" i="22"/>
  <c r="N153" i="22" s="1"/>
  <c r="O150" i="22"/>
  <c r="O153" i="22" s="1"/>
  <c r="P150" i="22"/>
  <c r="P153" i="22" s="1"/>
  <c r="Q150" i="22"/>
  <c r="Q153" i="22" s="1"/>
  <c r="Q156" i="22" s="1"/>
  <c r="R150" i="22"/>
  <c r="R153" i="22" s="1"/>
  <c r="R156" i="22" s="1"/>
  <c r="S150" i="22"/>
  <c r="S153" i="22" s="1"/>
  <c r="T150" i="22"/>
  <c r="T153" i="22" s="1"/>
  <c r="U150" i="22"/>
  <c r="V150" i="22"/>
  <c r="V151" i="22" s="1"/>
  <c r="W150" i="22"/>
  <c r="X150" i="22"/>
  <c r="U153" i="22" s="1"/>
  <c r="Y150" i="22"/>
  <c r="Z150" i="22"/>
  <c r="W153" i="22" s="1"/>
  <c r="AA150" i="22"/>
  <c r="X153" i="22" s="1"/>
  <c r="AB150" i="22"/>
  <c r="AC150" i="22"/>
  <c r="Z153" i="22" s="1"/>
  <c r="Z156" i="22" s="1"/>
  <c r="AD150" i="22"/>
  <c r="AA153" i="22" s="1"/>
  <c r="AA156" i="22" s="1"/>
  <c r="H150" i="22"/>
  <c r="H156" i="22" s="1"/>
  <c r="I135" i="22"/>
  <c r="I138" i="22" s="1"/>
  <c r="J135" i="22"/>
  <c r="J138" i="22" s="1"/>
  <c r="K135" i="22"/>
  <c r="K138" i="22" s="1"/>
  <c r="I141" i="22" s="1"/>
  <c r="L135" i="22"/>
  <c r="L138" i="22" s="1"/>
  <c r="K141" i="22" s="1"/>
  <c r="M135" i="22"/>
  <c r="M138" i="22" s="1"/>
  <c r="N135" i="22"/>
  <c r="N138" i="22" s="1"/>
  <c r="O135" i="22"/>
  <c r="O138" i="22" s="1"/>
  <c r="O141" i="22" s="1"/>
  <c r="P135" i="22"/>
  <c r="P138" i="22" s="1"/>
  <c r="Q135" i="22"/>
  <c r="Q138" i="22" s="1"/>
  <c r="R135" i="22"/>
  <c r="S135" i="22"/>
  <c r="S138" i="22" s="1"/>
  <c r="T135" i="22"/>
  <c r="T138" i="22" s="1"/>
  <c r="U135" i="22"/>
  <c r="V135" i="22"/>
  <c r="V136" i="22" s="1"/>
  <c r="W135" i="22"/>
  <c r="X135" i="22"/>
  <c r="U138" i="22" s="1"/>
  <c r="Y135" i="22"/>
  <c r="V138" i="22" s="1"/>
  <c r="Z135" i="22"/>
  <c r="W138" i="22" s="1"/>
  <c r="AA135" i="22"/>
  <c r="X138" i="22" s="1"/>
  <c r="AB135" i="22"/>
  <c r="Y138" i="22" s="1"/>
  <c r="AC135" i="22"/>
  <c r="Z138" i="22" s="1"/>
  <c r="AD135" i="22"/>
  <c r="H135" i="22"/>
  <c r="I121" i="22"/>
  <c r="I124" i="22" s="1"/>
  <c r="I127" i="22" s="1"/>
  <c r="J121" i="22"/>
  <c r="J124" i="22" s="1"/>
  <c r="K121" i="22"/>
  <c r="K124" i="22" s="1"/>
  <c r="L121" i="22"/>
  <c r="L124" i="22" s="1"/>
  <c r="K127" i="22" s="1"/>
  <c r="M121" i="22"/>
  <c r="M124" i="22" s="1"/>
  <c r="M127" i="22" s="1"/>
  <c r="N121" i="22"/>
  <c r="O121" i="22"/>
  <c r="O124" i="22" s="1"/>
  <c r="O127" i="22" s="1"/>
  <c r="P121" i="22"/>
  <c r="P124" i="22" s="1"/>
  <c r="P127" i="22" s="1"/>
  <c r="Q121" i="22"/>
  <c r="Q124" i="22" s="1"/>
  <c r="R121" i="22"/>
  <c r="R124" i="22" s="1"/>
  <c r="R127" i="22" s="1"/>
  <c r="S121" i="22"/>
  <c r="S124" i="22" s="1"/>
  <c r="T121" i="22"/>
  <c r="T124" i="22" s="1"/>
  <c r="U121" i="22"/>
  <c r="U122" i="22" s="1"/>
  <c r="V121" i="22"/>
  <c r="W121" i="22"/>
  <c r="X121" i="22"/>
  <c r="U124" i="22" s="1"/>
  <c r="Y121" i="22"/>
  <c r="V124" i="22" s="1"/>
  <c r="Z121" i="22"/>
  <c r="W124" i="22" s="1"/>
  <c r="AA121" i="22"/>
  <c r="AB121" i="22"/>
  <c r="Y124" i="22" s="1"/>
  <c r="AC121" i="22"/>
  <c r="Z124" i="22" s="1"/>
  <c r="Z127" i="22" s="1"/>
  <c r="AD121" i="22"/>
  <c r="H121" i="22"/>
  <c r="H127" i="22" s="1"/>
  <c r="I106" i="22"/>
  <c r="I109" i="22" s="1"/>
  <c r="J106" i="22"/>
  <c r="J109" i="22" s="1"/>
  <c r="K112" i="22" s="1"/>
  <c r="K106" i="22"/>
  <c r="K109" i="22" s="1"/>
  <c r="L106" i="22"/>
  <c r="L109" i="22" s="1"/>
  <c r="M106" i="22"/>
  <c r="M109" i="22" s="1"/>
  <c r="M112" i="22" s="1"/>
  <c r="N106" i="22"/>
  <c r="N109" i="22" s="1"/>
  <c r="O106" i="22"/>
  <c r="O109" i="22" s="1"/>
  <c r="O112" i="22" s="1"/>
  <c r="P106" i="22"/>
  <c r="Q106" i="22"/>
  <c r="Q109" i="22" s="1"/>
  <c r="R106" i="22"/>
  <c r="R109" i="22" s="1"/>
  <c r="R112" i="22" s="1"/>
  <c r="S106" i="22"/>
  <c r="S109" i="22" s="1"/>
  <c r="T106" i="22"/>
  <c r="T109" i="22" s="1"/>
  <c r="U106" i="22"/>
  <c r="U107" i="22" s="1"/>
  <c r="V106" i="22"/>
  <c r="V107" i="22" s="1"/>
  <c r="W106" i="22"/>
  <c r="X106" i="22"/>
  <c r="Y106" i="22"/>
  <c r="V109" i="22" s="1"/>
  <c r="Z106" i="22"/>
  <c r="W109" i="22" s="1"/>
  <c r="AA106" i="22"/>
  <c r="AB106" i="22"/>
  <c r="AC106" i="22"/>
  <c r="Z109" i="22" s="1"/>
  <c r="Z112" i="22" s="1"/>
  <c r="AD106" i="22"/>
  <c r="AA109" i="22" s="1"/>
  <c r="AA112" i="22" s="1"/>
  <c r="H106" i="22"/>
  <c r="H112" i="22" s="1"/>
  <c r="I84" i="22"/>
  <c r="I87" i="22" s="1"/>
  <c r="J84" i="22"/>
  <c r="J87" i="22" s="1"/>
  <c r="K90" i="22" s="1"/>
  <c r="K84" i="22"/>
  <c r="K87" i="22" s="1"/>
  <c r="I90" i="22" s="1"/>
  <c r="L84" i="22"/>
  <c r="L87" i="22" s="1"/>
  <c r="M84" i="22"/>
  <c r="M87" i="22" s="1"/>
  <c r="M90" i="22" s="1"/>
  <c r="N84" i="22"/>
  <c r="N87" i="22" s="1"/>
  <c r="N90" i="22" s="1"/>
  <c r="O84" i="22"/>
  <c r="O87" i="22" s="1"/>
  <c r="O90" i="22" s="1"/>
  <c r="P84" i="22"/>
  <c r="P87" i="22" s="1"/>
  <c r="Q84" i="22"/>
  <c r="Q87" i="22" s="1"/>
  <c r="Q90" i="22" s="1"/>
  <c r="R84" i="22"/>
  <c r="S84" i="22"/>
  <c r="S87" i="22" s="1"/>
  <c r="T84" i="22"/>
  <c r="T87" i="22" s="1"/>
  <c r="U84" i="22"/>
  <c r="U85" i="22" s="1"/>
  <c r="V84" i="22"/>
  <c r="V85" i="22" s="1"/>
  <c r="W84" i="22"/>
  <c r="X84" i="22"/>
  <c r="U87" i="22" s="1"/>
  <c r="Y84" i="22"/>
  <c r="V87" i="22" s="1"/>
  <c r="Z84" i="22"/>
  <c r="W87" i="22" s="1"/>
  <c r="AA84" i="22"/>
  <c r="X87" i="22"/>
  <c r="AB84" i="22"/>
  <c r="Y87" i="22" s="1"/>
  <c r="AC84" i="22"/>
  <c r="Z87" i="22" s="1"/>
  <c r="Z90" i="22" s="1"/>
  <c r="AD84" i="22"/>
  <c r="AA87" i="22" s="1"/>
  <c r="AA90" i="22" s="1"/>
  <c r="H84" i="22"/>
  <c r="H90" i="22" s="1"/>
  <c r="I47" i="22"/>
  <c r="I50" i="22" s="1"/>
  <c r="J47" i="22"/>
  <c r="J50" i="22" s="1"/>
  <c r="K53" i="22" s="1"/>
  <c r="K47" i="22"/>
  <c r="K50" i="22" s="1"/>
  <c r="L47" i="22"/>
  <c r="L50" i="22" s="1"/>
  <c r="M47" i="22"/>
  <c r="M50" i="22" s="1"/>
  <c r="M53" i="22" s="1"/>
  <c r="N47" i="22"/>
  <c r="O47" i="22"/>
  <c r="O50" i="22" s="1"/>
  <c r="P47" i="22"/>
  <c r="P50" i="22" s="1"/>
  <c r="Q47" i="22"/>
  <c r="Q50" i="22" s="1"/>
  <c r="Q53" i="22" s="1"/>
  <c r="R47" i="22"/>
  <c r="R50" i="22" s="1"/>
  <c r="R53" i="22" s="1"/>
  <c r="S47" i="22"/>
  <c r="S50" i="22" s="1"/>
  <c r="T47" i="22"/>
  <c r="T50" i="22" s="1"/>
  <c r="U47" i="22"/>
  <c r="U48" i="22" s="1"/>
  <c r="V47" i="22"/>
  <c r="W47" i="22"/>
  <c r="X47" i="22"/>
  <c r="U50" i="22" s="1"/>
  <c r="Y47" i="22"/>
  <c r="V50" i="22" s="1"/>
  <c r="Z47" i="22"/>
  <c r="W50" i="22" s="1"/>
  <c r="AA47" i="22"/>
  <c r="X50" i="22" s="1"/>
  <c r="AB47" i="22"/>
  <c r="AC47" i="22"/>
  <c r="Z50" i="22" s="1"/>
  <c r="Z53" i="22" s="1"/>
  <c r="AD47" i="22"/>
  <c r="AA50" i="22" s="1"/>
  <c r="AA53" i="22" s="1"/>
  <c r="H47" i="22"/>
  <c r="I37" i="22"/>
  <c r="I40" i="22" s="1"/>
  <c r="J37" i="22"/>
  <c r="J40" i="22"/>
  <c r="K37" i="22"/>
  <c r="K40" i="22" s="1"/>
  <c r="L37" i="22"/>
  <c r="L40" i="22" s="1"/>
  <c r="M37" i="22"/>
  <c r="M40" i="22" s="1"/>
  <c r="M43" i="22" s="1"/>
  <c r="N37" i="22"/>
  <c r="N40" i="22" s="1"/>
  <c r="N43" i="22" s="1"/>
  <c r="O37" i="22"/>
  <c r="P37" i="22"/>
  <c r="P40" i="22" s="1"/>
  <c r="P43" i="22" s="1"/>
  <c r="Q37" i="22"/>
  <c r="Q40" i="22" s="1"/>
  <c r="R37" i="22"/>
  <c r="R40" i="22" s="1"/>
  <c r="R43" i="22" s="1"/>
  <c r="S37" i="22"/>
  <c r="T37" i="22"/>
  <c r="T40" i="22" s="1"/>
  <c r="U37" i="22"/>
  <c r="V37" i="22"/>
  <c r="V38" i="22" s="1"/>
  <c r="W37" i="22"/>
  <c r="X37" i="22"/>
  <c r="U40" i="22" s="1"/>
  <c r="Y37" i="22"/>
  <c r="V40" i="22" s="1"/>
  <c r="Z37" i="22"/>
  <c r="W40" i="22" s="1"/>
  <c r="AA37" i="22"/>
  <c r="X40" i="22" s="1"/>
  <c r="AB37" i="22"/>
  <c r="Y40" i="22" s="1"/>
  <c r="AC37" i="22"/>
  <c r="Z40" i="22"/>
  <c r="Z43" i="22" s="1"/>
  <c r="AD37" i="22"/>
  <c r="AA40" i="22" s="1"/>
  <c r="AA43" i="22" s="1"/>
  <c r="H37" i="22"/>
  <c r="H40" i="22" s="1"/>
  <c r="H22" i="22"/>
  <c r="H28" i="22" s="1"/>
  <c r="AA375" i="22"/>
  <c r="AA378" i="22" s="1"/>
  <c r="V373" i="22"/>
  <c r="R375" i="22"/>
  <c r="R378" i="22" s="1"/>
  <c r="N375" i="22"/>
  <c r="S362" i="22"/>
  <c r="O362" i="22"/>
  <c r="H365" i="22"/>
  <c r="V273" i="22"/>
  <c r="U273" i="22"/>
  <c r="U271" i="22"/>
  <c r="M273" i="22"/>
  <c r="M276" i="22" s="1"/>
  <c r="AA259" i="22"/>
  <c r="AA262" i="22" s="1"/>
  <c r="Z259" i="22"/>
  <c r="Z262" i="22" s="1"/>
  <c r="Y259" i="22"/>
  <c r="V257" i="22"/>
  <c r="R259" i="22"/>
  <c r="R262" i="22" s="1"/>
  <c r="N259" i="22"/>
  <c r="N262" i="22" s="1"/>
  <c r="N226" i="22"/>
  <c r="Z226" i="22"/>
  <c r="Z229" i="22" s="1"/>
  <c r="S226" i="22"/>
  <c r="H229" i="22"/>
  <c r="AD199" i="22"/>
  <c r="AA202" i="22" s="1"/>
  <c r="AA205" i="22" s="1"/>
  <c r="AC199" i="22"/>
  <c r="Z202" i="22" s="1"/>
  <c r="Z205" i="22" s="1"/>
  <c r="AB199" i="22"/>
  <c r="Y202" i="22"/>
  <c r="AA199" i="22"/>
  <c r="X202" i="22" s="1"/>
  <c r="Z199" i="22"/>
  <c r="W202" i="22" s="1"/>
  <c r="Y199" i="22"/>
  <c r="V202" i="22" s="1"/>
  <c r="X199" i="22"/>
  <c r="U202" i="22" s="1"/>
  <c r="W199" i="22"/>
  <c r="V199" i="22"/>
  <c r="V200" i="22" s="1"/>
  <c r="U199" i="22"/>
  <c r="U200" i="22" s="1"/>
  <c r="T199" i="22"/>
  <c r="T202" i="22" s="1"/>
  <c r="S199" i="22"/>
  <c r="S202" i="22" s="1"/>
  <c r="R199" i="22"/>
  <c r="R202" i="22" s="1"/>
  <c r="R205" i="22" s="1"/>
  <c r="Q199" i="22"/>
  <c r="Q202" i="22" s="1"/>
  <c r="P199" i="22"/>
  <c r="P202" i="22" s="1"/>
  <c r="O199" i="22"/>
  <c r="O202" i="22" s="1"/>
  <c r="O205" i="22" s="1"/>
  <c r="N199" i="22"/>
  <c r="N202" i="22" s="1"/>
  <c r="N205" i="22" s="1"/>
  <c r="M199" i="22"/>
  <c r="M202" i="22" s="1"/>
  <c r="M205" i="22" s="1"/>
  <c r="L199" i="22"/>
  <c r="L202" i="22" s="1"/>
  <c r="K199" i="22"/>
  <c r="K202" i="22" s="1"/>
  <c r="J199" i="22"/>
  <c r="J202" i="22" s="1"/>
  <c r="I199" i="22"/>
  <c r="I202" i="22" s="1"/>
  <c r="X191" i="22"/>
  <c r="R194" i="22"/>
  <c r="H194" i="22"/>
  <c r="U175" i="22"/>
  <c r="Q178" i="22"/>
  <c r="V153" i="22"/>
  <c r="U151" i="22"/>
  <c r="Y153" i="22"/>
  <c r="AA138" i="22"/>
  <c r="AA141" i="22" s="1"/>
  <c r="Z141" i="22"/>
  <c r="M141" i="22"/>
  <c r="U136" i="22"/>
  <c r="R138" i="22"/>
  <c r="R141" i="22" s="1"/>
  <c r="AA124" i="22"/>
  <c r="AA127" i="22" s="1"/>
  <c r="X124" i="22"/>
  <c r="V122" i="22"/>
  <c r="N124" i="22"/>
  <c r="N127" i="22" s="1"/>
  <c r="Y109" i="22"/>
  <c r="X109" i="22"/>
  <c r="U109" i="22"/>
  <c r="P109" i="22"/>
  <c r="P112" i="22" s="1"/>
  <c r="R87" i="22"/>
  <c r="R90" i="22" s="1"/>
  <c r="H53" i="22"/>
  <c r="Y50" i="22"/>
  <c r="V48" i="22"/>
  <c r="N50" i="22"/>
  <c r="H50" i="22"/>
  <c r="U38" i="22"/>
  <c r="S40" i="22"/>
  <c r="O40" i="22"/>
  <c r="O43" i="22" s="1"/>
  <c r="I22" i="22"/>
  <c r="I25" i="22" s="1"/>
  <c r="J22" i="22"/>
  <c r="J25" i="22" s="1"/>
  <c r="K22" i="22"/>
  <c r="K25" i="22" s="1"/>
  <c r="L22" i="22"/>
  <c r="L25" i="22" s="1"/>
  <c r="M22" i="22"/>
  <c r="M25" i="22" s="1"/>
  <c r="M28" i="22" s="1"/>
  <c r="N22" i="22"/>
  <c r="N25" i="22" s="1"/>
  <c r="O22" i="22"/>
  <c r="O25" i="22" s="1"/>
  <c r="P22" i="22"/>
  <c r="P25" i="22" s="1"/>
  <c r="Q22" i="22"/>
  <c r="Q25" i="22" s="1"/>
  <c r="R22" i="22"/>
  <c r="R25" i="22" s="1"/>
  <c r="R28" i="22" s="1"/>
  <c r="S22" i="22"/>
  <c r="S25" i="22" s="1"/>
  <c r="T22" i="22"/>
  <c r="T25" i="22" s="1"/>
  <c r="U22" i="22"/>
  <c r="U23" i="22" s="1"/>
  <c r="V22" i="22"/>
  <c r="V23" i="22" s="1"/>
  <c r="W22" i="22"/>
  <c r="X22" i="22"/>
  <c r="U25" i="22" s="1"/>
  <c r="Y22" i="22"/>
  <c r="V25" i="22" s="1"/>
  <c r="Z22" i="22"/>
  <c r="W25" i="22" s="1"/>
  <c r="AA22" i="22"/>
  <c r="X25" i="22" s="1"/>
  <c r="AB22" i="22"/>
  <c r="Y25" i="22" s="1"/>
  <c r="AC22" i="22"/>
  <c r="Z25" i="22" s="1"/>
  <c r="Z28" i="22" s="1"/>
  <c r="AD22" i="22"/>
  <c r="AA25" i="22" s="1"/>
  <c r="AA28" i="22" s="1"/>
  <c r="I4" i="22"/>
  <c r="I7" i="22" s="1"/>
  <c r="J4" i="22"/>
  <c r="J7" i="22" s="1"/>
  <c r="K4" i="22"/>
  <c r="K7" i="22" s="1"/>
  <c r="L4" i="22"/>
  <c r="L7" i="22" s="1"/>
  <c r="M4" i="22"/>
  <c r="M7" i="22" s="1"/>
  <c r="M10" i="22" s="1"/>
  <c r="N4" i="22"/>
  <c r="N7" i="22" s="1"/>
  <c r="N10" i="22" s="1"/>
  <c r="O4" i="22"/>
  <c r="O7" i="22" s="1"/>
  <c r="O10" i="22" s="1"/>
  <c r="P4" i="22"/>
  <c r="P7" i="22" s="1"/>
  <c r="P10" i="22" s="1"/>
  <c r="Q4" i="22"/>
  <c r="Q7" i="22" s="1"/>
  <c r="R4" i="22"/>
  <c r="R7" i="22" s="1"/>
  <c r="R10" i="22" s="1"/>
  <c r="S4" i="22"/>
  <c r="S7" i="22" s="1"/>
  <c r="T4" i="22"/>
  <c r="T7" i="22" s="1"/>
  <c r="U4" i="22"/>
  <c r="U5" i="22"/>
  <c r="V4" i="22"/>
  <c r="V5" i="22" s="1"/>
  <c r="W4" i="22"/>
  <c r="X4" i="22"/>
  <c r="U7" i="22" s="1"/>
  <c r="Y4" i="22"/>
  <c r="V7" i="22" s="1"/>
  <c r="Z4" i="22"/>
  <c r="W7" i="22" s="1"/>
  <c r="AA4" i="22"/>
  <c r="X7" i="22" s="1"/>
  <c r="AB4" i="22"/>
  <c r="Y7" i="22" s="1"/>
  <c r="AC4" i="22"/>
  <c r="Z7" i="22" s="1"/>
  <c r="Z10" i="22" s="1"/>
  <c r="AD4" i="22"/>
  <c r="AA7" i="22" s="1"/>
  <c r="AA10" i="22" s="1"/>
  <c r="H4" i="22"/>
  <c r="H10" i="22" s="1"/>
  <c r="K378" i="22"/>
  <c r="H124" i="22"/>
  <c r="H362" i="22"/>
  <c r="H191" i="22"/>
  <c r="H175" i="22"/>
  <c r="H109" i="22"/>
  <c r="J90" i="19"/>
  <c r="J93" i="19" s="1"/>
  <c r="K96" i="19" s="1"/>
  <c r="K90" i="19"/>
  <c r="K93" i="19" s="1"/>
  <c r="L90" i="19"/>
  <c r="L93" i="19" s="1"/>
  <c r="M90" i="19"/>
  <c r="M93" i="19" s="1"/>
  <c r="M96" i="19" s="1"/>
  <c r="N90" i="19"/>
  <c r="N93" i="19" s="1"/>
  <c r="N96" i="19" s="1"/>
  <c r="O90" i="19"/>
  <c r="O93" i="19" s="1"/>
  <c r="O96" i="19" s="1"/>
  <c r="P90" i="19"/>
  <c r="P93" i="19" s="1"/>
  <c r="Q90" i="19"/>
  <c r="Q93" i="19" s="1"/>
  <c r="Q96" i="19" s="1"/>
  <c r="R90" i="19"/>
  <c r="R93" i="19" s="1"/>
  <c r="R96" i="19" s="1"/>
  <c r="S90" i="19"/>
  <c r="S93" i="19" s="1"/>
  <c r="T90" i="19"/>
  <c r="T93" i="19" s="1"/>
  <c r="U90" i="19"/>
  <c r="V90" i="19"/>
  <c r="W90" i="19"/>
  <c r="X90" i="19"/>
  <c r="Y90" i="19"/>
  <c r="Z90" i="19"/>
  <c r="AA90" i="19"/>
  <c r="AB90" i="19"/>
  <c r="AC90" i="19"/>
  <c r="AD90" i="19"/>
  <c r="I90" i="19"/>
  <c r="I93" i="19" s="1"/>
  <c r="AD72" i="18"/>
  <c r="AA75" i="18" s="1"/>
  <c r="H72" i="18"/>
  <c r="H75" i="18" s="1"/>
  <c r="I72" i="18"/>
  <c r="I75" i="18" s="1"/>
  <c r="J72" i="18"/>
  <c r="J75" i="18" s="1"/>
  <c r="K72" i="18"/>
  <c r="K75" i="18" s="1"/>
  <c r="L72" i="18"/>
  <c r="L75" i="18" s="1"/>
  <c r="M72" i="18"/>
  <c r="M75" i="18" s="1"/>
  <c r="N72" i="18"/>
  <c r="N75" i="18" s="1"/>
  <c r="O72" i="18"/>
  <c r="P72" i="18"/>
  <c r="P75" i="18" s="1"/>
  <c r="Q72" i="18"/>
  <c r="Q75" i="18" s="1"/>
  <c r="R72" i="18"/>
  <c r="S72" i="18"/>
  <c r="S75" i="18" s="1"/>
  <c r="T72" i="18"/>
  <c r="T75" i="18" s="1"/>
  <c r="U72" i="18"/>
  <c r="U73" i="18" s="1"/>
  <c r="V72" i="18"/>
  <c r="V73" i="18" s="1"/>
  <c r="W72" i="18"/>
  <c r="X72" i="18"/>
  <c r="Y72" i="18"/>
  <c r="Z72" i="18"/>
  <c r="AA72" i="18"/>
  <c r="AB72" i="18"/>
  <c r="AC72" i="18"/>
  <c r="Z75" i="18" s="1"/>
  <c r="Y75" i="18"/>
  <c r="X75" i="18"/>
  <c r="W75" i="18"/>
  <c r="V75" i="18"/>
  <c r="U75" i="18"/>
  <c r="R75" i="18"/>
  <c r="O75" i="18"/>
  <c r="I9" i="18"/>
  <c r="K148" i="15"/>
  <c r="I148" i="15"/>
  <c r="I107" i="15"/>
  <c r="I27" i="15"/>
  <c r="AE298" i="14"/>
  <c r="K255" i="14"/>
  <c r="AE202" i="14"/>
  <c r="AA114" i="14"/>
  <c r="S111" i="14"/>
  <c r="AE106" i="14"/>
  <c r="AB63" i="13"/>
  <c r="W119" i="12"/>
  <c r="X119" i="12"/>
  <c r="Y119" i="12"/>
  <c r="Z119" i="12"/>
  <c r="AA119" i="12"/>
  <c r="AB119" i="12"/>
  <c r="K82" i="11"/>
  <c r="I82" i="11"/>
  <c r="W396" i="10"/>
  <c r="S57" i="29" s="1"/>
  <c r="S396" i="10"/>
  <c r="O57" i="29" s="1"/>
  <c r="T396" i="10"/>
  <c r="P57" i="29" s="1"/>
  <c r="O396" i="10"/>
  <c r="K57" i="29" s="1"/>
  <c r="P396" i="10"/>
  <c r="L57" i="29" s="1"/>
  <c r="Q396" i="10"/>
  <c r="M57" i="29" s="1"/>
  <c r="K300" i="10"/>
  <c r="I300" i="10"/>
  <c r="K237" i="10"/>
  <c r="I237" i="10"/>
  <c r="AB170" i="10"/>
  <c r="AV43" i="29" s="1"/>
  <c r="K173" i="10"/>
  <c r="I173" i="10"/>
  <c r="I22" i="10"/>
  <c r="K10" i="10"/>
  <c r="I10" i="10"/>
  <c r="Y301" i="14"/>
  <c r="X301" i="14"/>
  <c r="W301" i="14"/>
  <c r="V301" i="14"/>
  <c r="U301" i="14"/>
  <c r="AD298" i="14"/>
  <c r="AA301" i="14" s="1"/>
  <c r="AA304" i="14" s="1"/>
  <c r="AC298" i="14"/>
  <c r="Z301" i="14" s="1"/>
  <c r="Z304" i="14" s="1"/>
  <c r="AB298" i="14"/>
  <c r="AA298" i="14"/>
  <c r="Z298" i="14"/>
  <c r="Y298" i="14"/>
  <c r="X298" i="14"/>
  <c r="W298" i="14"/>
  <c r="V298" i="14"/>
  <c r="U298" i="14"/>
  <c r="T298" i="14"/>
  <c r="T301" i="14" s="1"/>
  <c r="T304" i="14" s="1"/>
  <c r="S298" i="14"/>
  <c r="S301" i="14" s="1"/>
  <c r="S304" i="14" s="1"/>
  <c r="R298" i="14"/>
  <c r="R301" i="14" s="1"/>
  <c r="R304" i="14" s="1"/>
  <c r="Q298" i="14"/>
  <c r="Q301" i="14" s="1"/>
  <c r="Q304" i="14" s="1"/>
  <c r="P298" i="14"/>
  <c r="P301" i="14" s="1"/>
  <c r="P304" i="14" s="1"/>
  <c r="O298" i="14"/>
  <c r="O301" i="14" s="1"/>
  <c r="O304" i="14" s="1"/>
  <c r="N298" i="14"/>
  <c r="N301" i="14" s="1"/>
  <c r="N304" i="14" s="1"/>
  <c r="M298" i="14"/>
  <c r="M301" i="14" s="1"/>
  <c r="L298" i="14"/>
  <c r="K298" i="14"/>
  <c r="K301" i="14" s="1"/>
  <c r="J298" i="14"/>
  <c r="I298" i="14"/>
  <c r="I301" i="14" s="1"/>
  <c r="I304" i="14" s="1"/>
  <c r="H298" i="14"/>
  <c r="Y234" i="14"/>
  <c r="X234" i="14"/>
  <c r="W234" i="14"/>
  <c r="V234" i="14"/>
  <c r="U234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S234" i="14" s="1"/>
  <c r="R231" i="14"/>
  <c r="Q231" i="14"/>
  <c r="P231" i="14"/>
  <c r="P234" i="14" s="1"/>
  <c r="P237" i="14" s="1"/>
  <c r="O231" i="14"/>
  <c r="O234" i="14" s="1"/>
  <c r="N231" i="14"/>
  <c r="N234" i="14" s="1"/>
  <c r="N237" i="14" s="1"/>
  <c r="M231" i="14"/>
  <c r="L231" i="14"/>
  <c r="K231" i="14"/>
  <c r="J231" i="14"/>
  <c r="F78" i="29" s="1"/>
  <c r="I234" i="14"/>
  <c r="AC78" i="29" s="1"/>
  <c r="H231" i="14"/>
  <c r="AE230" i="14"/>
  <c r="AE229" i="14"/>
  <c r="AE228" i="14"/>
  <c r="AE227" i="14"/>
  <c r="AE226" i="14"/>
  <c r="AE225" i="14"/>
  <c r="AE224" i="14"/>
  <c r="AE223" i="14"/>
  <c r="AE222" i="14"/>
  <c r="AE221" i="14"/>
  <c r="AE220" i="14"/>
  <c r="AE219" i="14"/>
  <c r="AE218" i="14"/>
  <c r="AE217" i="14"/>
  <c r="AE216" i="14"/>
  <c r="AE215" i="14"/>
  <c r="AE214" i="14"/>
  <c r="AE213" i="14"/>
  <c r="Y206" i="14"/>
  <c r="X206" i="14"/>
  <c r="W206" i="14"/>
  <c r="V206" i="14"/>
  <c r="U206" i="14"/>
  <c r="Q206" i="14"/>
  <c r="Q209" i="14" s="1"/>
  <c r="AA206" i="14"/>
  <c r="AA209" i="14" s="1"/>
  <c r="Z206" i="14"/>
  <c r="Z209" i="14" s="1"/>
  <c r="T206" i="14"/>
  <c r="S206" i="14"/>
  <c r="R206" i="14"/>
  <c r="R209" i="14" s="1"/>
  <c r="P206" i="14"/>
  <c r="O206" i="14"/>
  <c r="N206" i="14"/>
  <c r="M206" i="14"/>
  <c r="M209" i="14" s="1"/>
  <c r="K206" i="14"/>
  <c r="K209" i="14"/>
  <c r="I206" i="14"/>
  <c r="H203" i="14"/>
  <c r="H206" i="14" s="1"/>
  <c r="AE201" i="14"/>
  <c r="AE200" i="14"/>
  <c r="AE199" i="14"/>
  <c r="AE198" i="14"/>
  <c r="AE197" i="14"/>
  <c r="AE196" i="14"/>
  <c r="AE195" i="14"/>
  <c r="AE194" i="14"/>
  <c r="AE193" i="14"/>
  <c r="AE192" i="14"/>
  <c r="AE191" i="14"/>
  <c r="AE190" i="14"/>
  <c r="AE189" i="14"/>
  <c r="AE188" i="14"/>
  <c r="AE187" i="14"/>
  <c r="AE186" i="14"/>
  <c r="AE185" i="14"/>
  <c r="O108" i="14"/>
  <c r="O125" i="14"/>
  <c r="Z111" i="14"/>
  <c r="Z114" i="14" s="1"/>
  <c r="Y111" i="14"/>
  <c r="X111" i="14"/>
  <c r="W111" i="14"/>
  <c r="S125" i="14"/>
  <c r="AD108" i="14"/>
  <c r="AA125" i="14"/>
  <c r="AA128" i="14" s="1"/>
  <c r="Y108" i="14"/>
  <c r="X108" i="14"/>
  <c r="V108" i="14"/>
  <c r="V109" i="14" s="1"/>
  <c r="U108" i="14"/>
  <c r="T108" i="14"/>
  <c r="T111" i="14" s="1"/>
  <c r="T114" i="14" s="1"/>
  <c r="R108" i="14"/>
  <c r="R111" i="14" s="1"/>
  <c r="R114" i="14" s="1"/>
  <c r="Q108" i="14"/>
  <c r="Q111" i="14" s="1"/>
  <c r="Q114" i="14" s="1"/>
  <c r="P108" i="14"/>
  <c r="N108" i="14"/>
  <c r="M108" i="14"/>
  <c r="M111" i="14" s="1"/>
  <c r="M114" i="14" s="1"/>
  <c r="L108" i="14"/>
  <c r="L111" i="14" s="1"/>
  <c r="K108" i="14"/>
  <c r="J108" i="14"/>
  <c r="I108" i="14"/>
  <c r="I111" i="14" s="1"/>
  <c r="H108" i="14"/>
  <c r="H114" i="14" s="1"/>
  <c r="AE107" i="14"/>
  <c r="AE105" i="14"/>
  <c r="AE104" i="14"/>
  <c r="AE103" i="14"/>
  <c r="AE102" i="14"/>
  <c r="AE101" i="14"/>
  <c r="AE100" i="14"/>
  <c r="AE99" i="14"/>
  <c r="AE98" i="14"/>
  <c r="AE97" i="14"/>
  <c r="AE96" i="14"/>
  <c r="AE95" i="14"/>
  <c r="AE94" i="14"/>
  <c r="AE93" i="14"/>
  <c r="AE92" i="14"/>
  <c r="AE91" i="14"/>
  <c r="AE90" i="14"/>
  <c r="AE89" i="14"/>
  <c r="AE88" i="14"/>
  <c r="AE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AE70" i="14"/>
  <c r="AE69" i="14"/>
  <c r="AE68" i="14"/>
  <c r="AE67" i="14"/>
  <c r="AE66" i="14"/>
  <c r="AE65" i="14"/>
  <c r="AE64" i="14"/>
  <c r="AE63" i="14"/>
  <c r="AE62" i="14"/>
  <c r="AE61" i="14"/>
  <c r="AE60" i="14"/>
  <c r="AE59" i="14"/>
  <c r="AE58" i="14"/>
  <c r="AE57" i="14"/>
  <c r="AE56" i="14"/>
  <c r="AE55" i="14"/>
  <c r="AE54" i="14"/>
  <c r="J111" i="14"/>
  <c r="N125" i="14"/>
  <c r="N128" i="14" s="1"/>
  <c r="K111" i="14"/>
  <c r="U109" i="14"/>
  <c r="P111" i="14"/>
  <c r="P114" i="14" s="1"/>
  <c r="N111" i="14"/>
  <c r="N114" i="14" s="1"/>
  <c r="H128" i="14"/>
  <c r="H125" i="14"/>
  <c r="M125" i="14"/>
  <c r="T125" i="14"/>
  <c r="R125" i="14"/>
  <c r="R128" i="14" s="1"/>
  <c r="P125" i="14"/>
  <c r="I128" i="14"/>
  <c r="H50" i="14"/>
  <c r="Y47" i="14"/>
  <c r="X47" i="14"/>
  <c r="W47" i="14"/>
  <c r="V47" i="14"/>
  <c r="U47" i="14"/>
  <c r="H47" i="14"/>
  <c r="AD44" i="14"/>
  <c r="AA47" i="14" s="1"/>
  <c r="AA50" i="14" s="1"/>
  <c r="AC44" i="14"/>
  <c r="Z47" i="14" s="1"/>
  <c r="Z50" i="14" s="1"/>
  <c r="AB44" i="14"/>
  <c r="AA44" i="14"/>
  <c r="Z44" i="14"/>
  <c r="Y44" i="14"/>
  <c r="X44" i="14"/>
  <c r="W44" i="14"/>
  <c r="V44" i="14"/>
  <c r="U44" i="14"/>
  <c r="T44" i="14"/>
  <c r="T47" i="14" s="1"/>
  <c r="S44" i="14"/>
  <c r="S47" i="14" s="1"/>
  <c r="R44" i="14"/>
  <c r="R47" i="14" s="1"/>
  <c r="R50" i="14" s="1"/>
  <c r="Q44" i="14"/>
  <c r="Q47" i="14" s="1"/>
  <c r="Q50" i="14" s="1"/>
  <c r="P44" i="14"/>
  <c r="P47" i="14" s="1"/>
  <c r="O44" i="14"/>
  <c r="O47" i="14" s="1"/>
  <c r="N44" i="14"/>
  <c r="N47" i="14" s="1"/>
  <c r="N50" i="14" s="1"/>
  <c r="M44" i="14"/>
  <c r="M47" i="14" s="1"/>
  <c r="M50" i="14" s="1"/>
  <c r="L44" i="14"/>
  <c r="L47" i="14" s="1"/>
  <c r="K44" i="14"/>
  <c r="J44" i="14"/>
  <c r="J47" i="14" s="1"/>
  <c r="I44" i="14"/>
  <c r="AE43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K50" i="14"/>
  <c r="I185" i="9"/>
  <c r="K142" i="9"/>
  <c r="AB142" i="9" s="1"/>
  <c r="I142" i="9"/>
  <c r="AB139" i="9"/>
  <c r="J43" i="9"/>
  <c r="K46" i="9" s="1"/>
  <c r="W180" i="8"/>
  <c r="X180" i="8"/>
  <c r="Y180" i="8"/>
  <c r="Z180" i="8"/>
  <c r="AA180" i="8"/>
  <c r="AB180" i="8"/>
  <c r="S180" i="8"/>
  <c r="T180" i="8"/>
  <c r="O180" i="8"/>
  <c r="I135" i="8"/>
  <c r="H129" i="8"/>
  <c r="I129" i="8"/>
  <c r="J129" i="8"/>
  <c r="J132" i="8" s="1"/>
  <c r="K129" i="8"/>
  <c r="L129" i="8"/>
  <c r="L132" i="8" s="1"/>
  <c r="M129" i="8"/>
  <c r="N129" i="8"/>
  <c r="O129" i="8"/>
  <c r="P129" i="8"/>
  <c r="Q129" i="8"/>
  <c r="R129" i="8"/>
  <c r="S129" i="8"/>
  <c r="T129" i="8"/>
  <c r="U129" i="8"/>
  <c r="V129" i="8"/>
  <c r="W129" i="8"/>
  <c r="I123" i="8"/>
  <c r="R231" i="7"/>
  <c r="AD56" i="24"/>
  <c r="AA59" i="24" s="1"/>
  <c r="AA62" i="24" s="1"/>
  <c r="AC56" i="24"/>
  <c r="Z59" i="24" s="1"/>
  <c r="Z62" i="24" s="1"/>
  <c r="X56" i="24"/>
  <c r="U59" i="24" s="1"/>
  <c r="U62" i="24" s="1"/>
  <c r="V56" i="24"/>
  <c r="V57" i="24" s="1"/>
  <c r="U56" i="24"/>
  <c r="U57" i="24" s="1"/>
  <c r="R56" i="24"/>
  <c r="R59" i="24" s="1"/>
  <c r="R62" i="24" s="1"/>
  <c r="P56" i="24"/>
  <c r="P59" i="24" s="1"/>
  <c r="P62" i="24" s="1"/>
  <c r="O56" i="24"/>
  <c r="O59" i="24" s="1"/>
  <c r="O62" i="24" s="1"/>
  <c r="N56" i="24"/>
  <c r="N59" i="24" s="1"/>
  <c r="N62" i="24" s="1"/>
  <c r="M56" i="24"/>
  <c r="M59" i="24" s="1"/>
  <c r="M62" i="24" s="1"/>
  <c r="L56" i="24"/>
  <c r="L59" i="24" s="1"/>
  <c r="K56" i="24"/>
  <c r="K59" i="24" s="1"/>
  <c r="J56" i="24"/>
  <c r="J59" i="24" s="1"/>
  <c r="K62" i="24" s="1"/>
  <c r="I56" i="24"/>
  <c r="I59" i="24" s="1"/>
  <c r="H56" i="24"/>
  <c r="AE55" i="24"/>
  <c r="AE54" i="24"/>
  <c r="AE53" i="24"/>
  <c r="AE52" i="24"/>
  <c r="AE51" i="24"/>
  <c r="AE50" i="24"/>
  <c r="AE49" i="24"/>
  <c r="AE48" i="24"/>
  <c r="AE47" i="24"/>
  <c r="AE46" i="24"/>
  <c r="AE45" i="24"/>
  <c r="AE44" i="24"/>
  <c r="AE43" i="24"/>
  <c r="AE42" i="24"/>
  <c r="AE41" i="24"/>
  <c r="AE40" i="24"/>
  <c r="AE39" i="24"/>
  <c r="AE38" i="24"/>
  <c r="AE37" i="24"/>
  <c r="AE36" i="24"/>
  <c r="AE35" i="24"/>
  <c r="AE34" i="24"/>
  <c r="AE33" i="24"/>
  <c r="AE32" i="24"/>
  <c r="AE31" i="24"/>
  <c r="AE30" i="24"/>
  <c r="AE29" i="24"/>
  <c r="AE28" i="24"/>
  <c r="AE27" i="24"/>
  <c r="AE26" i="24"/>
  <c r="AE25" i="24"/>
  <c r="AE24" i="24"/>
  <c r="AE23" i="24"/>
  <c r="AE22" i="24"/>
  <c r="AE21" i="24"/>
  <c r="AE20" i="24"/>
  <c r="AE19" i="24"/>
  <c r="AE18" i="24"/>
  <c r="AE17" i="24"/>
  <c r="AE16" i="24"/>
  <c r="AE15" i="24"/>
  <c r="AE14" i="24"/>
  <c r="AE13" i="24"/>
  <c r="AE12" i="24"/>
  <c r="AE11" i="24"/>
  <c r="AE10" i="24"/>
  <c r="AE9" i="24"/>
  <c r="AE8" i="24"/>
  <c r="AE7" i="24"/>
  <c r="AE6" i="24"/>
  <c r="AE5" i="24"/>
  <c r="AE4" i="24"/>
  <c r="AE3" i="24"/>
  <c r="AE2" i="24"/>
  <c r="AE56" i="24" s="1"/>
  <c r="Y171" i="23"/>
  <c r="X171" i="23"/>
  <c r="W171" i="23"/>
  <c r="V171" i="23"/>
  <c r="U171" i="23"/>
  <c r="AD168" i="23"/>
  <c r="AA171" i="23" s="1"/>
  <c r="AA174" i="23" s="1"/>
  <c r="AC168" i="23"/>
  <c r="Z171" i="23" s="1"/>
  <c r="Z174" i="23" s="1"/>
  <c r="AB168" i="23"/>
  <c r="AA168" i="23"/>
  <c r="Z168" i="23"/>
  <c r="Y168" i="23"/>
  <c r="X168" i="23"/>
  <c r="W168" i="23"/>
  <c r="V168" i="23"/>
  <c r="V169" i="23" s="1"/>
  <c r="U168" i="23"/>
  <c r="U169" i="23" s="1"/>
  <c r="T168" i="23"/>
  <c r="T171" i="23" s="1"/>
  <c r="S168" i="23"/>
  <c r="S171" i="23" s="1"/>
  <c r="R168" i="23"/>
  <c r="Q168" i="23"/>
  <c r="Q171" i="23" s="1"/>
  <c r="P168" i="23"/>
  <c r="P171" i="23" s="1"/>
  <c r="O168" i="23"/>
  <c r="O171" i="23" s="1"/>
  <c r="N168" i="23"/>
  <c r="N171" i="23" s="1"/>
  <c r="M168" i="23"/>
  <c r="M171" i="23" s="1"/>
  <c r="M174" i="23" s="1"/>
  <c r="L168" i="23"/>
  <c r="L171" i="23" s="1"/>
  <c r="K168" i="23"/>
  <c r="K171" i="23" s="1"/>
  <c r="J168" i="23"/>
  <c r="J171" i="23" s="1"/>
  <c r="I168" i="23"/>
  <c r="I171" i="23" s="1"/>
  <c r="H168" i="23"/>
  <c r="H174" i="23" s="1"/>
  <c r="AE167" i="23"/>
  <c r="AE166" i="23"/>
  <c r="AE165" i="23"/>
  <c r="AE164" i="23"/>
  <c r="AE163" i="23"/>
  <c r="AE162" i="23"/>
  <c r="AE161" i="23"/>
  <c r="AE160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1" i="23"/>
  <c r="AE92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63" i="23"/>
  <c r="AD118" i="23"/>
  <c r="AA121" i="23" s="1"/>
  <c r="AA124" i="23" s="1"/>
  <c r="AC118" i="23"/>
  <c r="Z121" i="23" s="1"/>
  <c r="Z124" i="23" s="1"/>
  <c r="X118" i="23"/>
  <c r="U121" i="23" s="1"/>
  <c r="U124" i="23" s="1"/>
  <c r="V118" i="23"/>
  <c r="V119" i="23" s="1"/>
  <c r="U118" i="23"/>
  <c r="U119" i="23" s="1"/>
  <c r="R118" i="23"/>
  <c r="R121" i="23" s="1"/>
  <c r="R124" i="23" s="1"/>
  <c r="P118" i="23"/>
  <c r="P121" i="23" s="1"/>
  <c r="P124" i="23" s="1"/>
  <c r="O118" i="23"/>
  <c r="O121" i="23" s="1"/>
  <c r="O124" i="23" s="1"/>
  <c r="N118" i="23"/>
  <c r="N121" i="23" s="1"/>
  <c r="N124" i="23" s="1"/>
  <c r="M118" i="23"/>
  <c r="M121" i="23" s="1"/>
  <c r="M124" i="23" s="1"/>
  <c r="L118" i="23"/>
  <c r="L121" i="23" s="1"/>
  <c r="K118" i="23"/>
  <c r="K121" i="23" s="1"/>
  <c r="J118" i="23"/>
  <c r="J121" i="23" s="1"/>
  <c r="I118" i="23"/>
  <c r="I121" i="23" s="1"/>
  <c r="AD53" i="23"/>
  <c r="AA56" i="23" s="1"/>
  <c r="AA59" i="23" s="1"/>
  <c r="AC53" i="23"/>
  <c r="Z56" i="23" s="1"/>
  <c r="Z59" i="23" s="1"/>
  <c r="X53" i="23"/>
  <c r="V53" i="23"/>
  <c r="V54" i="23" s="1"/>
  <c r="U53" i="23"/>
  <c r="U54" i="23" s="1"/>
  <c r="T53" i="23"/>
  <c r="T56" i="23" s="1"/>
  <c r="T59" i="23" s="1"/>
  <c r="R53" i="23"/>
  <c r="R56" i="23" s="1"/>
  <c r="R59" i="23" s="1"/>
  <c r="P53" i="23"/>
  <c r="P56" i="23" s="1"/>
  <c r="P59" i="23" s="1"/>
  <c r="N53" i="23"/>
  <c r="N56" i="23" s="1"/>
  <c r="N59" i="23" s="1"/>
  <c r="M53" i="23"/>
  <c r="M56" i="23" s="1"/>
  <c r="M59" i="23" s="1"/>
  <c r="L53" i="23"/>
  <c r="L56" i="23" s="1"/>
  <c r="K53" i="23"/>
  <c r="K56" i="23" s="1"/>
  <c r="J53" i="23"/>
  <c r="J56" i="23" s="1"/>
  <c r="K59" i="23" s="1"/>
  <c r="I53" i="23"/>
  <c r="I56" i="23" s="1"/>
  <c r="H53" i="23"/>
  <c r="AE52" i="23"/>
  <c r="AE51" i="23"/>
  <c r="AE50" i="23"/>
  <c r="AE49" i="23"/>
  <c r="AE48" i="23"/>
  <c r="AE47" i="23"/>
  <c r="AE46" i="23"/>
  <c r="AE45" i="23"/>
  <c r="AE44" i="23"/>
  <c r="AE43" i="23"/>
  <c r="AE42" i="23"/>
  <c r="AE41" i="23"/>
  <c r="AE40" i="23"/>
  <c r="AE39" i="23"/>
  <c r="AE38" i="23"/>
  <c r="AE37" i="23"/>
  <c r="AE36" i="23"/>
  <c r="AE35" i="23"/>
  <c r="AE34" i="23"/>
  <c r="AE33" i="23"/>
  <c r="AE32" i="23"/>
  <c r="AE31" i="23"/>
  <c r="AE30" i="23"/>
  <c r="AE29" i="23"/>
  <c r="AE28" i="23"/>
  <c r="AE27" i="23"/>
  <c r="AE26" i="23"/>
  <c r="AE25" i="23"/>
  <c r="AE24" i="23"/>
  <c r="AE23" i="23"/>
  <c r="AE22" i="23"/>
  <c r="AE21" i="23"/>
  <c r="AE20" i="23"/>
  <c r="AE19" i="23"/>
  <c r="AE18" i="23"/>
  <c r="AE17" i="23"/>
  <c r="AE16" i="23"/>
  <c r="AE15" i="23"/>
  <c r="AE14" i="23"/>
  <c r="AE13" i="23"/>
  <c r="AE12" i="23"/>
  <c r="AE11" i="23"/>
  <c r="AE10" i="23"/>
  <c r="AE9" i="23"/>
  <c r="AE8" i="23"/>
  <c r="AE7" i="23"/>
  <c r="AE6" i="23"/>
  <c r="AE5" i="23"/>
  <c r="AE4" i="23"/>
  <c r="AE3" i="23"/>
  <c r="AE2" i="23"/>
  <c r="AE371" i="22"/>
  <c r="AE370" i="22"/>
  <c r="AE369" i="22"/>
  <c r="AE368" i="22"/>
  <c r="AE358" i="22"/>
  <c r="AE357" i="22"/>
  <c r="AE356" i="22"/>
  <c r="AE355" i="22"/>
  <c r="AE354" i="22"/>
  <c r="AE269" i="22"/>
  <c r="AE268" i="22"/>
  <c r="AE267" i="22"/>
  <c r="AE266" i="22"/>
  <c r="AE265" i="22"/>
  <c r="AE255" i="22"/>
  <c r="AE254" i="22"/>
  <c r="AE253" i="22"/>
  <c r="AE252" i="22"/>
  <c r="AE251" i="22"/>
  <c r="AE250" i="22"/>
  <c r="AE249" i="22"/>
  <c r="AE248" i="22"/>
  <c r="AE247" i="22"/>
  <c r="AE246" i="22"/>
  <c r="AE245" i="22"/>
  <c r="AE244" i="22"/>
  <c r="AE243" i="22"/>
  <c r="AE242" i="22"/>
  <c r="AE241" i="22"/>
  <c r="AE240" i="22"/>
  <c r="AE239" i="22"/>
  <c r="AE238" i="22"/>
  <c r="AE237" i="22"/>
  <c r="AE236" i="22"/>
  <c r="AE235" i="22"/>
  <c r="AE234" i="22"/>
  <c r="AE233" i="22"/>
  <c r="AE232" i="22"/>
  <c r="AE222" i="22"/>
  <c r="AE221" i="22"/>
  <c r="AE220" i="22"/>
  <c r="AE219" i="22"/>
  <c r="AE218" i="22"/>
  <c r="AE217" i="22"/>
  <c r="AE216" i="22"/>
  <c r="AE215" i="22"/>
  <c r="AE214" i="22"/>
  <c r="AE213" i="22"/>
  <c r="AE212" i="22"/>
  <c r="AE211" i="22"/>
  <c r="AE210" i="22"/>
  <c r="AE209" i="22"/>
  <c r="AE208" i="22"/>
  <c r="AE198" i="22"/>
  <c r="AE197" i="22"/>
  <c r="AE187" i="22"/>
  <c r="AE186" i="22"/>
  <c r="AE185" i="22"/>
  <c r="AE184" i="22"/>
  <c r="AE183" i="22"/>
  <c r="AE182" i="22"/>
  <c r="AE181" i="22"/>
  <c r="AE171" i="22"/>
  <c r="AE170" i="22"/>
  <c r="AE169" i="22"/>
  <c r="AE168" i="22"/>
  <c r="AE167" i="22"/>
  <c r="AE166" i="22"/>
  <c r="AE165" i="22"/>
  <c r="AE164" i="22"/>
  <c r="AE163" i="22"/>
  <c r="AE162" i="22"/>
  <c r="AE161" i="22"/>
  <c r="AE160" i="22"/>
  <c r="AE159" i="22"/>
  <c r="AE149" i="22"/>
  <c r="AE148" i="22"/>
  <c r="AE147" i="22"/>
  <c r="AE146" i="22"/>
  <c r="AE145" i="22"/>
  <c r="AE144" i="22"/>
  <c r="AE134" i="22"/>
  <c r="AE133" i="22"/>
  <c r="AE132" i="22"/>
  <c r="AE131" i="22"/>
  <c r="AE130" i="22"/>
  <c r="AE120" i="22"/>
  <c r="AE119" i="22"/>
  <c r="AE118" i="22"/>
  <c r="AE117" i="22"/>
  <c r="AE116" i="22"/>
  <c r="AE115" i="22"/>
  <c r="AE121" i="22" s="1"/>
  <c r="AE105" i="22"/>
  <c r="AE104" i="22"/>
  <c r="AE103" i="22"/>
  <c r="AE102" i="22"/>
  <c r="AE101" i="22"/>
  <c r="AE100" i="22"/>
  <c r="AE99" i="22"/>
  <c r="AE98" i="22"/>
  <c r="AE97" i="22"/>
  <c r="AE96" i="22"/>
  <c r="AE95" i="22"/>
  <c r="AE94" i="22"/>
  <c r="AE93" i="22"/>
  <c r="AE83" i="22"/>
  <c r="AE82" i="22"/>
  <c r="AE81" i="22"/>
  <c r="AE80" i="22"/>
  <c r="AE79" i="22"/>
  <c r="AE78" i="22"/>
  <c r="AE77" i="22"/>
  <c r="AE76" i="22"/>
  <c r="AE75" i="22"/>
  <c r="AE74" i="22"/>
  <c r="AE73" i="22"/>
  <c r="AE72" i="22"/>
  <c r="AE46" i="22"/>
  <c r="AE47" i="22" s="1"/>
  <c r="AE36" i="22"/>
  <c r="AE35" i="22"/>
  <c r="AE34" i="22"/>
  <c r="AE33" i="22"/>
  <c r="AE32" i="22"/>
  <c r="AE31" i="22"/>
  <c r="AE21" i="22"/>
  <c r="AE20" i="22"/>
  <c r="AE19" i="22"/>
  <c r="AE18" i="22"/>
  <c r="AE17" i="22"/>
  <c r="AE16" i="22"/>
  <c r="AE15" i="22"/>
  <c r="AE14" i="22"/>
  <c r="AE13" i="22"/>
  <c r="AE3" i="22"/>
  <c r="AE2" i="22"/>
  <c r="Y87" i="21"/>
  <c r="X87" i="21"/>
  <c r="W87" i="21"/>
  <c r="V87" i="21"/>
  <c r="U87" i="21"/>
  <c r="AD84" i="21"/>
  <c r="AA87" i="21" s="1"/>
  <c r="AA90" i="21" s="1"/>
  <c r="AC84" i="21"/>
  <c r="Z87" i="21" s="1"/>
  <c r="Z90" i="21" s="1"/>
  <c r="AB84" i="21"/>
  <c r="AA84" i="21"/>
  <c r="Z84" i="21"/>
  <c r="Y84" i="21"/>
  <c r="X84" i="21"/>
  <c r="W84" i="21"/>
  <c r="V84" i="21"/>
  <c r="V85" i="21" s="1"/>
  <c r="U84" i="21"/>
  <c r="U85" i="21" s="1"/>
  <c r="T84" i="21"/>
  <c r="T87" i="21" s="1"/>
  <c r="S84" i="21"/>
  <c r="S87" i="21" s="1"/>
  <c r="R84" i="21"/>
  <c r="R87" i="21" s="1"/>
  <c r="R90" i="21" s="1"/>
  <c r="Q84" i="21"/>
  <c r="Q87" i="21" s="1"/>
  <c r="Q90" i="21" s="1"/>
  <c r="P84" i="21"/>
  <c r="P87" i="21" s="1"/>
  <c r="P90" i="21" s="1"/>
  <c r="O84" i="21"/>
  <c r="O87" i="21" s="1"/>
  <c r="N84" i="21"/>
  <c r="N87" i="21" s="1"/>
  <c r="M84" i="21"/>
  <c r="M87" i="21" s="1"/>
  <c r="M90" i="21" s="1"/>
  <c r="L84" i="21"/>
  <c r="L87" i="21" s="1"/>
  <c r="K84" i="21"/>
  <c r="K87" i="21" s="1"/>
  <c r="J84" i="21"/>
  <c r="J87" i="21" s="1"/>
  <c r="I84" i="21"/>
  <c r="I87" i="21" s="1"/>
  <c r="AE83" i="21"/>
  <c r="AE82" i="21"/>
  <c r="AE81" i="21"/>
  <c r="AE80" i="21"/>
  <c r="AE79" i="21"/>
  <c r="AE78" i="21"/>
  <c r="AE77" i="21"/>
  <c r="AE76" i="21"/>
  <c r="AE75" i="21"/>
  <c r="AE74" i="21"/>
  <c r="AE73" i="21"/>
  <c r="AE72" i="21"/>
  <c r="AE71" i="21"/>
  <c r="AE70" i="21"/>
  <c r="AE69" i="21"/>
  <c r="AE68" i="21"/>
  <c r="AE67" i="21"/>
  <c r="AE66" i="21"/>
  <c r="AE43" i="21"/>
  <c r="AD44" i="21"/>
  <c r="AA47" i="21" s="1"/>
  <c r="AA50" i="21" s="1"/>
  <c r="AC44" i="21"/>
  <c r="Z47" i="21" s="1"/>
  <c r="Z50" i="21" s="1"/>
  <c r="AB44" i="21"/>
  <c r="Y47" i="21" s="1"/>
  <c r="AA44" i="21"/>
  <c r="X47" i="21" s="1"/>
  <c r="Z44" i="21"/>
  <c r="W47" i="21" s="1"/>
  <c r="Y44" i="21"/>
  <c r="V47" i="21" s="1"/>
  <c r="X44" i="21"/>
  <c r="U47" i="21" s="1"/>
  <c r="W44" i="21"/>
  <c r="V44" i="21"/>
  <c r="U44" i="21"/>
  <c r="T44" i="21"/>
  <c r="T47" i="21" s="1"/>
  <c r="S44" i="21"/>
  <c r="S47" i="21" s="1"/>
  <c r="R44" i="21"/>
  <c r="R47" i="21" s="1"/>
  <c r="R50" i="21" s="1"/>
  <c r="Q44" i="21"/>
  <c r="Q47" i="21" s="1"/>
  <c r="Q50" i="21" s="1"/>
  <c r="P44" i="21"/>
  <c r="P47" i="21" s="1"/>
  <c r="O44" i="21"/>
  <c r="O47" i="21"/>
  <c r="N44" i="21"/>
  <c r="N47" i="21" s="1"/>
  <c r="M44" i="21"/>
  <c r="M47" i="21"/>
  <c r="M50" i="21" s="1"/>
  <c r="L44" i="21"/>
  <c r="L47" i="21" s="1"/>
  <c r="K44" i="21"/>
  <c r="K47" i="21" s="1"/>
  <c r="J44" i="21"/>
  <c r="J47" i="21" s="1"/>
  <c r="I44" i="21"/>
  <c r="I47" i="21" s="1"/>
  <c r="H44" i="21"/>
  <c r="H47" i="21" s="1"/>
  <c r="AE42" i="21"/>
  <c r="AE44" i="21" s="1"/>
  <c r="Y35" i="21"/>
  <c r="X35" i="21"/>
  <c r="W35" i="21"/>
  <c r="V35" i="21"/>
  <c r="U35" i="21"/>
  <c r="AD32" i="21"/>
  <c r="AA35" i="21" s="1"/>
  <c r="AA38" i="21" s="1"/>
  <c r="AC32" i="21"/>
  <c r="Z35" i="21" s="1"/>
  <c r="Z38" i="21" s="1"/>
  <c r="AB32" i="21"/>
  <c r="AA32" i="21"/>
  <c r="Z32" i="21"/>
  <c r="Y32" i="21"/>
  <c r="X32" i="21"/>
  <c r="W32" i="21"/>
  <c r="V32" i="21"/>
  <c r="V33" i="21" s="1"/>
  <c r="U32" i="21"/>
  <c r="U33" i="21" s="1"/>
  <c r="T32" i="21"/>
  <c r="T35" i="21" s="1"/>
  <c r="S32" i="21"/>
  <c r="S35" i="21" s="1"/>
  <c r="S38" i="21" s="1"/>
  <c r="R32" i="21"/>
  <c r="R35" i="21" s="1"/>
  <c r="R38" i="21" s="1"/>
  <c r="Q32" i="21"/>
  <c r="Q35" i="21" s="1"/>
  <c r="Q38" i="21" s="1"/>
  <c r="P32" i="21"/>
  <c r="P35" i="21"/>
  <c r="P38" i="21" s="1"/>
  <c r="O32" i="21"/>
  <c r="O35" i="21" s="1"/>
  <c r="O38" i="21" s="1"/>
  <c r="N32" i="21"/>
  <c r="N35" i="21" s="1"/>
  <c r="N38" i="21" s="1"/>
  <c r="M32" i="21"/>
  <c r="M35" i="21" s="1"/>
  <c r="M38" i="21" s="1"/>
  <c r="L32" i="21"/>
  <c r="L35" i="21" s="1"/>
  <c r="K32" i="21"/>
  <c r="K35" i="21" s="1"/>
  <c r="J32" i="21"/>
  <c r="J35" i="21" s="1"/>
  <c r="K38" i="21" s="1"/>
  <c r="I32" i="21"/>
  <c r="I35" i="21" s="1"/>
  <c r="H32" i="21"/>
  <c r="H35" i="21" s="1"/>
  <c r="AE31" i="21"/>
  <c r="AE30" i="21"/>
  <c r="AE29" i="21"/>
  <c r="AE28" i="21"/>
  <c r="AE27" i="21"/>
  <c r="AE26" i="21"/>
  <c r="AE25" i="21"/>
  <c r="AE24" i="21"/>
  <c r="AE23" i="21"/>
  <c r="AE22" i="21"/>
  <c r="AE21" i="21"/>
  <c r="AE20" i="21"/>
  <c r="AE19" i="21"/>
  <c r="AE18" i="21"/>
  <c r="AE17" i="21"/>
  <c r="AE16" i="21"/>
  <c r="AE15" i="21"/>
  <c r="AE14" i="21"/>
  <c r="AE13" i="21"/>
  <c r="AE12" i="21"/>
  <c r="AE11" i="21"/>
  <c r="AE10" i="21"/>
  <c r="AE9" i="21"/>
  <c r="AE8" i="21"/>
  <c r="AE7" i="21"/>
  <c r="AE6" i="21"/>
  <c r="AE5" i="21"/>
  <c r="AE4" i="21"/>
  <c r="AE3" i="21"/>
  <c r="AE2" i="21"/>
  <c r="Y278" i="20"/>
  <c r="X278" i="20"/>
  <c r="W278" i="20"/>
  <c r="V278" i="20"/>
  <c r="U278" i="20"/>
  <c r="AD275" i="20"/>
  <c r="AA278" i="20" s="1"/>
  <c r="AA281" i="20" s="1"/>
  <c r="AC275" i="20"/>
  <c r="Z278" i="20" s="1"/>
  <c r="Z281" i="20" s="1"/>
  <c r="AB275" i="20"/>
  <c r="AA275" i="20"/>
  <c r="Z275" i="20"/>
  <c r="Y275" i="20"/>
  <c r="X275" i="20"/>
  <c r="W275" i="20"/>
  <c r="V275" i="20"/>
  <c r="U275" i="20"/>
  <c r="T275" i="20"/>
  <c r="T278" i="20" s="1"/>
  <c r="T281" i="20" s="1"/>
  <c r="S275" i="20"/>
  <c r="S278" i="20" s="1"/>
  <c r="R275" i="20"/>
  <c r="R278" i="20" s="1"/>
  <c r="R281" i="20" s="1"/>
  <c r="Q275" i="20"/>
  <c r="Q278" i="20" s="1"/>
  <c r="Q281" i="20" s="1"/>
  <c r="P275" i="20"/>
  <c r="P278" i="20" s="1"/>
  <c r="P281" i="20" s="1"/>
  <c r="O275" i="20"/>
  <c r="O278" i="20" s="1"/>
  <c r="O281" i="20" s="1"/>
  <c r="N275" i="20"/>
  <c r="N278" i="20" s="1"/>
  <c r="N281" i="20" s="1"/>
  <c r="M275" i="20"/>
  <c r="M278" i="20" s="1"/>
  <c r="M281" i="20" s="1"/>
  <c r="L275" i="20"/>
  <c r="L278" i="20" s="1"/>
  <c r="K275" i="20"/>
  <c r="K278" i="20" s="1"/>
  <c r="I281" i="20" s="1"/>
  <c r="J275" i="20"/>
  <c r="J278" i="20" s="1"/>
  <c r="I278" i="20"/>
  <c r="H275" i="20"/>
  <c r="H281" i="20" s="1"/>
  <c r="AE274" i="20"/>
  <c r="AE273" i="20"/>
  <c r="AE272" i="20"/>
  <c r="AE271" i="20"/>
  <c r="AE270" i="20"/>
  <c r="AE269" i="20"/>
  <c r="AE268" i="20"/>
  <c r="AE267" i="20"/>
  <c r="AE266" i="20"/>
  <c r="AE265" i="20"/>
  <c r="Y194" i="20"/>
  <c r="X194" i="20"/>
  <c r="W194" i="20"/>
  <c r="V194" i="20"/>
  <c r="AA194" i="20"/>
  <c r="Z194" i="20"/>
  <c r="U194" i="20"/>
  <c r="V192" i="20"/>
  <c r="U192" i="20"/>
  <c r="T194" i="20"/>
  <c r="S194" i="20"/>
  <c r="AM113" i="29" s="1"/>
  <c r="R194" i="20"/>
  <c r="Q194" i="20"/>
  <c r="P194" i="20"/>
  <c r="O194" i="20"/>
  <c r="N194" i="20"/>
  <c r="M194" i="20"/>
  <c r="H194" i="20"/>
  <c r="AE190" i="20"/>
  <c r="AE189" i="20"/>
  <c r="AE188" i="20"/>
  <c r="AE187" i="20"/>
  <c r="AE186" i="20"/>
  <c r="AE185" i="20"/>
  <c r="AE184" i="20"/>
  <c r="AE183" i="20"/>
  <c r="AE182" i="20"/>
  <c r="AE181" i="20"/>
  <c r="AE180" i="20"/>
  <c r="AE178" i="20"/>
  <c r="AE177" i="20"/>
  <c r="AE176" i="20"/>
  <c r="AE175" i="20"/>
  <c r="AE174" i="20"/>
  <c r="AE173" i="20"/>
  <c r="AE172" i="20"/>
  <c r="AE171" i="20"/>
  <c r="AE170" i="20"/>
  <c r="AE169" i="20"/>
  <c r="AE168" i="20"/>
  <c r="AE167" i="20"/>
  <c r="AE166" i="20"/>
  <c r="AE165" i="20"/>
  <c r="AE164" i="20"/>
  <c r="AE163" i="20"/>
  <c r="AE162" i="20"/>
  <c r="AE161" i="20"/>
  <c r="AE160" i="20"/>
  <c r="AE159" i="20"/>
  <c r="AE158" i="20"/>
  <c r="AE157" i="20"/>
  <c r="AE156" i="20"/>
  <c r="AE155" i="20"/>
  <c r="AE154" i="20"/>
  <c r="AE153" i="20"/>
  <c r="AE152" i="20"/>
  <c r="AE151" i="20"/>
  <c r="AE150" i="20"/>
  <c r="AE149" i="20"/>
  <c r="AE148" i="20"/>
  <c r="AE147" i="20"/>
  <c r="AE146" i="20"/>
  <c r="AE145" i="20"/>
  <c r="AE144" i="20"/>
  <c r="AE143" i="20"/>
  <c r="AE142" i="20"/>
  <c r="AE141" i="20"/>
  <c r="AE140" i="20"/>
  <c r="AE139" i="20"/>
  <c r="AE138" i="20"/>
  <c r="AE137" i="20"/>
  <c r="AE136" i="20"/>
  <c r="AE135" i="20"/>
  <c r="AE134" i="20"/>
  <c r="AE133" i="20"/>
  <c r="AE132" i="20"/>
  <c r="AE131" i="20"/>
  <c r="AE130" i="20"/>
  <c r="AE129" i="20"/>
  <c r="AE128" i="20"/>
  <c r="AE127" i="20"/>
  <c r="AE126" i="20"/>
  <c r="AE125" i="20"/>
  <c r="AE124" i="20"/>
  <c r="AE123" i="20"/>
  <c r="AE122" i="20"/>
  <c r="AE121" i="20"/>
  <c r="AE120" i="20"/>
  <c r="AE119" i="20"/>
  <c r="AE118" i="20"/>
  <c r="AE117" i="20"/>
  <c r="AE116" i="20"/>
  <c r="AE115" i="20"/>
  <c r="AE114" i="20"/>
  <c r="AE113" i="20"/>
  <c r="AE112" i="20"/>
  <c r="AE111" i="20"/>
  <c r="AE110" i="20"/>
  <c r="AE109" i="20"/>
  <c r="AE108" i="20"/>
  <c r="AE107" i="20"/>
  <c r="AE106" i="20"/>
  <c r="AE105" i="20"/>
  <c r="AE104" i="20"/>
  <c r="AE103" i="20"/>
  <c r="AE102" i="20"/>
  <c r="AE101" i="20"/>
  <c r="AE100" i="20"/>
  <c r="AE99" i="20"/>
  <c r="AE98" i="20"/>
  <c r="AE97" i="20"/>
  <c r="AE96" i="20"/>
  <c r="AE95" i="20"/>
  <c r="AE94" i="20"/>
  <c r="AE93" i="20"/>
  <c r="AE92" i="20"/>
  <c r="AE91" i="20"/>
  <c r="AE90" i="20"/>
  <c r="AE89" i="20"/>
  <c r="AE88" i="20"/>
  <c r="AE87" i="20"/>
  <c r="AE86" i="20"/>
  <c r="AE71" i="18"/>
  <c r="AE70" i="18"/>
  <c r="AE69" i="18"/>
  <c r="AE68" i="18"/>
  <c r="AE67" i="18"/>
  <c r="AE66" i="18"/>
  <c r="AE65" i="18"/>
  <c r="AE64" i="18"/>
  <c r="AE63" i="18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Y35" i="18"/>
  <c r="X35" i="18"/>
  <c r="W35" i="18"/>
  <c r="V35" i="18"/>
  <c r="U35" i="18"/>
  <c r="AD32" i="18"/>
  <c r="AA35" i="18" s="1"/>
  <c r="AA38" i="18" s="1"/>
  <c r="AC32" i="18"/>
  <c r="Z35" i="18" s="1"/>
  <c r="Z38" i="18" s="1"/>
  <c r="AB32" i="18"/>
  <c r="AA32" i="18"/>
  <c r="Z32" i="18"/>
  <c r="Y32" i="18"/>
  <c r="X32" i="18"/>
  <c r="W32" i="18"/>
  <c r="V32" i="18"/>
  <c r="V33" i="18" s="1"/>
  <c r="U32" i="18"/>
  <c r="U33" i="18" s="1"/>
  <c r="T32" i="18"/>
  <c r="T35" i="18" s="1"/>
  <c r="S32" i="18"/>
  <c r="S35" i="18" s="1"/>
  <c r="R32" i="18"/>
  <c r="R35" i="18" s="1"/>
  <c r="R38" i="18" s="1"/>
  <c r="Q32" i="18"/>
  <c r="Q35" i="18" s="1"/>
  <c r="Q38" i="18" s="1"/>
  <c r="P32" i="18"/>
  <c r="P35" i="18" s="1"/>
  <c r="P38" i="18" s="1"/>
  <c r="O32" i="18"/>
  <c r="O35" i="18" s="1"/>
  <c r="N32" i="18"/>
  <c r="N35" i="18" s="1"/>
  <c r="M32" i="18"/>
  <c r="M35" i="18" s="1"/>
  <c r="M38" i="18" s="1"/>
  <c r="L32" i="18"/>
  <c r="L35" i="18" s="1"/>
  <c r="K32" i="18"/>
  <c r="K35" i="18" s="1"/>
  <c r="J32" i="18"/>
  <c r="J35" i="18" s="1"/>
  <c r="I32" i="18"/>
  <c r="I35" i="18" s="1"/>
  <c r="H32" i="18"/>
  <c r="H35" i="18" s="1"/>
  <c r="AE31" i="18"/>
  <c r="AE32" i="18" s="1"/>
  <c r="H12" i="18"/>
  <c r="Y9" i="18"/>
  <c r="X9" i="18"/>
  <c r="W9" i="18"/>
  <c r="V9" i="18"/>
  <c r="U9" i="18"/>
  <c r="AD6" i="18"/>
  <c r="AA9" i="18" s="1"/>
  <c r="AA12" i="18" s="1"/>
  <c r="AC6" i="18"/>
  <c r="Z9" i="18" s="1"/>
  <c r="Z12" i="18" s="1"/>
  <c r="AB6" i="18"/>
  <c r="AA6" i="18"/>
  <c r="Z6" i="18"/>
  <c r="Y6" i="18"/>
  <c r="X6" i="18"/>
  <c r="W6" i="18"/>
  <c r="V6" i="18"/>
  <c r="V7" i="18"/>
  <c r="U6" i="18"/>
  <c r="U7" i="18" s="1"/>
  <c r="T6" i="18"/>
  <c r="T9" i="18" s="1"/>
  <c r="S6" i="18"/>
  <c r="S9" i="18" s="1"/>
  <c r="R6" i="18"/>
  <c r="R9" i="18" s="1"/>
  <c r="R12" i="18" s="1"/>
  <c r="Q6" i="18"/>
  <c r="Q9" i="18" s="1"/>
  <c r="Q12" i="18" s="1"/>
  <c r="P6" i="18"/>
  <c r="P9" i="18" s="1"/>
  <c r="O6" i="18"/>
  <c r="O9" i="18" s="1"/>
  <c r="N6" i="18"/>
  <c r="N9" i="18" s="1"/>
  <c r="N12" i="18" s="1"/>
  <c r="M6" i="18"/>
  <c r="M9" i="18" s="1"/>
  <c r="M12" i="18" s="1"/>
  <c r="L6" i="18"/>
  <c r="L9" i="18" s="1"/>
  <c r="K6" i="18"/>
  <c r="K9" i="18" s="1"/>
  <c r="I12" i="18" s="1"/>
  <c r="J6" i="18"/>
  <c r="J9" i="18" s="1"/>
  <c r="AE5" i="18"/>
  <c r="AE4" i="18"/>
  <c r="AE3" i="18"/>
  <c r="AE2" i="18"/>
  <c r="V187" i="15"/>
  <c r="U187" i="15"/>
  <c r="I187" i="15"/>
  <c r="Y184" i="15"/>
  <c r="X184" i="15"/>
  <c r="W184" i="15"/>
  <c r="AD181" i="15"/>
  <c r="AA184" i="15" s="1"/>
  <c r="AA187" i="15" s="1"/>
  <c r="AC181" i="15"/>
  <c r="Z184" i="15" s="1"/>
  <c r="Z187" i="15" s="1"/>
  <c r="AB181" i="15"/>
  <c r="AA181" i="15"/>
  <c r="Z181" i="15"/>
  <c r="Y181" i="15"/>
  <c r="X181" i="15"/>
  <c r="W181" i="15"/>
  <c r="V181" i="15"/>
  <c r="U181" i="15"/>
  <c r="U182" i="15" s="1"/>
  <c r="T181" i="15"/>
  <c r="T184" i="15" s="1"/>
  <c r="S181" i="15"/>
  <c r="S184" i="15"/>
  <c r="R181" i="15"/>
  <c r="R184" i="15" s="1"/>
  <c r="R187" i="15" s="1"/>
  <c r="Q181" i="15"/>
  <c r="Q184" i="15" s="1"/>
  <c r="Q187" i="15" s="1"/>
  <c r="P181" i="15"/>
  <c r="P184" i="15" s="1"/>
  <c r="P187" i="15" s="1"/>
  <c r="O181" i="15"/>
  <c r="O184" i="15" s="1"/>
  <c r="O187" i="15" s="1"/>
  <c r="N181" i="15"/>
  <c r="N184" i="15" s="1"/>
  <c r="N187" i="15" s="1"/>
  <c r="M181" i="15"/>
  <c r="M184" i="15" s="1"/>
  <c r="L181" i="15"/>
  <c r="K181" i="15"/>
  <c r="J181" i="15"/>
  <c r="I181" i="15"/>
  <c r="H181" i="15"/>
  <c r="H184" i="15" s="1"/>
  <c r="AE180" i="15"/>
  <c r="AE179" i="15"/>
  <c r="AE178" i="15"/>
  <c r="AE177" i="15"/>
  <c r="AE176" i="15"/>
  <c r="AE175" i="15"/>
  <c r="AE174" i="15"/>
  <c r="AE173" i="15"/>
  <c r="AE172" i="15"/>
  <c r="AE171" i="15"/>
  <c r="AE170" i="15"/>
  <c r="AE169" i="15"/>
  <c r="AE168" i="15"/>
  <c r="AE167" i="15"/>
  <c r="AE166" i="15"/>
  <c r="AE165" i="15"/>
  <c r="AE164" i="15"/>
  <c r="AE163" i="15"/>
  <c r="AE162" i="15"/>
  <c r="AE161" i="15"/>
  <c r="AE160" i="15"/>
  <c r="AE159" i="15"/>
  <c r="AE158" i="15"/>
  <c r="AE157" i="15"/>
  <c r="AE156" i="15"/>
  <c r="AE155" i="15"/>
  <c r="N122" i="15"/>
  <c r="Y119" i="15"/>
  <c r="X119" i="15"/>
  <c r="W119" i="15"/>
  <c r="V119" i="15"/>
  <c r="U119" i="15"/>
  <c r="AD116" i="15"/>
  <c r="AA119" i="15" s="1"/>
  <c r="AA122" i="15" s="1"/>
  <c r="AC116" i="15"/>
  <c r="Z119" i="15" s="1"/>
  <c r="Z122" i="15" s="1"/>
  <c r="AB116" i="15"/>
  <c r="AA116" i="15"/>
  <c r="Z116" i="15"/>
  <c r="Y116" i="15"/>
  <c r="X116" i="15"/>
  <c r="W116" i="15"/>
  <c r="V116" i="15"/>
  <c r="V117" i="15" s="1"/>
  <c r="U116" i="15"/>
  <c r="U117" i="15" s="1"/>
  <c r="T116" i="15"/>
  <c r="T119" i="15" s="1"/>
  <c r="S116" i="15"/>
  <c r="S119" i="15" s="1"/>
  <c r="R116" i="15"/>
  <c r="R119" i="15" s="1"/>
  <c r="R122" i="15" s="1"/>
  <c r="Q116" i="15"/>
  <c r="Q119" i="15" s="1"/>
  <c r="P116" i="15"/>
  <c r="P119" i="15" s="1"/>
  <c r="O116" i="15"/>
  <c r="O119" i="15" s="1"/>
  <c r="N116" i="15"/>
  <c r="M116" i="15"/>
  <c r="M119" i="15" s="1"/>
  <c r="M122" i="15" s="1"/>
  <c r="L116" i="15"/>
  <c r="L119" i="15" s="1"/>
  <c r="K116" i="15"/>
  <c r="K119" i="15" s="1"/>
  <c r="J116" i="15"/>
  <c r="J119" i="15" s="1"/>
  <c r="I116" i="15"/>
  <c r="I119" i="15" s="1"/>
  <c r="H116" i="15"/>
  <c r="H122" i="15" s="1"/>
  <c r="AE115" i="15"/>
  <c r="AE114" i="15"/>
  <c r="AE113" i="15"/>
  <c r="AE112" i="15"/>
  <c r="AE111" i="15"/>
  <c r="H119" i="15"/>
  <c r="Y104" i="15"/>
  <c r="X104" i="15"/>
  <c r="W104" i="15"/>
  <c r="V104" i="15"/>
  <c r="U104" i="15"/>
  <c r="AD101" i="15"/>
  <c r="AA104" i="15" s="1"/>
  <c r="AA107" i="15" s="1"/>
  <c r="AC101" i="15"/>
  <c r="Z104" i="15" s="1"/>
  <c r="Z107" i="15" s="1"/>
  <c r="AB101" i="15"/>
  <c r="AA101" i="15"/>
  <c r="Z101" i="15"/>
  <c r="Y101" i="15"/>
  <c r="X101" i="15"/>
  <c r="W101" i="15"/>
  <c r="V101" i="15"/>
  <c r="U101" i="15"/>
  <c r="T101" i="15"/>
  <c r="T104" i="15" s="1"/>
  <c r="S101" i="15"/>
  <c r="S104" i="15" s="1"/>
  <c r="R101" i="15"/>
  <c r="R104" i="15" s="1"/>
  <c r="R107" i="15" s="1"/>
  <c r="Q101" i="15"/>
  <c r="Q104" i="15" s="1"/>
  <c r="Q107" i="15" s="1"/>
  <c r="P101" i="15"/>
  <c r="P104" i="15" s="1"/>
  <c r="P107" i="15" s="1"/>
  <c r="O101" i="15"/>
  <c r="O104" i="15" s="1"/>
  <c r="N101" i="15"/>
  <c r="N104" i="15" s="1"/>
  <c r="N107" i="15" s="1"/>
  <c r="M101" i="15"/>
  <c r="M104" i="15" s="1"/>
  <c r="M107" i="15" s="1"/>
  <c r="L101" i="15"/>
  <c r="K101" i="15"/>
  <c r="J101" i="15"/>
  <c r="I101" i="15"/>
  <c r="H101" i="15"/>
  <c r="H104" i="15" s="1"/>
  <c r="AE100" i="15"/>
  <c r="AE99" i="15"/>
  <c r="AE98" i="15"/>
  <c r="AE97" i="15"/>
  <c r="AE96" i="15"/>
  <c r="AE95" i="15"/>
  <c r="AE94" i="15"/>
  <c r="AE93" i="15"/>
  <c r="AE92" i="15"/>
  <c r="AE91" i="15"/>
  <c r="AE90" i="15"/>
  <c r="W61" i="15"/>
  <c r="X61" i="15"/>
  <c r="Y61" i="15"/>
  <c r="Z61" i="15"/>
  <c r="AA61" i="15"/>
  <c r="AB61" i="15"/>
  <c r="O61" i="15"/>
  <c r="AD61" i="15"/>
  <c r="AC61" i="15"/>
  <c r="V61" i="15"/>
  <c r="V62" i="15" s="1"/>
  <c r="U61" i="15"/>
  <c r="U62" i="15" s="1"/>
  <c r="T61" i="15"/>
  <c r="T64" i="15" s="1"/>
  <c r="T67" i="15" s="1"/>
  <c r="R61" i="15"/>
  <c r="R64" i="15" s="1"/>
  <c r="R67" i="15" s="1"/>
  <c r="Q61" i="15"/>
  <c r="Q64" i="15" s="1"/>
  <c r="Q67" i="15" s="1"/>
  <c r="P61" i="15"/>
  <c r="P64" i="15" s="1"/>
  <c r="P67" i="15" s="1"/>
  <c r="N61" i="15"/>
  <c r="N64" i="15" s="1"/>
  <c r="N67" i="15" s="1"/>
  <c r="M61" i="15"/>
  <c r="M64" i="15" s="1"/>
  <c r="M67" i="15" s="1"/>
  <c r="L61" i="15"/>
  <c r="L64" i="15" s="1"/>
  <c r="K61" i="15"/>
  <c r="K64" i="15" s="1"/>
  <c r="J61" i="15"/>
  <c r="J64" i="15" s="1"/>
  <c r="I61" i="15"/>
  <c r="I64" i="15" s="1"/>
  <c r="H61" i="15"/>
  <c r="AE60" i="15"/>
  <c r="AE59" i="15"/>
  <c r="AE58" i="15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4" i="15"/>
  <c r="AE45" i="15"/>
  <c r="AE40" i="15"/>
  <c r="AE42" i="15"/>
  <c r="AE41" i="15"/>
  <c r="AE43" i="15"/>
  <c r="AE38" i="15"/>
  <c r="AE39" i="15"/>
  <c r="AE37" i="15"/>
  <c r="AE36" i="15"/>
  <c r="AE35" i="15"/>
  <c r="AE34" i="15"/>
  <c r="AE32" i="15"/>
  <c r="AE31" i="15"/>
  <c r="AE33" i="15"/>
  <c r="Y24" i="15"/>
  <c r="X24" i="15"/>
  <c r="W24" i="15"/>
  <c r="V24" i="15"/>
  <c r="U24" i="15"/>
  <c r="AD21" i="15"/>
  <c r="AA24" i="15" s="1"/>
  <c r="AA27" i="15" s="1"/>
  <c r="AC21" i="15"/>
  <c r="Z24" i="15" s="1"/>
  <c r="Z27" i="15" s="1"/>
  <c r="AB21" i="15"/>
  <c r="AA21" i="15"/>
  <c r="Z21" i="15"/>
  <c r="Y21" i="15"/>
  <c r="X21" i="15"/>
  <c r="W21" i="15"/>
  <c r="V21" i="15"/>
  <c r="U21" i="15"/>
  <c r="T21" i="15"/>
  <c r="T24" i="15" s="1"/>
  <c r="S21" i="15"/>
  <c r="S24" i="15" s="1"/>
  <c r="R21" i="15"/>
  <c r="R24" i="15" s="1"/>
  <c r="Q21" i="15"/>
  <c r="Q24" i="15" s="1"/>
  <c r="P21" i="15"/>
  <c r="P24" i="15" s="1"/>
  <c r="O21" i="15"/>
  <c r="O24" i="15" s="1"/>
  <c r="N21" i="15"/>
  <c r="N24" i="15" s="1"/>
  <c r="M21" i="15"/>
  <c r="M24" i="15" s="1"/>
  <c r="L21" i="15"/>
  <c r="K21" i="15"/>
  <c r="J21" i="15"/>
  <c r="I21" i="15"/>
  <c r="H21" i="15"/>
  <c r="H24" i="15" s="1"/>
  <c r="AE20" i="15"/>
  <c r="AE19" i="15"/>
  <c r="AE18" i="15"/>
  <c r="AE17" i="15"/>
  <c r="N7" i="15"/>
  <c r="O7" i="15"/>
  <c r="P7" i="15"/>
  <c r="P10" i="15" s="1"/>
  <c r="P13" i="15" s="1"/>
  <c r="Q7" i="15"/>
  <c r="R7" i="15"/>
  <c r="R10" i="15" s="1"/>
  <c r="R13" i="15" s="1"/>
  <c r="S7" i="15"/>
  <c r="T7" i="15"/>
  <c r="U7" i="15"/>
  <c r="V7" i="15"/>
  <c r="W7" i="15"/>
  <c r="X7" i="15"/>
  <c r="Y7" i="15"/>
  <c r="Z7" i="15"/>
  <c r="AA7" i="15"/>
  <c r="AB7" i="15"/>
  <c r="AC7" i="15"/>
  <c r="Z10" i="15" s="1"/>
  <c r="Z13" i="15" s="1"/>
  <c r="AE7" i="15"/>
  <c r="AD7" i="15"/>
  <c r="AA10" i="15" s="1"/>
  <c r="AA13" i="15" s="1"/>
  <c r="M7" i="15"/>
  <c r="M10" i="15" s="1"/>
  <c r="M13" i="15" s="1"/>
  <c r="L7" i="15"/>
  <c r="L10" i="15" s="1"/>
  <c r="K7" i="15"/>
  <c r="K10" i="15" s="1"/>
  <c r="J7" i="15"/>
  <c r="J10" i="15" s="1"/>
  <c r="I7" i="15"/>
  <c r="I10" i="15" s="1"/>
  <c r="H7" i="15"/>
  <c r="H10" i="15" s="1"/>
  <c r="AD175" i="17"/>
  <c r="AA181" i="17" s="1"/>
  <c r="AC175" i="17"/>
  <c r="Z181" i="17" s="1"/>
  <c r="U175" i="17"/>
  <c r="U176" i="17" s="1"/>
  <c r="T175" i="17"/>
  <c r="T178" i="17" s="1"/>
  <c r="S175" i="17"/>
  <c r="S181" i="17" s="1"/>
  <c r="R175" i="17"/>
  <c r="R181" i="17" s="1"/>
  <c r="Q175" i="17"/>
  <c r="Q178" i="17" s="1"/>
  <c r="P175" i="17"/>
  <c r="N175" i="17"/>
  <c r="N181" i="17" s="1"/>
  <c r="M175" i="17"/>
  <c r="M178" i="17" s="1"/>
  <c r="L175" i="17"/>
  <c r="L178" i="17" s="1"/>
  <c r="K175" i="17"/>
  <c r="J175" i="17"/>
  <c r="J178" i="17" s="1"/>
  <c r="I175" i="17"/>
  <c r="H178" i="17"/>
  <c r="AE174" i="17"/>
  <c r="AE173" i="17"/>
  <c r="AE172" i="17"/>
  <c r="AE171" i="17"/>
  <c r="AE170" i="17"/>
  <c r="AE169" i="17"/>
  <c r="AE168" i="17"/>
  <c r="AE167" i="17"/>
  <c r="AE166" i="17"/>
  <c r="AE165" i="17"/>
  <c r="AE164" i="17"/>
  <c r="AE163" i="17"/>
  <c r="AE162" i="17"/>
  <c r="AE161" i="17"/>
  <c r="AE160" i="17"/>
  <c r="AE159" i="17"/>
  <c r="AE158" i="17"/>
  <c r="AE157" i="17"/>
  <c r="AE156" i="17"/>
  <c r="AE155" i="17"/>
  <c r="AE154" i="17"/>
  <c r="AE153" i="17"/>
  <c r="AE152" i="17"/>
  <c r="AE151" i="17"/>
  <c r="AE150" i="17"/>
  <c r="AE149" i="17"/>
  <c r="AE148" i="17"/>
  <c r="AE147" i="17"/>
  <c r="AE146" i="17"/>
  <c r="AE145" i="17"/>
  <c r="AE144" i="17"/>
  <c r="AE143" i="17"/>
  <c r="AE142" i="17"/>
  <c r="AE141" i="17"/>
  <c r="AE140" i="17"/>
  <c r="AE139" i="17"/>
  <c r="AE138" i="17"/>
  <c r="AE137" i="17"/>
  <c r="AD124" i="17"/>
  <c r="AA127" i="17" s="1"/>
  <c r="AA130" i="17" s="1"/>
  <c r="AC124" i="17"/>
  <c r="Z127" i="17" s="1"/>
  <c r="Z130" i="17" s="1"/>
  <c r="X124" i="17"/>
  <c r="Y124" i="17"/>
  <c r="V127" i="17" s="1"/>
  <c r="V124" i="17"/>
  <c r="V125" i="17" s="1"/>
  <c r="U124" i="17"/>
  <c r="U125" i="17" s="1"/>
  <c r="T124" i="17"/>
  <c r="T127" i="17" s="1"/>
  <c r="T130" i="17" s="1"/>
  <c r="R124" i="17"/>
  <c r="R127" i="17" s="1"/>
  <c r="R130" i="17" s="1"/>
  <c r="Q124" i="17"/>
  <c r="Q127" i="17" s="1"/>
  <c r="Q130" i="17" s="1"/>
  <c r="P124" i="17"/>
  <c r="P127" i="17" s="1"/>
  <c r="P130" i="17" s="1"/>
  <c r="O124" i="17"/>
  <c r="O127" i="17" s="1"/>
  <c r="O130" i="17" s="1"/>
  <c r="N124" i="17"/>
  <c r="N127" i="17" s="1"/>
  <c r="N130" i="17" s="1"/>
  <c r="M124" i="17"/>
  <c r="M127" i="17" s="1"/>
  <c r="M130" i="17" s="1"/>
  <c r="L124" i="17"/>
  <c r="L127" i="17" s="1"/>
  <c r="K124" i="17"/>
  <c r="J124" i="17"/>
  <c r="J127" i="17" s="1"/>
  <c r="I124" i="17"/>
  <c r="H124" i="17"/>
  <c r="H130" i="17" s="1"/>
  <c r="AE123" i="17"/>
  <c r="AE122" i="17"/>
  <c r="AE121" i="17"/>
  <c r="AE120" i="17"/>
  <c r="AE119" i="17"/>
  <c r="AE118" i="17"/>
  <c r="AE117" i="17"/>
  <c r="AE116" i="17"/>
  <c r="AE115" i="17"/>
  <c r="AE114" i="17"/>
  <c r="AE113" i="17"/>
  <c r="AE112" i="17"/>
  <c r="AE111" i="17"/>
  <c r="AE110" i="17"/>
  <c r="AE109" i="17"/>
  <c r="AE108" i="17"/>
  <c r="AE107" i="17"/>
  <c r="AE106" i="17"/>
  <c r="AE105" i="17"/>
  <c r="AE104" i="17"/>
  <c r="AE103" i="17"/>
  <c r="AE102" i="17"/>
  <c r="AE101" i="17"/>
  <c r="AE100" i="17"/>
  <c r="AE99" i="17"/>
  <c r="AE98" i="17"/>
  <c r="AE97" i="17"/>
  <c r="AE96" i="17"/>
  <c r="AE95" i="17"/>
  <c r="AE94" i="17"/>
  <c r="AE93" i="17"/>
  <c r="AE92" i="17"/>
  <c r="AE91" i="17"/>
  <c r="AE90" i="17"/>
  <c r="AE89" i="17"/>
  <c r="AE88" i="17"/>
  <c r="AE87" i="17"/>
  <c r="AE86" i="17"/>
  <c r="AE85" i="17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W24" i="17"/>
  <c r="X24" i="17"/>
  <c r="Y24" i="17"/>
  <c r="Z24" i="17"/>
  <c r="AA24" i="17"/>
  <c r="AB24" i="17"/>
  <c r="AD24" i="17"/>
  <c r="AA27" i="17"/>
  <c r="AA30" i="17" s="1"/>
  <c r="AC24" i="17"/>
  <c r="Z27" i="17" s="1"/>
  <c r="Z30" i="17" s="1"/>
  <c r="V24" i="17"/>
  <c r="V25" i="17" s="1"/>
  <c r="U24" i="17"/>
  <c r="U25" i="17" s="1"/>
  <c r="T24" i="17"/>
  <c r="T27" i="17" s="1"/>
  <c r="T30" i="17" s="1"/>
  <c r="S24" i="17"/>
  <c r="S27" i="17" s="1"/>
  <c r="S30" i="17" s="1"/>
  <c r="R24" i="17"/>
  <c r="R27" i="17" s="1"/>
  <c r="R30" i="17" s="1"/>
  <c r="Q24" i="17"/>
  <c r="Q27" i="17" s="1"/>
  <c r="Q30" i="17" s="1"/>
  <c r="P24" i="17"/>
  <c r="P27" i="17" s="1"/>
  <c r="P30" i="17" s="1"/>
  <c r="O24" i="17"/>
  <c r="O27" i="17" s="1"/>
  <c r="O30" i="17" s="1"/>
  <c r="N24" i="17"/>
  <c r="N27" i="17" s="1"/>
  <c r="N30" i="17" s="1"/>
  <c r="M24" i="17"/>
  <c r="M27" i="17" s="1"/>
  <c r="M30" i="17" s="1"/>
  <c r="L24" i="17"/>
  <c r="L27" i="17" s="1"/>
  <c r="K24" i="17"/>
  <c r="J24" i="17"/>
  <c r="I24" i="17"/>
  <c r="I27" i="17" s="1"/>
  <c r="H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E3" i="17"/>
  <c r="AE2" i="17"/>
  <c r="Z178" i="17"/>
  <c r="M181" i="17"/>
  <c r="Q181" i="17"/>
  <c r="L181" i="17"/>
  <c r="AA178" i="17"/>
  <c r="K181" i="17"/>
  <c r="T181" i="17"/>
  <c r="N178" i="17"/>
  <c r="S178" i="17"/>
  <c r="K27" i="17"/>
  <c r="Y19" i="16"/>
  <c r="X19" i="16"/>
  <c r="W19" i="16"/>
  <c r="V19" i="16"/>
  <c r="U19" i="16"/>
  <c r="AD16" i="16"/>
  <c r="AA19" i="16" s="1"/>
  <c r="AA22" i="16" s="1"/>
  <c r="AC16" i="16"/>
  <c r="Z19" i="16" s="1"/>
  <c r="Z22" i="16" s="1"/>
  <c r="AB16" i="16"/>
  <c r="AA16" i="16"/>
  <c r="Z16" i="16"/>
  <c r="Y16" i="16"/>
  <c r="X16" i="16"/>
  <c r="W16" i="16"/>
  <c r="V16" i="16"/>
  <c r="V17" i="16" s="1"/>
  <c r="U16" i="16"/>
  <c r="U17" i="16" s="1"/>
  <c r="T16" i="16"/>
  <c r="T19" i="16" s="1"/>
  <c r="T22" i="16" s="1"/>
  <c r="S16" i="16"/>
  <c r="S19" i="16" s="1"/>
  <c r="R16" i="16"/>
  <c r="R19" i="16" s="1"/>
  <c r="R22" i="16" s="1"/>
  <c r="Q16" i="16"/>
  <c r="Q19" i="16" s="1"/>
  <c r="Q22" i="16" s="1"/>
  <c r="P16" i="16"/>
  <c r="P19" i="16" s="1"/>
  <c r="P22" i="16" s="1"/>
  <c r="O16" i="16"/>
  <c r="O19" i="16" s="1"/>
  <c r="O22" i="16" s="1"/>
  <c r="N16" i="16"/>
  <c r="N19" i="16" s="1"/>
  <c r="N22" i="16" s="1"/>
  <c r="M16" i="16"/>
  <c r="M19" i="16" s="1"/>
  <c r="M22" i="16" s="1"/>
  <c r="L16" i="16"/>
  <c r="L19" i="16" s="1"/>
  <c r="K16" i="16"/>
  <c r="K19" i="16" s="1"/>
  <c r="I22" i="16" s="1"/>
  <c r="J16" i="16"/>
  <c r="I16" i="16"/>
  <c r="I19" i="16" s="1"/>
  <c r="H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J19" i="16"/>
  <c r="K22" i="16" s="1"/>
  <c r="T255" i="14"/>
  <c r="Q255" i="14"/>
  <c r="N255" i="14"/>
  <c r="Y252" i="14"/>
  <c r="X252" i="14"/>
  <c r="W252" i="14"/>
  <c r="V252" i="14"/>
  <c r="U252" i="14"/>
  <c r="AD249" i="14"/>
  <c r="AA252" i="14" s="1"/>
  <c r="AA255" i="14" s="1"/>
  <c r="AC249" i="14"/>
  <c r="Z252" i="14" s="1"/>
  <c r="Z255" i="14" s="1"/>
  <c r="AB249" i="14"/>
  <c r="AA249" i="14"/>
  <c r="Z249" i="14"/>
  <c r="Y249" i="14"/>
  <c r="X249" i="14"/>
  <c r="W249" i="14"/>
  <c r="V249" i="14"/>
  <c r="U249" i="14"/>
  <c r="T249" i="14"/>
  <c r="S249" i="14"/>
  <c r="R249" i="14"/>
  <c r="R252" i="14" s="1"/>
  <c r="R255" i="14" s="1"/>
  <c r="Q249" i="14"/>
  <c r="P249" i="14"/>
  <c r="O249" i="14"/>
  <c r="N249" i="14"/>
  <c r="M249" i="14"/>
  <c r="M252" i="14" s="1"/>
  <c r="M255" i="14" s="1"/>
  <c r="L249" i="14"/>
  <c r="K249" i="14"/>
  <c r="J249" i="14"/>
  <c r="I249" i="14"/>
  <c r="I252" i="14" s="1"/>
  <c r="I255" i="14" s="1"/>
  <c r="H249" i="14"/>
  <c r="H255" i="14" s="1"/>
  <c r="AE248" i="14"/>
  <c r="AE247" i="14"/>
  <c r="AE246" i="14"/>
  <c r="AE245" i="14"/>
  <c r="AE244" i="14"/>
  <c r="AE243" i="14"/>
  <c r="AE242" i="14"/>
  <c r="AE241" i="14"/>
  <c r="H252" i="14"/>
  <c r="AD119" i="12"/>
  <c r="AC119" i="12"/>
  <c r="V119" i="12"/>
  <c r="U119" i="12"/>
  <c r="U120" i="12" s="1"/>
  <c r="T119" i="12"/>
  <c r="T122" i="12" s="1"/>
  <c r="S119" i="12"/>
  <c r="S122" i="12" s="1"/>
  <c r="R119" i="12"/>
  <c r="R122" i="12" s="1"/>
  <c r="R125" i="12" s="1"/>
  <c r="Q119" i="12"/>
  <c r="Q122" i="12" s="1"/>
  <c r="Q125" i="12" s="1"/>
  <c r="P119" i="12"/>
  <c r="P122" i="12" s="1"/>
  <c r="P125" i="12" s="1"/>
  <c r="O119" i="12"/>
  <c r="O122" i="12" s="1"/>
  <c r="O125" i="12" s="1"/>
  <c r="N119" i="12"/>
  <c r="N122" i="12" s="1"/>
  <c r="N125" i="12" s="1"/>
  <c r="M119" i="12"/>
  <c r="M122" i="12" s="1"/>
  <c r="M125" i="12" s="1"/>
  <c r="L119" i="12"/>
  <c r="L122" i="12" s="1"/>
  <c r="K119" i="12"/>
  <c r="K122" i="12" s="1"/>
  <c r="J119" i="12"/>
  <c r="J122" i="12" s="1"/>
  <c r="I119" i="12"/>
  <c r="I122" i="12" s="1"/>
  <c r="H119" i="12"/>
  <c r="H125" i="12" s="1"/>
  <c r="AE118" i="12"/>
  <c r="AE117" i="12"/>
  <c r="AE116" i="12"/>
  <c r="AE115" i="12"/>
  <c r="AE114" i="12"/>
  <c r="AE113" i="12"/>
  <c r="AE112" i="12"/>
  <c r="AE111" i="12"/>
  <c r="AE110" i="12"/>
  <c r="AE109" i="12"/>
  <c r="AE108" i="12"/>
  <c r="AE107" i="12"/>
  <c r="AE106" i="12"/>
  <c r="AE105" i="12"/>
  <c r="AE104" i="12"/>
  <c r="AE103" i="12"/>
  <c r="AE102" i="12"/>
  <c r="AE101" i="12"/>
  <c r="AE100" i="12"/>
  <c r="AE99" i="12"/>
  <c r="AE98" i="12"/>
  <c r="AE97" i="12"/>
  <c r="AE96" i="12"/>
  <c r="AE95" i="12"/>
  <c r="AE94" i="12"/>
  <c r="AE93" i="12"/>
  <c r="AE92" i="12"/>
  <c r="AE91" i="12"/>
  <c r="AE90" i="12"/>
  <c r="AE89" i="12"/>
  <c r="AE88" i="12"/>
  <c r="AE87" i="12"/>
  <c r="AE86" i="12"/>
  <c r="AE85" i="12"/>
  <c r="AE84" i="12"/>
  <c r="AE83" i="12"/>
  <c r="AE82" i="12"/>
  <c r="AE81" i="12"/>
  <c r="AE80" i="12"/>
  <c r="AE79" i="12"/>
  <c r="AE78" i="12"/>
  <c r="AE77" i="12"/>
  <c r="AE76" i="12"/>
  <c r="AE75" i="12"/>
  <c r="AE74" i="12"/>
  <c r="AE73" i="12"/>
  <c r="AE72" i="12"/>
  <c r="AE71" i="12"/>
  <c r="AE70" i="12"/>
  <c r="AE69" i="12"/>
  <c r="AE68" i="12"/>
  <c r="AD58" i="12"/>
  <c r="R58" i="12"/>
  <c r="R61" i="12" s="1"/>
  <c r="R64" i="12" s="1"/>
  <c r="M61" i="12"/>
  <c r="L58" i="12"/>
  <c r="L61" i="12" s="1"/>
  <c r="K58" i="12"/>
  <c r="K61" i="12" s="1"/>
  <c r="L64" i="12" s="1"/>
  <c r="J58" i="12"/>
  <c r="J61" i="12" s="1"/>
  <c r="J64" i="12" s="1"/>
  <c r="I58" i="12"/>
  <c r="I61" i="12" s="1"/>
  <c r="H58" i="12"/>
  <c r="H64" i="12" s="1"/>
  <c r="AE57" i="12"/>
  <c r="AE56" i="12"/>
  <c r="AE55" i="12"/>
  <c r="AE54" i="12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D29" i="12"/>
  <c r="AA32" i="12" s="1"/>
  <c r="AC29" i="12"/>
  <c r="Z32" i="12" s="1"/>
  <c r="V29" i="12"/>
  <c r="U29" i="12"/>
  <c r="R29" i="12"/>
  <c r="R32" i="12" s="1"/>
  <c r="R35" i="12" s="1"/>
  <c r="M29" i="12"/>
  <c r="M32" i="12" s="1"/>
  <c r="M35" i="12" s="1"/>
  <c r="L29" i="12"/>
  <c r="L32" i="12" s="1"/>
  <c r="K29" i="12"/>
  <c r="K32" i="12" s="1"/>
  <c r="J29" i="12"/>
  <c r="J32" i="12" s="1"/>
  <c r="I29" i="12"/>
  <c r="I32" i="12" s="1"/>
  <c r="H29" i="12"/>
  <c r="H35" i="12" s="1"/>
  <c r="AE28" i="12"/>
  <c r="AE27" i="12"/>
  <c r="AE26" i="12"/>
  <c r="AD16" i="12"/>
  <c r="AA19" i="12"/>
  <c r="AA22" i="12" s="1"/>
  <c r="AC16" i="12"/>
  <c r="Z19" i="12" s="1"/>
  <c r="U16" i="12"/>
  <c r="R16" i="12"/>
  <c r="R19" i="12" s="1"/>
  <c r="R22" i="12" s="1"/>
  <c r="Q16" i="12"/>
  <c r="Q19" i="12" s="1"/>
  <c r="Q22" i="12" s="1"/>
  <c r="P16" i="12"/>
  <c r="P19" i="12" s="1"/>
  <c r="P22" i="12" s="1"/>
  <c r="O16" i="12"/>
  <c r="O19" i="12" s="1"/>
  <c r="O22" i="12" s="1"/>
  <c r="N16" i="12"/>
  <c r="N19" i="12" s="1"/>
  <c r="N22" i="12" s="1"/>
  <c r="M16" i="12"/>
  <c r="M19" i="12"/>
  <c r="M22" i="12" s="1"/>
  <c r="L16" i="12"/>
  <c r="L19" i="12" s="1"/>
  <c r="L22" i="12" s="1"/>
  <c r="K16" i="12"/>
  <c r="K19" i="12" s="1"/>
  <c r="J16" i="12"/>
  <c r="J19" i="12" s="1"/>
  <c r="K22" i="12" s="1"/>
  <c r="I16" i="12"/>
  <c r="I19" i="12" s="1"/>
  <c r="H16" i="12"/>
  <c r="H22" i="12" s="1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E2" i="12"/>
  <c r="AE29" i="12"/>
  <c r="H32" i="12"/>
  <c r="M82" i="11"/>
  <c r="Y79" i="11"/>
  <c r="X79" i="11"/>
  <c r="W79" i="11"/>
  <c r="V79" i="11"/>
  <c r="U79" i="11"/>
  <c r="AD76" i="11"/>
  <c r="AA79" i="11" s="1"/>
  <c r="AA82" i="11" s="1"/>
  <c r="AC76" i="11"/>
  <c r="Z79" i="11" s="1"/>
  <c r="Z82" i="11" s="1"/>
  <c r="AB76" i="11"/>
  <c r="AA76" i="11"/>
  <c r="Z76" i="11"/>
  <c r="Y76" i="11"/>
  <c r="X76" i="11"/>
  <c r="W76" i="11"/>
  <c r="V76" i="11"/>
  <c r="U76" i="11"/>
  <c r="T76" i="11"/>
  <c r="T79" i="11" s="1"/>
  <c r="S76" i="11"/>
  <c r="S79" i="11" s="1"/>
  <c r="R76" i="11"/>
  <c r="R79" i="11" s="1"/>
  <c r="R82" i="11" s="1"/>
  <c r="Q76" i="11"/>
  <c r="Q79" i="11" s="1"/>
  <c r="Q82" i="11" s="1"/>
  <c r="P76" i="11"/>
  <c r="P79" i="11" s="1"/>
  <c r="O76" i="11"/>
  <c r="O79" i="11" s="1"/>
  <c r="O82" i="11" s="1"/>
  <c r="N76" i="11"/>
  <c r="N79" i="11" s="1"/>
  <c r="M76" i="11"/>
  <c r="L76" i="11"/>
  <c r="K76" i="11"/>
  <c r="J76" i="11"/>
  <c r="I76" i="11"/>
  <c r="H76" i="11"/>
  <c r="H82" i="11" s="1"/>
  <c r="AE75" i="11"/>
  <c r="AE74" i="11"/>
  <c r="AE73" i="11"/>
  <c r="AE72" i="11"/>
  <c r="AE71" i="11"/>
  <c r="AE70" i="11"/>
  <c r="AE69" i="11"/>
  <c r="Y234" i="10"/>
  <c r="AS48" i="29" s="1"/>
  <c r="X234" i="10"/>
  <c r="AR48" i="29" s="1"/>
  <c r="W234" i="10"/>
  <c r="AQ48" i="29" s="1"/>
  <c r="V234" i="10"/>
  <c r="AP48" i="29" s="1"/>
  <c r="U234" i="10"/>
  <c r="AO48" i="29" s="1"/>
  <c r="AD231" i="10"/>
  <c r="AC231" i="10"/>
  <c r="AB231" i="10"/>
  <c r="X48" i="29" s="1"/>
  <c r="AA231" i="10"/>
  <c r="W48" i="29" s="1"/>
  <c r="Z231" i="10"/>
  <c r="V48" i="29" s="1"/>
  <c r="Y231" i="10"/>
  <c r="U48" i="29" s="1"/>
  <c r="X231" i="10"/>
  <c r="T48" i="29" s="1"/>
  <c r="W231" i="10"/>
  <c r="S48" i="29" s="1"/>
  <c r="V231" i="10"/>
  <c r="R48" i="29" s="1"/>
  <c r="U231" i="10"/>
  <c r="Q48" i="29" s="1"/>
  <c r="T231" i="10"/>
  <c r="S231" i="10"/>
  <c r="R231" i="10"/>
  <c r="Q231" i="10"/>
  <c r="P231" i="10"/>
  <c r="O231" i="10"/>
  <c r="N231" i="10"/>
  <c r="M231" i="10"/>
  <c r="L231" i="10"/>
  <c r="H48" i="29" s="1"/>
  <c r="K231" i="10"/>
  <c r="G48" i="29" s="1"/>
  <c r="J231" i="10"/>
  <c r="F48" i="29" s="1"/>
  <c r="I231" i="10"/>
  <c r="E48" i="29" s="1"/>
  <c r="H231" i="10"/>
  <c r="H234" i="10" s="1"/>
  <c r="AE230" i="10"/>
  <c r="AE229" i="10"/>
  <c r="AE228" i="10"/>
  <c r="AE227" i="10"/>
  <c r="AE379" i="10"/>
  <c r="H402" i="10"/>
  <c r="U399" i="10"/>
  <c r="AO57" i="29" s="1"/>
  <c r="H399" i="10"/>
  <c r="AD396" i="10"/>
  <c r="V396" i="10"/>
  <c r="R57" i="29" s="1"/>
  <c r="U396" i="10"/>
  <c r="Q57" i="29" s="1"/>
  <c r="R396" i="10"/>
  <c r="N396" i="10"/>
  <c r="M396" i="10"/>
  <c r="L396" i="10"/>
  <c r="K396" i="10"/>
  <c r="J396" i="10"/>
  <c r="I396" i="10"/>
  <c r="AE395" i="10"/>
  <c r="AE394" i="10"/>
  <c r="AE393" i="10"/>
  <c r="AE392" i="10"/>
  <c r="AE391" i="10"/>
  <c r="AE390" i="10"/>
  <c r="AE389" i="10"/>
  <c r="AE388" i="10"/>
  <c r="AE387" i="10"/>
  <c r="AE386" i="10"/>
  <c r="AE385" i="10"/>
  <c r="AE384" i="10"/>
  <c r="AE383" i="10"/>
  <c r="AE382" i="10"/>
  <c r="AE381" i="10"/>
  <c r="AE380" i="10"/>
  <c r="Y372" i="10"/>
  <c r="AS56" i="29" s="1"/>
  <c r="X372" i="10"/>
  <c r="AR56" i="29" s="1"/>
  <c r="W372" i="10"/>
  <c r="AQ56" i="29" s="1"/>
  <c r="AD369" i="10"/>
  <c r="AC369" i="10"/>
  <c r="AB369" i="10"/>
  <c r="X56" i="29" s="1"/>
  <c r="AA369" i="10"/>
  <c r="W56" i="29" s="1"/>
  <c r="Z369" i="10"/>
  <c r="V56" i="29" s="1"/>
  <c r="Y369" i="10"/>
  <c r="X369" i="10"/>
  <c r="W369" i="10"/>
  <c r="S56" i="29" s="1"/>
  <c r="V369" i="10"/>
  <c r="R56" i="29" s="1"/>
  <c r="U369" i="10"/>
  <c r="Q56" i="29" s="1"/>
  <c r="T369" i="10"/>
  <c r="S369" i="10"/>
  <c r="R369" i="10"/>
  <c r="Q369" i="10"/>
  <c r="P369" i="10"/>
  <c r="O369" i="10"/>
  <c r="N369" i="10"/>
  <c r="M369" i="10"/>
  <c r="L369" i="10"/>
  <c r="K369" i="10"/>
  <c r="J369" i="10"/>
  <c r="I369" i="10"/>
  <c r="H369" i="10"/>
  <c r="H375" i="10" s="1"/>
  <c r="AE368" i="10"/>
  <c r="AE367" i="10"/>
  <c r="AE366" i="10"/>
  <c r="AE365" i="10"/>
  <c r="AE364" i="10"/>
  <c r="AE363" i="10"/>
  <c r="AE362" i="10"/>
  <c r="AE361" i="10"/>
  <c r="AE360" i="10"/>
  <c r="AE359" i="10"/>
  <c r="AE358" i="10"/>
  <c r="H372" i="10"/>
  <c r="Y317" i="10"/>
  <c r="AS53" i="29" s="1"/>
  <c r="X317" i="10"/>
  <c r="AR53" i="29" s="1"/>
  <c r="W317" i="10"/>
  <c r="AQ53" i="29" s="1"/>
  <c r="V317" i="10"/>
  <c r="AP53" i="29" s="1"/>
  <c r="U317" i="10"/>
  <c r="AO53" i="29" s="1"/>
  <c r="AD314" i="10"/>
  <c r="AC314" i="10"/>
  <c r="AB314" i="10"/>
  <c r="X53" i="29" s="1"/>
  <c r="AA314" i="10"/>
  <c r="W53" i="29" s="1"/>
  <c r="Z314" i="10"/>
  <c r="V53" i="29" s="1"/>
  <c r="Y314" i="10"/>
  <c r="U53" i="29" s="1"/>
  <c r="X314" i="10"/>
  <c r="T53" i="29" s="1"/>
  <c r="W314" i="10"/>
  <c r="S53" i="29" s="1"/>
  <c r="V314" i="10"/>
  <c r="R53" i="29" s="1"/>
  <c r="U314" i="10"/>
  <c r="Q53" i="29" s="1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H317" i="10" s="1"/>
  <c r="AE313" i="10"/>
  <c r="AE312" i="10"/>
  <c r="AE311" i="10"/>
  <c r="AE310" i="10"/>
  <c r="AE309" i="10"/>
  <c r="AE308" i="10"/>
  <c r="AE307" i="10"/>
  <c r="AE306" i="10"/>
  <c r="AE305" i="10"/>
  <c r="AE304" i="10"/>
  <c r="Y297" i="10"/>
  <c r="AS52" i="29" s="1"/>
  <c r="X297" i="10"/>
  <c r="AR52" i="29" s="1"/>
  <c r="W297" i="10"/>
  <c r="AQ52" i="29" s="1"/>
  <c r="V297" i="10"/>
  <c r="AP52" i="29" s="1"/>
  <c r="U297" i="10"/>
  <c r="AO52" i="29" s="1"/>
  <c r="AD294" i="10"/>
  <c r="AC294" i="10"/>
  <c r="AB294" i="10"/>
  <c r="X52" i="29" s="1"/>
  <c r="AA294" i="10"/>
  <c r="W52" i="29" s="1"/>
  <c r="Z294" i="10"/>
  <c r="V52" i="29" s="1"/>
  <c r="Y294" i="10"/>
  <c r="U52" i="29" s="1"/>
  <c r="X294" i="10"/>
  <c r="T52" i="29" s="1"/>
  <c r="W294" i="10"/>
  <c r="S52" i="29" s="1"/>
  <c r="V294" i="10"/>
  <c r="R52" i="29" s="1"/>
  <c r="U294" i="10"/>
  <c r="Q52" i="29" s="1"/>
  <c r="T294" i="10"/>
  <c r="S294" i="10"/>
  <c r="R294" i="10"/>
  <c r="Q294" i="10"/>
  <c r="P294" i="10"/>
  <c r="O294" i="10"/>
  <c r="N294" i="10"/>
  <c r="M294" i="10"/>
  <c r="L294" i="10"/>
  <c r="H52" i="29" s="1"/>
  <c r="K294" i="10"/>
  <c r="G52" i="29" s="1"/>
  <c r="J294" i="10"/>
  <c r="F52" i="29" s="1"/>
  <c r="I294" i="10"/>
  <c r="E52" i="29" s="1"/>
  <c r="H294" i="10"/>
  <c r="H300" i="10" s="1"/>
  <c r="AE293" i="10"/>
  <c r="AE292" i="10"/>
  <c r="AE291" i="10"/>
  <c r="Y284" i="10"/>
  <c r="AS51" i="29" s="1"/>
  <c r="X284" i="10"/>
  <c r="AR51" i="29" s="1"/>
  <c r="W284" i="10"/>
  <c r="AQ51" i="29" s="1"/>
  <c r="V284" i="10"/>
  <c r="AP51" i="29" s="1"/>
  <c r="U284" i="10"/>
  <c r="AO51" i="29" s="1"/>
  <c r="AD281" i="10"/>
  <c r="AC281" i="10"/>
  <c r="AB281" i="10"/>
  <c r="X51" i="29" s="1"/>
  <c r="AA281" i="10"/>
  <c r="W51" i="29" s="1"/>
  <c r="Z281" i="10"/>
  <c r="V51" i="29" s="1"/>
  <c r="Y281" i="10"/>
  <c r="U51" i="29" s="1"/>
  <c r="X281" i="10"/>
  <c r="T51" i="29" s="1"/>
  <c r="W281" i="10"/>
  <c r="S51" i="29" s="1"/>
  <c r="V281" i="10"/>
  <c r="U281" i="10"/>
  <c r="T281" i="10"/>
  <c r="S281" i="10"/>
  <c r="R281" i="10"/>
  <c r="Q281" i="10"/>
  <c r="P281" i="10"/>
  <c r="O281" i="10"/>
  <c r="N281" i="10"/>
  <c r="M281" i="10"/>
  <c r="L281" i="10"/>
  <c r="K281" i="10"/>
  <c r="J281" i="10"/>
  <c r="I281" i="10"/>
  <c r="H281" i="10"/>
  <c r="H284" i="10" s="1"/>
  <c r="AE280" i="10"/>
  <c r="AE279" i="10"/>
  <c r="AE278" i="10"/>
  <c r="AE277" i="10"/>
  <c r="AE276" i="10"/>
  <c r="Y207" i="10"/>
  <c r="AS46" i="29" s="1"/>
  <c r="X207" i="10"/>
  <c r="AR46" i="29" s="1"/>
  <c r="W207" i="10"/>
  <c r="AQ46" i="29" s="1"/>
  <c r="V207" i="10"/>
  <c r="AP46" i="29" s="1"/>
  <c r="U207" i="10"/>
  <c r="AO46" i="29" s="1"/>
  <c r="AD204" i="10"/>
  <c r="AC204" i="10"/>
  <c r="AB204" i="10"/>
  <c r="X46" i="29" s="1"/>
  <c r="AA204" i="10"/>
  <c r="W46" i="29" s="1"/>
  <c r="Z204" i="10"/>
  <c r="V46" i="29" s="1"/>
  <c r="Y204" i="10"/>
  <c r="U46" i="29" s="1"/>
  <c r="X204" i="10"/>
  <c r="T46" i="29" s="1"/>
  <c r="W204" i="10"/>
  <c r="S46" i="29" s="1"/>
  <c r="V204" i="10"/>
  <c r="R46" i="29" s="1"/>
  <c r="U204" i="10"/>
  <c r="Q46" i="29" s="1"/>
  <c r="T204" i="10"/>
  <c r="S204" i="10"/>
  <c r="R204" i="10"/>
  <c r="Q204" i="10"/>
  <c r="P204" i="10"/>
  <c r="O204" i="10"/>
  <c r="N204" i="10"/>
  <c r="M204" i="10"/>
  <c r="L204" i="10"/>
  <c r="K204" i="10"/>
  <c r="J204" i="10"/>
  <c r="I204" i="10"/>
  <c r="H204" i="10"/>
  <c r="H210" i="10" s="1"/>
  <c r="AE203" i="10"/>
  <c r="AE202" i="10"/>
  <c r="AE201" i="10"/>
  <c r="Y158" i="10"/>
  <c r="AS42" i="29" s="1"/>
  <c r="X158" i="10"/>
  <c r="AR42" i="29" s="1"/>
  <c r="W158" i="10"/>
  <c r="AQ42" i="29" s="1"/>
  <c r="V158" i="10"/>
  <c r="AP42" i="29" s="1"/>
  <c r="U158" i="10"/>
  <c r="AO42" i="29" s="1"/>
  <c r="AD155" i="10"/>
  <c r="AC155" i="10"/>
  <c r="AB155" i="10"/>
  <c r="X42" i="29" s="1"/>
  <c r="AA155" i="10"/>
  <c r="W42" i="29" s="1"/>
  <c r="Z155" i="10"/>
  <c r="V42" i="29" s="1"/>
  <c r="Y155" i="10"/>
  <c r="U42" i="29" s="1"/>
  <c r="X155" i="10"/>
  <c r="T42" i="29" s="1"/>
  <c r="W155" i="10"/>
  <c r="S42" i="29" s="1"/>
  <c r="V155" i="10"/>
  <c r="R42" i="29" s="1"/>
  <c r="U155" i="10"/>
  <c r="Q42" i="29" s="1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AE154" i="10"/>
  <c r="AE153" i="10"/>
  <c r="AE152" i="10"/>
  <c r="AE151" i="10"/>
  <c r="AE150" i="10"/>
  <c r="AE149" i="10"/>
  <c r="AE148" i="10"/>
  <c r="AE147" i="10"/>
  <c r="H22" i="10"/>
  <c r="Y19" i="10"/>
  <c r="AS39" i="29" s="1"/>
  <c r="X19" i="10"/>
  <c r="AR39" i="29" s="1"/>
  <c r="W19" i="10"/>
  <c r="AQ39" i="29" s="1"/>
  <c r="V19" i="10"/>
  <c r="AP39" i="29" s="1"/>
  <c r="U19" i="10"/>
  <c r="AO39" i="29" s="1"/>
  <c r="H19" i="10"/>
  <c r="AD16" i="10"/>
  <c r="AC16" i="10"/>
  <c r="AB16" i="10"/>
  <c r="X39" i="29" s="1"/>
  <c r="AA16" i="10"/>
  <c r="W39" i="29" s="1"/>
  <c r="Z16" i="10"/>
  <c r="V39" i="29" s="1"/>
  <c r="Y16" i="10"/>
  <c r="U39" i="29" s="1"/>
  <c r="X16" i="10"/>
  <c r="T39" i="29" s="1"/>
  <c r="W16" i="10"/>
  <c r="S39" i="29" s="1"/>
  <c r="V16" i="10"/>
  <c r="R39" i="29" s="1"/>
  <c r="U16" i="10"/>
  <c r="Q39" i="29" s="1"/>
  <c r="T16" i="10"/>
  <c r="S16" i="10"/>
  <c r="R16" i="10"/>
  <c r="Q16" i="10"/>
  <c r="P16" i="10"/>
  <c r="O16" i="10"/>
  <c r="N16" i="10"/>
  <c r="M16" i="10"/>
  <c r="L16" i="10"/>
  <c r="K16" i="10"/>
  <c r="G39" i="29" s="1"/>
  <c r="J16" i="10"/>
  <c r="F39" i="29" s="1"/>
  <c r="I16" i="10"/>
  <c r="E39" i="29" s="1"/>
  <c r="AE15" i="10"/>
  <c r="AE14" i="10"/>
  <c r="Y7" i="10"/>
  <c r="AS38" i="29" s="1"/>
  <c r="X7" i="10"/>
  <c r="AR38" i="29" s="1"/>
  <c r="W7" i="10"/>
  <c r="AQ38" i="29" s="1"/>
  <c r="V7" i="10"/>
  <c r="AP38" i="29" s="1"/>
  <c r="U7" i="10"/>
  <c r="AO38" i="29" s="1"/>
  <c r="AD4" i="10"/>
  <c r="AC4" i="10"/>
  <c r="AB4" i="10"/>
  <c r="X38" i="29" s="1"/>
  <c r="AA4" i="10"/>
  <c r="W38" i="29" s="1"/>
  <c r="Z4" i="10"/>
  <c r="V38" i="29" s="1"/>
  <c r="Y4" i="10"/>
  <c r="U38" i="29" s="1"/>
  <c r="X4" i="10"/>
  <c r="T38" i="29" s="1"/>
  <c r="W4" i="10"/>
  <c r="S38" i="29" s="1"/>
  <c r="V4" i="10"/>
  <c r="R38" i="29" s="1"/>
  <c r="U4" i="10"/>
  <c r="Q38" i="29" s="1"/>
  <c r="T4" i="10"/>
  <c r="S4" i="10"/>
  <c r="R4" i="10"/>
  <c r="Q4" i="10"/>
  <c r="P4" i="10"/>
  <c r="O4" i="10"/>
  <c r="N4" i="10"/>
  <c r="M4" i="10"/>
  <c r="L4" i="10"/>
  <c r="H38" i="29" s="1"/>
  <c r="K4" i="10"/>
  <c r="G38" i="29" s="1"/>
  <c r="J4" i="10"/>
  <c r="F38" i="29" s="1"/>
  <c r="I4" i="10"/>
  <c r="E38" i="29" s="1"/>
  <c r="H4" i="10"/>
  <c r="H10" i="10" s="1"/>
  <c r="AE3" i="10"/>
  <c r="AE2" i="10"/>
  <c r="Y195" i="9"/>
  <c r="X195" i="9"/>
  <c r="W195" i="9"/>
  <c r="V195" i="9"/>
  <c r="U195" i="9"/>
  <c r="AE192" i="9"/>
  <c r="AD192" i="9"/>
  <c r="AA195" i="9" s="1"/>
  <c r="AA198" i="9" s="1"/>
  <c r="AC192" i="9"/>
  <c r="Z195" i="9" s="1"/>
  <c r="Z198" i="9" s="1"/>
  <c r="AB192" i="9"/>
  <c r="AA192" i="9"/>
  <c r="Z192" i="9"/>
  <c r="Y192" i="9"/>
  <c r="X192" i="9"/>
  <c r="W192" i="9"/>
  <c r="V192" i="9"/>
  <c r="V193" i="9" s="1"/>
  <c r="U192" i="9"/>
  <c r="U193" i="9" s="1"/>
  <c r="T192" i="9"/>
  <c r="T195" i="9" s="1"/>
  <c r="S192" i="9"/>
  <c r="S195" i="9" s="1"/>
  <c r="R192" i="9"/>
  <c r="R195" i="9" s="1"/>
  <c r="R198" i="9" s="1"/>
  <c r="Q192" i="9"/>
  <c r="Q195" i="9" s="1"/>
  <c r="Q198" i="9" s="1"/>
  <c r="P192" i="9"/>
  <c r="P195" i="9" s="1"/>
  <c r="O192" i="9"/>
  <c r="O195" i="9" s="1"/>
  <c r="N192" i="9"/>
  <c r="N195" i="9" s="1"/>
  <c r="M192" i="9"/>
  <c r="M195" i="9" s="1"/>
  <c r="M198" i="9" s="1"/>
  <c r="L192" i="9"/>
  <c r="L195" i="9" s="1"/>
  <c r="K192" i="9"/>
  <c r="K195" i="9" s="1"/>
  <c r="J192" i="9"/>
  <c r="J195" i="9" s="1"/>
  <c r="I192" i="9"/>
  <c r="I195" i="9" s="1"/>
  <c r="I198" i="9" s="1"/>
  <c r="H192" i="9"/>
  <c r="H198" i="9" s="1"/>
  <c r="H195" i="9"/>
  <c r="Y182" i="9"/>
  <c r="X182" i="9"/>
  <c r="W182" i="9"/>
  <c r="V182" i="9"/>
  <c r="U182" i="9"/>
  <c r="AD179" i="9"/>
  <c r="AA182" i="9" s="1"/>
  <c r="AA185" i="9" s="1"/>
  <c r="AC179" i="9"/>
  <c r="Z182" i="9" s="1"/>
  <c r="Z185" i="9" s="1"/>
  <c r="AB179" i="9"/>
  <c r="AA179" i="9"/>
  <c r="Z179" i="9"/>
  <c r="Y179" i="9"/>
  <c r="X179" i="9"/>
  <c r="W179" i="9"/>
  <c r="V179" i="9"/>
  <c r="U179" i="9"/>
  <c r="T179" i="9"/>
  <c r="T182" i="9" s="1"/>
  <c r="S179" i="9"/>
  <c r="S182" i="9" s="1"/>
  <c r="R179" i="9"/>
  <c r="R182" i="9" s="1"/>
  <c r="R185" i="9" s="1"/>
  <c r="Q179" i="9"/>
  <c r="Q182" i="9" s="1"/>
  <c r="P179" i="9"/>
  <c r="P182" i="9" s="1"/>
  <c r="P185" i="9" s="1"/>
  <c r="O179" i="9"/>
  <c r="O182" i="9" s="1"/>
  <c r="O185" i="9" s="1"/>
  <c r="N179" i="9"/>
  <c r="N182" i="9" s="1"/>
  <c r="N185" i="9" s="1"/>
  <c r="M179" i="9"/>
  <c r="M182" i="9" s="1"/>
  <c r="M185" i="9" s="1"/>
  <c r="L179" i="9"/>
  <c r="L182" i="9" s="1"/>
  <c r="K179" i="9"/>
  <c r="J179" i="9"/>
  <c r="J182" i="9" s="1"/>
  <c r="I179" i="9"/>
  <c r="H179" i="9"/>
  <c r="H185" i="9" s="1"/>
  <c r="AE178" i="9"/>
  <c r="AE177" i="9"/>
  <c r="AE176" i="9"/>
  <c r="AE175" i="9"/>
  <c r="AE174" i="9"/>
  <c r="AE173" i="9"/>
  <c r="AE172" i="9"/>
  <c r="AE171" i="9"/>
  <c r="AE170" i="9"/>
  <c r="AE169" i="9"/>
  <c r="AE168" i="9"/>
  <c r="H182" i="9"/>
  <c r="H164" i="9"/>
  <c r="Y161" i="9"/>
  <c r="X161" i="9"/>
  <c r="W161" i="9"/>
  <c r="V161" i="9"/>
  <c r="U161" i="9"/>
  <c r="AD158" i="9"/>
  <c r="AA161" i="9" s="1"/>
  <c r="AA164" i="9" s="1"/>
  <c r="AC158" i="9"/>
  <c r="Z161" i="9" s="1"/>
  <c r="Z164" i="9" s="1"/>
  <c r="AB158" i="9"/>
  <c r="AA158" i="9"/>
  <c r="Z158" i="9"/>
  <c r="Y158" i="9"/>
  <c r="X158" i="9"/>
  <c r="W158" i="9"/>
  <c r="V158" i="9"/>
  <c r="V159" i="9" s="1"/>
  <c r="U158" i="9"/>
  <c r="U159" i="9" s="1"/>
  <c r="T158" i="9"/>
  <c r="T161" i="9" s="1"/>
  <c r="S158" i="9"/>
  <c r="S161" i="9" s="1"/>
  <c r="R158" i="9"/>
  <c r="R161" i="9" s="1"/>
  <c r="R164" i="9" s="1"/>
  <c r="Q158" i="9"/>
  <c r="Q161" i="9" s="1"/>
  <c r="Q164" i="9" s="1"/>
  <c r="P158" i="9"/>
  <c r="P161" i="9" s="1"/>
  <c r="O158" i="9"/>
  <c r="O161" i="9" s="1"/>
  <c r="O164" i="9" s="1"/>
  <c r="N158" i="9"/>
  <c r="N161" i="9" s="1"/>
  <c r="M158" i="9"/>
  <c r="M161" i="9" s="1"/>
  <c r="M164" i="9" s="1"/>
  <c r="L158" i="9"/>
  <c r="L161" i="9" s="1"/>
  <c r="K158" i="9"/>
  <c r="K161" i="9" s="1"/>
  <c r="J158" i="9"/>
  <c r="J161" i="9" s="1"/>
  <c r="I158" i="9"/>
  <c r="I161" i="9" s="1"/>
  <c r="AE157" i="9"/>
  <c r="AE156" i="9"/>
  <c r="AE155" i="9"/>
  <c r="AE154" i="9"/>
  <c r="AE153" i="9"/>
  <c r="AE152" i="9"/>
  <c r="AE151" i="9"/>
  <c r="AE150" i="9"/>
  <c r="AE149" i="9"/>
  <c r="AE148" i="9"/>
  <c r="AE147" i="9"/>
  <c r="AE146" i="9"/>
  <c r="Y125" i="9"/>
  <c r="X125" i="9"/>
  <c r="W125" i="9"/>
  <c r="V125" i="9"/>
  <c r="U125" i="9"/>
  <c r="AD122" i="9"/>
  <c r="AA125" i="9" s="1"/>
  <c r="AA128" i="9" s="1"/>
  <c r="AC122" i="9"/>
  <c r="Z125" i="9" s="1"/>
  <c r="Z128" i="9" s="1"/>
  <c r="AB122" i="9"/>
  <c r="AA122" i="9"/>
  <c r="Z122" i="9"/>
  <c r="Y122" i="9"/>
  <c r="X122" i="9"/>
  <c r="W122" i="9"/>
  <c r="V122" i="9"/>
  <c r="U122" i="9"/>
  <c r="T122" i="9"/>
  <c r="T125" i="9"/>
  <c r="S122" i="9"/>
  <c r="S125" i="9" s="1"/>
  <c r="R122" i="9"/>
  <c r="R125" i="9" s="1"/>
  <c r="R128" i="9" s="1"/>
  <c r="Q122" i="9"/>
  <c r="Q125" i="9" s="1"/>
  <c r="P122" i="9"/>
  <c r="P125" i="9" s="1"/>
  <c r="O122" i="9"/>
  <c r="O125" i="9" s="1"/>
  <c r="O128" i="9" s="1"/>
  <c r="N122" i="9"/>
  <c r="N125" i="9" s="1"/>
  <c r="N128" i="9" s="1"/>
  <c r="M122" i="9"/>
  <c r="M125" i="9" s="1"/>
  <c r="M128" i="9" s="1"/>
  <c r="L122" i="9"/>
  <c r="L125" i="9" s="1"/>
  <c r="K122" i="9"/>
  <c r="K125" i="9" s="1"/>
  <c r="L128" i="9" s="1"/>
  <c r="J122" i="9"/>
  <c r="J125" i="9" s="1"/>
  <c r="I122" i="9"/>
  <c r="I125" i="9" s="1"/>
  <c r="H122" i="9"/>
  <c r="H125" i="9" s="1"/>
  <c r="AE121" i="9"/>
  <c r="AE120" i="9"/>
  <c r="AE119" i="9"/>
  <c r="AE118" i="9"/>
  <c r="AE117" i="9"/>
  <c r="AE116" i="9"/>
  <c r="AE115" i="9"/>
  <c r="U111" i="9"/>
  <c r="Y108" i="9"/>
  <c r="X108" i="9"/>
  <c r="W108" i="9"/>
  <c r="V108" i="9"/>
  <c r="AD105" i="9"/>
  <c r="AA108" i="9" s="1"/>
  <c r="AA111" i="9" s="1"/>
  <c r="AC105" i="9"/>
  <c r="Z108" i="9" s="1"/>
  <c r="Z111" i="9" s="1"/>
  <c r="AB105" i="9"/>
  <c r="AA105" i="9"/>
  <c r="Z105" i="9"/>
  <c r="Y105" i="9"/>
  <c r="X105" i="9"/>
  <c r="W105" i="9"/>
  <c r="V105" i="9"/>
  <c r="U105" i="9"/>
  <c r="U106" i="9" s="1"/>
  <c r="T105" i="9"/>
  <c r="T108" i="9" s="1"/>
  <c r="T111" i="9" s="1"/>
  <c r="S105" i="9"/>
  <c r="S108" i="9"/>
  <c r="R105" i="9"/>
  <c r="R108" i="9" s="1"/>
  <c r="R111" i="9" s="1"/>
  <c r="Q105" i="9"/>
  <c r="Q108" i="9" s="1"/>
  <c r="Q111" i="9" s="1"/>
  <c r="P105" i="9"/>
  <c r="P108" i="9"/>
  <c r="P111" i="9" s="1"/>
  <c r="O105" i="9"/>
  <c r="O108" i="9" s="1"/>
  <c r="O111" i="9" s="1"/>
  <c r="N105" i="9"/>
  <c r="N108" i="9" s="1"/>
  <c r="N111" i="9" s="1"/>
  <c r="M105" i="9"/>
  <c r="M108" i="9" s="1"/>
  <c r="M111" i="9" s="1"/>
  <c r="L105" i="9"/>
  <c r="K105" i="9"/>
  <c r="K108" i="9" s="1"/>
  <c r="J105" i="9"/>
  <c r="I105" i="9"/>
  <c r="I108" i="9" s="1"/>
  <c r="H108" i="9"/>
  <c r="AE104" i="9"/>
  <c r="AE103" i="9"/>
  <c r="AE102" i="9"/>
  <c r="AE101" i="9"/>
  <c r="AE100" i="9"/>
  <c r="AE99" i="9"/>
  <c r="AE98" i="9"/>
  <c r="AE97" i="9"/>
  <c r="AE96" i="9"/>
  <c r="M61" i="9"/>
  <c r="H61" i="9"/>
  <c r="Y58" i="9"/>
  <c r="X58" i="9"/>
  <c r="W58" i="9"/>
  <c r="V58" i="9"/>
  <c r="U58" i="9"/>
  <c r="H58" i="9"/>
  <c r="AD55" i="9"/>
  <c r="AA58" i="9" s="1"/>
  <c r="AA61" i="9" s="1"/>
  <c r="AC55" i="9"/>
  <c r="Z58" i="9" s="1"/>
  <c r="Z61" i="9" s="1"/>
  <c r="AB55" i="9"/>
  <c r="AA55" i="9"/>
  <c r="Z55" i="9"/>
  <c r="Y55" i="9"/>
  <c r="X55" i="9"/>
  <c r="W55" i="9"/>
  <c r="V55" i="9"/>
  <c r="V56" i="9" s="1"/>
  <c r="U55" i="9"/>
  <c r="U56" i="9" s="1"/>
  <c r="T55" i="9"/>
  <c r="T58" i="9" s="1"/>
  <c r="S55" i="9"/>
  <c r="S58" i="9" s="1"/>
  <c r="R55" i="9"/>
  <c r="R58" i="9" s="1"/>
  <c r="R61" i="9" s="1"/>
  <c r="Q55" i="9"/>
  <c r="Q58" i="9" s="1"/>
  <c r="Q61" i="9" s="1"/>
  <c r="P55" i="9"/>
  <c r="P58" i="9" s="1"/>
  <c r="O55" i="9"/>
  <c r="O58" i="9" s="1"/>
  <c r="N55" i="9"/>
  <c r="N58" i="9" s="1"/>
  <c r="M55" i="9"/>
  <c r="L55" i="9"/>
  <c r="L58" i="9" s="1"/>
  <c r="K55" i="9"/>
  <c r="K58" i="9" s="1"/>
  <c r="J55" i="9"/>
  <c r="J58" i="9" s="1"/>
  <c r="K61" i="9" s="1"/>
  <c r="I55" i="9"/>
  <c r="I58" i="9" s="1"/>
  <c r="AE54" i="9"/>
  <c r="AE53" i="9"/>
  <c r="AE52" i="9"/>
  <c r="AE51" i="9"/>
  <c r="H46" i="9"/>
  <c r="Y43" i="9"/>
  <c r="X43" i="9"/>
  <c r="W43" i="9"/>
  <c r="V43" i="9"/>
  <c r="U43" i="9"/>
  <c r="H43" i="9"/>
  <c r="AD40" i="9"/>
  <c r="AA43" i="9" s="1"/>
  <c r="AA46" i="9" s="1"/>
  <c r="AC40" i="9"/>
  <c r="Z43" i="9" s="1"/>
  <c r="Z46" i="9" s="1"/>
  <c r="AB40" i="9"/>
  <c r="AA40" i="9"/>
  <c r="Z40" i="9"/>
  <c r="Y40" i="9"/>
  <c r="X40" i="9"/>
  <c r="W40" i="9"/>
  <c r="V40" i="9"/>
  <c r="U40" i="9"/>
  <c r="T40" i="9"/>
  <c r="T43" i="9" s="1"/>
  <c r="S40" i="9"/>
  <c r="S43" i="9" s="1"/>
  <c r="R40" i="9"/>
  <c r="R43" i="9" s="1"/>
  <c r="R46" i="9" s="1"/>
  <c r="Q40" i="9"/>
  <c r="Q43" i="9" s="1"/>
  <c r="P40" i="9"/>
  <c r="P43" i="9" s="1"/>
  <c r="O40" i="9"/>
  <c r="O43" i="9" s="1"/>
  <c r="N40" i="9"/>
  <c r="N43" i="9" s="1"/>
  <c r="M40" i="9"/>
  <c r="M43" i="9" s="1"/>
  <c r="M46" i="9" s="1"/>
  <c r="L40" i="9"/>
  <c r="L43" i="9" s="1"/>
  <c r="L46" i="9" s="1"/>
  <c r="I40" i="9"/>
  <c r="I43" i="9" s="1"/>
  <c r="I46" i="9" s="1"/>
  <c r="AE39" i="9"/>
  <c r="AE38" i="9"/>
  <c r="AE37" i="9"/>
  <c r="AE36" i="9"/>
  <c r="Y29" i="9"/>
  <c r="X29" i="9"/>
  <c r="W29" i="9"/>
  <c r="V29" i="9"/>
  <c r="U29" i="9"/>
  <c r="AD26" i="9"/>
  <c r="AA29" i="9" s="1"/>
  <c r="AA32" i="9" s="1"/>
  <c r="AC26" i="9"/>
  <c r="Z29" i="9" s="1"/>
  <c r="Z32" i="9" s="1"/>
  <c r="AB26" i="9"/>
  <c r="AA26" i="9"/>
  <c r="Z26" i="9"/>
  <c r="Y26" i="9"/>
  <c r="X26" i="9"/>
  <c r="W26" i="9"/>
  <c r="V26" i="9"/>
  <c r="V27" i="9" s="1"/>
  <c r="U26" i="9"/>
  <c r="U27" i="9" s="1"/>
  <c r="T26" i="9"/>
  <c r="T29" i="9" s="1"/>
  <c r="S26" i="9"/>
  <c r="S29" i="9" s="1"/>
  <c r="R26" i="9"/>
  <c r="R29" i="9" s="1"/>
  <c r="R32" i="9" s="1"/>
  <c r="Q26" i="9"/>
  <c r="Q29" i="9" s="1"/>
  <c r="Q32" i="9" s="1"/>
  <c r="P26" i="9"/>
  <c r="P29" i="9" s="1"/>
  <c r="O29" i="9"/>
  <c r="N26" i="9"/>
  <c r="N29" i="9" s="1"/>
  <c r="M26" i="9"/>
  <c r="M29" i="9" s="1"/>
  <c r="M32" i="9" s="1"/>
  <c r="L26" i="9"/>
  <c r="L29" i="9" s="1"/>
  <c r="K26" i="9"/>
  <c r="K29" i="9" s="1"/>
  <c r="J26" i="9"/>
  <c r="J29" i="9" s="1"/>
  <c r="I26" i="9"/>
  <c r="I29" i="9" s="1"/>
  <c r="H26" i="9"/>
  <c r="H32" i="9" s="1"/>
  <c r="O32" i="9"/>
  <c r="Y195" i="8"/>
  <c r="X195" i="8"/>
  <c r="W195" i="8"/>
  <c r="V195" i="8"/>
  <c r="U195" i="8"/>
  <c r="AD192" i="8"/>
  <c r="AA195" i="8" s="1"/>
  <c r="AA198" i="8" s="1"/>
  <c r="AC192" i="8"/>
  <c r="Z195" i="8" s="1"/>
  <c r="Z198" i="8" s="1"/>
  <c r="AB192" i="8"/>
  <c r="AA192" i="8"/>
  <c r="Z192" i="8"/>
  <c r="Y192" i="8"/>
  <c r="X192" i="8"/>
  <c r="W192" i="8"/>
  <c r="V192" i="8"/>
  <c r="U192" i="8"/>
  <c r="T192" i="8"/>
  <c r="T195" i="8" s="1"/>
  <c r="T198" i="8" s="1"/>
  <c r="S192" i="8"/>
  <c r="S195" i="8" s="1"/>
  <c r="R192" i="8"/>
  <c r="R195" i="8" s="1"/>
  <c r="R198" i="8" s="1"/>
  <c r="Q192" i="8"/>
  <c r="Q195" i="8" s="1"/>
  <c r="Q198" i="8" s="1"/>
  <c r="P192" i="8"/>
  <c r="P195" i="8" s="1"/>
  <c r="P198" i="8" s="1"/>
  <c r="O192" i="8"/>
  <c r="O195" i="8" s="1"/>
  <c r="O198" i="8" s="1"/>
  <c r="N192" i="8"/>
  <c r="N195" i="8" s="1"/>
  <c r="N198" i="8" s="1"/>
  <c r="M192" i="8"/>
  <c r="M195" i="8" s="1"/>
  <c r="M198" i="8" s="1"/>
  <c r="L192" i="8"/>
  <c r="L195" i="8" s="1"/>
  <c r="K192" i="8"/>
  <c r="K195" i="8" s="1"/>
  <c r="J192" i="8"/>
  <c r="J195" i="8" s="1"/>
  <c r="K198" i="8" s="1"/>
  <c r="I192" i="8"/>
  <c r="I195" i="8" s="1"/>
  <c r="H192" i="8"/>
  <c r="H198" i="8" s="1"/>
  <c r="AE191" i="8"/>
  <c r="AE190" i="8"/>
  <c r="AE192" i="8" s="1"/>
  <c r="AE167" i="8"/>
  <c r="AD180" i="8"/>
  <c r="AC180" i="8"/>
  <c r="V180" i="8"/>
  <c r="V181" i="8" s="1"/>
  <c r="U180" i="8"/>
  <c r="U181" i="8" s="1"/>
  <c r="R180" i="8"/>
  <c r="R183" i="8" s="1"/>
  <c r="R186" i="8" s="1"/>
  <c r="Q180" i="8"/>
  <c r="Q183" i="8" s="1"/>
  <c r="Q186" i="8" s="1"/>
  <c r="P180" i="8"/>
  <c r="P183" i="8" s="1"/>
  <c r="P186" i="8" s="1"/>
  <c r="N180" i="8"/>
  <c r="N183" i="8" s="1"/>
  <c r="N186" i="8" s="1"/>
  <c r="M180" i="8"/>
  <c r="M183" i="8" s="1"/>
  <c r="M186" i="8" s="1"/>
  <c r="L180" i="8"/>
  <c r="L183" i="8" s="1"/>
  <c r="K180" i="8"/>
  <c r="K183" i="8" s="1"/>
  <c r="J180" i="8"/>
  <c r="J183" i="8" s="1"/>
  <c r="K186" i="8" s="1"/>
  <c r="I180" i="8"/>
  <c r="I183" i="8" s="1"/>
  <c r="H180" i="8"/>
  <c r="H186" i="8" s="1"/>
  <c r="AE179" i="8"/>
  <c r="AE178" i="8"/>
  <c r="AE175" i="8"/>
  <c r="AE176" i="8"/>
  <c r="AE177" i="8"/>
  <c r="AE174" i="8"/>
  <c r="AE173" i="8"/>
  <c r="AE172" i="8"/>
  <c r="AE171" i="8"/>
  <c r="AE170" i="8"/>
  <c r="AE169" i="8"/>
  <c r="AE168" i="8"/>
  <c r="R163" i="8"/>
  <c r="Q163" i="8"/>
  <c r="Y160" i="8"/>
  <c r="X160" i="8"/>
  <c r="W160" i="8"/>
  <c r="V160" i="8"/>
  <c r="U160" i="8"/>
  <c r="AD157" i="8"/>
  <c r="AA160" i="8" s="1"/>
  <c r="AA163" i="8" s="1"/>
  <c r="AC157" i="8"/>
  <c r="Z160" i="8" s="1"/>
  <c r="Z163" i="8" s="1"/>
  <c r="AB157" i="8"/>
  <c r="AA157" i="8"/>
  <c r="Z157" i="8"/>
  <c r="Y157" i="8"/>
  <c r="X157" i="8"/>
  <c r="W157" i="8"/>
  <c r="V157" i="8"/>
  <c r="U157" i="8"/>
  <c r="T157" i="8"/>
  <c r="T160" i="8" s="1"/>
  <c r="S157" i="8"/>
  <c r="S160" i="8" s="1"/>
  <c r="R157" i="8"/>
  <c r="Q157" i="8"/>
  <c r="P157" i="8"/>
  <c r="P160" i="8" s="1"/>
  <c r="O157" i="8"/>
  <c r="O160" i="8" s="1"/>
  <c r="N157" i="8"/>
  <c r="N160" i="8" s="1"/>
  <c r="M157" i="8"/>
  <c r="L157" i="8"/>
  <c r="K157" i="8"/>
  <c r="K160" i="8" s="1"/>
  <c r="J157" i="8"/>
  <c r="J160" i="8" s="1"/>
  <c r="K163" i="8" s="1"/>
  <c r="I157" i="8"/>
  <c r="I160" i="8" s="1"/>
  <c r="H157" i="8"/>
  <c r="H160" i="8" s="1"/>
  <c r="AE156" i="8"/>
  <c r="AE155" i="8"/>
  <c r="H163" i="8"/>
  <c r="Y148" i="8"/>
  <c r="X148" i="8"/>
  <c r="W148" i="8"/>
  <c r="V148" i="8"/>
  <c r="U148" i="8"/>
  <c r="AD145" i="8"/>
  <c r="AA148" i="8" s="1"/>
  <c r="AA151" i="8" s="1"/>
  <c r="AC145" i="8"/>
  <c r="Z148" i="8" s="1"/>
  <c r="Z151" i="8" s="1"/>
  <c r="AB145" i="8"/>
  <c r="AA145" i="8"/>
  <c r="Z145" i="8"/>
  <c r="Y145" i="8"/>
  <c r="X145" i="8"/>
  <c r="W145" i="8"/>
  <c r="V145" i="8"/>
  <c r="U145" i="8"/>
  <c r="T145" i="8"/>
  <c r="T148" i="8" s="1"/>
  <c r="S145" i="8"/>
  <c r="S148" i="8" s="1"/>
  <c r="R145" i="8"/>
  <c r="R148" i="8" s="1"/>
  <c r="R151" i="8" s="1"/>
  <c r="Q145" i="8"/>
  <c r="Q148" i="8" s="1"/>
  <c r="Q151" i="8" s="1"/>
  <c r="P145" i="8"/>
  <c r="P148" i="8" s="1"/>
  <c r="P151" i="8" s="1"/>
  <c r="O145" i="8"/>
  <c r="O148" i="8" s="1"/>
  <c r="N145" i="8"/>
  <c r="N148" i="8" s="1"/>
  <c r="M145" i="8"/>
  <c r="M148" i="8" s="1"/>
  <c r="M151" i="8" s="1"/>
  <c r="L145" i="8"/>
  <c r="L148" i="8" s="1"/>
  <c r="K145" i="8"/>
  <c r="K148" i="8" s="1"/>
  <c r="I151" i="8" s="1"/>
  <c r="J145" i="8"/>
  <c r="J148" i="8" s="1"/>
  <c r="I145" i="8"/>
  <c r="H145" i="8"/>
  <c r="H148" i="8" s="1"/>
  <c r="AE144" i="8"/>
  <c r="AE143" i="8"/>
  <c r="AE142" i="8"/>
  <c r="AE141" i="8"/>
  <c r="AE140" i="8"/>
  <c r="AE139" i="8"/>
  <c r="AE129" i="8"/>
  <c r="AD129" i="8"/>
  <c r="AC129" i="8"/>
  <c r="AB129" i="8"/>
  <c r="AA129" i="8"/>
  <c r="Z129" i="8"/>
  <c r="Y129" i="8"/>
  <c r="X129" i="8"/>
  <c r="Y120" i="8"/>
  <c r="Y123" i="8" s="1"/>
  <c r="X120" i="8"/>
  <c r="X123" i="8" s="1"/>
  <c r="W120" i="8"/>
  <c r="W123" i="8" s="1"/>
  <c r="V120" i="8"/>
  <c r="V123" i="8" s="1"/>
  <c r="U120" i="8"/>
  <c r="U123" i="8" s="1"/>
  <c r="AD117" i="8"/>
  <c r="AA120" i="8"/>
  <c r="AA123" i="8" s="1"/>
  <c r="AC117" i="8"/>
  <c r="Z120" i="8" s="1"/>
  <c r="Z123" i="8" s="1"/>
  <c r="AB117" i="8"/>
  <c r="AA117" i="8"/>
  <c r="Z117" i="8"/>
  <c r="Y117" i="8"/>
  <c r="X117" i="8"/>
  <c r="W117" i="8"/>
  <c r="V117" i="8"/>
  <c r="U117" i="8"/>
  <c r="T117" i="8"/>
  <c r="T120" i="8" s="1"/>
  <c r="T123" i="8" s="1"/>
  <c r="S117" i="8"/>
  <c r="S120" i="8" s="1"/>
  <c r="R117" i="8"/>
  <c r="R120" i="8" s="1"/>
  <c r="Q117" i="8"/>
  <c r="Q120" i="8" s="1"/>
  <c r="Q123" i="8" s="1"/>
  <c r="P117" i="8"/>
  <c r="P120" i="8" s="1"/>
  <c r="O117" i="8"/>
  <c r="O120" i="8" s="1"/>
  <c r="O123" i="8" s="1"/>
  <c r="N117" i="8"/>
  <c r="N120" i="8" s="1"/>
  <c r="M117" i="8"/>
  <c r="M120" i="8" s="1"/>
  <c r="M123" i="8" s="1"/>
  <c r="L117" i="8"/>
  <c r="L120" i="8" s="1"/>
  <c r="K117" i="8"/>
  <c r="J117" i="8"/>
  <c r="J120" i="8" s="1"/>
  <c r="K123" i="8" s="1"/>
  <c r="I117" i="8"/>
  <c r="H117" i="8"/>
  <c r="H120" i="8" s="1"/>
  <c r="AE116" i="8"/>
  <c r="AE115" i="8"/>
  <c r="Y108" i="8"/>
  <c r="X108" i="8"/>
  <c r="W108" i="8"/>
  <c r="V108" i="8"/>
  <c r="U108" i="8"/>
  <c r="AD105" i="8"/>
  <c r="AA108" i="8" s="1"/>
  <c r="AA111" i="8" s="1"/>
  <c r="AC105" i="8"/>
  <c r="Z108" i="8" s="1"/>
  <c r="Z111" i="8" s="1"/>
  <c r="AB105" i="8"/>
  <c r="AA105" i="8"/>
  <c r="Z105" i="8"/>
  <c r="Y105" i="8"/>
  <c r="X105" i="8"/>
  <c r="W105" i="8"/>
  <c r="V105" i="8"/>
  <c r="V106" i="8" s="1"/>
  <c r="U105" i="8"/>
  <c r="U106" i="8" s="1"/>
  <c r="T105" i="8"/>
  <c r="T108" i="8" s="1"/>
  <c r="T111" i="8" s="1"/>
  <c r="S105" i="8"/>
  <c r="S108" i="8" s="1"/>
  <c r="R105" i="8"/>
  <c r="R108" i="8" s="1"/>
  <c r="R111" i="8" s="1"/>
  <c r="Q105" i="8"/>
  <c r="Q108" i="8" s="1"/>
  <c r="Q111" i="8" s="1"/>
  <c r="P105" i="8"/>
  <c r="P108" i="8" s="1"/>
  <c r="P111" i="8" s="1"/>
  <c r="O105" i="8"/>
  <c r="O108" i="8" s="1"/>
  <c r="O111" i="8" s="1"/>
  <c r="N105" i="8"/>
  <c r="N108" i="8" s="1"/>
  <c r="N111" i="8" s="1"/>
  <c r="M105" i="8"/>
  <c r="M108" i="8" s="1"/>
  <c r="M111" i="8" s="1"/>
  <c r="L105" i="8"/>
  <c r="L108" i="8" s="1"/>
  <c r="K105" i="8"/>
  <c r="K108" i="8" s="1"/>
  <c r="J105" i="8"/>
  <c r="J108" i="8" s="1"/>
  <c r="I105" i="8"/>
  <c r="I108" i="8" s="1"/>
  <c r="I111" i="8" s="1"/>
  <c r="H105" i="8"/>
  <c r="H111" i="8" s="1"/>
  <c r="AE104" i="8"/>
  <c r="AE103" i="8"/>
  <c r="AE102" i="8"/>
  <c r="AE101" i="8"/>
  <c r="AE100" i="8"/>
  <c r="AE99" i="8"/>
  <c r="AE98" i="8"/>
  <c r="AE97" i="8"/>
  <c r="AE96" i="8"/>
  <c r="AE95" i="8"/>
  <c r="AE94" i="8"/>
  <c r="AE93" i="8"/>
  <c r="AE92" i="8"/>
  <c r="AE91" i="8"/>
  <c r="AE90" i="8"/>
  <c r="AE89" i="8"/>
  <c r="AE88" i="8"/>
  <c r="AE87" i="8"/>
  <c r="AE86" i="8"/>
  <c r="R82" i="8"/>
  <c r="Q82" i="8"/>
  <c r="O82" i="8"/>
  <c r="N82" i="8"/>
  <c r="M82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L79" i="8" s="1"/>
  <c r="K76" i="8"/>
  <c r="K79" i="8" s="1"/>
  <c r="J76" i="8"/>
  <c r="J79" i="8" s="1"/>
  <c r="I76" i="8"/>
  <c r="I79" i="8" s="1"/>
  <c r="H76" i="8"/>
  <c r="H82" i="8" s="1"/>
  <c r="AE75" i="8"/>
  <c r="AE74" i="8"/>
  <c r="AE73" i="8"/>
  <c r="AE72" i="8"/>
  <c r="AE71" i="8"/>
  <c r="U65" i="8"/>
  <c r="AD59" i="8"/>
  <c r="AC59" i="8"/>
  <c r="X59" i="8"/>
  <c r="V59" i="8"/>
  <c r="V60" i="8" s="1"/>
  <c r="U59" i="8"/>
  <c r="U60" i="8" s="1"/>
  <c r="S59" i="8"/>
  <c r="S65" i="8" s="1"/>
  <c r="R59" i="8"/>
  <c r="R65" i="8" s="1"/>
  <c r="Q59" i="8"/>
  <c r="Q65" i="8" s="1"/>
  <c r="P59" i="8"/>
  <c r="P65" i="8" s="1"/>
  <c r="N59" i="8"/>
  <c r="N65" i="8" s="1"/>
  <c r="M59" i="8"/>
  <c r="M65" i="8" s="1"/>
  <c r="L59" i="8"/>
  <c r="K59" i="8"/>
  <c r="J59" i="8"/>
  <c r="K65" i="8" s="1"/>
  <c r="I59" i="8"/>
  <c r="H65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7" i="8"/>
  <c r="AE26" i="8"/>
  <c r="AE25" i="8"/>
  <c r="AE24" i="8"/>
  <c r="AE23" i="8"/>
  <c r="AE22" i="8"/>
  <c r="AE21" i="8"/>
  <c r="AE20" i="8"/>
  <c r="H62" i="8"/>
  <c r="Y13" i="8"/>
  <c r="X13" i="8"/>
  <c r="W13" i="8"/>
  <c r="V13" i="8"/>
  <c r="U13" i="8"/>
  <c r="AD10" i="8"/>
  <c r="AA13" i="8" s="1"/>
  <c r="AA16" i="8" s="1"/>
  <c r="AC10" i="8"/>
  <c r="Z13" i="8" s="1"/>
  <c r="AB10" i="8"/>
  <c r="AA10" i="8"/>
  <c r="Z10" i="8"/>
  <c r="Y10" i="8"/>
  <c r="X10" i="8"/>
  <c r="W10" i="8"/>
  <c r="V10" i="8"/>
  <c r="U10" i="8"/>
  <c r="T10" i="8"/>
  <c r="T13" i="8" s="1"/>
  <c r="S10" i="8"/>
  <c r="S13" i="8" s="1"/>
  <c r="R13" i="8"/>
  <c r="R16" i="8" s="1"/>
  <c r="Q10" i="8"/>
  <c r="Q13" i="8" s="1"/>
  <c r="P10" i="8"/>
  <c r="P13" i="8" s="1"/>
  <c r="O10" i="8"/>
  <c r="O13" i="8" s="1"/>
  <c r="O16" i="8" s="1"/>
  <c r="N10" i="8"/>
  <c r="N13" i="8" s="1"/>
  <c r="M10" i="8"/>
  <c r="M13" i="8" s="1"/>
  <c r="M16" i="8" s="1"/>
  <c r="L10" i="8"/>
  <c r="L13" i="8" s="1"/>
  <c r="K10" i="8"/>
  <c r="J10" i="8"/>
  <c r="J13" i="8" s="1"/>
  <c r="K16" i="8" s="1"/>
  <c r="I10" i="8"/>
  <c r="H10" i="8"/>
  <c r="H16" i="8" s="1"/>
  <c r="AE9" i="8"/>
  <c r="AE8" i="8"/>
  <c r="AE7" i="8"/>
  <c r="AE6" i="8"/>
  <c r="AE5" i="8"/>
  <c r="AE4" i="8"/>
  <c r="AE3" i="8"/>
  <c r="AE2" i="8"/>
  <c r="Y228" i="7"/>
  <c r="Y231" i="7" s="1"/>
  <c r="X228" i="7"/>
  <c r="X231" i="7" s="1"/>
  <c r="W228" i="7"/>
  <c r="W231" i="7" s="1"/>
  <c r="V228" i="7"/>
  <c r="V231" i="7" s="1"/>
  <c r="U228" i="7"/>
  <c r="U231" i="7" s="1"/>
  <c r="AD225" i="7"/>
  <c r="AA228" i="7" s="1"/>
  <c r="AA231" i="7" s="1"/>
  <c r="AC225" i="7"/>
  <c r="Z228" i="7" s="1"/>
  <c r="Z231" i="7" s="1"/>
  <c r="AB225" i="7"/>
  <c r="AA225" i="7"/>
  <c r="Z225" i="7"/>
  <c r="X225" i="7"/>
  <c r="W225" i="7"/>
  <c r="V225" i="7"/>
  <c r="V226" i="7" s="1"/>
  <c r="U225" i="7"/>
  <c r="U226" i="7" s="1"/>
  <c r="T225" i="7"/>
  <c r="T228" i="7" s="1"/>
  <c r="T231" i="7" s="1"/>
  <c r="S225" i="7"/>
  <c r="S228" i="7" s="1"/>
  <c r="S231" i="7" s="1"/>
  <c r="R225" i="7"/>
  <c r="Q225" i="7"/>
  <c r="Q228" i="7" s="1"/>
  <c r="Q231" i="7" s="1"/>
  <c r="P225" i="7"/>
  <c r="P228" i="7" s="1"/>
  <c r="P231" i="7" s="1"/>
  <c r="O225" i="7"/>
  <c r="O228" i="7" s="1"/>
  <c r="O231" i="7" s="1"/>
  <c r="N225" i="7"/>
  <c r="N228" i="7" s="1"/>
  <c r="N231" i="7" s="1"/>
  <c r="M225" i="7"/>
  <c r="M228" i="7" s="1"/>
  <c r="M231" i="7" s="1"/>
  <c r="L225" i="7"/>
  <c r="L228" i="7" s="1"/>
  <c r="K225" i="7"/>
  <c r="K228" i="7" s="1"/>
  <c r="J225" i="7"/>
  <c r="J228" i="7" s="1"/>
  <c r="I225" i="7"/>
  <c r="I228" i="7" s="1"/>
  <c r="H225" i="7"/>
  <c r="H231" i="7" s="1"/>
  <c r="AE224" i="7"/>
  <c r="AE223" i="7"/>
  <c r="AE222" i="7"/>
  <c r="AE221" i="7"/>
  <c r="AE220" i="7"/>
  <c r="AE219" i="7"/>
  <c r="AE218" i="7"/>
  <c r="AE217" i="7"/>
  <c r="AE216" i="7"/>
  <c r="AE215" i="7"/>
  <c r="AE214" i="7"/>
  <c r="AE213" i="7"/>
  <c r="AE212" i="7"/>
  <c r="AE211" i="7"/>
  <c r="AE210" i="7"/>
  <c r="AE209" i="7"/>
  <c r="AE208" i="7"/>
  <c r="AE207" i="7"/>
  <c r="AE206" i="7"/>
  <c r="AE205" i="7"/>
  <c r="AE204" i="7"/>
  <c r="AE203" i="7"/>
  <c r="AE202" i="7"/>
  <c r="AE201" i="7"/>
  <c r="AE200" i="7"/>
  <c r="AE199" i="7"/>
  <c r="AE225" i="7"/>
  <c r="Q234" i="5"/>
  <c r="P234" i="5"/>
  <c r="O234" i="5"/>
  <c r="N234" i="5"/>
  <c r="M234" i="5"/>
  <c r="Y231" i="5"/>
  <c r="Y234" i="5" s="1"/>
  <c r="X231" i="5"/>
  <c r="X234" i="5" s="1"/>
  <c r="W231" i="5"/>
  <c r="W234" i="5" s="1"/>
  <c r="V231" i="5"/>
  <c r="V234" i="5" s="1"/>
  <c r="U231" i="5"/>
  <c r="U234" i="5" s="1"/>
  <c r="AD228" i="5"/>
  <c r="AA231" i="5" s="1"/>
  <c r="AA234" i="5" s="1"/>
  <c r="AC228" i="5"/>
  <c r="Z231" i="5" s="1"/>
  <c r="Z234" i="5" s="1"/>
  <c r="AB228" i="5"/>
  <c r="AA228" i="5"/>
  <c r="Z228" i="5"/>
  <c r="Y228" i="5"/>
  <c r="X228" i="5"/>
  <c r="W228" i="5"/>
  <c r="V228" i="5"/>
  <c r="U228" i="5"/>
  <c r="T228" i="5"/>
  <c r="T231" i="5" s="1"/>
  <c r="T234" i="5" s="1"/>
  <c r="S228" i="5"/>
  <c r="S231" i="5" s="1"/>
  <c r="S234" i="5" s="1"/>
  <c r="R228" i="5"/>
  <c r="R231" i="5" s="1"/>
  <c r="R234" i="5" s="1"/>
  <c r="Q228" i="5"/>
  <c r="P228" i="5"/>
  <c r="O228" i="5"/>
  <c r="M228" i="5"/>
  <c r="L228" i="5"/>
  <c r="L231" i="5" s="1"/>
  <c r="K228" i="5"/>
  <c r="K231" i="5" s="1"/>
  <c r="J228" i="5"/>
  <c r="J231" i="5" s="1"/>
  <c r="I228" i="5"/>
  <c r="I231" i="5" s="1"/>
  <c r="H234" i="5"/>
  <c r="AE227" i="5"/>
  <c r="AE226" i="5"/>
  <c r="AE225" i="5"/>
  <c r="AE224" i="5"/>
  <c r="AE223" i="5"/>
  <c r="AE222" i="5"/>
  <c r="AE221" i="5"/>
  <c r="AE220" i="5"/>
  <c r="AE219" i="5"/>
  <c r="AE218" i="5"/>
  <c r="AE217" i="5"/>
  <c r="H231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152" i="5"/>
  <c r="I204" i="5"/>
  <c r="I207" i="5" s="1"/>
  <c r="Y207" i="5"/>
  <c r="Y210" i="5" s="1"/>
  <c r="X207" i="5"/>
  <c r="X210" i="5" s="1"/>
  <c r="W207" i="5"/>
  <c r="W210" i="5" s="1"/>
  <c r="V207" i="5"/>
  <c r="V210" i="5" s="1"/>
  <c r="U207" i="5"/>
  <c r="U210" i="5" s="1"/>
  <c r="AD204" i="5"/>
  <c r="AA207" i="5" s="1"/>
  <c r="AA210" i="5" s="1"/>
  <c r="AC204" i="5"/>
  <c r="Z207" i="5" s="1"/>
  <c r="Z210" i="5" s="1"/>
  <c r="AB204" i="5"/>
  <c r="AA204" i="5"/>
  <c r="Z204" i="5"/>
  <c r="Y204" i="5"/>
  <c r="X204" i="5"/>
  <c r="W204" i="5"/>
  <c r="V204" i="5"/>
  <c r="V205" i="5" s="1"/>
  <c r="U204" i="5"/>
  <c r="U205" i="5" s="1"/>
  <c r="T204" i="5"/>
  <c r="T207" i="5" s="1"/>
  <c r="T210" i="5" s="1"/>
  <c r="S204" i="5"/>
  <c r="S207" i="5" s="1"/>
  <c r="S210" i="5" s="1"/>
  <c r="R204" i="5"/>
  <c r="R207" i="5" s="1"/>
  <c r="R210" i="5" s="1"/>
  <c r="Q204" i="5"/>
  <c r="Q207" i="5" s="1"/>
  <c r="Q210" i="5" s="1"/>
  <c r="P204" i="5"/>
  <c r="P207" i="5" s="1"/>
  <c r="P210" i="5" s="1"/>
  <c r="O204" i="5"/>
  <c r="O207" i="5" s="1"/>
  <c r="O210" i="5" s="1"/>
  <c r="N204" i="5"/>
  <c r="N207" i="5" s="1"/>
  <c r="N210" i="5" s="1"/>
  <c r="M204" i="5"/>
  <c r="M207" i="5" s="1"/>
  <c r="M210" i="5" s="1"/>
  <c r="L204" i="5"/>
  <c r="L207" i="5" s="1"/>
  <c r="K204" i="5"/>
  <c r="K207" i="5" s="1"/>
  <c r="J204" i="5"/>
  <c r="J207" i="5" s="1"/>
  <c r="Y145" i="5"/>
  <c r="Y148" i="5" s="1"/>
  <c r="X145" i="5"/>
  <c r="X148" i="5" s="1"/>
  <c r="W145" i="5"/>
  <c r="W148" i="5" s="1"/>
  <c r="V145" i="5"/>
  <c r="V148" i="5" s="1"/>
  <c r="AD142" i="5"/>
  <c r="AA145" i="5" s="1"/>
  <c r="AA148" i="5" s="1"/>
  <c r="AC142" i="5"/>
  <c r="Z145" i="5" s="1"/>
  <c r="Z148" i="5" s="1"/>
  <c r="AB142" i="5"/>
  <c r="AA142" i="5"/>
  <c r="Z142" i="5"/>
  <c r="Y142" i="5"/>
  <c r="X142" i="5"/>
  <c r="U145" i="5" s="1"/>
  <c r="U148" i="5" s="1"/>
  <c r="W142" i="5"/>
  <c r="V142" i="5"/>
  <c r="U142" i="5"/>
  <c r="T142" i="5"/>
  <c r="T145" i="5" s="1"/>
  <c r="T148" i="5" s="1"/>
  <c r="S142" i="5"/>
  <c r="S145" i="5" s="1"/>
  <c r="S148" i="5" s="1"/>
  <c r="R142" i="5"/>
  <c r="R145" i="5" s="1"/>
  <c r="R148" i="5" s="1"/>
  <c r="Q142" i="5"/>
  <c r="Q145" i="5" s="1"/>
  <c r="Q148" i="5" s="1"/>
  <c r="P142" i="5"/>
  <c r="P145" i="5" s="1"/>
  <c r="P148" i="5" s="1"/>
  <c r="O142" i="5"/>
  <c r="O145" i="5" s="1"/>
  <c r="O148" i="5" s="1"/>
  <c r="N142" i="5"/>
  <c r="N145" i="5" s="1"/>
  <c r="N148" i="5" s="1"/>
  <c r="M142" i="5"/>
  <c r="M145" i="5" s="1"/>
  <c r="M148" i="5" s="1"/>
  <c r="L142" i="5"/>
  <c r="L145" i="5" s="1"/>
  <c r="K142" i="5"/>
  <c r="K145" i="5" s="1"/>
  <c r="J142" i="5"/>
  <c r="J145" i="5" s="1"/>
  <c r="I142" i="5"/>
  <c r="I145" i="5" s="1"/>
  <c r="I148" i="5" s="1"/>
  <c r="H148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E117" i="5"/>
  <c r="H113" i="5"/>
  <c r="Y110" i="5"/>
  <c r="Y113" i="5" s="1"/>
  <c r="X110" i="5"/>
  <c r="X113" i="5" s="1"/>
  <c r="W110" i="5"/>
  <c r="W113" i="5" s="1"/>
  <c r="V110" i="5"/>
  <c r="V113" i="5" s="1"/>
  <c r="U110" i="5"/>
  <c r="U113" i="5" s="1"/>
  <c r="H110" i="5"/>
  <c r="J107" i="5"/>
  <c r="J110" i="5" s="1"/>
  <c r="K107" i="5"/>
  <c r="K110" i="5" s="1"/>
  <c r="L107" i="5"/>
  <c r="L110" i="5" s="1"/>
  <c r="M107" i="5"/>
  <c r="M110" i="5" s="1"/>
  <c r="M113" i="5" s="1"/>
  <c r="N107" i="5"/>
  <c r="N110" i="5" s="1"/>
  <c r="N113" i="5" s="1"/>
  <c r="O107" i="5"/>
  <c r="O110" i="5" s="1"/>
  <c r="O113" i="5" s="1"/>
  <c r="P107" i="5"/>
  <c r="P110" i="5" s="1"/>
  <c r="P113" i="5" s="1"/>
  <c r="Q107" i="5"/>
  <c r="Q110" i="5" s="1"/>
  <c r="Q113" i="5" s="1"/>
  <c r="R107" i="5"/>
  <c r="R110" i="5" s="1"/>
  <c r="R113" i="5" s="1"/>
  <c r="S107" i="5"/>
  <c r="S110" i="5" s="1"/>
  <c r="S113" i="5" s="1"/>
  <c r="T107" i="5"/>
  <c r="T110" i="5" s="1"/>
  <c r="T113" i="5" s="1"/>
  <c r="U107" i="5"/>
  <c r="U108" i="5" s="1"/>
  <c r="V107" i="5"/>
  <c r="V108" i="5" s="1"/>
  <c r="W107" i="5"/>
  <c r="X107" i="5"/>
  <c r="Y107" i="5"/>
  <c r="Z107" i="5"/>
  <c r="AA107" i="5"/>
  <c r="AB107" i="5"/>
  <c r="AC107" i="5"/>
  <c r="Z110" i="5" s="1"/>
  <c r="Z113" i="5" s="1"/>
  <c r="AD107" i="5"/>
  <c r="AA110" i="5" s="1"/>
  <c r="AA113" i="5" s="1"/>
  <c r="AE107" i="5"/>
  <c r="I107" i="5"/>
  <c r="I110" i="5" s="1"/>
  <c r="Y94" i="5"/>
  <c r="Y97" i="5" s="1"/>
  <c r="X94" i="5"/>
  <c r="X97" i="5" s="1"/>
  <c r="W94" i="5"/>
  <c r="W97" i="5" s="1"/>
  <c r="V94" i="5"/>
  <c r="V97" i="5" s="1"/>
  <c r="U94" i="5"/>
  <c r="U97" i="5" s="1"/>
  <c r="AD91" i="5"/>
  <c r="AA94" i="5" s="1"/>
  <c r="AA97" i="5" s="1"/>
  <c r="AC91" i="5"/>
  <c r="Z94" i="5" s="1"/>
  <c r="Z97" i="5" s="1"/>
  <c r="AB91" i="5"/>
  <c r="AA91" i="5"/>
  <c r="Z91" i="5"/>
  <c r="Y91" i="5"/>
  <c r="X91" i="5"/>
  <c r="W91" i="5"/>
  <c r="V91" i="5"/>
  <c r="V92" i="5" s="1"/>
  <c r="U91" i="5"/>
  <c r="U92" i="5" s="1"/>
  <c r="T91" i="5"/>
  <c r="T94" i="5" s="1"/>
  <c r="T97" i="5" s="1"/>
  <c r="S91" i="5"/>
  <c r="S94" i="5" s="1"/>
  <c r="S97" i="5" s="1"/>
  <c r="R91" i="5"/>
  <c r="R94" i="5" s="1"/>
  <c r="R97" i="5" s="1"/>
  <c r="Q91" i="5"/>
  <c r="Q94" i="5" s="1"/>
  <c r="Q97" i="5" s="1"/>
  <c r="P91" i="5"/>
  <c r="P94" i="5" s="1"/>
  <c r="P97" i="5" s="1"/>
  <c r="O91" i="5"/>
  <c r="O94" i="5" s="1"/>
  <c r="O97" i="5" s="1"/>
  <c r="N91" i="5"/>
  <c r="N94" i="5" s="1"/>
  <c r="N97" i="5" s="1"/>
  <c r="M91" i="5"/>
  <c r="M94" i="5" s="1"/>
  <c r="M97" i="5" s="1"/>
  <c r="L91" i="5"/>
  <c r="L94" i="5" s="1"/>
  <c r="K91" i="5"/>
  <c r="K94" i="5" s="1"/>
  <c r="J91" i="5"/>
  <c r="J94" i="5" s="1"/>
  <c r="I91" i="5"/>
  <c r="I94" i="5" s="1"/>
  <c r="H91" i="5"/>
  <c r="H97" i="5" s="1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U64" i="5"/>
  <c r="U65" i="5" s="1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V67" i="5"/>
  <c r="V70" i="5" s="1"/>
  <c r="W67" i="5"/>
  <c r="W70" i="5" s="1"/>
  <c r="X67" i="5"/>
  <c r="X70" i="5" s="1"/>
  <c r="Y67" i="5"/>
  <c r="Y70" i="5" s="1"/>
  <c r="U67" i="5"/>
  <c r="U70" i="5" s="1"/>
  <c r="AC64" i="5"/>
  <c r="Z67" i="5" s="1"/>
  <c r="Z70" i="5" s="1"/>
  <c r="AD64" i="5"/>
  <c r="AA67" i="5" s="1"/>
  <c r="AA70" i="5" s="1"/>
  <c r="AB64" i="5"/>
  <c r="H64" i="5"/>
  <c r="H67" i="5" s="1"/>
  <c r="AA64" i="5"/>
  <c r="Z64" i="5"/>
  <c r="Y64" i="5"/>
  <c r="X64" i="5"/>
  <c r="W64" i="5"/>
  <c r="V64" i="5"/>
  <c r="V65" i="5" s="1"/>
  <c r="T64" i="5"/>
  <c r="T67" i="5" s="1"/>
  <c r="T70" i="5" s="1"/>
  <c r="S64" i="5"/>
  <c r="S67" i="5" s="1"/>
  <c r="S70" i="5" s="1"/>
  <c r="R64" i="5"/>
  <c r="R67" i="5" s="1"/>
  <c r="R70" i="5" s="1"/>
  <c r="Q64" i="5"/>
  <c r="Q67" i="5" s="1"/>
  <c r="Q70" i="5" s="1"/>
  <c r="P64" i="5"/>
  <c r="P67" i="5" s="1"/>
  <c r="P70" i="5" s="1"/>
  <c r="O64" i="5"/>
  <c r="O67" i="5" s="1"/>
  <c r="O70" i="5" s="1"/>
  <c r="N64" i="5"/>
  <c r="N67" i="5" s="1"/>
  <c r="N70" i="5" s="1"/>
  <c r="M64" i="5"/>
  <c r="M67" i="5" s="1"/>
  <c r="M70" i="5" s="1"/>
  <c r="L64" i="5"/>
  <c r="L67" i="5" s="1"/>
  <c r="K64" i="5"/>
  <c r="K67" i="5" s="1"/>
  <c r="J64" i="5"/>
  <c r="J67" i="5" s="1"/>
  <c r="K70" i="5" s="1"/>
  <c r="I64" i="5"/>
  <c r="I67" i="5" s="1"/>
  <c r="AE4" i="5"/>
  <c r="AE5" i="5"/>
  <c r="AE6" i="5"/>
  <c r="AE7" i="5"/>
  <c r="AE8" i="5"/>
  <c r="AE9" i="5"/>
  <c r="AE10" i="5"/>
  <c r="AE11" i="5"/>
  <c r="AE12" i="5"/>
  <c r="AE13" i="5"/>
  <c r="AE63" i="5"/>
  <c r="AE3" i="5"/>
  <c r="M197" i="20" l="1"/>
  <c r="BE113" i="29" s="1"/>
  <c r="AG113" i="29"/>
  <c r="Q197" i="20"/>
  <c r="BI113" i="29" s="1"/>
  <c r="AK113" i="29"/>
  <c r="AA197" i="20"/>
  <c r="BT113" i="29" s="1"/>
  <c r="AU113" i="29"/>
  <c r="N197" i="20"/>
  <c r="BF113" i="29" s="1"/>
  <c r="AH113" i="29"/>
  <c r="R197" i="20"/>
  <c r="BJ113" i="29" s="1"/>
  <c r="AL113" i="29"/>
  <c r="O197" i="20"/>
  <c r="BG113" i="29" s="1"/>
  <c r="AI113" i="29"/>
  <c r="U197" i="20"/>
  <c r="BM113" i="29" s="1"/>
  <c r="AO113" i="29"/>
  <c r="P197" i="20"/>
  <c r="BH113" i="29" s="1"/>
  <c r="AJ113" i="29"/>
  <c r="T197" i="20"/>
  <c r="BL113" i="29" s="1"/>
  <c r="AN113" i="29"/>
  <c r="Z197" i="20"/>
  <c r="BS113" i="29" s="1"/>
  <c r="AT113" i="29"/>
  <c r="S203" i="6"/>
  <c r="BK9" i="29" s="1"/>
  <c r="AM9" i="29"/>
  <c r="AA203" i="6"/>
  <c r="BT9" i="29" s="1"/>
  <c r="AU9" i="29"/>
  <c r="M203" i="6"/>
  <c r="BE9" i="29" s="1"/>
  <c r="AG9" i="29"/>
  <c r="N203" i="6"/>
  <c r="BF9" i="29" s="1"/>
  <c r="AH9" i="29"/>
  <c r="T203" i="6"/>
  <c r="BL9" i="29" s="1"/>
  <c r="AN9" i="29"/>
  <c r="Z203" i="6"/>
  <c r="BS9" i="29" s="1"/>
  <c r="AT9" i="29"/>
  <c r="Q203" i="6"/>
  <c r="BI9" i="29" s="1"/>
  <c r="AK9" i="29"/>
  <c r="I203" i="6"/>
  <c r="AC9" i="29"/>
  <c r="AY9" i="29" s="1"/>
  <c r="AB200" i="6"/>
  <c r="AV9" i="29" s="1"/>
  <c r="V203" i="6"/>
  <c r="BN9" i="29" s="1"/>
  <c r="AP9" i="29"/>
  <c r="R203" i="6"/>
  <c r="BJ9" i="29" s="1"/>
  <c r="AL9" i="29"/>
  <c r="U203" i="6"/>
  <c r="BM9" i="29" s="1"/>
  <c r="AO9" i="29"/>
  <c r="P7" i="10"/>
  <c r="AJ38" i="29" s="1"/>
  <c r="L38" i="29"/>
  <c r="T7" i="10"/>
  <c r="AN38" i="29" s="1"/>
  <c r="P38" i="29"/>
  <c r="O19" i="10"/>
  <c r="AI39" i="29" s="1"/>
  <c r="K39" i="29"/>
  <c r="S19" i="10"/>
  <c r="AM39" i="29" s="1"/>
  <c r="O39" i="29"/>
  <c r="J158" i="10"/>
  <c r="AD42" i="29" s="1"/>
  <c r="F42" i="29"/>
  <c r="N158" i="10"/>
  <c r="J42" i="29"/>
  <c r="R158" i="10"/>
  <c r="N42" i="29"/>
  <c r="AA158" i="10"/>
  <c r="Z42" i="29"/>
  <c r="K207" i="10"/>
  <c r="AE46" i="29" s="1"/>
  <c r="G46" i="29"/>
  <c r="O207" i="10"/>
  <c r="AI46" i="29" s="1"/>
  <c r="K46" i="29"/>
  <c r="S207" i="10"/>
  <c r="AM46" i="29" s="1"/>
  <c r="O46" i="29"/>
  <c r="J284" i="10"/>
  <c r="AD51" i="29" s="1"/>
  <c r="F51" i="29"/>
  <c r="N284" i="10"/>
  <c r="J51" i="29"/>
  <c r="R284" i="10"/>
  <c r="N51" i="29"/>
  <c r="V282" i="10"/>
  <c r="R51" i="29"/>
  <c r="AA284" i="10"/>
  <c r="Z51" i="29"/>
  <c r="O297" i="10"/>
  <c r="AI52" i="29" s="1"/>
  <c r="K52" i="29"/>
  <c r="S297" i="10"/>
  <c r="AM52" i="29" s="1"/>
  <c r="O52" i="29"/>
  <c r="I317" i="10"/>
  <c r="AC53" i="29" s="1"/>
  <c r="E53" i="29"/>
  <c r="M317" i="10"/>
  <c r="I53" i="29"/>
  <c r="Q317" i="10"/>
  <c r="M53" i="29"/>
  <c r="Z317" i="10"/>
  <c r="Y53" i="29"/>
  <c r="I372" i="10"/>
  <c r="AC56" i="29" s="1"/>
  <c r="E56" i="29"/>
  <c r="M372" i="10"/>
  <c r="I56" i="29"/>
  <c r="Q372" i="10"/>
  <c r="AK56" i="29" s="1"/>
  <c r="M56" i="29"/>
  <c r="V372" i="10"/>
  <c r="U56" i="29"/>
  <c r="Z372" i="10"/>
  <c r="Y56" i="29"/>
  <c r="L399" i="10"/>
  <c r="AF57" i="29" s="1"/>
  <c r="H57" i="29"/>
  <c r="M234" i="10"/>
  <c r="AG48" i="29" s="1"/>
  <c r="I48" i="29"/>
  <c r="Q234" i="10"/>
  <c r="AK48" i="29" s="1"/>
  <c r="M48" i="29"/>
  <c r="Z234" i="10"/>
  <c r="Y48" i="29"/>
  <c r="K413" i="10"/>
  <c r="AE58" i="29" s="1"/>
  <c r="G58" i="29"/>
  <c r="O413" i="10"/>
  <c r="AI58" i="29" s="1"/>
  <c r="K58" i="29"/>
  <c r="S413" i="10"/>
  <c r="AM58" i="29" s="1"/>
  <c r="O58" i="29"/>
  <c r="M7" i="10"/>
  <c r="AG38" i="29" s="1"/>
  <c r="I38" i="29"/>
  <c r="Q7" i="10"/>
  <c r="AK38" i="29" s="1"/>
  <c r="M38" i="29"/>
  <c r="Z7" i="10"/>
  <c r="Y38" i="29"/>
  <c r="L19" i="10"/>
  <c r="H39" i="29"/>
  <c r="P19" i="10"/>
  <c r="L39" i="29"/>
  <c r="T19" i="10"/>
  <c r="AN39" i="29" s="1"/>
  <c r="P39" i="29"/>
  <c r="K158" i="10"/>
  <c r="AE42" i="29" s="1"/>
  <c r="G42" i="29"/>
  <c r="O158" i="10"/>
  <c r="AI42" i="29" s="1"/>
  <c r="K42" i="29"/>
  <c r="S158" i="10"/>
  <c r="AM42" i="29" s="1"/>
  <c r="O42" i="29"/>
  <c r="L207" i="10"/>
  <c r="AF46" i="29" s="1"/>
  <c r="H46" i="29"/>
  <c r="P207" i="10"/>
  <c r="AJ46" i="29" s="1"/>
  <c r="L46" i="29"/>
  <c r="T207" i="10"/>
  <c r="AN46" i="29" s="1"/>
  <c r="P46" i="29"/>
  <c r="K284" i="10"/>
  <c r="AE51" i="29" s="1"/>
  <c r="G51" i="29"/>
  <c r="O284" i="10"/>
  <c r="AI51" i="29" s="1"/>
  <c r="K51" i="29"/>
  <c r="S284" i="10"/>
  <c r="AM51" i="29" s="1"/>
  <c r="O51" i="29"/>
  <c r="P297" i="10"/>
  <c r="AJ52" i="29" s="1"/>
  <c r="L52" i="29"/>
  <c r="T297" i="10"/>
  <c r="AN52" i="29" s="1"/>
  <c r="P52" i="29"/>
  <c r="J317" i="10"/>
  <c r="AD53" i="29" s="1"/>
  <c r="F53" i="29"/>
  <c r="N317" i="10"/>
  <c r="J53" i="29"/>
  <c r="R317" i="10"/>
  <c r="N53" i="29"/>
  <c r="AA317" i="10"/>
  <c r="Z53" i="29"/>
  <c r="J372" i="10"/>
  <c r="AD56" i="29" s="1"/>
  <c r="F56" i="29"/>
  <c r="N372" i="10"/>
  <c r="J56" i="29"/>
  <c r="R372" i="10"/>
  <c r="N56" i="29"/>
  <c r="AA372" i="10"/>
  <c r="Z56" i="29"/>
  <c r="I399" i="10"/>
  <c r="AC57" i="29" s="1"/>
  <c r="E57" i="29"/>
  <c r="M399" i="10"/>
  <c r="AG57" i="29" s="1"/>
  <c r="I57" i="29"/>
  <c r="N234" i="10"/>
  <c r="AH48" i="29" s="1"/>
  <c r="J48" i="29"/>
  <c r="R234" i="10"/>
  <c r="N48" i="29"/>
  <c r="AA234" i="10"/>
  <c r="Z48" i="29"/>
  <c r="L413" i="10"/>
  <c r="AF58" i="29" s="1"/>
  <c r="H58" i="29"/>
  <c r="P413" i="10"/>
  <c r="AJ58" i="29" s="1"/>
  <c r="L58" i="29"/>
  <c r="T413" i="10"/>
  <c r="AN58" i="29" s="1"/>
  <c r="P58" i="29"/>
  <c r="N7" i="10"/>
  <c r="AH38" i="29" s="1"/>
  <c r="J38" i="29"/>
  <c r="R7" i="10"/>
  <c r="N38" i="29"/>
  <c r="AA7" i="10"/>
  <c r="Z38" i="29"/>
  <c r="M19" i="10"/>
  <c r="I39" i="29"/>
  <c r="Q19" i="10"/>
  <c r="M39" i="29"/>
  <c r="Z19" i="10"/>
  <c r="Y39" i="29"/>
  <c r="L158" i="10"/>
  <c r="AF42" i="29" s="1"/>
  <c r="H42" i="29"/>
  <c r="P158" i="10"/>
  <c r="L42" i="29"/>
  <c r="T158" i="10"/>
  <c r="AN42" i="29" s="1"/>
  <c r="P42" i="29"/>
  <c r="I207" i="10"/>
  <c r="AC46" i="29" s="1"/>
  <c r="AY46" i="29" s="1"/>
  <c r="E46" i="29"/>
  <c r="M207" i="10"/>
  <c r="I46" i="29"/>
  <c r="Q207" i="10"/>
  <c r="M46" i="29"/>
  <c r="Z207" i="10"/>
  <c r="Y46" i="29"/>
  <c r="L284" i="10"/>
  <c r="AF51" i="29" s="1"/>
  <c r="H51" i="29"/>
  <c r="P284" i="10"/>
  <c r="AJ51" i="29" s="1"/>
  <c r="L51" i="29"/>
  <c r="T284" i="10"/>
  <c r="AN51" i="29" s="1"/>
  <c r="P51" i="29"/>
  <c r="M297" i="10"/>
  <c r="AG52" i="29" s="1"/>
  <c r="I52" i="29"/>
  <c r="Q297" i="10"/>
  <c r="AK52" i="29" s="1"/>
  <c r="M52" i="29"/>
  <c r="Z297" i="10"/>
  <c r="Y52" i="29"/>
  <c r="K317" i="10"/>
  <c r="AE53" i="29" s="1"/>
  <c r="G53" i="29"/>
  <c r="O317" i="10"/>
  <c r="AI53" i="29" s="1"/>
  <c r="K53" i="29"/>
  <c r="S317" i="10"/>
  <c r="AM53" i="29" s="1"/>
  <c r="O53" i="29"/>
  <c r="K372" i="10"/>
  <c r="AE56" i="29" s="1"/>
  <c r="G56" i="29"/>
  <c r="O372" i="10"/>
  <c r="AI56" i="29" s="1"/>
  <c r="K56" i="29"/>
  <c r="S372" i="10"/>
  <c r="AM56" i="29" s="1"/>
  <c r="O56" i="29"/>
  <c r="J399" i="10"/>
  <c r="AD57" i="29" s="1"/>
  <c r="BA57" i="29" s="1"/>
  <c r="F57" i="29"/>
  <c r="N399" i="10"/>
  <c r="AH57" i="29" s="1"/>
  <c r="J57" i="29"/>
  <c r="AA399" i="10"/>
  <c r="AU57" i="29" s="1"/>
  <c r="Z57" i="29"/>
  <c r="O234" i="10"/>
  <c r="AI48" i="29" s="1"/>
  <c r="K48" i="29"/>
  <c r="S234" i="10"/>
  <c r="AM48" i="29" s="1"/>
  <c r="O48" i="29"/>
  <c r="I413" i="10"/>
  <c r="AC58" i="29" s="1"/>
  <c r="AY58" i="29" s="1"/>
  <c r="E58" i="29"/>
  <c r="M413" i="10"/>
  <c r="I58" i="29"/>
  <c r="Q413" i="10"/>
  <c r="AK58" i="29" s="1"/>
  <c r="M58" i="29"/>
  <c r="Z413" i="10"/>
  <c r="Y58" i="29"/>
  <c r="O7" i="10"/>
  <c r="AI38" i="29" s="1"/>
  <c r="K38" i="29"/>
  <c r="S7" i="10"/>
  <c r="AM38" i="29" s="1"/>
  <c r="O38" i="29"/>
  <c r="N19" i="10"/>
  <c r="AH39" i="29" s="1"/>
  <c r="J39" i="29"/>
  <c r="R19" i="10"/>
  <c r="N39" i="29"/>
  <c r="AA19" i="10"/>
  <c r="Z39" i="29"/>
  <c r="I158" i="10"/>
  <c r="AC42" i="29" s="1"/>
  <c r="AY42" i="29" s="1"/>
  <c r="E42" i="29"/>
  <c r="M158" i="10"/>
  <c r="I42" i="29"/>
  <c r="Q158" i="10"/>
  <c r="AK42" i="29" s="1"/>
  <c r="M42" i="29"/>
  <c r="Z158" i="10"/>
  <c r="Y42" i="29"/>
  <c r="J207" i="10"/>
  <c r="AD46" i="29" s="1"/>
  <c r="BA46" i="29" s="1"/>
  <c r="F46" i="29"/>
  <c r="N207" i="10"/>
  <c r="J46" i="29"/>
  <c r="R207" i="10"/>
  <c r="N46" i="29"/>
  <c r="AA207" i="10"/>
  <c r="Z46" i="29"/>
  <c r="I284" i="10"/>
  <c r="AC51" i="29" s="1"/>
  <c r="AY51" i="29" s="1"/>
  <c r="E51" i="29"/>
  <c r="M284" i="10"/>
  <c r="AG51" i="29" s="1"/>
  <c r="I51" i="29"/>
  <c r="Q284" i="10"/>
  <c r="AK51" i="29" s="1"/>
  <c r="M51" i="29"/>
  <c r="U282" i="10"/>
  <c r="Q51" i="29"/>
  <c r="Z284" i="10"/>
  <c r="Y51" i="29"/>
  <c r="N297" i="10"/>
  <c r="J52" i="29"/>
  <c r="R297" i="10"/>
  <c r="N52" i="29"/>
  <c r="AA297" i="10"/>
  <c r="Z52" i="29"/>
  <c r="L317" i="10"/>
  <c r="AF53" i="29" s="1"/>
  <c r="H53" i="29"/>
  <c r="P317" i="10"/>
  <c r="AJ53" i="29" s="1"/>
  <c r="L53" i="29"/>
  <c r="T317" i="10"/>
  <c r="AN53" i="29" s="1"/>
  <c r="P53" i="29"/>
  <c r="L372" i="10"/>
  <c r="AF56" i="29" s="1"/>
  <c r="H56" i="29"/>
  <c r="P372" i="10"/>
  <c r="AJ56" i="29" s="1"/>
  <c r="L56" i="29"/>
  <c r="T372" i="10"/>
  <c r="AN56" i="29" s="1"/>
  <c r="P56" i="29"/>
  <c r="U372" i="10"/>
  <c r="T56" i="29"/>
  <c r="K399" i="10"/>
  <c r="AE57" i="29" s="1"/>
  <c r="G57" i="29"/>
  <c r="R399" i="10"/>
  <c r="AL57" i="29" s="1"/>
  <c r="N57" i="29"/>
  <c r="P234" i="10"/>
  <c r="AJ48" i="29" s="1"/>
  <c r="L48" i="29"/>
  <c r="T234" i="10"/>
  <c r="AN48" i="29" s="1"/>
  <c r="P48" i="29"/>
  <c r="J413" i="10"/>
  <c r="AD58" i="29" s="1"/>
  <c r="BA58" i="29" s="1"/>
  <c r="F58" i="29"/>
  <c r="N413" i="10"/>
  <c r="J58" i="29"/>
  <c r="R413" i="10"/>
  <c r="N58" i="29"/>
  <c r="AA413" i="10"/>
  <c r="Z58" i="29"/>
  <c r="AD41" i="29"/>
  <c r="F41" i="29"/>
  <c r="N137" i="10"/>
  <c r="J41" i="29"/>
  <c r="R137" i="10"/>
  <c r="N41" i="29"/>
  <c r="T41" i="29"/>
  <c r="U137" i="10"/>
  <c r="AO41" i="29" s="1"/>
  <c r="Y41" i="29"/>
  <c r="Z137" i="10"/>
  <c r="AT41" i="29" s="1"/>
  <c r="X156" i="29"/>
  <c r="AE41" i="29"/>
  <c r="G41" i="29"/>
  <c r="O137" i="10"/>
  <c r="K41" i="29"/>
  <c r="P41" i="29"/>
  <c r="T137" i="10"/>
  <c r="U41" i="29"/>
  <c r="U156" i="29" s="1"/>
  <c r="V137" i="10"/>
  <c r="AP41" i="29" s="1"/>
  <c r="AA137" i="10"/>
  <c r="AU41" i="29" s="1"/>
  <c r="Z41" i="29"/>
  <c r="S156" i="29"/>
  <c r="H41" i="29"/>
  <c r="AF41" i="29"/>
  <c r="P137" i="10"/>
  <c r="L41" i="29"/>
  <c r="U135" i="10"/>
  <c r="Q41" i="29"/>
  <c r="W137" i="10"/>
  <c r="AQ41" i="29" s="1"/>
  <c r="V41" i="29"/>
  <c r="V156" i="29" s="1"/>
  <c r="E41" i="29"/>
  <c r="I140" i="10"/>
  <c r="M137" i="10"/>
  <c r="I41" i="29"/>
  <c r="Q137" i="10"/>
  <c r="M41" i="29"/>
  <c r="V135" i="10"/>
  <c r="R41" i="29"/>
  <c r="X137" i="10"/>
  <c r="AR41" i="29" s="1"/>
  <c r="W41" i="29"/>
  <c r="W156" i="29" s="1"/>
  <c r="V232" i="14"/>
  <c r="R78" i="29"/>
  <c r="AA234" i="14"/>
  <c r="Z78" i="29"/>
  <c r="U232" i="14"/>
  <c r="Q78" i="29"/>
  <c r="Z234" i="14"/>
  <c r="Y78" i="29"/>
  <c r="T234" i="14"/>
  <c r="P78" i="29"/>
  <c r="R234" i="14"/>
  <c r="N78" i="29"/>
  <c r="Q234" i="14"/>
  <c r="M78" i="29"/>
  <c r="M234" i="14"/>
  <c r="I78" i="29"/>
  <c r="L234" i="14"/>
  <c r="AF78" i="29" s="1"/>
  <c r="H78" i="29"/>
  <c r="AE78" i="29"/>
  <c r="AY78" i="29" s="1"/>
  <c r="G78" i="29"/>
  <c r="O62" i="26"/>
  <c r="BG153" i="29" s="1"/>
  <c r="AI153" i="29"/>
  <c r="Z62" i="26"/>
  <c r="BS153" i="29" s="1"/>
  <c r="AT153" i="29"/>
  <c r="I59" i="26"/>
  <c r="E153" i="29"/>
  <c r="K59" i="26"/>
  <c r="AE153" i="29" s="1"/>
  <c r="G153" i="29"/>
  <c r="T118" i="26"/>
  <c r="S118" i="26"/>
  <c r="AM154" i="29" s="1"/>
  <c r="O154" i="29"/>
  <c r="O118" i="26"/>
  <c r="K154" i="29"/>
  <c r="I157" i="26"/>
  <c r="AC155" i="29" s="1"/>
  <c r="AX155" i="29" s="1"/>
  <c r="E155" i="29"/>
  <c r="M157" i="26"/>
  <c r="I155" i="29"/>
  <c r="Q157" i="26"/>
  <c r="M155" i="29"/>
  <c r="U155" i="26"/>
  <c r="Q155" i="29"/>
  <c r="Z157" i="26"/>
  <c r="Y155" i="29"/>
  <c r="Q62" i="26"/>
  <c r="BI153" i="29" s="1"/>
  <c r="AK153" i="29"/>
  <c r="AA62" i="26"/>
  <c r="BT153" i="29" s="1"/>
  <c r="AU153" i="29"/>
  <c r="V57" i="26"/>
  <c r="R153" i="29"/>
  <c r="J59" i="26"/>
  <c r="AD153" i="29" s="1"/>
  <c r="F153" i="29"/>
  <c r="AE115" i="26"/>
  <c r="F155" i="29"/>
  <c r="J157" i="26"/>
  <c r="AD155" i="29" s="1"/>
  <c r="N157" i="26"/>
  <c r="J155" i="29"/>
  <c r="R157" i="26"/>
  <c r="N155" i="29"/>
  <c r="V155" i="26"/>
  <c r="R155" i="29"/>
  <c r="AA157" i="26"/>
  <c r="Z155" i="29"/>
  <c r="M62" i="26"/>
  <c r="BE153" i="29" s="1"/>
  <c r="AG153" i="29"/>
  <c r="R62" i="26"/>
  <c r="BJ153" i="29" s="1"/>
  <c r="AL153" i="29"/>
  <c r="U57" i="26"/>
  <c r="Q153" i="29"/>
  <c r="Z118" i="26"/>
  <c r="Y154" i="29"/>
  <c r="K157" i="26"/>
  <c r="G155" i="29"/>
  <c r="O157" i="26"/>
  <c r="AI155" i="29" s="1"/>
  <c r="K155" i="29"/>
  <c r="S157" i="26"/>
  <c r="AM155" i="29" s="1"/>
  <c r="O155" i="29"/>
  <c r="N62" i="26"/>
  <c r="BF153" i="29" s="1"/>
  <c r="AH153" i="29"/>
  <c r="T59" i="26"/>
  <c r="P153" i="29"/>
  <c r="P59" i="26"/>
  <c r="L153" i="29"/>
  <c r="L59" i="26"/>
  <c r="AF153" i="29" s="1"/>
  <c r="H153" i="29"/>
  <c r="U118" i="26"/>
  <c r="T154" i="29"/>
  <c r="H155" i="29"/>
  <c r="L157" i="26"/>
  <c r="AF155" i="29" s="1"/>
  <c r="P157" i="26"/>
  <c r="L155" i="29"/>
  <c r="T157" i="26"/>
  <c r="AN155" i="29" s="1"/>
  <c r="P155" i="29"/>
  <c r="U157" i="26"/>
  <c r="T155" i="29"/>
  <c r="AE154" i="29"/>
  <c r="G154" i="29"/>
  <c r="Q118" i="26"/>
  <c r="M154" i="29"/>
  <c r="U116" i="26"/>
  <c r="Q154" i="29"/>
  <c r="AC154" i="29"/>
  <c r="E154" i="29"/>
  <c r="V116" i="26"/>
  <c r="R154" i="29"/>
  <c r="T121" i="26"/>
  <c r="BL154" i="29" s="1"/>
  <c r="AN154" i="29"/>
  <c r="AF154" i="29"/>
  <c r="H154" i="29"/>
  <c r="P118" i="26"/>
  <c r="N118" i="26"/>
  <c r="J154" i="29"/>
  <c r="M118" i="26"/>
  <c r="R118" i="26"/>
  <c r="N154" i="29"/>
  <c r="AD154" i="29"/>
  <c r="F154" i="29"/>
  <c r="AA118" i="26"/>
  <c r="Z154" i="29"/>
  <c r="AA154" i="29"/>
  <c r="L15" i="7"/>
  <c r="AF10" i="29" s="1"/>
  <c r="H10" i="29"/>
  <c r="P15" i="7"/>
  <c r="L10" i="29"/>
  <c r="T15" i="7"/>
  <c r="P10" i="29"/>
  <c r="V18" i="7"/>
  <c r="BN10" i="29" s="1"/>
  <c r="AP10" i="29"/>
  <c r="W87" i="7"/>
  <c r="BO11" i="29" s="1"/>
  <c r="AQ11" i="29"/>
  <c r="R87" i="7"/>
  <c r="BJ11" i="29" s="1"/>
  <c r="AL11" i="29"/>
  <c r="T84" i="7"/>
  <c r="P11" i="29"/>
  <c r="P84" i="7"/>
  <c r="L11" i="29"/>
  <c r="L84" i="7"/>
  <c r="AF11" i="29" s="1"/>
  <c r="H11" i="29"/>
  <c r="X130" i="7"/>
  <c r="BP12" i="29" s="1"/>
  <c r="AR12" i="29"/>
  <c r="I127" i="7"/>
  <c r="AC12" i="29" s="1"/>
  <c r="E12" i="29"/>
  <c r="T127" i="7"/>
  <c r="P12" i="29"/>
  <c r="P127" i="7"/>
  <c r="L12" i="29"/>
  <c r="L127" i="7"/>
  <c r="AF12" i="29" s="1"/>
  <c r="H12" i="29"/>
  <c r="V154" i="7"/>
  <c r="BN13" i="29" s="1"/>
  <c r="AP13" i="29"/>
  <c r="Z151" i="7"/>
  <c r="Y13" i="29"/>
  <c r="U149" i="7"/>
  <c r="Q13" i="29"/>
  <c r="Q151" i="7"/>
  <c r="M13" i="29"/>
  <c r="M151" i="7"/>
  <c r="I13" i="29"/>
  <c r="K176" i="7"/>
  <c r="AE14" i="29" s="1"/>
  <c r="G14" i="29"/>
  <c r="I176" i="7"/>
  <c r="AC14" i="29" s="1"/>
  <c r="E14" i="29"/>
  <c r="K191" i="7"/>
  <c r="AE15" i="29" s="1"/>
  <c r="G15" i="29"/>
  <c r="O191" i="7"/>
  <c r="K15" i="29"/>
  <c r="S191" i="7"/>
  <c r="AM15" i="29" s="1"/>
  <c r="O15" i="29"/>
  <c r="I15" i="7"/>
  <c r="AC10" i="29" s="1"/>
  <c r="E10" i="29"/>
  <c r="AE12" i="7"/>
  <c r="AA10" i="29" s="1"/>
  <c r="M15" i="7"/>
  <c r="AG10" i="29" s="1"/>
  <c r="I10" i="29"/>
  <c r="Q15" i="7"/>
  <c r="M10" i="29"/>
  <c r="U13" i="7"/>
  <c r="Q10" i="29"/>
  <c r="Z15" i="7"/>
  <c r="Y10" i="29"/>
  <c r="W18" i="7"/>
  <c r="BO10" i="29" s="1"/>
  <c r="AQ10" i="29"/>
  <c r="X87" i="7"/>
  <c r="BP11" i="29" s="1"/>
  <c r="AR11" i="29"/>
  <c r="O87" i="7"/>
  <c r="BG11" i="29" s="1"/>
  <c r="AI11" i="29"/>
  <c r="K84" i="7"/>
  <c r="G11" i="29"/>
  <c r="U130" i="7"/>
  <c r="BM12" i="29" s="1"/>
  <c r="AO12" i="29"/>
  <c r="Y130" i="7"/>
  <c r="BQ12" i="29" s="1"/>
  <c r="AS12" i="29"/>
  <c r="S127" i="7"/>
  <c r="O12" i="29"/>
  <c r="O127" i="7"/>
  <c r="K12" i="29"/>
  <c r="K127" i="7"/>
  <c r="AE12" i="29" s="1"/>
  <c r="G12" i="29"/>
  <c r="W154" i="7"/>
  <c r="BO13" i="29" s="1"/>
  <c r="AQ13" i="29"/>
  <c r="I151" i="7"/>
  <c r="AC13" i="29" s="1"/>
  <c r="E13" i="29"/>
  <c r="T151" i="7"/>
  <c r="P13" i="29"/>
  <c r="P151" i="7"/>
  <c r="L13" i="29"/>
  <c r="L151" i="7"/>
  <c r="AF13" i="29" s="1"/>
  <c r="H13" i="29"/>
  <c r="L176" i="7"/>
  <c r="AF14" i="29" s="1"/>
  <c r="H14" i="29"/>
  <c r="P176" i="7"/>
  <c r="L14" i="29"/>
  <c r="Z176" i="7"/>
  <c r="Y14" i="29"/>
  <c r="L191" i="7"/>
  <c r="AF15" i="29" s="1"/>
  <c r="H15" i="29"/>
  <c r="P191" i="7"/>
  <c r="L15" i="29"/>
  <c r="T191" i="7"/>
  <c r="AN15" i="29" s="1"/>
  <c r="P15" i="29"/>
  <c r="J15" i="7"/>
  <c r="AD10" i="29" s="1"/>
  <c r="F10" i="29"/>
  <c r="N15" i="7"/>
  <c r="J10" i="29"/>
  <c r="R15" i="7"/>
  <c r="N10" i="29"/>
  <c r="AA15" i="7"/>
  <c r="Z10" i="29"/>
  <c r="X18" i="7"/>
  <c r="BP10" i="29" s="1"/>
  <c r="AR10" i="29"/>
  <c r="U87" i="7"/>
  <c r="BM11" i="29" s="1"/>
  <c r="AO11" i="29"/>
  <c r="Y87" i="7"/>
  <c r="BQ11" i="29" s="1"/>
  <c r="AS11" i="29"/>
  <c r="AA84" i="7"/>
  <c r="Z11" i="29"/>
  <c r="V82" i="7"/>
  <c r="R11" i="29"/>
  <c r="N84" i="7"/>
  <c r="J11" i="29"/>
  <c r="J84" i="7"/>
  <c r="AD11" i="29" s="1"/>
  <c r="F11" i="29"/>
  <c r="V130" i="7"/>
  <c r="BN12" i="29" s="1"/>
  <c r="AP12" i="29"/>
  <c r="AA127" i="7"/>
  <c r="Z12" i="29"/>
  <c r="V125" i="7"/>
  <c r="R12" i="29"/>
  <c r="R127" i="7"/>
  <c r="N12" i="29"/>
  <c r="N127" i="7"/>
  <c r="J12" i="29"/>
  <c r="J127" i="7"/>
  <c r="AD12" i="29" s="1"/>
  <c r="F12" i="29"/>
  <c r="X154" i="7"/>
  <c r="BP13" i="29" s="1"/>
  <c r="AR13" i="29"/>
  <c r="S151" i="7"/>
  <c r="O13" i="29"/>
  <c r="O151" i="7"/>
  <c r="K13" i="29"/>
  <c r="K151" i="7"/>
  <c r="AE13" i="29" s="1"/>
  <c r="G13" i="29"/>
  <c r="M176" i="7"/>
  <c r="I14" i="29"/>
  <c r="Q176" i="7"/>
  <c r="M14" i="29"/>
  <c r="U174" i="7"/>
  <c r="Q14" i="29"/>
  <c r="AA176" i="7"/>
  <c r="Z14" i="29"/>
  <c r="I191" i="7"/>
  <c r="AC15" i="29" s="1"/>
  <c r="E15" i="29"/>
  <c r="M191" i="7"/>
  <c r="I15" i="29"/>
  <c r="Q191" i="7"/>
  <c r="M15" i="29"/>
  <c r="U189" i="7"/>
  <c r="Q15" i="29"/>
  <c r="Z191" i="7"/>
  <c r="Y15" i="29"/>
  <c r="K15" i="7"/>
  <c r="AE10" i="29" s="1"/>
  <c r="G10" i="29"/>
  <c r="O15" i="7"/>
  <c r="K10" i="29"/>
  <c r="S15" i="7"/>
  <c r="O10" i="29"/>
  <c r="U18" i="7"/>
  <c r="BM10" i="29" s="1"/>
  <c r="AO10" i="29"/>
  <c r="Y18" i="7"/>
  <c r="BQ10" i="29" s="1"/>
  <c r="AS10" i="29"/>
  <c r="AS156" i="29" s="1"/>
  <c r="V87" i="7"/>
  <c r="BN11" i="29" s="1"/>
  <c r="AP11" i="29"/>
  <c r="S87" i="7"/>
  <c r="BK11" i="29" s="1"/>
  <c r="AM11" i="29"/>
  <c r="Z84" i="7"/>
  <c r="Y11" i="29"/>
  <c r="U82" i="7"/>
  <c r="Q11" i="29"/>
  <c r="Q84" i="7"/>
  <c r="M11" i="29"/>
  <c r="M84" i="7"/>
  <c r="I11" i="29"/>
  <c r="I84" i="7"/>
  <c r="AC11" i="29" s="1"/>
  <c r="AX11" i="29" s="1"/>
  <c r="E11" i="29"/>
  <c r="W130" i="7"/>
  <c r="BO12" i="29" s="1"/>
  <c r="AQ12" i="29"/>
  <c r="Z127" i="7"/>
  <c r="Y12" i="29"/>
  <c r="U125" i="7"/>
  <c r="Q12" i="29"/>
  <c r="Q127" i="7"/>
  <c r="M12" i="29"/>
  <c r="M127" i="7"/>
  <c r="I12" i="29"/>
  <c r="U154" i="7"/>
  <c r="BM13" i="29" s="1"/>
  <c r="AO13" i="29"/>
  <c r="Y154" i="7"/>
  <c r="BQ13" i="29" s="1"/>
  <c r="AS13" i="29"/>
  <c r="AA151" i="7"/>
  <c r="Z13" i="29"/>
  <c r="V149" i="7"/>
  <c r="R13" i="29"/>
  <c r="R151" i="7"/>
  <c r="N13" i="29"/>
  <c r="N151" i="7"/>
  <c r="J13" i="29"/>
  <c r="J151" i="7"/>
  <c r="AD13" i="29" s="1"/>
  <c r="BA13" i="29" s="1"/>
  <c r="F13" i="29"/>
  <c r="J176" i="7"/>
  <c r="F14" i="29"/>
  <c r="N176" i="7"/>
  <c r="J14" i="29"/>
  <c r="R176" i="7"/>
  <c r="N14" i="29"/>
  <c r="V174" i="7"/>
  <c r="R14" i="29"/>
  <c r="J191" i="7"/>
  <c r="AD15" i="29" s="1"/>
  <c r="F15" i="29"/>
  <c r="N191" i="7"/>
  <c r="AH15" i="29" s="1"/>
  <c r="J15" i="29"/>
  <c r="R191" i="7"/>
  <c r="N15" i="29"/>
  <c r="V189" i="7"/>
  <c r="R15" i="29"/>
  <c r="AA191" i="7"/>
  <c r="Z15" i="29"/>
  <c r="I194" i="20"/>
  <c r="AC113" i="29" s="1"/>
  <c r="AE74" i="24"/>
  <c r="K108" i="11"/>
  <c r="I157" i="11"/>
  <c r="AE102" i="11"/>
  <c r="AE209" i="28"/>
  <c r="AE275" i="20"/>
  <c r="H77" i="20"/>
  <c r="I111" i="19"/>
  <c r="H38" i="18"/>
  <c r="H27" i="15"/>
  <c r="I67" i="15"/>
  <c r="I122" i="15"/>
  <c r="AB27" i="15"/>
  <c r="K122" i="15"/>
  <c r="I181" i="17"/>
  <c r="AE375" i="25"/>
  <c r="I381" i="25"/>
  <c r="H378" i="25"/>
  <c r="H21" i="27"/>
  <c r="AE107" i="27"/>
  <c r="AE231" i="14"/>
  <c r="AA78" i="29" s="1"/>
  <c r="AE21" i="14"/>
  <c r="AE16" i="12"/>
  <c r="H122" i="12"/>
  <c r="H19" i="12"/>
  <c r="H207" i="11"/>
  <c r="H48" i="11"/>
  <c r="I32" i="9"/>
  <c r="AE122" i="9"/>
  <c r="AE158" i="9"/>
  <c r="I164" i="9"/>
  <c r="AE179" i="9"/>
  <c r="I186" i="8"/>
  <c r="AE180" i="8"/>
  <c r="H183" i="8"/>
  <c r="H13" i="8"/>
  <c r="AE145" i="8"/>
  <c r="AE40" i="9"/>
  <c r="H111" i="9"/>
  <c r="H128" i="9"/>
  <c r="J128" i="9"/>
  <c r="AE119" i="12"/>
  <c r="I125" i="12"/>
  <c r="J27" i="17"/>
  <c r="H13" i="15"/>
  <c r="AE21" i="15"/>
  <c r="K281" i="20"/>
  <c r="I65" i="11"/>
  <c r="AE55" i="9"/>
  <c r="AE105" i="9"/>
  <c r="AB82" i="11"/>
  <c r="AE16" i="16"/>
  <c r="H79" i="11"/>
  <c r="AE76" i="8"/>
  <c r="AE157" i="8"/>
  <c r="H29" i="9"/>
  <c r="K164" i="9"/>
  <c r="AB164" i="9" s="1"/>
  <c r="AE76" i="11"/>
  <c r="H90" i="21"/>
  <c r="H87" i="21"/>
  <c r="K38" i="18"/>
  <c r="L194" i="20"/>
  <c r="AF113" i="29" s="1"/>
  <c r="AE84" i="21"/>
  <c r="AE4" i="22"/>
  <c r="H375" i="22"/>
  <c r="K28" i="22"/>
  <c r="AE26" i="9"/>
  <c r="AE204" i="11"/>
  <c r="K51" i="11"/>
  <c r="AB51" i="11" s="1"/>
  <c r="K157" i="11"/>
  <c r="AE56" i="26"/>
  <c r="AA153" i="29" s="1"/>
  <c r="AE173" i="7"/>
  <c r="AA14" i="29" s="1"/>
  <c r="K96" i="27"/>
  <c r="AE154" i="26"/>
  <c r="AA155" i="29" s="1"/>
  <c r="K128" i="14"/>
  <c r="AE105" i="19"/>
  <c r="AB281" i="20"/>
  <c r="K90" i="21"/>
  <c r="AE44" i="14"/>
  <c r="K43" i="22"/>
  <c r="J210" i="11"/>
  <c r="AE59" i="11"/>
  <c r="AE81" i="7"/>
  <c r="AA11" i="29" s="1"/>
  <c r="AE15" i="27"/>
  <c r="J160" i="26"/>
  <c r="K137" i="15"/>
  <c r="K240" i="19"/>
  <c r="AE181" i="15"/>
  <c r="AE108" i="14"/>
  <c r="H43" i="22"/>
  <c r="K126" i="11"/>
  <c r="AE45" i="11"/>
  <c r="K87" i="9"/>
  <c r="AE131" i="15"/>
  <c r="I137" i="15"/>
  <c r="AE175" i="14"/>
  <c r="I276" i="22"/>
  <c r="AE151" i="11"/>
  <c r="H62" i="26"/>
  <c r="H87" i="9"/>
  <c r="K68" i="22"/>
  <c r="AE105" i="8"/>
  <c r="H195" i="8"/>
  <c r="I198" i="8"/>
  <c r="AB16" i="8"/>
  <c r="AE117" i="8"/>
  <c r="AE59" i="8"/>
  <c r="AB186" i="8"/>
  <c r="AE10" i="8"/>
  <c r="AE238" i="28"/>
  <c r="H147" i="28"/>
  <c r="AE16" i="28"/>
  <c r="K191" i="28"/>
  <c r="K248" i="20"/>
  <c r="AB248" i="20" s="1"/>
  <c r="K80" i="20"/>
  <c r="H197" i="20"/>
  <c r="AE242" i="20"/>
  <c r="AE74" i="20"/>
  <c r="J194" i="20"/>
  <c r="AD113" i="29" s="1"/>
  <c r="K194" i="20"/>
  <c r="AE227" i="20"/>
  <c r="H237" i="19"/>
  <c r="H15" i="19"/>
  <c r="AE12" i="19"/>
  <c r="K146" i="19"/>
  <c r="AE48" i="19"/>
  <c r="AE90" i="19"/>
  <c r="K78" i="18"/>
  <c r="H274" i="14"/>
  <c r="AB304" i="14"/>
  <c r="K277" i="14"/>
  <c r="K47" i="14"/>
  <c r="H209" i="14"/>
  <c r="AE249" i="14"/>
  <c r="I47" i="14"/>
  <c r="AB47" i="14" s="1"/>
  <c r="I237" i="14"/>
  <c r="H61" i="12"/>
  <c r="H154" i="11"/>
  <c r="H126" i="11"/>
  <c r="H123" i="8"/>
  <c r="H320" i="10"/>
  <c r="H130" i="7"/>
  <c r="H87" i="7"/>
  <c r="K203" i="6"/>
  <c r="H145" i="5"/>
  <c r="H94" i="5"/>
  <c r="AE142" i="5"/>
  <c r="AE91" i="5"/>
  <c r="K210" i="5"/>
  <c r="K148" i="5"/>
  <c r="K113" i="5"/>
  <c r="K97" i="5"/>
  <c r="AE228" i="5"/>
  <c r="H70" i="5"/>
  <c r="I210" i="5"/>
  <c r="AB210" i="5" s="1"/>
  <c r="AB207" i="5"/>
  <c r="I70" i="5"/>
  <c r="AB70" i="5" s="1"/>
  <c r="AB67" i="5"/>
  <c r="AE64" i="5"/>
  <c r="AB148" i="5"/>
  <c r="AB94" i="5"/>
  <c r="I97" i="5"/>
  <c r="AE204" i="5"/>
  <c r="K234" i="5"/>
  <c r="K82" i="8"/>
  <c r="AB108" i="8"/>
  <c r="K111" i="8"/>
  <c r="AB111" i="8" s="1"/>
  <c r="K151" i="8"/>
  <c r="AB148" i="8"/>
  <c r="AB29" i="9"/>
  <c r="N32" i="9"/>
  <c r="AB46" i="9"/>
  <c r="AB22" i="16"/>
  <c r="AB62" i="8"/>
  <c r="I65" i="8"/>
  <c r="AB65" i="8" s="1"/>
  <c r="AB123" i="8"/>
  <c r="AB151" i="8"/>
  <c r="AB160" i="8"/>
  <c r="I163" i="8"/>
  <c r="AB163" i="8" s="1"/>
  <c r="AB110" i="5"/>
  <c r="I113" i="5"/>
  <c r="AB145" i="5"/>
  <c r="H210" i="5"/>
  <c r="H207" i="5"/>
  <c r="AB231" i="5"/>
  <c r="I234" i="5"/>
  <c r="AB234" i="5" s="1"/>
  <c r="AB13" i="8"/>
  <c r="AB198" i="8"/>
  <c r="AB79" i="11"/>
  <c r="AB79" i="8"/>
  <c r="I82" i="8"/>
  <c r="AB125" i="9"/>
  <c r="I128" i="9"/>
  <c r="AB128" i="9" s="1"/>
  <c r="K231" i="7"/>
  <c r="AB120" i="8"/>
  <c r="K32" i="9"/>
  <c r="AB161" i="9"/>
  <c r="AB182" i="9"/>
  <c r="K185" i="9"/>
  <c r="AB195" i="9"/>
  <c r="K198" i="9"/>
  <c r="AB198" i="9" s="1"/>
  <c r="K35" i="12"/>
  <c r="K125" i="12"/>
  <c r="K13" i="15"/>
  <c r="K12" i="18"/>
  <c r="K50" i="21"/>
  <c r="H108" i="8"/>
  <c r="H151" i="8"/>
  <c r="AB195" i="8"/>
  <c r="AB43" i="9"/>
  <c r="I61" i="9"/>
  <c r="AB61" i="9" s="1"/>
  <c r="AB58" i="9"/>
  <c r="K161" i="10"/>
  <c r="AB19" i="12"/>
  <c r="I22" i="12"/>
  <c r="AB22" i="12" s="1"/>
  <c r="H22" i="16"/>
  <c r="H19" i="16"/>
  <c r="H27" i="17"/>
  <c r="H30" i="17"/>
  <c r="AE175" i="17"/>
  <c r="K178" i="17"/>
  <c r="P181" i="17"/>
  <c r="P178" i="17"/>
  <c r="AB24" i="15"/>
  <c r="AB12" i="18"/>
  <c r="AB35" i="18"/>
  <c r="I38" i="18"/>
  <c r="AB38" i="18" s="1"/>
  <c r="AB35" i="21"/>
  <c r="I38" i="21"/>
  <c r="AB38" i="21" s="1"/>
  <c r="AB183" i="8"/>
  <c r="I111" i="9"/>
  <c r="AB111" i="9" s="1"/>
  <c r="AB108" i="9"/>
  <c r="H161" i="10"/>
  <c r="AB255" i="14"/>
  <c r="AB10" i="15"/>
  <c r="I13" i="15"/>
  <c r="AB13" i="15" s="1"/>
  <c r="K67" i="15"/>
  <c r="AB67" i="15" s="1"/>
  <c r="AE101" i="15"/>
  <c r="AB104" i="15"/>
  <c r="AE116" i="15"/>
  <c r="AB184" i="15"/>
  <c r="M187" i="15"/>
  <c r="AB87" i="21"/>
  <c r="I90" i="21"/>
  <c r="AB75" i="18"/>
  <c r="I78" i="18"/>
  <c r="AB78" i="18" s="1"/>
  <c r="I35" i="12"/>
  <c r="AB35" i="12" s="1"/>
  <c r="AB32" i="12"/>
  <c r="AB125" i="12"/>
  <c r="H64" i="15"/>
  <c r="H67" i="15"/>
  <c r="I50" i="21"/>
  <c r="AB50" i="21" s="1"/>
  <c r="AB47" i="21"/>
  <c r="AB132" i="8"/>
  <c r="K135" i="8"/>
  <c r="AB135" i="8" s="1"/>
  <c r="AB252" i="14"/>
  <c r="K30" i="17"/>
  <c r="AE61" i="15"/>
  <c r="H107" i="15"/>
  <c r="H187" i="15"/>
  <c r="AE72" i="18"/>
  <c r="H278" i="20"/>
  <c r="H38" i="21"/>
  <c r="I174" i="23"/>
  <c r="I62" i="24"/>
  <c r="AB62" i="24" s="1"/>
  <c r="AB59" i="24"/>
  <c r="M128" i="14"/>
  <c r="AB125" i="14"/>
  <c r="K114" i="14"/>
  <c r="H234" i="14"/>
  <c r="H237" i="14"/>
  <c r="AB93" i="19"/>
  <c r="I96" i="19"/>
  <c r="AB96" i="19" s="1"/>
  <c r="H87" i="22"/>
  <c r="AB61" i="12"/>
  <c r="AV68" i="29" s="1"/>
  <c r="I64" i="12"/>
  <c r="M64" i="12"/>
  <c r="AB64" i="12" s="1"/>
  <c r="AB181" i="17"/>
  <c r="I127" i="17"/>
  <c r="U127" i="17"/>
  <c r="U130" i="17" s="1"/>
  <c r="AB119" i="15"/>
  <c r="AB187" i="15"/>
  <c r="AE6" i="18"/>
  <c r="I124" i="23"/>
  <c r="AB121" i="23"/>
  <c r="AB122" i="12"/>
  <c r="AV69" i="29" s="1"/>
  <c r="AB9" i="18"/>
  <c r="AB278" i="20"/>
  <c r="AE32" i="21"/>
  <c r="H50" i="21"/>
  <c r="AE37" i="22"/>
  <c r="AE84" i="22"/>
  <c r="AE106" i="22"/>
  <c r="AE168" i="23"/>
  <c r="H171" i="23"/>
  <c r="R171" i="23"/>
  <c r="R174" i="23" s="1"/>
  <c r="U114" i="14"/>
  <c r="U111" i="14"/>
  <c r="AB111" i="14" s="1"/>
  <c r="AB107" i="15"/>
  <c r="H153" i="22"/>
  <c r="AB19" i="16"/>
  <c r="AE24" i="17"/>
  <c r="K127" i="17"/>
  <c r="I178" i="17"/>
  <c r="AB64" i="15"/>
  <c r="AE53" i="23"/>
  <c r="I59" i="23"/>
  <c r="AB59" i="23" s="1"/>
  <c r="AB56" i="23"/>
  <c r="AE118" i="23"/>
  <c r="H62" i="24"/>
  <c r="H59" i="24"/>
  <c r="I114" i="14"/>
  <c r="AB114" i="14" s="1"/>
  <c r="H304" i="14"/>
  <c r="H301" i="14"/>
  <c r="AB148" i="15"/>
  <c r="I151" i="15"/>
  <c r="AB151" i="15" s="1"/>
  <c r="H7" i="22"/>
  <c r="AE135" i="22"/>
  <c r="AE150" i="22"/>
  <c r="AE172" i="22"/>
  <c r="AE188" i="22"/>
  <c r="AE223" i="22"/>
  <c r="AE256" i="22"/>
  <c r="AE359" i="22"/>
  <c r="K124" i="23"/>
  <c r="K174" i="23"/>
  <c r="AB185" i="9"/>
  <c r="H111" i="14"/>
  <c r="AB173" i="10"/>
  <c r="K205" i="22"/>
  <c r="H276" i="22"/>
  <c r="I210" i="11"/>
  <c r="AB210" i="11" s="1"/>
  <c r="AB207" i="11"/>
  <c r="AB65" i="11"/>
  <c r="AB123" i="11"/>
  <c r="I126" i="11"/>
  <c r="AB126" i="11" s="1"/>
  <c r="AB378" i="25"/>
  <c r="AB105" i="11"/>
  <c r="I108" i="11"/>
  <c r="AB108" i="11" s="1"/>
  <c r="AB157" i="11"/>
  <c r="O203" i="6"/>
  <c r="BG9" i="29" s="1"/>
  <c r="AB301" i="14"/>
  <c r="K85" i="15"/>
  <c r="AB85" i="15" s="1"/>
  <c r="M381" i="25"/>
  <c r="AB381" i="25" s="1"/>
  <c r="AB274" i="14"/>
  <c r="I277" i="14"/>
  <c r="AB82" i="15"/>
  <c r="I85" i="15"/>
  <c r="AB62" i="11"/>
  <c r="AB84" i="9"/>
  <c r="I87" i="9"/>
  <c r="AB87" i="9" s="1"/>
  <c r="AB48" i="11"/>
  <c r="I121" i="26"/>
  <c r="AB154" i="11"/>
  <c r="H62" i="11"/>
  <c r="H108" i="11"/>
  <c r="K62" i="26"/>
  <c r="K130" i="7"/>
  <c r="I160" i="26"/>
  <c r="AB215" i="28"/>
  <c r="I209" i="14"/>
  <c r="K365" i="22"/>
  <c r="I113" i="27"/>
  <c r="AB113" i="27" s="1"/>
  <c r="AB110" i="27"/>
  <c r="AB77" i="24"/>
  <c r="I80" i="24"/>
  <c r="K18" i="7"/>
  <c r="K121" i="26"/>
  <c r="I181" i="14"/>
  <c r="AB181" i="14" s="1"/>
  <c r="AB178" i="14"/>
  <c r="AB93" i="27"/>
  <c r="H118" i="26"/>
  <c r="H181" i="14"/>
  <c r="I191" i="28"/>
  <c r="AB191" i="28" s="1"/>
  <c r="AF164" i="28"/>
  <c r="K80" i="19"/>
  <c r="AB111" i="19"/>
  <c r="I21" i="27"/>
  <c r="AB18" i="27"/>
  <c r="I244" i="28"/>
  <c r="AB241" i="28"/>
  <c r="AC167" i="28"/>
  <c r="M170" i="28"/>
  <c r="AB19" i="28"/>
  <c r="I22" i="28"/>
  <c r="AB22" i="28" s="1"/>
  <c r="AB245" i="20"/>
  <c r="J18" i="19"/>
  <c r="AB96" i="27"/>
  <c r="AB134" i="15"/>
  <c r="AB212" i="28"/>
  <c r="AC170" i="28"/>
  <c r="J54" i="19"/>
  <c r="AB54" i="19" s="1"/>
  <c r="AB51" i="19"/>
  <c r="AE234" i="19"/>
  <c r="AB143" i="19"/>
  <c r="I77" i="19"/>
  <c r="AB230" i="20"/>
  <c r="AB258" i="20"/>
  <c r="AB108" i="19"/>
  <c r="AE140" i="19"/>
  <c r="AB233" i="20"/>
  <c r="AB147" i="28"/>
  <c r="AB150" i="28" s="1"/>
  <c r="H245" i="20"/>
  <c r="I15" i="19"/>
  <c r="H108" i="19"/>
  <c r="I146" i="19"/>
  <c r="AB146" i="19" s="1"/>
  <c r="J147" i="28"/>
  <c r="K150" i="28" s="1"/>
  <c r="AE185" i="28"/>
  <c r="AE27" i="20"/>
  <c r="I237" i="19"/>
  <c r="AB261" i="20"/>
  <c r="AB77" i="20"/>
  <c r="AE199" i="22"/>
  <c r="AE270" i="22"/>
  <c r="K10" i="22"/>
  <c r="H68" i="22"/>
  <c r="K259" i="22"/>
  <c r="AB259" i="22" s="1"/>
  <c r="H25" i="22"/>
  <c r="AB375" i="22"/>
  <c r="AB156" i="22"/>
  <c r="AE372" i="22"/>
  <c r="H202" i="22"/>
  <c r="AB138" i="22"/>
  <c r="AE62" i="22"/>
  <c r="AB30" i="20"/>
  <c r="K33" i="20"/>
  <c r="AB33" i="20" s="1"/>
  <c r="T209" i="14"/>
  <c r="AB206" i="14"/>
  <c r="K130" i="17"/>
  <c r="H127" i="17"/>
  <c r="AB27" i="17"/>
  <c r="H181" i="17"/>
  <c r="R178" i="17"/>
  <c r="AB178" i="17" s="1"/>
  <c r="I30" i="17"/>
  <c r="AB30" i="17" s="1"/>
  <c r="AE124" i="17"/>
  <c r="V130" i="17"/>
  <c r="AB127" i="17"/>
  <c r="AB80" i="24"/>
  <c r="AB171" i="23"/>
  <c r="AB191" i="22"/>
  <c r="AB362" i="22"/>
  <c r="AB25" i="22"/>
  <c r="I28" i="22"/>
  <c r="AB28" i="22" s="1"/>
  <c r="AB90" i="22"/>
  <c r="AB141" i="22"/>
  <c r="AB229" i="22"/>
  <c r="AB276" i="22"/>
  <c r="AB273" i="22"/>
  <c r="AB365" i="22"/>
  <c r="AB40" i="22"/>
  <c r="I43" i="22"/>
  <c r="AB43" i="22" s="1"/>
  <c r="AB109" i="22"/>
  <c r="H138" i="22"/>
  <c r="H141" i="22"/>
  <c r="AB175" i="22"/>
  <c r="AB127" i="22"/>
  <c r="H259" i="22"/>
  <c r="I378" i="22"/>
  <c r="AB378" i="22" s="1"/>
  <c r="AB202" i="22"/>
  <c r="K194" i="22"/>
  <c r="AE22" i="22"/>
  <c r="I112" i="22"/>
  <c r="AB112" i="22" s="1"/>
  <c r="I205" i="22"/>
  <c r="AB205" i="22" s="1"/>
  <c r="AB7" i="22"/>
  <c r="I10" i="22"/>
  <c r="AB10" i="22" s="1"/>
  <c r="AB50" i="22"/>
  <c r="I53" i="22"/>
  <c r="AB53" i="22" s="1"/>
  <c r="I178" i="22"/>
  <c r="AB178" i="22" s="1"/>
  <c r="AB194" i="22"/>
  <c r="AB65" i="22"/>
  <c r="I68" i="22"/>
  <c r="AB68" i="22" s="1"/>
  <c r="AB124" i="22"/>
  <c r="AB226" i="22"/>
  <c r="AB87" i="22"/>
  <c r="AB153" i="22"/>
  <c r="AB244" i="28"/>
  <c r="AB80" i="20"/>
  <c r="AB21" i="27"/>
  <c r="K194" i="7"/>
  <c r="AB151" i="7"/>
  <c r="AV13" i="29" s="1"/>
  <c r="I154" i="7"/>
  <c r="H179" i="7"/>
  <c r="H176" i="7"/>
  <c r="AB127" i="7"/>
  <c r="AV12" i="29" s="1"/>
  <c r="AB176" i="7"/>
  <c r="AV14" i="29" s="1"/>
  <c r="AB84" i="7"/>
  <c r="AV11" i="29" s="1"/>
  <c r="M18" i="7"/>
  <c r="AB15" i="7"/>
  <c r="AV10" i="29" s="1"/>
  <c r="AB191" i="7"/>
  <c r="AV15" i="29" s="1"/>
  <c r="J87" i="7"/>
  <c r="I130" i="7"/>
  <c r="I179" i="7"/>
  <c r="AB228" i="7"/>
  <c r="I231" i="7"/>
  <c r="AB231" i="7" s="1"/>
  <c r="K154" i="7"/>
  <c r="AB251" i="7"/>
  <c r="I254" i="7"/>
  <c r="AB254" i="7" s="1"/>
  <c r="AE410" i="10"/>
  <c r="AA58" i="29" s="1"/>
  <c r="AE281" i="10"/>
  <c r="AA51" i="29" s="1"/>
  <c r="AE16" i="10"/>
  <c r="AA39" i="29" s="1"/>
  <c r="I287" i="10"/>
  <c r="I375" i="10"/>
  <c r="H7" i="10"/>
  <c r="K402" i="10"/>
  <c r="AE231" i="10"/>
  <c r="AA48" i="29" s="1"/>
  <c r="AE369" i="10"/>
  <c r="AA56" i="29" s="1"/>
  <c r="K140" i="10"/>
  <c r="H297" i="10"/>
  <c r="H416" i="10"/>
  <c r="AE155" i="10"/>
  <c r="AA42" i="29" s="1"/>
  <c r="K287" i="10"/>
  <c r="H287" i="10"/>
  <c r="AE314" i="10"/>
  <c r="AA53" i="29" s="1"/>
  <c r="K320" i="10"/>
  <c r="AE294" i="10"/>
  <c r="AA52" i="29" s="1"/>
  <c r="AE396" i="10"/>
  <c r="AA57" i="29" s="1"/>
  <c r="AE4" i="10"/>
  <c r="AA38" i="29" s="1"/>
  <c r="H237" i="10"/>
  <c r="AE134" i="10"/>
  <c r="AA41" i="29" s="1"/>
  <c r="AE204" i="10"/>
  <c r="AA46" i="29" s="1"/>
  <c r="AB7" i="10"/>
  <c r="AV38" i="29" s="1"/>
  <c r="M10" i="10"/>
  <c r="AB158" i="10"/>
  <c r="AV42" i="29" s="1"/>
  <c r="I161" i="10"/>
  <c r="I320" i="10"/>
  <c r="AB317" i="10"/>
  <c r="AV53" i="29" s="1"/>
  <c r="AB372" i="10"/>
  <c r="AV56" i="29" s="1"/>
  <c r="K375" i="10"/>
  <c r="N22" i="10"/>
  <c r="AB19" i="10"/>
  <c r="AV39" i="29" s="1"/>
  <c r="M300" i="10"/>
  <c r="AB297" i="10"/>
  <c r="AV52" i="29" s="1"/>
  <c r="AB207" i="10"/>
  <c r="AV46" i="29" s="1"/>
  <c r="I210" i="10"/>
  <c r="M237" i="10"/>
  <c r="AB234" i="10"/>
  <c r="AV48" i="29" s="1"/>
  <c r="I416" i="10"/>
  <c r="AB413" i="10"/>
  <c r="AV58" i="29" s="1"/>
  <c r="K210" i="10"/>
  <c r="M287" i="10"/>
  <c r="BE51" i="29" s="1"/>
  <c r="AB284" i="10"/>
  <c r="AV51" i="29" s="1"/>
  <c r="AB399" i="10"/>
  <c r="AV57" i="29" s="1"/>
  <c r="I402" i="10"/>
  <c r="AB402" i="10" s="1"/>
  <c r="K416" i="10"/>
  <c r="H207" i="10"/>
  <c r="AE58" i="12"/>
  <c r="AE79" i="15"/>
  <c r="I197" i="20" l="1"/>
  <c r="AE113" i="29"/>
  <c r="AY113" i="29" s="1"/>
  <c r="BU113" i="29" s="1"/>
  <c r="BA113" i="29"/>
  <c r="BU9" i="29"/>
  <c r="AB203" i="6"/>
  <c r="AY14" i="29"/>
  <c r="AQ156" i="29"/>
  <c r="BA15" i="29"/>
  <c r="BQ156" i="29"/>
  <c r="AR156" i="29"/>
  <c r="Y156" i="29"/>
  <c r="I156" i="29"/>
  <c r="BE48" i="29"/>
  <c r="BE52" i="29"/>
  <c r="BE38" i="29"/>
  <c r="R416" i="10"/>
  <c r="BJ58" i="29" s="1"/>
  <c r="AL58" i="29"/>
  <c r="AA300" i="10"/>
  <c r="BT52" i="29" s="1"/>
  <c r="AU52" i="29"/>
  <c r="N300" i="10"/>
  <c r="BF52" i="29" s="1"/>
  <c r="AH52" i="29"/>
  <c r="AA210" i="10"/>
  <c r="BT46" i="29" s="1"/>
  <c r="AU46" i="29"/>
  <c r="N210" i="10"/>
  <c r="BF46" i="29" s="1"/>
  <c r="AH46" i="29"/>
  <c r="Z161" i="10"/>
  <c r="BS42" i="29" s="1"/>
  <c r="AT42" i="29"/>
  <c r="M161" i="10"/>
  <c r="BE42" i="29" s="1"/>
  <c r="AG42" i="29"/>
  <c r="AA22" i="10"/>
  <c r="BT39" i="29" s="1"/>
  <c r="AU39" i="29"/>
  <c r="Z300" i="10"/>
  <c r="BS52" i="29" s="1"/>
  <c r="AT52" i="29"/>
  <c r="Z210" i="10"/>
  <c r="BS46" i="29" s="1"/>
  <c r="AT46" i="29"/>
  <c r="M210" i="10"/>
  <c r="BE46" i="29" s="1"/>
  <c r="AG46" i="29"/>
  <c r="Q22" i="10"/>
  <c r="BI39" i="29" s="1"/>
  <c r="AK39" i="29"/>
  <c r="AA10" i="10"/>
  <c r="BT38" i="29" s="1"/>
  <c r="AU38" i="29"/>
  <c r="AA237" i="10"/>
  <c r="BT48" i="29" s="1"/>
  <c r="AU48" i="29"/>
  <c r="AY57" i="29"/>
  <c r="BU57" i="29" s="1"/>
  <c r="R375" i="10"/>
  <c r="BJ56" i="29" s="1"/>
  <c r="AL56" i="29"/>
  <c r="BA56" i="29"/>
  <c r="R320" i="10"/>
  <c r="BJ53" i="29" s="1"/>
  <c r="AL53" i="29"/>
  <c r="BA53" i="29"/>
  <c r="K22" i="10"/>
  <c r="AF39" i="29"/>
  <c r="BA39" i="29" s="1"/>
  <c r="V375" i="10"/>
  <c r="BN56" i="29" s="1"/>
  <c r="AP56" i="29"/>
  <c r="M375" i="10"/>
  <c r="BE56" i="29" s="1"/>
  <c r="AG56" i="29"/>
  <c r="Z320" i="10"/>
  <c r="BS53" i="29" s="1"/>
  <c r="AT53" i="29"/>
  <c r="M320" i="10"/>
  <c r="BE53" i="29" s="1"/>
  <c r="AG53" i="29"/>
  <c r="AA287" i="10"/>
  <c r="BT51" i="29" s="1"/>
  <c r="AU51" i="29"/>
  <c r="R287" i="10"/>
  <c r="BJ51" i="29" s="1"/>
  <c r="AL51" i="29"/>
  <c r="BA51" i="29"/>
  <c r="AA161" i="10"/>
  <c r="BT42" i="29" s="1"/>
  <c r="AU42" i="29"/>
  <c r="N161" i="10"/>
  <c r="BF42" i="29" s="1"/>
  <c r="AH42" i="29"/>
  <c r="BF39" i="29"/>
  <c r="J156" i="29"/>
  <c r="O156" i="29"/>
  <c r="Z156" i="29"/>
  <c r="N156" i="29"/>
  <c r="AP156" i="29"/>
  <c r="AA416" i="10"/>
  <c r="BT58" i="29" s="1"/>
  <c r="AU58" i="29"/>
  <c r="N416" i="10"/>
  <c r="BF58" i="29" s="1"/>
  <c r="AH58" i="29"/>
  <c r="U375" i="10"/>
  <c r="BM56" i="29" s="1"/>
  <c r="AO56" i="29"/>
  <c r="R300" i="10"/>
  <c r="BJ52" i="29" s="1"/>
  <c r="AL52" i="29"/>
  <c r="Z287" i="10"/>
  <c r="BS51" i="29" s="1"/>
  <c r="AT51" i="29"/>
  <c r="R210" i="10"/>
  <c r="BJ46" i="29" s="1"/>
  <c r="AL46" i="29"/>
  <c r="R22" i="10"/>
  <c r="BJ39" i="29" s="1"/>
  <c r="AL39" i="29"/>
  <c r="Z416" i="10"/>
  <c r="BS58" i="29" s="1"/>
  <c r="AT58" i="29"/>
  <c r="M416" i="10"/>
  <c r="BE58" i="29" s="1"/>
  <c r="AG58" i="29"/>
  <c r="Q210" i="10"/>
  <c r="BI46" i="29" s="1"/>
  <c r="BU46" i="29" s="1"/>
  <c r="AK46" i="29"/>
  <c r="P161" i="10"/>
  <c r="BH42" i="29" s="1"/>
  <c r="AJ42" i="29"/>
  <c r="Z22" i="10"/>
  <c r="BS39" i="29" s="1"/>
  <c r="AT39" i="29"/>
  <c r="M22" i="10"/>
  <c r="BE39" i="29" s="1"/>
  <c r="AG39" i="29"/>
  <c r="R10" i="10"/>
  <c r="BJ38" i="29" s="1"/>
  <c r="AL38" i="29"/>
  <c r="R237" i="10"/>
  <c r="BJ48" i="29" s="1"/>
  <c r="AL48" i="29"/>
  <c r="AA375" i="10"/>
  <c r="BT56" i="29" s="1"/>
  <c r="AU56" i="29"/>
  <c r="N375" i="10"/>
  <c r="BF56" i="29" s="1"/>
  <c r="AH56" i="29"/>
  <c r="AA320" i="10"/>
  <c r="BT53" i="29" s="1"/>
  <c r="AU53" i="29"/>
  <c r="N320" i="10"/>
  <c r="BF53" i="29" s="1"/>
  <c r="AH53" i="29"/>
  <c r="P22" i="10"/>
  <c r="BH39" i="29" s="1"/>
  <c r="AJ39" i="29"/>
  <c r="Z10" i="10"/>
  <c r="BS38" i="29" s="1"/>
  <c r="AT38" i="29"/>
  <c r="Z237" i="10"/>
  <c r="BS48" i="29" s="1"/>
  <c r="AT48" i="29"/>
  <c r="Z375" i="10"/>
  <c r="BS56" i="29" s="1"/>
  <c r="AT56" i="29"/>
  <c r="AY56" i="29"/>
  <c r="Q320" i="10"/>
  <c r="BI53" i="29" s="1"/>
  <c r="AK53" i="29"/>
  <c r="AY53" i="29"/>
  <c r="N287" i="10"/>
  <c r="BF51" i="29" s="1"/>
  <c r="BU51" i="29" s="1"/>
  <c r="AH51" i="29"/>
  <c r="R161" i="10"/>
  <c r="BJ42" i="29" s="1"/>
  <c r="AL42" i="29"/>
  <c r="BA42" i="29"/>
  <c r="AF156" i="29"/>
  <c r="X140" i="10"/>
  <c r="BP41" i="29" s="1"/>
  <c r="BP156" i="29" s="1"/>
  <c r="W140" i="10"/>
  <c r="BO41" i="29" s="1"/>
  <c r="BO156" i="29" s="1"/>
  <c r="M156" i="29"/>
  <c r="L156" i="29"/>
  <c r="AA140" i="10"/>
  <c r="BT41" i="29" s="1"/>
  <c r="E156" i="29"/>
  <c r="M140" i="10"/>
  <c r="BE41" i="29" s="1"/>
  <c r="AG41" i="29"/>
  <c r="V140" i="10"/>
  <c r="BN41" i="29" s="1"/>
  <c r="BN156" i="29" s="1"/>
  <c r="O140" i="10"/>
  <c r="BG41" i="29" s="1"/>
  <c r="AI41" i="29"/>
  <c r="AB137" i="10"/>
  <c r="AV41" i="29" s="1"/>
  <c r="AC41" i="29"/>
  <c r="AY41" i="29" s="1"/>
  <c r="AN41" i="29"/>
  <c r="T140" i="10"/>
  <c r="BL41" i="29" s="1"/>
  <c r="U140" i="10"/>
  <c r="BM41" i="29" s="1"/>
  <c r="N140" i="10"/>
  <c r="BF41" i="29" s="1"/>
  <c r="AH41" i="29"/>
  <c r="Q140" i="10"/>
  <c r="BI41" i="29" s="1"/>
  <c r="AK41" i="29"/>
  <c r="P140" i="10"/>
  <c r="BH41" i="29" s="1"/>
  <c r="AJ41" i="29"/>
  <c r="Z140" i="10"/>
  <c r="BS41" i="29" s="1"/>
  <c r="R140" i="10"/>
  <c r="BJ41" i="29" s="1"/>
  <c r="AL41" i="29"/>
  <c r="BA41" i="29"/>
  <c r="AA237" i="14"/>
  <c r="BT78" i="29" s="1"/>
  <c r="AU78" i="29"/>
  <c r="AB234" i="14"/>
  <c r="AV78" i="29" s="1"/>
  <c r="Z237" i="14"/>
  <c r="BS78" i="29" s="1"/>
  <c r="AT78" i="29"/>
  <c r="T237" i="14"/>
  <c r="BL78" i="29" s="1"/>
  <c r="AN78" i="29"/>
  <c r="R237" i="14"/>
  <c r="BJ78" i="29" s="1"/>
  <c r="AL78" i="29"/>
  <c r="Q237" i="14"/>
  <c r="BI78" i="29" s="1"/>
  <c r="AK78" i="29"/>
  <c r="M237" i="14"/>
  <c r="BE78" i="29" s="1"/>
  <c r="AG78" i="29"/>
  <c r="AD78" i="29"/>
  <c r="BA78" i="29" s="1"/>
  <c r="K237" i="14"/>
  <c r="AB157" i="26"/>
  <c r="AV155" i="29" s="1"/>
  <c r="AB59" i="26"/>
  <c r="AV153" i="29" s="1"/>
  <c r="F156" i="29"/>
  <c r="T156" i="29"/>
  <c r="H156" i="29"/>
  <c r="R156" i="29"/>
  <c r="Q156" i="29"/>
  <c r="G156" i="29"/>
  <c r="BA155" i="29"/>
  <c r="P156" i="29"/>
  <c r="BA153" i="29"/>
  <c r="K156" i="29"/>
  <c r="AA160" i="26"/>
  <c r="BT155" i="29" s="1"/>
  <c r="AU155" i="29"/>
  <c r="R160" i="26"/>
  <c r="BJ155" i="29" s="1"/>
  <c r="AL155" i="29"/>
  <c r="Z160" i="26"/>
  <c r="BS155" i="29" s="1"/>
  <c r="AT155" i="29"/>
  <c r="Q160" i="26"/>
  <c r="BI155" i="29" s="1"/>
  <c r="AK155" i="29"/>
  <c r="AX156" i="29"/>
  <c r="U121" i="26"/>
  <c r="BM154" i="29" s="1"/>
  <c r="AO154" i="29"/>
  <c r="P62" i="26"/>
  <c r="BH153" i="29" s="1"/>
  <c r="AJ153" i="29"/>
  <c r="L160" i="26"/>
  <c r="AE155" i="29"/>
  <c r="BB155" i="29" s="1"/>
  <c r="N160" i="26"/>
  <c r="BF155" i="29" s="1"/>
  <c r="AH155" i="29"/>
  <c r="M160" i="26"/>
  <c r="BE155" i="29" s="1"/>
  <c r="AG155" i="29"/>
  <c r="O121" i="26"/>
  <c r="BG154" i="29" s="1"/>
  <c r="AI154" i="29"/>
  <c r="U160" i="26"/>
  <c r="BM155" i="29" s="1"/>
  <c r="AO155" i="29"/>
  <c r="P160" i="26"/>
  <c r="BH155" i="29" s="1"/>
  <c r="AJ155" i="29"/>
  <c r="T62" i="26"/>
  <c r="BL153" i="29" s="1"/>
  <c r="AN153" i="29"/>
  <c r="Z121" i="26"/>
  <c r="BS154" i="29" s="1"/>
  <c r="AT154" i="29"/>
  <c r="I62" i="26"/>
  <c r="AB62" i="26" s="1"/>
  <c r="AC153" i="29"/>
  <c r="AY153" i="29" s="1"/>
  <c r="Q121" i="26"/>
  <c r="BI154" i="29" s="1"/>
  <c r="AK154" i="29"/>
  <c r="AY154" i="29"/>
  <c r="AC156" i="29"/>
  <c r="AB118" i="26"/>
  <c r="AV154" i="29" s="1"/>
  <c r="P121" i="26"/>
  <c r="BH154" i="29" s="1"/>
  <c r="AJ154" i="29"/>
  <c r="N121" i="26"/>
  <c r="BF154" i="29" s="1"/>
  <c r="AH154" i="29"/>
  <c r="M121" i="26"/>
  <c r="BE154" i="29" s="1"/>
  <c r="AG154" i="29"/>
  <c r="R121" i="26"/>
  <c r="BJ154" i="29" s="1"/>
  <c r="AL154" i="29"/>
  <c r="BA154" i="29"/>
  <c r="AA121" i="26"/>
  <c r="BT154" i="29" s="1"/>
  <c r="AU154" i="29"/>
  <c r="AA156" i="29"/>
  <c r="AY10" i="29"/>
  <c r="AY12" i="29"/>
  <c r="AA194" i="7"/>
  <c r="BT15" i="29" s="1"/>
  <c r="AU15" i="29"/>
  <c r="R194" i="7"/>
  <c r="BJ15" i="29" s="1"/>
  <c r="AL15" i="29"/>
  <c r="R179" i="7"/>
  <c r="BJ14" i="29" s="1"/>
  <c r="AL14" i="29"/>
  <c r="K179" i="7"/>
  <c r="AB179" i="7" s="1"/>
  <c r="AD14" i="29"/>
  <c r="BA14" i="29" s="1"/>
  <c r="N154" i="7"/>
  <c r="BF13" i="29" s="1"/>
  <c r="AH13" i="29"/>
  <c r="M130" i="7"/>
  <c r="BE12" i="29" s="1"/>
  <c r="AG12" i="29"/>
  <c r="M87" i="7"/>
  <c r="BE11" i="29" s="1"/>
  <c r="AG11" i="29"/>
  <c r="S18" i="7"/>
  <c r="BK10" i="29" s="1"/>
  <c r="AM10" i="29"/>
  <c r="M194" i="7"/>
  <c r="AG15" i="29"/>
  <c r="AA179" i="7"/>
  <c r="BT14" i="29" s="1"/>
  <c r="AU14" i="29"/>
  <c r="Q179" i="7"/>
  <c r="BI14" i="29" s="1"/>
  <c r="AK14" i="29"/>
  <c r="S154" i="7"/>
  <c r="BK13" i="29" s="1"/>
  <c r="AM13" i="29"/>
  <c r="BA12" i="29"/>
  <c r="R130" i="7"/>
  <c r="BJ12" i="29" s="1"/>
  <c r="AL12" i="29"/>
  <c r="AA130" i="7"/>
  <c r="BT12" i="29" s="1"/>
  <c r="AU12" i="29"/>
  <c r="BA11" i="29"/>
  <c r="R18" i="7"/>
  <c r="BJ10" i="29" s="1"/>
  <c r="AL10" i="29"/>
  <c r="BA10" i="29"/>
  <c r="P194" i="7"/>
  <c r="BH15" i="29" s="1"/>
  <c r="AJ15" i="29"/>
  <c r="Z179" i="7"/>
  <c r="BS14" i="29" s="1"/>
  <c r="AT14" i="29"/>
  <c r="P154" i="7"/>
  <c r="BH13" i="29" s="1"/>
  <c r="AJ13" i="29"/>
  <c r="AY13" i="29"/>
  <c r="S130" i="7"/>
  <c r="BK12" i="29" s="1"/>
  <c r="AM12" i="29"/>
  <c r="BE10" i="29"/>
  <c r="Q154" i="7"/>
  <c r="BI13" i="29" s="1"/>
  <c r="AK13" i="29"/>
  <c r="Z154" i="7"/>
  <c r="BS13" i="29" s="1"/>
  <c r="AT13" i="29"/>
  <c r="T130" i="7"/>
  <c r="BL12" i="29" s="1"/>
  <c r="AN12" i="29"/>
  <c r="P87" i="7"/>
  <c r="BH11" i="29" s="1"/>
  <c r="AJ11" i="29"/>
  <c r="P18" i="7"/>
  <c r="BH10" i="29" s="1"/>
  <c r="AJ10" i="29"/>
  <c r="I18" i="7"/>
  <c r="AB18" i="7" s="1"/>
  <c r="N179" i="7"/>
  <c r="BF14" i="29" s="1"/>
  <c r="AH14" i="29"/>
  <c r="R154" i="7"/>
  <c r="BJ13" i="29" s="1"/>
  <c r="AL13" i="29"/>
  <c r="AA154" i="7"/>
  <c r="BT13" i="29" s="1"/>
  <c r="AU13" i="29"/>
  <c r="Q130" i="7"/>
  <c r="BI12" i="29" s="1"/>
  <c r="AK12" i="29"/>
  <c r="Z130" i="7"/>
  <c r="BS12" i="29" s="1"/>
  <c r="AT12" i="29"/>
  <c r="Q87" i="7"/>
  <c r="BI11" i="29" s="1"/>
  <c r="AK11" i="29"/>
  <c r="Z87" i="7"/>
  <c r="BS11" i="29" s="1"/>
  <c r="AT11" i="29"/>
  <c r="O18" i="7"/>
  <c r="BG10" i="29" s="1"/>
  <c r="BG156" i="29" s="1"/>
  <c r="AI10" i="29"/>
  <c r="Z194" i="7"/>
  <c r="BS15" i="29" s="1"/>
  <c r="AT15" i="29"/>
  <c r="Q194" i="7"/>
  <c r="BI15" i="29" s="1"/>
  <c r="AK15" i="29"/>
  <c r="AY15" i="29"/>
  <c r="M179" i="7"/>
  <c r="BE14" i="29" s="1"/>
  <c r="AG14" i="29"/>
  <c r="O154" i="7"/>
  <c r="BG13" i="29" s="1"/>
  <c r="AI13" i="29"/>
  <c r="N130" i="7"/>
  <c r="BF12" i="29" s="1"/>
  <c r="AH12" i="29"/>
  <c r="N87" i="7"/>
  <c r="BF11" i="29" s="1"/>
  <c r="AH11" i="29"/>
  <c r="AA87" i="7"/>
  <c r="BT11" i="29" s="1"/>
  <c r="AU11" i="29"/>
  <c r="AA18" i="7"/>
  <c r="BT10" i="29" s="1"/>
  <c r="AU10" i="29"/>
  <c r="N18" i="7"/>
  <c r="BF10" i="29" s="1"/>
  <c r="AH10" i="29"/>
  <c r="P179" i="7"/>
  <c r="BH14" i="29" s="1"/>
  <c r="AJ14" i="29"/>
  <c r="T154" i="7"/>
  <c r="BL13" i="29" s="1"/>
  <c r="AN13" i="29"/>
  <c r="O130" i="7"/>
  <c r="BG12" i="29" s="1"/>
  <c r="AI12" i="29"/>
  <c r="L87" i="7"/>
  <c r="AB87" i="7" s="1"/>
  <c r="AE11" i="29"/>
  <c r="BB11" i="29" s="1"/>
  <c r="Z18" i="7"/>
  <c r="BS10" i="29" s="1"/>
  <c r="AT10" i="29"/>
  <c r="Q18" i="7"/>
  <c r="BI10" i="29" s="1"/>
  <c r="AK10" i="29"/>
  <c r="O194" i="7"/>
  <c r="BG15" i="29" s="1"/>
  <c r="AI15" i="29"/>
  <c r="M154" i="7"/>
  <c r="BE13" i="29" s="1"/>
  <c r="AG13" i="29"/>
  <c r="P130" i="7"/>
  <c r="BH12" i="29" s="1"/>
  <c r="AJ12" i="29"/>
  <c r="T87" i="7"/>
  <c r="BL11" i="29" s="1"/>
  <c r="AN11" i="29"/>
  <c r="T18" i="7"/>
  <c r="BL10" i="29" s="1"/>
  <c r="AN10" i="29"/>
  <c r="K197" i="20"/>
  <c r="AB90" i="21"/>
  <c r="AB122" i="15"/>
  <c r="AB137" i="15"/>
  <c r="AB128" i="14"/>
  <c r="AB209" i="14"/>
  <c r="AB32" i="9"/>
  <c r="AB174" i="23"/>
  <c r="AB287" i="10"/>
  <c r="AB97" i="5"/>
  <c r="I262" i="22"/>
  <c r="AB262" i="22" s="1"/>
  <c r="AB82" i="8"/>
  <c r="AB197" i="20"/>
  <c r="AB194" i="20"/>
  <c r="AV113" i="29" s="1"/>
  <c r="I50" i="14"/>
  <c r="AB50" i="14" s="1"/>
  <c r="AB277" i="14"/>
  <c r="AB113" i="5"/>
  <c r="AB375" i="10"/>
  <c r="I18" i="19"/>
  <c r="AB18" i="19" s="1"/>
  <c r="AB15" i="19"/>
  <c r="AB77" i="19"/>
  <c r="I80" i="19"/>
  <c r="AB80" i="19" s="1"/>
  <c r="AB124" i="23"/>
  <c r="AB237" i="19"/>
  <c r="I240" i="19"/>
  <c r="AB240" i="19" s="1"/>
  <c r="I130" i="17"/>
  <c r="AB130" i="17" s="1"/>
  <c r="AB320" i="10"/>
  <c r="AB154" i="7"/>
  <c r="AB416" i="10"/>
  <c r="AB210" i="10"/>
  <c r="BU156" i="29" l="1"/>
  <c r="AM156" i="29"/>
  <c r="BJ156" i="29"/>
  <c r="BF156" i="29"/>
  <c r="BU58" i="29"/>
  <c r="BK156" i="29"/>
  <c r="AD156" i="29"/>
  <c r="AJ156" i="29"/>
  <c r="AY156" i="29"/>
  <c r="AN156" i="29"/>
  <c r="BB156" i="29"/>
  <c r="AU156" i="29"/>
  <c r="AL156" i="29"/>
  <c r="AH156" i="29"/>
  <c r="BI156" i="29"/>
  <c r="AI156" i="29"/>
  <c r="BU53" i="29"/>
  <c r="BU39" i="29"/>
  <c r="BU52" i="29"/>
  <c r="BH156" i="29"/>
  <c r="AK156" i="29"/>
  <c r="BU42" i="29"/>
  <c r="BU56" i="29"/>
  <c r="AB161" i="10"/>
  <c r="AB300" i="10"/>
  <c r="AB22" i="10"/>
  <c r="BU38" i="29"/>
  <c r="BU48" i="29"/>
  <c r="AB10" i="10"/>
  <c r="AB237" i="10"/>
  <c r="BA156" i="29"/>
  <c r="BU41" i="29"/>
  <c r="AB140" i="10"/>
  <c r="AV156" i="29"/>
  <c r="AG156" i="29"/>
  <c r="BU78" i="29"/>
  <c r="BL156" i="29"/>
  <c r="AB237" i="14"/>
  <c r="BS156" i="29"/>
  <c r="AO156" i="29"/>
  <c r="AB160" i="26"/>
  <c r="AT156" i="29"/>
  <c r="BU153" i="29"/>
  <c r="BM156" i="29"/>
  <c r="BU155" i="29"/>
  <c r="AE156" i="29"/>
  <c r="AB121" i="26"/>
  <c r="BT156" i="29"/>
  <c r="BU154" i="29"/>
  <c r="BU14" i="29"/>
  <c r="BU11" i="29"/>
  <c r="BU12" i="29"/>
  <c r="BU10" i="29"/>
  <c r="BE15" i="29"/>
  <c r="BU15" i="29" s="1"/>
  <c r="AB194" i="7"/>
  <c r="BU13" i="29"/>
  <c r="AB130" i="7"/>
  <c r="BE156" i="29" l="1"/>
</calcChain>
</file>

<file path=xl/sharedStrings.xml><?xml version="1.0" encoding="utf-8"?>
<sst xmlns="http://schemas.openxmlformats.org/spreadsheetml/2006/main" count="21059" uniqueCount="854">
  <si>
    <t>ELECCIÓN DE CONCEJALES A LOS AYUNTAMIENTOS</t>
  </si>
  <si>
    <t>No</t>
  </si>
  <si>
    <t>DTTO</t>
  </si>
  <si>
    <t>CVE</t>
  </si>
  <si>
    <t>MUNICIPIO</t>
  </si>
  <si>
    <t>LOCALIDAD</t>
  </si>
  <si>
    <t>SECCION</t>
  </si>
  <si>
    <t>TIPO_CASILLA</t>
  </si>
  <si>
    <t>LISTA_NOM</t>
  </si>
  <si>
    <t>PAN</t>
  </si>
  <si>
    <t>PRI</t>
  </si>
  <si>
    <t>PRD</t>
  </si>
  <si>
    <t>PVEM</t>
  </si>
  <si>
    <t>PT</t>
  </si>
  <si>
    <t>PMC</t>
  </si>
  <si>
    <t>PUP</t>
  </si>
  <si>
    <t>PNA</t>
  </si>
  <si>
    <t>PSD</t>
  </si>
  <si>
    <t>MORENA</t>
  </si>
  <si>
    <t>PES</t>
  </si>
  <si>
    <t>PRS</t>
  </si>
  <si>
    <t>PAN-PRD</t>
  </si>
  <si>
    <t>PRI-PVEM</t>
  </si>
  <si>
    <t>PNA-PSD</t>
  </si>
  <si>
    <t>IND_1</t>
  </si>
  <si>
    <t>IND_2</t>
  </si>
  <si>
    <t>IND_3</t>
  </si>
  <si>
    <t>IND_4</t>
  </si>
  <si>
    <t>IND_5</t>
  </si>
  <si>
    <t>CNR</t>
  </si>
  <si>
    <t>NULOS</t>
  </si>
  <si>
    <t>VOT_TOTAL</t>
  </si>
  <si>
    <t>ACATLAN DE PEREZ FIGUEROA</t>
  </si>
  <si>
    <t>BASICA</t>
  </si>
  <si>
    <t>CONTIGUA 1</t>
  </si>
  <si>
    <t>CONTIGUA 2</t>
  </si>
  <si>
    <t>ESPECIAL 1</t>
  </si>
  <si>
    <t xml:space="preserve">TETELA </t>
  </si>
  <si>
    <t xml:space="preserve">ARROYO DE ENMEDIO </t>
  </si>
  <si>
    <t xml:space="preserve">CONJUNTO HABITACIONAL LAS MARGARITAS </t>
  </si>
  <si>
    <t xml:space="preserve">VICENTE CAMALOTE </t>
  </si>
  <si>
    <t xml:space="preserve">GUADALUPE DE REYES </t>
  </si>
  <si>
    <t>BARBASCO</t>
  </si>
  <si>
    <t>CAÑAMAZAL</t>
  </si>
  <si>
    <t>CONEJO</t>
  </si>
  <si>
    <t>ZONA URBANA</t>
  </si>
  <si>
    <t>ASERRADERO</t>
  </si>
  <si>
    <t>LA DEFENSA</t>
  </si>
  <si>
    <t>EL PORVENIR</t>
  </si>
  <si>
    <t>CARBONERA</t>
  </si>
  <si>
    <t>OJO DE AGUA, PALMA CUATA</t>
  </si>
  <si>
    <t>LA JUNTA</t>
  </si>
  <si>
    <t>CAÑADA SAN ANTONIO</t>
  </si>
  <si>
    <t>LA SELVA</t>
  </si>
  <si>
    <t>JOLIET</t>
  </si>
  <si>
    <t xml:space="preserve">LA RAYA </t>
  </si>
  <si>
    <t>TEMBLADERAS DEL CASTILLO</t>
  </si>
  <si>
    <t>LOS CORRALES</t>
  </si>
  <si>
    <t>CERRO MOJARRA LA CAPILLA</t>
  </si>
  <si>
    <t>COSOLAPA SARMIENTO</t>
  </si>
  <si>
    <t>LA TABAQUERA</t>
  </si>
  <si>
    <t>EL SEDRAL</t>
  </si>
  <si>
    <t>EXTRAORDINARIA</t>
  </si>
  <si>
    <t>ARROYO DE PITA</t>
  </si>
  <si>
    <t>RANCHO GRANDE</t>
  </si>
  <si>
    <t>A</t>
  </si>
  <si>
    <t>VOTACIÓN TOTAL EMITIDA EN EL MUNICIPIO</t>
  </si>
  <si>
    <t>B</t>
  </si>
  <si>
    <t>DISTRIBUCIÓN FINAL DE VOTOS A PARTIDOS POLITICOS Y  CANDIDATOS INDEPENDIENTES EN SU CASO</t>
  </si>
  <si>
    <t>C</t>
  </si>
  <si>
    <t>VOTACIÓN TOTAL EMITIDA PARA LOS CANDIDATOS DE LAS COALICIONES, PARTIDOS POLÍTICOS Y CANDIDATOS INDEPENDIENTES EN SU CASO</t>
  </si>
  <si>
    <t>COALICION CREO
PAN-PRD</t>
  </si>
  <si>
    <t>COALCIÓN
PRI-PVEM</t>
  </si>
  <si>
    <t>COSOLAPA</t>
  </si>
  <si>
    <t>SAN JOSE INDEPENDENCIA</t>
  </si>
  <si>
    <t>SAN JOSE TENANGO</t>
  </si>
  <si>
    <t>UNION HIDALGO</t>
  </si>
  <si>
    <t>AGUACATITLA</t>
  </si>
  <si>
    <t>POZO DE AGUILA</t>
  </si>
  <si>
    <t>PUERTO BUENAVISTA</t>
  </si>
  <si>
    <t>SITIO IGLESIA</t>
  </si>
  <si>
    <t>EXTRAORDINARIA 1</t>
  </si>
  <si>
    <t>AGUA CIENEGA</t>
  </si>
  <si>
    <t>CERRO OTATE</t>
  </si>
  <si>
    <t>CAÑADA DE MAMEY</t>
  </si>
  <si>
    <t>LLANO DE ARNICA</t>
  </si>
  <si>
    <t>SAN JORGE BUENAVISTA</t>
  </si>
  <si>
    <t>TEOCUATLAN</t>
  </si>
  <si>
    <t>TIERRA COLORADA</t>
  </si>
  <si>
    <t>ALTAMIRA</t>
  </si>
  <si>
    <t>MINA DE ARENA</t>
  </si>
  <si>
    <t>CERRO PALMERA</t>
  </si>
  <si>
    <t>SAN MARTIN CABALLERO</t>
  </si>
  <si>
    <t>CERRO LIQUIDAMBAR</t>
  </si>
  <si>
    <t>CERRO CENTRAL</t>
  </si>
  <si>
    <t>CERRO  RABON</t>
  </si>
  <si>
    <t>SAN MIGUEL SOYALTPEC</t>
  </si>
  <si>
    <t>TEMASCAL</t>
  </si>
  <si>
    <t>ESPECIAL</t>
  </si>
  <si>
    <t>MIGUEL HIDALGO</t>
  </si>
  <si>
    <t>CONTIGUA</t>
  </si>
  <si>
    <t>ISLA MALSAGA</t>
  </si>
  <si>
    <t>EXTRA</t>
  </si>
  <si>
    <t>ARROLLO CARACOL</t>
  </si>
  <si>
    <t>CERRO AGUA PLATANAR</t>
  </si>
  <si>
    <t>CABEZA DE TIGRE</t>
  </si>
  <si>
    <t>LA BREÑA</t>
  </si>
  <si>
    <t>EL CARMEN</t>
  </si>
  <si>
    <t>N.C.P. A.LA REFORMA</t>
  </si>
  <si>
    <t>LA REFORMA</t>
  </si>
  <si>
    <t>NUEVO PASO NAZARENO</t>
  </si>
  <si>
    <t>COSOLAPA CARACOL</t>
  </si>
  <si>
    <t>COLONIA AGRICOLA COSOLTEPEC</t>
  </si>
  <si>
    <t>LAS MARGARITA</t>
  </si>
  <si>
    <t>LA MARGARITAS</t>
  </si>
  <si>
    <t>CORRAL DE PIEDRA</t>
  </si>
  <si>
    <t>LA NUEVA POCHOTA</t>
  </si>
  <si>
    <t>LA CANDELARIA</t>
  </si>
  <si>
    <t>EXTRA 1</t>
  </si>
  <si>
    <t>NVO.ARROLLO CHICALI</t>
  </si>
  <si>
    <t>EL ENCAJONADO</t>
  </si>
  <si>
    <t>NVO.PESCADITO DE ABAJO</t>
  </si>
  <si>
    <t>ISLA SOYALTEPEC</t>
  </si>
  <si>
    <t>AGUA ESCONDIDA</t>
  </si>
  <si>
    <t>BENITO JUAREZ SEGUNDO</t>
  </si>
  <si>
    <t>PIEDRA DE AMOLAR</t>
  </si>
  <si>
    <t>ARROYO TIGRE</t>
  </si>
  <si>
    <t>CERRO TEPEZCUINCLE</t>
  </si>
  <si>
    <t>NUEVO PESCADITO DE ABAJO II</t>
  </si>
  <si>
    <t>SAN PEDRO IXCATLAN</t>
  </si>
  <si>
    <t>CABEZA DE TILPAN</t>
  </si>
  <si>
    <t>SAN FELIPE TILPAN</t>
  </si>
  <si>
    <t>ARROYO ZONTLE</t>
  </si>
  <si>
    <t>CERRO QUEMADO</t>
  </si>
  <si>
    <t>ARROLLO MURCIELAGO</t>
  </si>
  <si>
    <t>CERRO PROGRESO</t>
  </si>
  <si>
    <t>CAMINO SACRISTAN</t>
  </si>
  <si>
    <t>SAN LUCAS OJITLAN</t>
  </si>
  <si>
    <t>EXTRAORDINARIA 2</t>
  </si>
  <si>
    <t>HUAUTEPEC</t>
  </si>
  <si>
    <t>AGUA DE TINTA</t>
  </si>
  <si>
    <t>EL CAMARON  HUAUTEPEC</t>
  </si>
  <si>
    <t>HUAUTLA DE JIMENEZ</t>
  </si>
  <si>
    <t>CALLE ABELARDO L. RODRÍGUEZ</t>
  </si>
  <si>
    <t>C1</t>
  </si>
  <si>
    <t>C2</t>
  </si>
  <si>
    <t>CALLE PERIFÉRICO 20 DE NOVIEMBRE</t>
  </si>
  <si>
    <t>CALLE 16 DE SEPTIEMBRE, NÚMERO 72, COLONIA PALO DE CEDRO, BARRIO INI</t>
  </si>
  <si>
    <t>CALLE CUAUHTÉMOC, SIN NÚMERO</t>
  </si>
  <si>
    <t>CALLE INGENIERO JORGE L. TAMAYO, SIN NÚMERO, BARRIO LA JOYA</t>
  </si>
  <si>
    <t>CALLE INGENIERO JORGE L. TAMAYO, SIN NÚMERO</t>
  </si>
  <si>
    <t>S1</t>
  </si>
  <si>
    <t>CALLE EMILIANO ZAPATA, NÚMERO 31, PLAN DE CARRIL</t>
  </si>
  <si>
    <t>AGUA DE PARED, SAN ANDRÉS HIDALGO</t>
  </si>
  <si>
    <t>COLONIA CENTRO, SAN ANDRÉS HIDALGO</t>
  </si>
  <si>
    <t>SAN AGUSTÍN ZARAGOZA</t>
  </si>
  <si>
    <t>E1</t>
  </si>
  <si>
    <t>AGUA CATITLA</t>
  </si>
  <si>
    <t>AGUA DE CERRO</t>
  </si>
  <si>
    <t>AGUA DE TIERRA</t>
  </si>
  <si>
    <t>AGUA DE LA ROSA</t>
  </si>
  <si>
    <t>BARRANCA SECA</t>
  </si>
  <si>
    <t>SAN FELIPE</t>
  </si>
  <si>
    <t>E2</t>
  </si>
  <si>
    <t>SANTA CRUZ DE JUÁREZ</t>
  </si>
  <si>
    <t>LOMA CHILAR</t>
  </si>
  <si>
    <t> 13</t>
  </si>
  <si>
    <t>PLAN CARLOTA</t>
  </si>
  <si>
    <t>RÍO SANTIAGO</t>
  </si>
  <si>
    <t>E1C1</t>
  </si>
  <si>
    <t>LOMA CHAPULTEPEC</t>
  </si>
  <si>
    <t>EL CARRIZAL</t>
  </si>
  <si>
    <t>XOCHITONALCO</t>
  </si>
  <si>
    <t>SANTA CATARINA BUENA VISTA</t>
  </si>
  <si>
    <t>SAN BARTOLOME AYAUTLA</t>
  </si>
  <si>
    <t>SAN JUAN BAUTISTA CUICATLÁN</t>
  </si>
  <si>
    <t>SAN JUAN COYULA</t>
  </si>
  <si>
    <t>SANTIAGO QUIOTEPEC</t>
  </si>
  <si>
    <t>SAN PEDRO NODON</t>
  </si>
  <si>
    <t>LA IBERIA</t>
  </si>
  <si>
    <t>SAN PEDRO CHICOZAPOTES</t>
  </si>
  <si>
    <t>SAN FRANCISCO TUTEPETONGO</t>
  </si>
  <si>
    <t>SAN JOSE DEL CHILAR</t>
  </si>
  <si>
    <t>SANTIAGO DOMINGUILLO</t>
  </si>
  <si>
    <t>SAN GABRIEL ALMOLOYAS</t>
  </si>
  <si>
    <t>SANTA CATARINA TLAXILA</t>
  </si>
  <si>
    <t>SAN JUAN COATZOSPAM</t>
  </si>
  <si>
    <t>SAM JUAN COATZOSPAM</t>
  </si>
  <si>
    <t>SANTA MARÍA TECOMAVACA</t>
  </si>
  <si>
    <t>SANTA MARIA TEOPOXCO</t>
  </si>
  <si>
    <t>VILLA NUEVA</t>
  </si>
  <si>
    <t>TEPETITLAN</t>
  </si>
  <si>
    <t>CHIAPAS</t>
  </si>
  <si>
    <t>SANTA MARIA TEXCATITLAN</t>
  </si>
  <si>
    <t>TEOTITLAN DE FLORES MAGON</t>
  </si>
  <si>
    <t>VALERIO TRUJANO</t>
  </si>
  <si>
    <t>TOMELLIN</t>
  </si>
  <si>
    <t>05</t>
  </si>
  <si>
    <t>ASUNCIÓN NOCHIXTLÁN</t>
  </si>
  <si>
    <t>CONTIGUA 3</t>
  </si>
  <si>
    <r>
      <t>C</t>
    </r>
    <r>
      <rPr>
        <sz val="10"/>
        <color theme="1"/>
        <rFont val="Arial Narrow"/>
        <family val="2"/>
      </rPr>
      <t>ONTIGUA 1</t>
    </r>
  </si>
  <si>
    <t>SAN ANDRES DINICUITI</t>
  </si>
  <si>
    <t>SANTA MARIA TUTLA</t>
  </si>
  <si>
    <t>SANTIAGO DEL RIO</t>
  </si>
  <si>
    <t>SAN ANDRÉS ZAUTLA</t>
  </si>
  <si>
    <t>SAN ISIDRO</t>
  </si>
  <si>
    <t>SAN PABLO HUITZO</t>
  </si>
  <si>
    <t>SANTA MARIA TENEXPAM</t>
  </si>
  <si>
    <t>SAN PEDRO Y SAN PABLO TEPOSCOLULA</t>
  </si>
  <si>
    <t>GUADALUPE VISTA HERMOSA</t>
  </si>
  <si>
    <t>SAN FELIPE IXTAPA</t>
  </si>
  <si>
    <t>SANTO DOMINGO TLACHITONGO</t>
  </si>
  <si>
    <t>SANTIAGO CACALOXTEPEC</t>
  </si>
  <si>
    <t>SANTIAGO SUCHILQUITONGO</t>
  </si>
  <si>
    <t>VILLA TEJUPAM DE LA UNION</t>
  </si>
  <si>
    <t>YODOBADA VILLA TEJUPAM DE LA UNION</t>
  </si>
  <si>
    <t>ASUNCIÓN CUYOTEPEJI</t>
  </si>
  <si>
    <t>Asunción Cuyotepeji</t>
  </si>
  <si>
    <t>CONTIGUA  1</t>
  </si>
  <si>
    <t>FRESNILLO DE TRUJANO</t>
  </si>
  <si>
    <t>CIRUELOS GUAPOTCINGO</t>
  </si>
  <si>
    <t>MARISCALA DE JUAREZ</t>
  </si>
  <si>
    <t>SANTA CRUZ EL FRAYLE</t>
  </si>
  <si>
    <t>GUADALUPE LA HUERTILLA</t>
  </si>
  <si>
    <t>SAN PEDRO ATOYAC</t>
  </si>
  <si>
    <t>SAN MIGUEL CARRIZAL</t>
  </si>
  <si>
    <t>San Jerónimo Silacayoapilla</t>
  </si>
  <si>
    <t>SAN MARCOS ARTEAGA</t>
  </si>
  <si>
    <t>VISTAHERMOS DE CARDENAS</t>
  </si>
  <si>
    <t>SANTA CRUZ TACACHE DE MINA</t>
  </si>
  <si>
    <t xml:space="preserve">CORREDOR DEL PALACIO MUNICIPAL </t>
  </si>
  <si>
    <t>RICARDO FLORES MAGON, CENTRO</t>
  </si>
  <si>
    <t>SAN JOSE LA PRADERA</t>
  </si>
  <si>
    <t>SANTIAGO AYUQUILILLA</t>
  </si>
  <si>
    <t>SANTA CATARINA ESTANCIA</t>
  </si>
  <si>
    <t>VILLA DE SANTIAGO CHAZUMBA</t>
  </si>
  <si>
    <t>SANTO DOMINGO TIANGUISTENGO</t>
  </si>
  <si>
    <t>SAN SEBASTIAN DE LA FRONTERA</t>
  </si>
  <si>
    <t>OLLERAS DE BUSTAMANTE</t>
  </si>
  <si>
    <t>SAN JOSE CHICHIHUALTEPEC</t>
  </si>
  <si>
    <t>LUNATITLAN DEL PROGRESO</t>
  </si>
  <si>
    <t>SANTA MARIA ACAQUIZAPAN</t>
  </si>
  <si>
    <t>SAN JUAN NOCHIXTLAN</t>
  </si>
  <si>
    <t>SANTO DOMINGO TONALA</t>
  </si>
  <si>
    <t>NATIVIDAD</t>
  </si>
  <si>
    <t>SAN ANDRES SABINILLO</t>
  </si>
  <si>
    <t xml:space="preserve">SAN JUAN REYES </t>
  </si>
  <si>
    <t>SAN SEBASTIAN DEL MONTE</t>
  </si>
  <si>
    <t xml:space="preserve">YETLA DE JUAREZ </t>
  </si>
  <si>
    <t>Silacayoapam</t>
  </si>
  <si>
    <t>San Sebastian Zoquiapam</t>
  </si>
  <si>
    <t>San Juan Trujano</t>
  </si>
  <si>
    <t>San Juan Huaxtepec</t>
  </si>
  <si>
    <t xml:space="preserve">San Vicente el Zapote </t>
  </si>
  <si>
    <t>San Martin del Estado</t>
  </si>
  <si>
    <t>San Antonio</t>
  </si>
  <si>
    <t xml:space="preserve">Santiago Patlanala </t>
  </si>
  <si>
    <t>El Carmen</t>
  </si>
  <si>
    <t>Santiago Asuncion</t>
  </si>
  <si>
    <t>Los Reyes Michiapa</t>
  </si>
  <si>
    <t>San geronimo Progreso</t>
  </si>
  <si>
    <t>San Miguel Aguacates</t>
  </si>
  <si>
    <t>San Andres Montaña</t>
  </si>
  <si>
    <t>SAN MIGUEL AHUEHUETITLAN</t>
  </si>
  <si>
    <t>SAN PEDRO AMUZGOS</t>
  </si>
  <si>
    <t>CHALCATONGO DE HIDALGO</t>
  </si>
  <si>
    <t xml:space="preserve"> CHALCATONGO DE HIDALGO</t>
  </si>
  <si>
    <t>CHAPULTEPEC</t>
  </si>
  <si>
    <t>ALDAMA</t>
  </si>
  <si>
    <t>CAÑADA MORELOS</t>
  </si>
  <si>
    <t>SANTA CATARINA YUXIA</t>
  </si>
  <si>
    <t>SAN AGUSTIN ATENANGO</t>
  </si>
  <si>
    <t>SAN FRANCISCO PAXTLAHUACA</t>
  </si>
  <si>
    <t>COALICION PAN PRD</t>
  </si>
  <si>
    <t xml:space="preserve">
PAN-PRD</t>
  </si>
  <si>
    <t xml:space="preserve"> 
PRI-PVEM</t>
  </si>
  <si>
    <t>BARRIO DEL REFUGIO TEZOATLAN DE SEGURA Y LUNA</t>
  </si>
  <si>
    <t>CENTRO HEROICA VILLA TEZOATLAN DE SEGURA Y LUNA</t>
  </si>
  <si>
    <t>BARRIO DEL PERU, TEZOATLAN DE SEGURA Y LUNA</t>
  </si>
  <si>
    <t>SAN JUAN CUITITO</t>
  </si>
  <si>
    <t>JUQUILA DE LEON</t>
  </si>
  <si>
    <t>SAN ISIDRO EL NARANJO</t>
  </si>
  <si>
    <t>YUCUÑUTI DE BENITO JUAREZ</t>
  </si>
  <si>
    <t>SAN ANDRES YUTATIO</t>
  </si>
  <si>
    <t>YUCUQUIMI DE OCAMPO</t>
  </si>
  <si>
    <t>SAN MARTIN DEL RIO</t>
  </si>
  <si>
    <t>SAN JUAN DIQUIYU</t>
  </si>
  <si>
    <t>SANTA CATARINA YUTANDU</t>
  </si>
  <si>
    <t>SAN ISIDRO DE ZARAGOZA</t>
  </si>
  <si>
    <t>SANTA MARIA TINDU</t>
  </si>
  <si>
    <t>HEROICA VILLA TEZOATLAN DE SEGURA Y LUNA,
 CUNA DE LA INDEPENDENCIA DE OAXACA, OAXACA.</t>
  </si>
  <si>
    <t>Heroica Ciudad de Tlaxiaco</t>
  </si>
  <si>
    <t>Contigua 1</t>
  </si>
  <si>
    <t>Contigua 2</t>
  </si>
  <si>
    <t>Contigua 3</t>
  </si>
  <si>
    <t>Contigua 4</t>
  </si>
  <si>
    <t>Especial 1</t>
  </si>
  <si>
    <t>Especial 2</t>
  </si>
  <si>
    <t>Contigua 5</t>
  </si>
  <si>
    <t>Ojo de Agua</t>
  </si>
  <si>
    <t>Guadalupe Hidalgo</t>
  </si>
  <si>
    <t>Santo Domingo Huendio</t>
  </si>
  <si>
    <t>El Ojite Cuauhtemoc</t>
  </si>
  <si>
    <t>Capilla del Carrizal</t>
  </si>
  <si>
    <t>Llano de Guadalupe</t>
  </si>
  <si>
    <t>Santa Maria Cuquila</t>
  </si>
  <si>
    <t>Agua Zarca</t>
  </si>
  <si>
    <t>Plan de Guadalupe</t>
  </si>
  <si>
    <t>San Miguel del Progreso</t>
  </si>
  <si>
    <t>Mexicalcingo de los Granados</t>
  </si>
  <si>
    <t>San Felipe Tincado</t>
  </si>
  <si>
    <t>San Pedro Yosotatu</t>
  </si>
  <si>
    <t>SAN JUAN BAUTISTA  VALLE NACIONAL</t>
  </si>
  <si>
    <t>SAN RAFAEL AGUA PESCADITO</t>
  </si>
  <si>
    <t>CERRO MIRADOR</t>
  </si>
  <si>
    <t>CERRO ARMADILLO GRANDE</t>
  </si>
  <si>
    <t>SAN ISIDRO CHINANTLILLA</t>
  </si>
  <si>
    <t>CERRO MARIN (MONTE FLOR)</t>
  </si>
  <si>
    <t>ARROYO DE BANCO</t>
  </si>
  <si>
    <t>SAN ANTONIO OCOTE</t>
  </si>
  <si>
    <t>SAN JUAN PALANTLA</t>
  </si>
  <si>
    <t>SAN FELIPE DE LEÓN</t>
  </si>
  <si>
    <t>SANTA FÉ Y LA MAR</t>
  </si>
  <si>
    <t>SAN MATEO YETLA</t>
  </si>
  <si>
    <t>PASO NUEVO LA HAMACA</t>
  </si>
  <si>
    <t>LA RINCONADA</t>
  </si>
  <si>
    <t>SAN CRITÓBAL DE LA VEGA</t>
  </si>
  <si>
    <t>VILLA DE ETLA</t>
  </si>
  <si>
    <t>COALICION CREO_x000D_
PAN-PRD</t>
  </si>
  <si>
    <t>COALCIÓN_x000D_
PRI-PVEM</t>
  </si>
  <si>
    <t>SANTIAGO NILTEPEC</t>
  </si>
  <si>
    <t>agencia del cazadero</t>
  </si>
  <si>
    <t>agencia de las petacas</t>
  </si>
  <si>
    <t>agencia municipal. Teotepec, Oax.</t>
  </si>
  <si>
    <t>XIII</t>
  </si>
  <si>
    <t>SAN JACINTO AMILPAS</t>
  </si>
  <si>
    <t xml:space="preserve">OAXACA </t>
  </si>
  <si>
    <t>CONTIGUA 4</t>
  </si>
  <si>
    <t>CONTIGUA 5</t>
  </si>
  <si>
    <t>MC</t>
  </si>
  <si>
    <t>NA</t>
  </si>
  <si>
    <t>Nulos</t>
  </si>
  <si>
    <t>CUILAPAM DE GUERRERO</t>
  </si>
  <si>
    <t>C1.  JULIO CESAR AQUINO MALDONADO</t>
  </si>
  <si>
    <t>C2.  MARIO EMILIO ZARATE VASQUEZ</t>
  </si>
  <si>
    <t>SANTA CRUZ XOXOCOTLAN</t>
  </si>
  <si>
    <t>CONTIGUA 6</t>
  </si>
  <si>
    <t>CONTIGUA 7</t>
  </si>
  <si>
    <t>CONTIGUA 8</t>
  </si>
  <si>
    <t>CONTIGUA 9</t>
  </si>
  <si>
    <t>CONTIGUA 10</t>
  </si>
  <si>
    <t xml:space="preserve">NULOS </t>
  </si>
  <si>
    <t>VILLA DE ZAACHILA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</si>
  <si>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</si>
  <si>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</si>
  <si>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</si>
  <si>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</si>
  <si>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</si>
  <si>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</si>
  <si>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</si>
  <si>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>ASUNCION OCOTLAN</t>
  </si>
  <si>
    <t xml:space="preserve">DISTRIBUCIÓN FINAL DE VOTOS A PARTIDOS POLITICOS </t>
  </si>
  <si>
    <t xml:space="preserve">VOTACIÓN TOTAL EMITIDA PARA LOS CANDIDATOS DE LAS COALICIONES Y PARTIDOS POLÍTICOS </t>
  </si>
  <si>
    <t>CIENEGA DE ZIMATLAN</t>
  </si>
  <si>
    <t>OCOTLAN DE MORELOS</t>
  </si>
  <si>
    <t>SAN PABLO HUIXTEPEC</t>
  </si>
  <si>
    <t>SANTA ANA ZEGACHE</t>
  </si>
  <si>
    <t>SAN JERONIMO ZEGACHE</t>
  </si>
  <si>
    <t>SANTA MARIA ROALO</t>
  </si>
  <si>
    <t>ZIMATLÁN DE ÁLVAREZ</t>
  </si>
  <si>
    <t>SANTIAGO CLAVELLINAS</t>
  </si>
  <si>
    <t>SAN PEDRO TOTOMACHAPAM</t>
  </si>
  <si>
    <t>SAN PEDRO EL ALTO</t>
  </si>
  <si>
    <t>SAN SEBASTIÁN RÍO DULCE</t>
  </si>
  <si>
    <t>VALDEFLORES</t>
  </si>
  <si>
    <t>SAN JOSÉ GUELATOVÁ DE DÍAZ</t>
  </si>
  <si>
    <t>SAN BALTAZAR CHICHICAPAM</t>
  </si>
  <si>
    <t>SAN PABLO VILLA DE MITLA</t>
  </si>
  <si>
    <t>TLACOLULA DE MATAMOROS</t>
  </si>
  <si>
    <t>EXTRAORDINARIA 1 CONTIGUA 1</t>
  </si>
  <si>
    <t>EXTRAORDINARIA 1 CONTIGUA 2</t>
  </si>
  <si>
    <t>SANTA MARIA MIXTEQUILLA</t>
  </si>
  <si>
    <t>SALINA CRUZ</t>
  </si>
  <si>
    <t>ESPECIAL 2</t>
  </si>
  <si>
    <t>SANTA MARIA XADANI</t>
  </si>
  <si>
    <t>HEROICA CIUDAD DE EJUTLA DE CRESPO</t>
  </si>
  <si>
    <t>LA ZORITANA</t>
  </si>
  <si>
    <t>SAN MATÍAS CHILAZOA</t>
  </si>
  <si>
    <t>LA NORIA DE ORTIZ</t>
  </si>
  <si>
    <t>MONTE DEL TORO</t>
  </si>
  <si>
    <t>SANTA MARTHA CHICHIHUALTEPEC</t>
  </si>
  <si>
    <t>EL VERGEL</t>
  </si>
  <si>
    <t>SANTA CRUZ NEXILA</t>
  </si>
  <si>
    <t>LOS OCOTES</t>
  </si>
  <si>
    <t>EL CERRO DE LAS HUERTAS</t>
  </si>
  <si>
    <t>NUEVO VENUSTIANO CARRANZA</t>
  </si>
  <si>
    <t>EL ARROGANTE JUSTO BENÍTEZ</t>
  </si>
  <si>
    <t>LA ERMITA</t>
  </si>
  <si>
    <t>LA NORIA</t>
  </si>
  <si>
    <t>LA ESCALERA</t>
  </si>
  <si>
    <t>MAGDALENA OCOTLAN</t>
  </si>
  <si>
    <t>SAN AGUSTIN AMATENGO</t>
  </si>
  <si>
    <t>VILLA SOLA DE VEGA</t>
  </si>
  <si>
    <t>VILLA SOLA DE VEGA</t>
    <phoneticPr fontId="8" type="noConversion"/>
  </si>
  <si>
    <t>VILLA SOLA DE VEGA</t>
    <phoneticPr fontId="8" type="noConversion"/>
  </si>
  <si>
    <t>SAN JUAN ELOTEPEC</t>
    <phoneticPr fontId="8" type="noConversion"/>
  </si>
  <si>
    <t>SAN JUAN ELOTEPEC</t>
    <phoneticPr fontId="8" type="noConversion"/>
  </si>
  <si>
    <t>SAN SEBASTIAN DE LAS GRUTAS</t>
    <phoneticPr fontId="8" type="noConversion"/>
  </si>
  <si>
    <t>NACHIHUI, VILLA SOLA DE VEGA</t>
    <phoneticPr fontId="8" type="noConversion"/>
  </si>
  <si>
    <t>SANTOS REYES SOLA</t>
    <phoneticPr fontId="8" type="noConversion"/>
  </si>
  <si>
    <t>SAN ISIDRO OJO DE AGUA</t>
    <phoneticPr fontId="8" type="noConversion"/>
  </si>
  <si>
    <t>EL COMUN, SECCION CUARTA</t>
    <phoneticPr fontId="8" type="noConversion"/>
  </si>
  <si>
    <t>EL COMUN, SECCION CUARTA</t>
    <phoneticPr fontId="8" type="noConversion"/>
  </si>
  <si>
    <t>EL POTRERO</t>
    <phoneticPr fontId="8" type="noConversion"/>
  </si>
  <si>
    <t>SAN AGUSTIN</t>
    <phoneticPr fontId="8" type="noConversion"/>
  </si>
  <si>
    <t>SAN CRISTOBAL</t>
    <phoneticPr fontId="8" type="noConversion"/>
  </si>
  <si>
    <t>MARTIRES DE TACUBAYA</t>
  </si>
  <si>
    <t>EL NARANJO</t>
  </si>
  <si>
    <t>PINOTEPA DE DON LUIS</t>
  </si>
  <si>
    <t>SAN ANDRES HUAXPALTEPEC</t>
  </si>
  <si>
    <t>SAN JOSE ESTANCIA GRANDE</t>
  </si>
  <si>
    <t>SAN JUAN BAUTISTA LO DE SOTO</t>
  </si>
  <si>
    <t xml:space="preserve">SAN JUAN CACAHUATEPEC </t>
  </si>
  <si>
    <t>SAN JUAN CACAHUATEPEC</t>
  </si>
  <si>
    <t xml:space="preserve"> SAN JUAN CACAHUATEPEC</t>
  </si>
  <si>
    <t>SAN ANTONIO OCOTLAN</t>
  </si>
  <si>
    <t>BUENAVISTA</t>
  </si>
  <si>
    <t>PIE DE LA CUESTA</t>
  </si>
  <si>
    <t>SAN FRANCISCO SAYULTEPEC</t>
  </si>
  <si>
    <t>ALTO DE LAS MESAS</t>
  </si>
  <si>
    <t>SAN JUAN COLORADO</t>
  </si>
  <si>
    <t>SANTA MARÍA NUTIO</t>
  </si>
  <si>
    <t>NUEVO PROGRESO</t>
  </si>
  <si>
    <t xml:space="preserve">LA SOLEDAD </t>
  </si>
  <si>
    <t>PEÑAS NEGRAS</t>
  </si>
  <si>
    <t xml:space="preserve">AGUA FRIA </t>
  </si>
  <si>
    <t>SAN LORENZO</t>
  </si>
  <si>
    <t>SANTA MARIA YOSOCANI</t>
  </si>
  <si>
    <t>SAN MIGUEL TETEPELCINGO</t>
  </si>
  <si>
    <t>SAN MIGUEL TLACAMAMA</t>
  </si>
  <si>
    <t>EL ZAPOTE</t>
  </si>
  <si>
    <t>ZAPOTE BLANCO</t>
  </si>
  <si>
    <t>SAN ANTONIO EL CARRIZO</t>
  </si>
  <si>
    <t xml:space="preserve">SAN PEDRO JICAYAN </t>
  </si>
  <si>
    <t>LA CHUPARROSA</t>
  </si>
  <si>
    <t xml:space="preserve">AGUA DULCE </t>
  </si>
  <si>
    <t xml:space="preserve">SAN JUAN JICAYAN </t>
  </si>
  <si>
    <t xml:space="preserve">SANTIAGO JICAYAN </t>
  </si>
  <si>
    <t>SAN JOSÉ YUTATUYAA</t>
  </si>
  <si>
    <t xml:space="preserve">YUTANDAYOO JICAYAN </t>
  </si>
  <si>
    <t>SAN SEBASTIAN IXCAPA</t>
  </si>
  <si>
    <t xml:space="preserve">SAN SEBASTIAN IXCAPA </t>
  </si>
  <si>
    <t>CAMOTINCHÁN</t>
  </si>
  <si>
    <t>COSTATITLÁN</t>
  </si>
  <si>
    <t>LA CAÑADA DEL TOTOMOXTLE</t>
  </si>
  <si>
    <t>VISTA HERMOSA</t>
  </si>
  <si>
    <t>SANTA MARIA CORTIJO</t>
  </si>
  <si>
    <t xml:space="preserve">SANTA MARÍA HUAZOLOTITLAN </t>
  </si>
  <si>
    <t>YUTANICANI</t>
  </si>
  <si>
    <t>JOSÉ MARÍA MORELOS</t>
  </si>
  <si>
    <t>PASO DEL JIOTE</t>
  </si>
  <si>
    <t>SANTA MARÍA HUAZOLOTITLAN</t>
  </si>
  <si>
    <t>JOSE MARÍA MORELOS</t>
  </si>
  <si>
    <t>SANTA MARÍA CHICOMETEPEC</t>
  </si>
  <si>
    <t xml:space="preserve"> SANTA MARÍA CHICOMETEPEC</t>
  </si>
  <si>
    <t>EL POTRERO</t>
  </si>
  <si>
    <t>SANTIAGO JAMILTEPEC</t>
  </si>
  <si>
    <t>SANTA CRUZ FLORES MAGÓN</t>
  </si>
  <si>
    <t>SAN JOSÉ DE LAS FLORES</t>
  </si>
  <si>
    <t>SANTA ELENA COMALTEPEC</t>
  </si>
  <si>
    <t>PASO DE LA REYNA</t>
  </si>
  <si>
    <t>LA HUMEDAD</t>
  </si>
  <si>
    <t>CHARCO NDUAYOO</t>
  </si>
  <si>
    <t>SAN JOSÉ RÍO VERDE</t>
  </si>
  <si>
    <t>RÍO VIEJO</t>
  </si>
  <si>
    <t>SANTIAGO LLANO GRANDE</t>
  </si>
  <si>
    <t>RANCHO NUEVO</t>
  </si>
  <si>
    <t>SAN FRANCISCO EL MAGUEY</t>
  </si>
  <si>
    <t>SANTIAGO PINOTEPA NACIONAL</t>
  </si>
  <si>
    <t>EL CIRUELO</t>
  </si>
  <si>
    <t>LO DE CANDELA</t>
  </si>
  <si>
    <t>LAGUNILLAS</t>
  </si>
  <si>
    <t>MANCUERNAS</t>
  </si>
  <si>
    <t>SANTA MARÍA JICALTEPEC</t>
  </si>
  <si>
    <t>CORRALERO</t>
  </si>
  <si>
    <t>MOTILLA</t>
  </si>
  <si>
    <t>GUADALUPE VICTORIA</t>
  </si>
  <si>
    <t>EL CARRIZO</t>
  </si>
  <si>
    <t>PIEDRA BLANCA</t>
  </si>
  <si>
    <t>CERRO DE LA ESPERANZA</t>
  </si>
  <si>
    <t xml:space="preserve"> LOS POCITOS</t>
  </si>
  <si>
    <t>COLLANTES</t>
  </si>
  <si>
    <t>SANTIAGO TAPEXTLA</t>
  </si>
  <si>
    <t>LLANO GRANDE</t>
  </si>
  <si>
    <t>TECOYAME</t>
  </si>
  <si>
    <t>SANTO DOMINGO ARMENTA</t>
  </si>
  <si>
    <t xml:space="preserve">SAN PEDRO MIXTEPEC </t>
  </si>
  <si>
    <t>SAN PEDRO MIXTEPEC</t>
  </si>
  <si>
    <t>BAJOS DE CHILA</t>
  </si>
  <si>
    <t>PUERTO ESCONDIO</t>
  </si>
  <si>
    <t>SAN ANDRES COPALA</t>
  </si>
  <si>
    <t>SAN MIGUEL</t>
  </si>
  <si>
    <t>VOTACION TOTAL EMITIDA EN EL MUNICIPIO</t>
  </si>
  <si>
    <t>VILLA DE TUTUTEPEC DE MELCHOR OCAMPO</t>
  </si>
  <si>
    <t>LA LUZ TUTUTEPEC</t>
  </si>
  <si>
    <t>SAN JOSE MANIALTEPEC</t>
  </si>
  <si>
    <t>RIO GRANDE</t>
  </si>
  <si>
    <t>SAN JOSE DEL PROGRESO</t>
  </si>
  <si>
    <t>SANTA ROSA DE LIMA</t>
  </si>
  <si>
    <t>SANTA CRUZ TUTUTEPEC</t>
  </si>
  <si>
    <t>SANTA MARIA ACATEPEC</t>
  </si>
  <si>
    <t>SANTA ANA TUTUTEPEC</t>
  </si>
  <si>
    <t>SANTIAGO JOCOTEPEC</t>
  </si>
  <si>
    <t>CHACAHUA</t>
  </si>
  <si>
    <t>ZAPOTALITO</t>
  </si>
  <si>
    <t>CACALOTEPEC</t>
  </si>
  <si>
    <t>SANTA CATARINA JUQUILA</t>
  </si>
  <si>
    <t>SANTA CATALINA JUQUILA</t>
  </si>
  <si>
    <t>SAN JOSE IXTAPAN</t>
  </si>
  <si>
    <t>SAN FRANCISCO IXPANTEPEC</t>
  </si>
  <si>
    <t>SAN MARCOS ZACATEPEC</t>
  </si>
  <si>
    <t>SANTA MARIA YOLOTEPEC</t>
  </si>
  <si>
    <t>SANTA MARIA AMIALTEPEC</t>
  </si>
  <si>
    <t>CINCO NEGRITOS</t>
  </si>
  <si>
    <t>MONTE OSCURO</t>
  </si>
  <si>
    <t xml:space="preserve">EL CAMALOTE </t>
  </si>
  <si>
    <t>SANGUIJUELA</t>
  </si>
  <si>
    <t>SANTIAGO TETEPEC</t>
  </si>
  <si>
    <t>OCOTLAN DE JUAREZ</t>
  </si>
  <si>
    <t>SOLEDAD CARRIZO</t>
  </si>
  <si>
    <t>LA CUMBRE</t>
  </si>
  <si>
    <t>SANTA CRUZ TIHUIXTE</t>
  </si>
  <si>
    <t>EL OCOTE</t>
  </si>
  <si>
    <t>MIAHUATLÁN DE PORFIRIO DÍAZ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</si>
  <si>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</si>
  <si>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AGUA DEL SOL</t>
  </si>
  <si>
    <t>GUIXE</t>
  </si>
  <si>
    <t>EL ZOMPANTLE</t>
  </si>
  <si>
    <t>BRAMADEROS</t>
  </si>
  <si>
    <t>LA SOLEDAD</t>
  </si>
  <si>
    <t>SAN JOSÉ LLANO GRANDE</t>
  </si>
  <si>
    <t>SAN FELIPE YEGACHÍN</t>
  </si>
  <si>
    <t>SAN PEDRO AMATLÁN</t>
  </si>
  <si>
    <t>SANTA CATARINA ROATINA</t>
  </si>
  <si>
    <t>SAN MIGUEL YOGOVANA</t>
  </si>
  <si>
    <t>SANTA CATARINA COATLÁN</t>
  </si>
  <si>
    <t>SAN PEDRO COATLÁN</t>
  </si>
  <si>
    <t>SITIO LACHIDOBLAS</t>
  </si>
  <si>
    <t>ESTEBAN ARIAS PINACHO</t>
  </si>
  <si>
    <t>CHAHUITES</t>
  </si>
  <si>
    <t>MATIAS ROMERO AVENDAÑO</t>
  </si>
  <si>
    <t>PNAL</t>
  </si>
  <si>
    <t>SANTO DOMINGO ZANATEPEC</t>
  </si>
  <si>
    <t>04_3</t>
  </si>
  <si>
    <t>210_20</t>
  </si>
  <si>
    <t>5_5</t>
  </si>
  <si>
    <t>SAN ANNTONINO CASTILLO VELASCO</t>
  </si>
  <si>
    <t>SAN ANTONINO CASTILLO VELASCO</t>
  </si>
  <si>
    <t>ZAPOTITLAN LAGUNAS</t>
  </si>
  <si>
    <t>GUADALUPE DEL RECREO</t>
  </si>
  <si>
    <t>Nancy Ramirez Sandoval</t>
  </si>
  <si>
    <t>Javier Martín Villagómez Herrera</t>
  </si>
  <si>
    <t>Joel Bernardo Zamora Montes</t>
  </si>
  <si>
    <t>Óscar Mejía Bravo</t>
  </si>
  <si>
    <t>HUAJUAPAN DE LEÓN</t>
  </si>
  <si>
    <t>Fraccionamiento Fovissste 1a Sección</t>
  </si>
  <si>
    <t>Colonia Reforma</t>
  </si>
  <si>
    <t>Colonia del Maestro</t>
  </si>
  <si>
    <t>Colonia Alta Vista de Juárez</t>
  </si>
  <si>
    <t xml:space="preserve">Colonia El Calvario </t>
  </si>
  <si>
    <t>Colonia La Merced</t>
  </si>
  <si>
    <t>Colonia Centro (Calle Valerio Trujano)</t>
  </si>
  <si>
    <t>Colonia Tepeyac</t>
  </si>
  <si>
    <t>Colonia Centro (Calle Nuyoo)</t>
  </si>
  <si>
    <t>Colonia Centro (Calle Tapia)</t>
  </si>
  <si>
    <t xml:space="preserve">Colonia Centro (Calle H. Colegio Militar) </t>
  </si>
  <si>
    <t>Colonia Centro (Calle Galeana)</t>
  </si>
  <si>
    <t>Colonia Los Presidentes</t>
  </si>
  <si>
    <t>Colonia Aviación</t>
  </si>
  <si>
    <t>Fraccionamiento Jardines del Sur</t>
  </si>
  <si>
    <t>Agencia El Carmen</t>
  </si>
  <si>
    <t>Agencia Las Animas</t>
  </si>
  <si>
    <t>Agencia Santa María Xochixtlapilco</t>
  </si>
  <si>
    <t>Agencia Magdalena Tetaltepec</t>
  </si>
  <si>
    <t>Agencia Ahuehuetitlán de Gonzalez</t>
  </si>
  <si>
    <t>Agencia Santa María Ayú</t>
  </si>
  <si>
    <t>Agencia Santiago Chilixtlahuaca</t>
  </si>
  <si>
    <t>Agencia Rancho Ramírez</t>
  </si>
  <si>
    <t>Agencia Rancho Dolores</t>
  </si>
  <si>
    <t>Agencia El Molino</t>
  </si>
  <si>
    <t>Agencia San Miguel Papalutla</t>
  </si>
  <si>
    <t>Agencia San Pedro Yodoyuxi</t>
  </si>
  <si>
    <t>Agencia Santa Teresa</t>
  </si>
  <si>
    <t>Agencia Saucitlán de Morelos</t>
  </si>
  <si>
    <t>Agencia San Francisco Yosocuta</t>
  </si>
  <si>
    <t>Agencia San Sebastian Progreso</t>
  </si>
  <si>
    <t>OAXACA DE JUÁREZ</t>
  </si>
  <si>
    <t>COMÚN
PNA-PSD</t>
  </si>
  <si>
    <t xml:space="preserve">VILLA DE TAMAZULAPAM DEL PROGRESO </t>
  </si>
  <si>
    <t>SANTIAGO JUXTLAHUACA</t>
  </si>
  <si>
    <t>OBS: EL PAQUETE FUE ROBADO</t>
  </si>
  <si>
    <t>SANTA ROSA CAXTLAHUACA</t>
  </si>
  <si>
    <t>SANTA CATARINA NOLTEPEC</t>
  </si>
  <si>
    <t>SANTIAGO NARANJAS</t>
  </si>
  <si>
    <t>UNION DE CARDENAS</t>
  </si>
  <si>
    <t>UNION DE LOS ANGELES</t>
  </si>
  <si>
    <t xml:space="preserve">SANTA MARIA ASUNCION </t>
  </si>
  <si>
    <t>SAN MIGUEL CUEVAS</t>
  </si>
  <si>
    <t>SANTA MARIA YUCUNICOCO</t>
  </si>
  <si>
    <t>SAN JUAN PIÑAS</t>
  </si>
  <si>
    <t>SANTOS REYES ZOCHIQUILAZALA</t>
  </si>
  <si>
    <t>SAN PEDRO CHAYUCO</t>
  </si>
  <si>
    <t>LA SABANA</t>
  </si>
  <si>
    <t>CONCEPCION CARRIZAL</t>
  </si>
  <si>
    <t>SAN JUAN COPALA</t>
  </si>
  <si>
    <t>RASTROJO COPALA</t>
  </si>
  <si>
    <t>GUADALUPE TILAPA</t>
  </si>
  <si>
    <t>TIERRA BLANCA COPALA</t>
  </si>
  <si>
    <t>COYUCHI, COPALA</t>
  </si>
  <si>
    <t>YOSOYUXI COPALA</t>
  </si>
  <si>
    <t>CERRO PAJARO</t>
  </si>
  <si>
    <t>RIO METATES</t>
  </si>
  <si>
    <t>LLANO NOPAL</t>
  </si>
  <si>
    <t>SANTO DOMINGO DEL PROGRESO</t>
  </si>
  <si>
    <t>PUTLA VILLA DE GUERRERO</t>
  </si>
  <si>
    <t>SAN JORGE RIO FRIJOL</t>
  </si>
  <si>
    <t>SAN JUAN LAGUNAS</t>
  </si>
  <si>
    <t>SANTA CRUZ PROGRESO</t>
  </si>
  <si>
    <t>LA LAGUNA GUADALUPE</t>
  </si>
  <si>
    <t>SAN ANDRES CHICAHUAXTLA</t>
  </si>
  <si>
    <t>SANTO DOMINGO DEL ESTADO</t>
  </si>
  <si>
    <t>SAN ISIDRO DEL ESTADO</t>
  </si>
  <si>
    <t>SAN MIGUEL COPALA</t>
  </si>
  <si>
    <t>CONCEPCION DEL PROGRESO</t>
  </si>
  <si>
    <t>SAN JUAN TEPONAXTLA</t>
  </si>
  <si>
    <t>SAN PEDRO SINIYUVI</t>
  </si>
  <si>
    <t>UNION NACIONAL</t>
  </si>
  <si>
    <t>ZIMATLAN DE LAZARO CARDENAS</t>
  </si>
  <si>
    <t>SAN MIGUEL REYES</t>
  </si>
  <si>
    <t>SAN JUAN LAS HUERTAS</t>
  </si>
  <si>
    <t>ASUNCION ATOYAQUILLO</t>
  </si>
  <si>
    <t>SAN ANDRES CABECERA NUEVA</t>
  </si>
  <si>
    <t>SANTA ANA PROGRESO</t>
  </si>
  <si>
    <t>SANTIAGO EL MESON</t>
  </si>
  <si>
    <t>SANTA CRUZ ITUNDUJIA</t>
  </si>
  <si>
    <t>UNION DE GALEANA</t>
  </si>
  <si>
    <t>HIDALGO</t>
  </si>
  <si>
    <t>MORELOS</t>
  </si>
  <si>
    <t>GUERRERO</t>
  </si>
  <si>
    <t>BUENAVISTA DE JUAREZ</t>
  </si>
  <si>
    <t>LAGUNA LARGA</t>
  </si>
  <si>
    <t>ITURBIDE</t>
  </si>
  <si>
    <t>NUEVO ALLENDE</t>
  </si>
  <si>
    <t>INDEPENDENCIA</t>
  </si>
  <si>
    <t>ZARAGOZA</t>
  </si>
  <si>
    <t>LA VICTORIA</t>
  </si>
  <si>
    <t>SANTA MARIA IPALAPA</t>
  </si>
  <si>
    <t>ZOCOTEACA DE LEON</t>
  </si>
  <si>
    <t>SANTIAGO EL LIMON</t>
  </si>
  <si>
    <t>SANTA MARIA EL RINCON</t>
  </si>
  <si>
    <t>SANTA MARIA ZACATEPEC</t>
  </si>
  <si>
    <t>SAN ISIDRO AMATITLAN</t>
  </si>
  <si>
    <t>EL ROSARIO</t>
  </si>
  <si>
    <t>AQUILES SERDAN</t>
  </si>
  <si>
    <t>GUADALUPE NUEVO CENTRO</t>
  </si>
  <si>
    <t>SAN VICENTE PIÑAS</t>
  </si>
  <si>
    <t>SAN JUAN CABEZA DEL RIO</t>
  </si>
  <si>
    <t>SANTA CRUZ TUTIAHUA</t>
  </si>
  <si>
    <t>COYUL GRANDE</t>
  </si>
  <si>
    <t>SAN PEDRO TAPANATEPEC</t>
  </si>
  <si>
    <t>SANTA MARIA PETAPA</t>
  </si>
  <si>
    <t>SECC.</t>
  </si>
  <si>
    <t>TIPO  CASILLA</t>
  </si>
  <si>
    <t xml:space="preserve">PVEM </t>
  </si>
  <si>
    <t>REFORMA DE PINEDA</t>
  </si>
  <si>
    <t>SANTO DOMINGO INGENIO</t>
  </si>
  <si>
    <t>LA BLANCA</t>
  </si>
  <si>
    <t>CERRO IGUANA</t>
  </si>
  <si>
    <t>SAN MATEO RÍO HONDO</t>
  </si>
  <si>
    <t>SAN ILDEFONSO OZOLOTEPEC</t>
  </si>
  <si>
    <t>SAN JOSÉ DEL PACÍFICO</t>
  </si>
  <si>
    <t>LA DONCELLA</t>
  </si>
  <si>
    <t>LOS NARANJOS</t>
  </si>
  <si>
    <t>SAN PEDRO  CAFETITLAN</t>
  </si>
  <si>
    <t>BENITO  JUAREZ</t>
  </si>
  <si>
    <t>SAN JOSE CHACALAPA</t>
  </si>
  <si>
    <t>SAN  ROQUE</t>
  </si>
  <si>
    <t>XONENE</t>
  </si>
  <si>
    <t>SAN MIGUEL FIGUEROA</t>
  </si>
  <si>
    <t>SAN ISIDRO  APANGO</t>
  </si>
  <si>
    <t>LOS CIRUELOS</t>
  </si>
  <si>
    <t>PUERTO  ANGEL</t>
  </si>
  <si>
    <t>TOTAL</t>
  </si>
  <si>
    <t>SANTA MARIA HUATULCO</t>
  </si>
  <si>
    <t>AYOTZINTEPEC</t>
  </si>
  <si>
    <t>EXTRAORDINARIA 3</t>
  </si>
  <si>
    <t>LOMA BONITA</t>
  </si>
  <si>
    <t>SAN FELIPE JALAPA DE DIAZ</t>
  </si>
  <si>
    <t>SAN FELIPE USILA</t>
  </si>
  <si>
    <t>SAN JOSE CHILTEPEC</t>
  </si>
  <si>
    <t>SAN JUAN BAUTISTA TLACOATZINTEPEC</t>
  </si>
  <si>
    <t>SANTA MARIA JACATEPEC</t>
  </si>
  <si>
    <t>SAN FRANCISCO TELIXTLAHUACA</t>
  </si>
  <si>
    <t>EXTRAORDINARIA 1 CONTIGUA 3</t>
  </si>
  <si>
    <t>EXTRAORDINARIA 1 CONTIGUA 4</t>
  </si>
  <si>
    <t>SANTA LUCIA DEL CAMINO</t>
  </si>
  <si>
    <t>SANTA CRUZ AMILPAS</t>
  </si>
  <si>
    <t>SOLEDAD ETLA</t>
  </si>
  <si>
    <t>SANTA MARIA TONAMECA</t>
  </si>
  <si>
    <t>O2</t>
  </si>
  <si>
    <t>SANTA GERTRUDIS</t>
  </si>
  <si>
    <t>EL BARRIO DE LA SOLEDAD</t>
  </si>
  <si>
    <t>COLONIA PROGRESO</t>
  </si>
  <si>
    <t>NIZA CONEJO</t>
  </si>
  <si>
    <t>LAS CRUCES</t>
  </si>
  <si>
    <t>CUAJINICUIL</t>
  </si>
  <si>
    <t>ESTACION ALMOLOYA</t>
  </si>
  <si>
    <t>LA HACIENDITA</t>
  </si>
  <si>
    <t>CONGREGACIÓN ALMOLOYA</t>
  </si>
  <si>
    <t>SAN JUAN GUICHICOVI</t>
  </si>
  <si>
    <t>SAN FRANCISCO IXHUATAN</t>
  </si>
  <si>
    <t>SAN DIONISIO DEL MAR</t>
  </si>
  <si>
    <t>PLANILLA
UNICA</t>
  </si>
  <si>
    <t>EL ESPINAL</t>
  </si>
  <si>
    <t>SAN FRANCISCO DEL MAR</t>
  </si>
  <si>
    <t>SAN PEDRO COMITANCILLO</t>
  </si>
  <si>
    <t>ASUNCION IXTALTEPEC</t>
  </si>
  <si>
    <t>MAGDALENA TEQUISISTLÁN</t>
  </si>
  <si>
    <t>BARRIO GUADALUPE</t>
  </si>
  <si>
    <t>CENTRO</t>
  </si>
  <si>
    <t>BARRIO CIRUELO</t>
  </si>
  <si>
    <t>SAN PEDRO JILOTEPEC</t>
  </si>
  <si>
    <t>LAS MAJADAS</t>
  </si>
  <si>
    <t>SAN MIGUEL ECATEPEC</t>
  </si>
  <si>
    <t>MAGDALENA TLACOTEPEC</t>
  </si>
  <si>
    <t>SAN PEDRO HUAMELULA</t>
  </si>
  <si>
    <t>BARRIO SANTO NIÑO</t>
  </si>
  <si>
    <t>CENTRO SAN FRANCISCO DE ASIS</t>
  </si>
  <si>
    <t>CENTRO SANTA MARIA</t>
  </si>
  <si>
    <t>CENTRO SAN ISIDRO CHACALAPA</t>
  </si>
  <si>
    <t>CENTRO RIO SECO</t>
  </si>
  <si>
    <t>CENTRO TAPANALA</t>
  </si>
  <si>
    <t>CENTRO EL COYUL</t>
  </si>
  <si>
    <t>SANTA MARIA JALAPA DEL MARQUES</t>
  </si>
  <si>
    <t>BARRIO SANTA CRUZ</t>
  </si>
  <si>
    <t>BARRIO EL ROSARIO</t>
  </si>
  <si>
    <t>COLONIA AGUASCALIENTES</t>
  </si>
  <si>
    <t>CENTRO MAGDALENA GUELAVENCE</t>
  </si>
  <si>
    <t>CENTRO LLANO VERIA</t>
  </si>
  <si>
    <t>CENTRO SAN CRISTOBAL</t>
  </si>
  <si>
    <t>CENTRO LLANO GRANDE</t>
  </si>
  <si>
    <t>SANTO DOMINGO CHIHUITAN</t>
  </si>
  <si>
    <t>SANTIAGO LAOLLAGA</t>
  </si>
  <si>
    <t>SANTO DOMINGO TEHUANTEPEC</t>
  </si>
  <si>
    <t>SANTA MARIA NATIVITAS COATLAN</t>
  </si>
  <si>
    <t>BARRIO GUICHIVERE</t>
  </si>
  <si>
    <t>SAN LUIS REY</t>
  </si>
  <si>
    <t>BARRIO SAN SEBASTIAN</t>
  </si>
  <si>
    <t>BARRIO LIEZA</t>
  </si>
  <si>
    <t>BARRIO LABORIO</t>
  </si>
  <si>
    <t>EL JORDAN</t>
  </si>
  <si>
    <t>BARRIO SAN JUANICO</t>
  </si>
  <si>
    <t>BARRIO SANTA MARIA</t>
  </si>
  <si>
    <t>COLONIA BENITO JUAREZ</t>
  </si>
  <si>
    <t>BARRIO LA SOLEDAD</t>
  </si>
  <si>
    <t>COLONIA JOSE LOPEZ PORTILLO</t>
  </si>
  <si>
    <t>FRACCIONAMIENTO LOS TAMARINDOS</t>
  </si>
  <si>
    <t>FRACCIONAMIENTO LA NORIA</t>
  </si>
  <si>
    <t>SAN JOSE EL PARAISO</t>
  </si>
  <si>
    <t>SANTA ISABEL DE LA REFORMA</t>
  </si>
  <si>
    <t>BUENOS AIRES</t>
  </si>
  <si>
    <t>CAJON DE PIEDRA</t>
  </si>
  <si>
    <t>RINCON MORENO</t>
  </si>
  <si>
    <t>SAN ISIDRO PISHISHI</t>
  </si>
  <si>
    <t>GUELAGUICHI</t>
  </si>
  <si>
    <t>MORRO MAZATAN</t>
  </si>
  <si>
    <t>SANTA GERTRUDIS MIRAMAR</t>
  </si>
  <si>
    <t>SANTA CRUZ BAMBA</t>
  </si>
  <si>
    <t>SANTA CLARA</t>
  </si>
  <si>
    <t>SANTO DOMINGO PETAPA</t>
  </si>
  <si>
    <t>ERROR ARITMÉTICO DEL CONSEJO MUNICIPAL AL MOMENTO DE REALIZAR LA SUMATORIA DE VOTOS</t>
  </si>
  <si>
    <t>CIUDAD IXTEPEC</t>
  </si>
  <si>
    <t>SAN BLAS ATEMPA</t>
  </si>
  <si>
    <t>SAN PEDRO HUILOTEPEC</t>
  </si>
  <si>
    <t>ESPECIAL 3</t>
  </si>
  <si>
    <t>0</t>
  </si>
  <si>
    <t>SAN NICOLAS HIDALGO</t>
  </si>
  <si>
    <t>SAN JUAN IHUALTEPEC</t>
  </si>
  <si>
    <t>SANTIAGO TAMAZOLA</t>
  </si>
  <si>
    <t>SAN JUAN BAUTISTA SUCHITEPEC</t>
  </si>
  <si>
    <t>SAN MARTIN ZACATEPEC</t>
  </si>
  <si>
    <t>SAN MIGUEL AMATITLAN</t>
  </si>
  <si>
    <t>GUADALUPE DE RAMIREZ</t>
  </si>
  <si>
    <t>SANTIAGO HUAJOLOTITLAN</t>
  </si>
  <si>
    <t>DISTRIBUCIÓN FINAL DE VOTOS A PARTIDOS POLITICOS Y  
CANDIDATOS INDEPENDIENTES EN SU CASO</t>
  </si>
  <si>
    <t>VOTACIÓN TOTAL EMITIDA PARA LOS CANDIDATOS DE LAS COALICIONES,
 PARTIDOS POLÍTICOS Y CANDIDATOS INDEPENDIENTES EN SU CASO</t>
  </si>
  <si>
    <t>.</t>
  </si>
  <si>
    <t>TRINIDAD ZAACHILA</t>
  </si>
  <si>
    <t>EXISTE UN ERROR ARITMETICO EN EL ACTA DE COMPUTO MUNICIPAL, EN VOTACIÓN TOTAL EMITIDA ANOTARON 6997 EN LUGAR DEL TOTAL CORRECTO DE 7107</t>
  </si>
  <si>
    <t>-</t>
  </si>
  <si>
    <t>H. JUCHITAN DE ZARAGOZA</t>
  </si>
  <si>
    <t>SAN JUAN BAUTISTA TUXTEPEC</t>
  </si>
  <si>
    <t>IND1 CI. MARIA ELENA CABALLERO PINEDA</t>
  </si>
  <si>
    <t>IND2 CI. PAMELA ITZAMARAY TERAN PINEDA</t>
  </si>
  <si>
    <t>IND3 CI. GUBIXA GUERRERO LUIS</t>
  </si>
  <si>
    <t>SAN PEDRO POCHUTLA</t>
  </si>
  <si>
    <t>CVE
MPIO</t>
  </si>
  <si>
    <t>SAN MIGUEL SOYALTEPEC</t>
  </si>
  <si>
    <t>SAN JUAN BAUTISTA CUICATLAN</t>
  </si>
  <si>
    <t>SANTA MARIA TECOMAVACA</t>
  </si>
  <si>
    <t>ASUNCION NOCHIXTLAN</t>
  </si>
  <si>
    <t>SAN ANDRES ZAUTLA</t>
  </si>
  <si>
    <t>VILLA DE TAMAZULAPAM DEL PROGRESO</t>
  </si>
  <si>
    <t>ASUNCION CUYOTEPEJI</t>
  </si>
  <si>
    <t>HEROICA CIUDAD DE HUAJUAPAN DE LEON</t>
  </si>
  <si>
    <t>SAN JERONIMO SILACAYOAPILLA</t>
  </si>
  <si>
    <t>SILACAYOAPAM</t>
  </si>
  <si>
    <t>HEROICA VILLA TEZOATLAN DE SEGURA Y LUNA, 
CUNA DE LA INDEPENDENCIA DE OAXACA</t>
  </si>
  <si>
    <t>HEROICA CIUDAD DE TLAXIACO</t>
  </si>
  <si>
    <t>SAN JUAN BAUTISTA VALLE NACIONAL</t>
  </si>
  <si>
    <t>OAXACA DE JUAREZ</t>
  </si>
  <si>
    <t>ZIMATLAN DE ALVAREZ</t>
  </si>
  <si>
    <t>MAGDALENA TEQUISISTLAN</t>
  </si>
  <si>
    <t>HEROICA CIUDAD DE JUCHITAN DE ZARAGOZA</t>
  </si>
  <si>
    <t>SAN PEDRO JICAYAN</t>
  </si>
  <si>
    <t>SANTA MARIA HUAZOLOTITLAN</t>
  </si>
  <si>
    <t>MIAHUATLAN DE PORFIRIO DIAZ</t>
  </si>
  <si>
    <t>SAN MATEO RIO HONDO</t>
  </si>
  <si>
    <t>MEDIANTE RESOLUCIÓN RIN/EA/08/2016 Y ACUMULADOS EL TRIBUNAL ELECTORAL DEL ESTADO DE OAXACA DECRETA LA NULIDAD DE LA ELECCIÓN PARA INTEGRAR EL AYUNTAMIENTO DE SANTA MARÍA XADANI</t>
  </si>
  <si>
    <t>SANTA MARIA XADANI *</t>
  </si>
  <si>
    <t>*ELECCIÓN ANULADA POR EL TRIBUNAL ELECTORAL DEL ESTADO DE OAXACA.</t>
  </si>
  <si>
    <t xml:space="preserve">VOTACIÓN TOTAL EMITIDA PARA LOS CANDIDATOS DE LAS COALICIONES, PARTIDOS POLÍTICOS Y CANDIDATOS INDEPENDIENTES EN SU CASO </t>
  </si>
  <si>
    <t>RESULTADOS OBTENIDOS DE LA RESOLUCION RIN/EA/45/2016 DEL TRIBUNAL ELECTORAL DEL ESTADO DE OAXACA MEDIANTE LA CUAL MODIFICA LOS RESULTADOS CONSIGNADOS EN EL ACTA DE CÓMPUTO MUNICIPAL DE SANTA MARÍA TONAMECA</t>
  </si>
  <si>
    <t>COMPUTO ORIGINAL DE LA CASILLA RECONTADA</t>
  </si>
  <si>
    <t>RECUENTO DE ESTA CASILLA ORDENADO POR EL TEEO.</t>
  </si>
  <si>
    <t>VOTACIÓN DE LA CASILLA ANULADA</t>
  </si>
  <si>
    <t>CASILLA ANULADA POR LA SALA XALAPA DEL TEPJF</t>
  </si>
  <si>
    <t>CASILLA ANULADA POR EL TRIBUNAL ELECTORAL DEL ESTADO DE OAXACA</t>
  </si>
  <si>
    <t>EXISTE UN ERROR EN LA RESOLUCIÓN DEL TEEO RIN/EA/36/2016 Y ACUMULADO AL RESTAR LOS 14 VOTOS NULOS DE LA CASILLA ANULADA, EL RESULTADO CORRECTO DEBERÍA SER 865.</t>
  </si>
  <si>
    <t>CAND_COMÚN
PNA-PSD</t>
  </si>
  <si>
    <t>TOTAL
VOTOS</t>
  </si>
  <si>
    <t>IND3</t>
  </si>
  <si>
    <t>CREO</t>
  </si>
  <si>
    <t>PNA
PSD</t>
  </si>
  <si>
    <t>PRI
PVEM</t>
  </si>
  <si>
    <t>PAN
PRD</t>
  </si>
  <si>
    <t>MUNICIPIOS CON RESULTADOS MODIFICADOS POR ALGÚN ÓRGANO COLEGIADO EN MATERIA ELECTORAL</t>
  </si>
  <si>
    <t>LA VOTACIÓN TOTAL EMITIDA DEL MUNICIPIO DE JUCHITÁN DE ZARAGOZA ES ERRONEA YA QUE LA HERRAMIENTA INFORMÁTICA NO SUMÓ ALGUNAS CIFRAS, LA CANTIDAD ANOTADA CORRESPONDE A LO QUE ESTA EN EL ACTA DE CÓMPUTO MUNICIPAL</t>
  </si>
  <si>
    <t>VOTOS RESERVADOS EN EL RECUENTO ORDENADO POR EL TEEO</t>
  </si>
  <si>
    <t>EL CÓMPUTO DEL MUNICIPIO DE SANTA MARÍA HUATULCO FUE MODIFICADO POR EL TRIBUNAL ELECTORAL DEL ESTADO DE OAXACA MEDIANTE RESOLUCIÓN RIN/EA/07/2016.</t>
  </si>
  <si>
    <t>CASILLA ANULADA POR EL TRIBUNAL ELECTORAL DEL ESTADO DE OAXACA. SALA REGIONAL REVOCA LA NULIDAD DE ESTA CASILLA.</t>
  </si>
  <si>
    <t>EN 24 CASILLAS LA HERRAMIENTA INFORMATICA NO SUMÓ LOS VOTOS DEL PAN Y DEL PRI  A LA VOTACIÓN TOTAL EMITIDA EN LA CASILLA. EL RESULTADO CORRECTO DE LA VOTACIÓN TOTAL EMITIDA DEBERIA SER 39,338, LA CASILLA 296 C01 ESTA DUPLICADA</t>
  </si>
  <si>
    <t>SUSPENCIÓN DE LA VOTACIÓN</t>
  </si>
  <si>
    <t>NO INSTALADA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</si>
</sst>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0"/>
    <numFmt numFmtId="166" formatCode="0;[Red]0"/>
  </numFmts>
  <fonts count="49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1"/>
      <color theme="1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i/>
      <sz val="12"/>
      <color theme="1"/>
      <name val="Arial Narrow"/>
      <family val="2"/>
    </font>
    <font>
      <b/>
      <sz val="11"/>
      <color rgb="FFFF0000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Arial Narrow"/>
      <family val="2"/>
    </font>
    <font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9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i/>
      <sz val="11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name val="Futura Md"/>
      <family val="2"/>
    </font>
    <font>
      <sz val="12"/>
      <color rgb="FF000000"/>
      <name val="Arial Narrow"/>
      <family val="2"/>
    </font>
    <font>
      <sz val="7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9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11"/>
      <color rgb="FFFF0000"/>
      <name val="Arial Narrow"/>
      <family val="2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Arial Narrow"/>
      <family val="2"/>
    </font>
    <font>
      <sz val="8"/>
      <name val="Arial Narrow"/>
      <family val="2"/>
    </font>
    <font>
      <sz val="11"/>
      <color theme="0"/>
      <name val="Arial Narrow"/>
      <family val="2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</borders>
  <cellStyleXfs count="3">
    <xf numFmtId="0" fontId="0" fillId="0" borderId="0"/>
    <xf numFmtId="0" fontId="19" fillId="0" borderId="0"/>
    <xf numFmtId="0" fontId="24" fillId="0" borderId="0"/>
  </cellStyleXfs>
  <cellXfs count="7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NumberFormat="1" applyFont="1" applyFill="1" applyBorder="1"/>
    <xf numFmtId="0" fontId="2" fillId="3" borderId="1" xfId="0" applyFont="1" applyFill="1" applyBorder="1"/>
    <xf numFmtId="0" fontId="8" fillId="0" borderId="1" xfId="0" applyFont="1" applyBorder="1"/>
    <xf numFmtId="3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1" xfId="0" applyFont="1" applyBorder="1" applyAlignment="1"/>
    <xf numFmtId="3" fontId="2" fillId="0" borderId="1" xfId="0" applyNumberFormat="1" applyFont="1" applyFill="1" applyBorder="1" applyAlignment="1"/>
    <xf numFmtId="0" fontId="2" fillId="3" borderId="1" xfId="0" applyFont="1" applyFill="1" applyBorder="1" applyAlignment="1"/>
    <xf numFmtId="0" fontId="5" fillId="0" borderId="1" xfId="0" applyFont="1" applyBorder="1" applyAlignment="1"/>
    <xf numFmtId="0" fontId="9" fillId="6" borderId="8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9" xfId="0" applyFont="1" applyBorder="1" applyAlignment="1"/>
    <xf numFmtId="0" fontId="2" fillId="0" borderId="1" xfId="0" applyFont="1" applyFill="1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/>
    <xf numFmtId="0" fontId="9" fillId="6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1" fillId="0" borderId="0" xfId="0" applyFont="1"/>
    <xf numFmtId="0" fontId="13" fillId="4" borderId="0" xfId="0" applyFont="1" applyFill="1" applyAlignment="1">
      <alignment horizontal="center" vertical="center"/>
    </xf>
    <xf numFmtId="0" fontId="4" fillId="0" borderId="1" xfId="0" applyFont="1" applyBorder="1"/>
    <xf numFmtId="0" fontId="14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3" fontId="0" fillId="0" borderId="14" xfId="0" applyNumberFormat="1" applyFont="1" applyFill="1" applyBorder="1" applyAlignment="1">
      <alignment horizontal="center"/>
    </xf>
    <xf numFmtId="0" fontId="0" fillId="0" borderId="14" xfId="0" applyNumberFormat="1" applyFont="1" applyFill="1" applyBorder="1" applyAlignment="1">
      <alignment horizontal="center"/>
    </xf>
    <xf numFmtId="0" fontId="0" fillId="0" borderId="14" xfId="0" applyFont="1" applyFill="1" applyBorder="1"/>
    <xf numFmtId="0" fontId="16" fillId="0" borderId="14" xfId="0" applyNumberFormat="1" applyFont="1" applyBorder="1"/>
    <xf numFmtId="0" fontId="0" fillId="0" borderId="14" xfId="0" applyFont="1" applyBorder="1"/>
    <xf numFmtId="0" fontId="0" fillId="3" borderId="14" xfId="0" applyFont="1" applyFill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 applyAlignment="1"/>
    <xf numFmtId="0" fontId="5" fillId="0" borderId="18" xfId="0" applyFont="1" applyBorder="1" applyAlignment="1"/>
    <xf numFmtId="0" fontId="0" fillId="0" borderId="14" xfId="0" applyBorder="1" applyAlignment="1">
      <alignment horizontal="center" vertical="center"/>
    </xf>
    <xf numFmtId="0" fontId="0" fillId="0" borderId="0" xfId="0" applyAlignment="1">
      <alignment wrapText="1"/>
    </xf>
    <xf numFmtId="0" fontId="10" fillId="2" borderId="14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0" fillId="0" borderId="14" xfId="0" applyBorder="1"/>
    <xf numFmtId="0" fontId="2" fillId="0" borderId="14" xfId="0" applyFont="1" applyFill="1" applyBorder="1"/>
    <xf numFmtId="0" fontId="0" fillId="0" borderId="15" xfId="0" applyBorder="1"/>
    <xf numFmtId="0" fontId="2" fillId="0" borderId="14" xfId="0" applyFont="1" applyBorder="1"/>
    <xf numFmtId="0" fontId="5" fillId="0" borderId="9" xfId="0" applyFont="1" applyBorder="1"/>
    <xf numFmtId="0" fontId="5" fillId="0" borderId="14" xfId="0" applyFont="1" applyBorder="1"/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4" fillId="2" borderId="0" xfId="0" applyFont="1" applyFill="1"/>
    <xf numFmtId="0" fontId="4" fillId="2" borderId="20" xfId="0" applyFont="1" applyFill="1" applyBorder="1" applyAlignment="1">
      <alignment horizontal="center" vertical="center"/>
    </xf>
    <xf numFmtId="0" fontId="2" fillId="0" borderId="21" xfId="0" applyFont="1" applyFill="1" applyBorder="1"/>
    <xf numFmtId="0" fontId="0" fillId="0" borderId="21" xfId="0" applyBorder="1"/>
    <xf numFmtId="0" fontId="0" fillId="0" borderId="22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NumberFormat="1" applyFill="1" applyBorder="1"/>
    <xf numFmtId="0" fontId="0" fillId="0" borderId="1" xfId="0" applyFill="1" applyBorder="1"/>
    <xf numFmtId="0" fontId="0" fillId="0" borderId="24" xfId="0" applyNumberFormat="1" applyFill="1" applyBorder="1"/>
    <xf numFmtId="0" fontId="0" fillId="0" borderId="24" xfId="0" applyFill="1" applyBorder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0" fillId="0" borderId="0" xfId="0" applyFont="1"/>
    <xf numFmtId="3" fontId="20" fillId="0" borderId="1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165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164" fontId="20" fillId="0" borderId="1" xfId="0" applyNumberFormat="1" applyFont="1" applyFill="1" applyBorder="1" applyAlignment="1">
      <alignment horizontal="center"/>
    </xf>
    <xf numFmtId="0" fontId="20" fillId="0" borderId="1" xfId="0" applyNumberFormat="1" applyFont="1" applyFill="1" applyBorder="1"/>
    <xf numFmtId="0" fontId="20" fillId="0" borderId="1" xfId="0" applyFont="1" applyBorder="1"/>
    <xf numFmtId="0" fontId="20" fillId="3" borderId="1" xfId="0" applyFont="1" applyFill="1" applyBorder="1"/>
    <xf numFmtId="0" fontId="21" fillId="4" borderId="0" xfId="0" applyFont="1" applyFill="1" applyAlignment="1">
      <alignment horizontal="center" vertical="center"/>
    </xf>
    <xf numFmtId="0" fontId="22" fillId="0" borderId="1" xfId="0" applyFont="1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23" fillId="0" borderId="16" xfId="1" applyFont="1" applyFill="1" applyBorder="1" applyAlignment="1">
      <alignment horizontal="center" vertical="center" wrapText="1"/>
    </xf>
    <xf numFmtId="0" fontId="23" fillId="0" borderId="25" xfId="2" applyFont="1" applyFill="1" applyBorder="1" applyAlignment="1">
      <alignment horizontal="left" vertical="center" wrapText="1"/>
    </xf>
    <xf numFmtId="164" fontId="23" fillId="0" borderId="25" xfId="2" applyNumberFormat="1" applyFont="1" applyFill="1" applyBorder="1" applyAlignment="1">
      <alignment horizontal="center" vertical="center"/>
    </xf>
    <xf numFmtId="0" fontId="23" fillId="0" borderId="25" xfId="2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3" fillId="0" borderId="20" xfId="2" applyFont="1" applyFill="1" applyBorder="1" applyAlignment="1">
      <alignment horizontal="left" vertical="center" wrapText="1"/>
    </xf>
    <xf numFmtId="164" fontId="23" fillId="0" borderId="20" xfId="2" applyNumberFormat="1" applyFont="1" applyFill="1" applyBorder="1" applyAlignment="1">
      <alignment horizontal="center" vertical="center"/>
    </xf>
    <xf numFmtId="0" fontId="23" fillId="0" borderId="20" xfId="2" applyFont="1" applyFill="1" applyBorder="1" applyAlignment="1">
      <alignment horizontal="center" vertical="center"/>
    </xf>
    <xf numFmtId="0" fontId="25" fillId="0" borderId="20" xfId="2" applyFont="1" applyFill="1" applyBorder="1" applyAlignment="1">
      <alignment horizontal="center" vertical="center"/>
    </xf>
    <xf numFmtId="0" fontId="23" fillId="6" borderId="1" xfId="1" applyFont="1" applyFill="1" applyBorder="1" applyAlignment="1">
      <alignment horizontal="center" vertical="center" wrapText="1"/>
    </xf>
    <xf numFmtId="0" fontId="23" fillId="6" borderId="20" xfId="2" applyFont="1" applyFill="1" applyBorder="1" applyAlignment="1">
      <alignment horizontal="left" vertical="center" wrapText="1"/>
    </xf>
    <xf numFmtId="164" fontId="23" fillId="6" borderId="20" xfId="2" applyNumberFormat="1" applyFont="1" applyFill="1" applyBorder="1" applyAlignment="1">
      <alignment horizontal="center" vertical="center"/>
    </xf>
    <xf numFmtId="0" fontId="25" fillId="6" borderId="20" xfId="2" applyFont="1" applyFill="1" applyBorder="1" applyAlignment="1">
      <alignment horizontal="center" vertical="center"/>
    </xf>
    <xf numFmtId="164" fontId="23" fillId="0" borderId="20" xfId="2" applyNumberFormat="1" applyFont="1" applyFill="1" applyBorder="1" applyAlignment="1">
      <alignment horizontal="center" vertical="center" wrapText="1"/>
    </xf>
    <xf numFmtId="0" fontId="25" fillId="0" borderId="20" xfId="2" applyFont="1" applyFill="1" applyBorder="1" applyAlignment="1">
      <alignment horizontal="center" vertical="center" wrapText="1"/>
    </xf>
    <xf numFmtId="0" fontId="23" fillId="0" borderId="26" xfId="2" applyFont="1" applyFill="1" applyBorder="1" applyAlignment="1">
      <alignment horizontal="left" vertical="center" wrapText="1"/>
    </xf>
    <xf numFmtId="164" fontId="23" fillId="0" borderId="26" xfId="2" applyNumberFormat="1" applyFont="1" applyFill="1" applyBorder="1" applyAlignment="1">
      <alignment horizontal="center" vertical="center" wrapText="1"/>
    </xf>
    <xf numFmtId="0" fontId="25" fillId="0" borderId="26" xfId="2" applyFont="1" applyFill="1" applyBorder="1" applyAlignment="1">
      <alignment horizontal="center" vertical="center" wrapText="1"/>
    </xf>
    <xf numFmtId="164" fontId="23" fillId="0" borderId="20" xfId="2" applyNumberFormat="1" applyFont="1" applyFill="1" applyBorder="1" applyAlignment="1">
      <alignment vertical="center"/>
    </xf>
    <xf numFmtId="0" fontId="25" fillId="0" borderId="20" xfId="2" applyFont="1" applyFill="1" applyBorder="1" applyAlignment="1">
      <alignment vertical="center" wrapText="1"/>
    </xf>
    <xf numFmtId="0" fontId="25" fillId="0" borderId="20" xfId="2" applyFont="1" applyFill="1" applyBorder="1" applyAlignment="1">
      <alignment vertical="center"/>
    </xf>
    <xf numFmtId="164" fontId="23" fillId="6" borderId="20" xfId="2" applyNumberFormat="1" applyFont="1" applyFill="1" applyBorder="1" applyAlignment="1">
      <alignment vertical="center"/>
    </xf>
    <xf numFmtId="0" fontId="25" fillId="6" borderId="20" xfId="2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164" fontId="23" fillId="0" borderId="20" xfId="2" applyNumberFormat="1" applyFont="1" applyFill="1" applyBorder="1" applyAlignment="1">
      <alignment vertical="center" wrapText="1"/>
    </xf>
    <xf numFmtId="0" fontId="25" fillId="6" borderId="20" xfId="2" applyFont="1" applyFill="1" applyBorder="1" applyAlignment="1">
      <alignment vertical="center"/>
    </xf>
    <xf numFmtId="164" fontId="23" fillId="0" borderId="26" xfId="2" applyNumberFormat="1" applyFont="1" applyFill="1" applyBorder="1" applyAlignment="1">
      <alignment vertical="center"/>
    </xf>
    <xf numFmtId="0" fontId="25" fillId="0" borderId="26" xfId="2" applyFont="1" applyFill="1" applyBorder="1" applyAlignment="1">
      <alignment vertical="center" wrapText="1"/>
    </xf>
    <xf numFmtId="0" fontId="23" fillId="0" borderId="1" xfId="2" applyFont="1" applyFill="1" applyBorder="1" applyAlignment="1">
      <alignment horizontal="left" vertical="center" wrapText="1"/>
    </xf>
    <xf numFmtId="0" fontId="23" fillId="6" borderId="1" xfId="2" applyFont="1" applyFill="1" applyBorder="1" applyAlignment="1">
      <alignment horizontal="left" vertical="center" wrapText="1"/>
    </xf>
    <xf numFmtId="164" fontId="23" fillId="6" borderId="26" xfId="2" applyNumberFormat="1" applyFont="1" applyFill="1" applyBorder="1" applyAlignment="1">
      <alignment vertical="center"/>
    </xf>
    <xf numFmtId="0" fontId="25" fillId="6" borderId="26" xfId="2" applyFont="1" applyFill="1" applyBorder="1" applyAlignment="1">
      <alignment vertical="center"/>
    </xf>
    <xf numFmtId="164" fontId="23" fillId="0" borderId="1" xfId="2" applyNumberFormat="1" applyFont="1" applyFill="1" applyBorder="1" applyAlignment="1">
      <alignment vertical="center"/>
    </xf>
    <xf numFmtId="0" fontId="25" fillId="0" borderId="1" xfId="2" applyFont="1" applyFill="1" applyBorder="1" applyAlignment="1">
      <alignment vertical="center" wrapText="1"/>
    </xf>
    <xf numFmtId="0" fontId="23" fillId="6" borderId="26" xfId="2" applyFont="1" applyFill="1" applyBorder="1" applyAlignment="1">
      <alignment horizontal="left" vertical="center" wrapText="1"/>
    </xf>
    <xf numFmtId="0" fontId="25" fillId="6" borderId="26" xfId="2" applyFont="1" applyFill="1" applyBorder="1" applyAlignment="1">
      <alignment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25" fillId="0" borderId="26" xfId="2" applyFont="1" applyFill="1" applyBorder="1" applyAlignment="1">
      <alignment vertical="center"/>
    </xf>
    <xf numFmtId="164" fontId="23" fillId="6" borderId="20" xfId="2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6" fillId="2" borderId="1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2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0" borderId="9" xfId="0" applyFont="1" applyFill="1" applyBorder="1"/>
    <xf numFmtId="0" fontId="5" fillId="0" borderId="7" xfId="0" applyFont="1" applyBorder="1"/>
    <xf numFmtId="0" fontId="4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/>
    </xf>
    <xf numFmtId="0" fontId="2" fillId="0" borderId="9" xfId="0" applyNumberFormat="1" applyFont="1" applyFill="1" applyBorder="1"/>
    <xf numFmtId="0" fontId="2" fillId="0" borderId="11" xfId="0" applyFont="1" applyBorder="1"/>
    <xf numFmtId="0" fontId="2" fillId="0" borderId="35" xfId="0" applyNumberFormat="1" applyFont="1" applyFill="1" applyBorder="1"/>
    <xf numFmtId="0" fontId="2" fillId="0" borderId="16" xfId="0" applyNumberFormat="1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3" borderId="1" xfId="0" applyFont="1" applyFill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2" fillId="0" borderId="0" xfId="0" applyFont="1" applyAlignment="1">
      <alignment vertical="center" wrapText="1"/>
    </xf>
    <xf numFmtId="16" fontId="2" fillId="0" borderId="0" xfId="0" applyNumberFormat="1" applyFont="1"/>
    <xf numFmtId="0" fontId="4" fillId="0" borderId="11" xfId="0" applyFont="1" applyBorder="1" applyAlignment="1">
      <alignment vertical="center" wrapText="1"/>
    </xf>
    <xf numFmtId="0" fontId="2" fillId="0" borderId="11" xfId="0" applyFont="1" applyBorder="1" applyAlignment="1"/>
    <xf numFmtId="0" fontId="2" fillId="0" borderId="26" xfId="0" applyFont="1" applyFill="1" applyBorder="1"/>
    <xf numFmtId="0" fontId="5" fillId="0" borderId="1" xfId="0" applyFont="1" applyBorder="1" applyAlignment="1">
      <alignment horizontal="center"/>
    </xf>
    <xf numFmtId="0" fontId="33" fillId="0" borderId="0" xfId="0" applyFont="1"/>
    <xf numFmtId="0" fontId="5" fillId="0" borderId="1" xfId="0" applyFont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 vertical="center" wrapText="1"/>
    </xf>
    <xf numFmtId="0" fontId="34" fillId="0" borderId="16" xfId="0" applyFont="1" applyBorder="1"/>
    <xf numFmtId="0" fontId="23" fillId="0" borderId="1" xfId="0" applyFont="1" applyBorder="1"/>
    <xf numFmtId="0" fontId="0" fillId="0" borderId="0" xfId="0" applyFill="1" applyBorder="1"/>
    <xf numFmtId="0" fontId="3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0" xfId="0" applyFill="1"/>
    <xf numFmtId="3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/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applyFont="1" applyBorder="1"/>
    <xf numFmtId="164" fontId="11" fillId="0" borderId="1" xfId="0" applyNumberFormat="1" applyFont="1" applyFill="1" applyBorder="1" applyAlignment="1">
      <alignment horizontal="center"/>
    </xf>
    <xf numFmtId="0" fontId="4" fillId="0" borderId="3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1" fillId="0" borderId="36" xfId="0" applyFont="1" applyBorder="1" applyAlignment="1"/>
    <xf numFmtId="0" fontId="11" fillId="0" borderId="0" xfId="0" applyFont="1" applyBorder="1" applyAlignment="1"/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1" fillId="0" borderId="9" xfId="0" applyFont="1" applyBorder="1" applyAlignment="1"/>
    <xf numFmtId="0" fontId="11" fillId="0" borderId="11" xfId="0" applyFont="1" applyBorder="1" applyAlignment="1"/>
    <xf numFmtId="0" fontId="11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10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17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/>
    <xf numFmtId="0" fontId="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5" fillId="0" borderId="16" xfId="0" applyFont="1" applyFill="1" applyBorder="1"/>
    <xf numFmtId="0" fontId="5" fillId="0" borderId="1" xfId="0" applyFont="1" applyFill="1" applyBorder="1"/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justify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5" fillId="2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3" fontId="5" fillId="0" borderId="1" xfId="0" applyNumberFormat="1" applyFont="1" applyBorder="1"/>
    <xf numFmtId="3" fontId="2" fillId="0" borderId="1" xfId="0" applyNumberFormat="1" applyFont="1" applyBorder="1"/>
    <xf numFmtId="3" fontId="2" fillId="0" borderId="0" xfId="0" applyNumberFormat="1" applyFont="1"/>
    <xf numFmtId="0" fontId="36" fillId="0" borderId="1" xfId="0" applyFont="1" applyBorder="1" applyAlignment="1">
      <alignment horizontal="center" vertical="center" wrapText="1"/>
    </xf>
    <xf numFmtId="0" fontId="2" fillId="0" borderId="9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34" fillId="0" borderId="1" xfId="0" applyFont="1" applyBorder="1"/>
    <xf numFmtId="0" fontId="8" fillId="0" borderId="1" xfId="0" applyFont="1" applyFill="1" applyBorder="1"/>
    <xf numFmtId="166" fontId="2" fillId="0" borderId="1" xfId="0" applyNumberFormat="1" applyFont="1" applyBorder="1"/>
    <xf numFmtId="0" fontId="17" fillId="0" borderId="1" xfId="0" applyFont="1" applyBorder="1" applyAlignment="1">
      <alignment horizontal="right" vertical="center" wrapText="1"/>
    </xf>
    <xf numFmtId="0" fontId="37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justify" vertical="center"/>
    </xf>
    <xf numFmtId="0" fontId="11" fillId="3" borderId="1" xfId="0" applyFont="1" applyFill="1" applyBorder="1" applyAlignment="1">
      <alignment horizontal="justify" vertical="center"/>
    </xf>
    <xf numFmtId="0" fontId="37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 applyProtection="1">
      <alignment horizontal="left" wrapText="1"/>
      <protection locked="0"/>
    </xf>
    <xf numFmtId="0" fontId="1" fillId="2" borderId="9" xfId="0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/>
    </xf>
    <xf numFmtId="0" fontId="39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NumberFormat="1" applyFont="1" applyFill="1" applyBorder="1" applyAlignment="1" applyProtection="1">
      <alignment horizontal="center" wrapText="1"/>
      <protection locked="0"/>
    </xf>
    <xf numFmtId="0" fontId="2" fillId="0" borderId="1" xfId="0" quotePrefix="1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34" fillId="0" borderId="16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3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/>
    <xf numFmtId="0" fontId="4" fillId="0" borderId="1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23" fillId="0" borderId="1" xfId="0" applyNumberFormat="1" applyFont="1" applyFill="1" applyBorder="1" applyAlignment="1">
      <alignment horizontal="center"/>
    </xf>
    <xf numFmtId="0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/>
    <xf numFmtId="0" fontId="23" fillId="0" borderId="0" xfId="0" applyFont="1" applyFill="1"/>
    <xf numFmtId="0" fontId="23" fillId="0" borderId="0" xfId="0" applyFont="1" applyFill="1" applyBorder="1"/>
    <xf numFmtId="164" fontId="23" fillId="0" borderId="26" xfId="2" applyNumberFormat="1" applyFont="1" applyFill="1" applyBorder="1" applyAlignment="1">
      <alignment vertical="center" wrapText="1"/>
    </xf>
    <xf numFmtId="164" fontId="23" fillId="0" borderId="16" xfId="2" applyNumberFormat="1" applyFont="1" applyFill="1" applyBorder="1" applyAlignment="1">
      <alignment vertical="center"/>
    </xf>
    <xf numFmtId="0" fontId="25" fillId="0" borderId="16" xfId="2" applyFont="1" applyFill="1" applyBorder="1" applyAlignment="1">
      <alignment vertical="center"/>
    </xf>
    <xf numFmtId="0" fontId="23" fillId="0" borderId="20" xfId="0" applyNumberFormat="1" applyFont="1" applyFill="1" applyBorder="1" applyAlignment="1">
      <alignment horizontal="center"/>
    </xf>
    <xf numFmtId="0" fontId="23" fillId="0" borderId="20" xfId="0" applyFont="1" applyFill="1" applyBorder="1"/>
    <xf numFmtId="0" fontId="34" fillId="7" borderId="16" xfId="0" applyFont="1" applyFill="1" applyBorder="1"/>
    <xf numFmtId="3" fontId="2" fillId="0" borderId="9" xfId="0" applyNumberFormat="1" applyFont="1" applyBorder="1" applyAlignment="1"/>
    <xf numFmtId="3" fontId="2" fillId="0" borderId="11" xfId="0" applyNumberFormat="1" applyFont="1" applyBorder="1" applyAlignment="1"/>
    <xf numFmtId="0" fontId="2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Font="1" applyFill="1"/>
    <xf numFmtId="0" fontId="2" fillId="0" borderId="24" xfId="0" applyNumberFormat="1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4" xfId="0" applyFont="1" applyFill="1" applyBorder="1"/>
    <xf numFmtId="0" fontId="2" fillId="0" borderId="24" xfId="0" applyNumberFormat="1" applyFont="1" applyFill="1" applyBorder="1"/>
    <xf numFmtId="3" fontId="2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23" fillId="0" borderId="1" xfId="0" applyNumberFormat="1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center"/>
    </xf>
    <xf numFmtId="165" fontId="23" fillId="0" borderId="1" xfId="0" applyNumberFormat="1" applyFont="1" applyFill="1" applyBorder="1" applyAlignment="1">
      <alignment horizontal="center"/>
    </xf>
    <xf numFmtId="0" fontId="42" fillId="0" borderId="1" xfId="0" applyNumberFormat="1" applyFont="1" applyFill="1" applyBorder="1"/>
    <xf numFmtId="0" fontId="42" fillId="0" borderId="1" xfId="0" applyFont="1" applyFill="1" applyBorder="1"/>
    <xf numFmtId="0" fontId="23" fillId="0" borderId="1" xfId="0" applyNumberFormat="1" applyFont="1" applyFill="1" applyBorder="1"/>
    <xf numFmtId="0" fontId="41" fillId="0" borderId="0" xfId="0" applyFont="1" applyFill="1"/>
    <xf numFmtId="0" fontId="5" fillId="0" borderId="1" xfId="0" applyFont="1" applyBorder="1" applyAlignment="1">
      <alignment horizontal="center"/>
    </xf>
    <xf numFmtId="0" fontId="43" fillId="0" borderId="0" xfId="0" applyFont="1" applyFill="1"/>
    <xf numFmtId="0" fontId="41" fillId="0" borderId="1" xfId="0" applyFont="1" applyFill="1" applyBorder="1" applyAlignment="1">
      <alignment horizontal="center"/>
    </xf>
    <xf numFmtId="0" fontId="0" fillId="0" borderId="37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/>
    </xf>
    <xf numFmtId="0" fontId="42" fillId="0" borderId="24" xfId="0" applyNumberFormat="1" applyFont="1" applyFill="1" applyBorder="1"/>
    <xf numFmtId="0" fontId="44" fillId="0" borderId="8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40" fillId="0" borderId="1" xfId="0" applyNumberFormat="1" applyFont="1" applyFill="1" applyBorder="1"/>
    <xf numFmtId="0" fontId="45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left"/>
    </xf>
    <xf numFmtId="0" fontId="44" fillId="0" borderId="14" xfId="0" applyFont="1" applyFill="1" applyBorder="1" applyAlignment="1">
      <alignment horizontal="left" vertical="center"/>
    </xf>
    <xf numFmtId="0" fontId="44" fillId="0" borderId="1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1" xfId="0" applyNumberFormat="1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42" fillId="0" borderId="14" xfId="0" applyFont="1" applyFill="1" applyBorder="1"/>
    <xf numFmtId="0" fontId="42" fillId="0" borderId="14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4" fillId="0" borderId="1" xfId="0" applyFont="1" applyFill="1" applyBorder="1"/>
    <xf numFmtId="0" fontId="42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34" fillId="0" borderId="0" xfId="0" applyFont="1" applyFill="1" applyBorder="1"/>
    <xf numFmtId="0" fontId="45" fillId="0" borderId="0" xfId="0" applyFont="1" applyFill="1"/>
    <xf numFmtId="0" fontId="2" fillId="0" borderId="0" xfId="0" applyFont="1" applyFill="1" applyBorder="1" applyAlignment="1">
      <alignment horizontal="center"/>
    </xf>
    <xf numFmtId="0" fontId="23" fillId="0" borderId="15" xfId="0" applyFont="1" applyFill="1" applyBorder="1"/>
    <xf numFmtId="0" fontId="23" fillId="0" borderId="14" xfId="0" applyFont="1" applyFill="1" applyBorder="1"/>
    <xf numFmtId="0" fontId="42" fillId="0" borderId="20" xfId="0" applyNumberFormat="1" applyFont="1" applyFill="1" applyBorder="1"/>
    <xf numFmtId="0" fontId="42" fillId="0" borderId="1" xfId="0" applyNumberFormat="1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23" fillId="0" borderId="1" xfId="0" applyFont="1" applyFill="1" applyBorder="1" applyAlignment="1" applyProtection="1">
      <alignment horizontal="center" wrapText="1"/>
      <protection locked="0"/>
    </xf>
    <xf numFmtId="0" fontId="23" fillId="0" borderId="1" xfId="0" applyFont="1" applyFill="1" applyBorder="1" applyAlignment="1" applyProtection="1">
      <alignment horizontal="left" wrapText="1"/>
      <protection locked="0"/>
    </xf>
    <xf numFmtId="0" fontId="23" fillId="0" borderId="24" xfId="0" applyNumberFormat="1" applyFont="1" applyFill="1" applyBorder="1"/>
    <xf numFmtId="0" fontId="22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Border="1" applyAlignment="1">
      <alignment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horizontal="center" vertical="center"/>
    </xf>
    <xf numFmtId="0" fontId="47" fillId="4" borderId="0" xfId="0" applyFont="1" applyFill="1" applyAlignment="1">
      <alignment horizontal="center" vertical="center"/>
    </xf>
    <xf numFmtId="0" fontId="0" fillId="0" borderId="1" xfId="0" applyNumberFormat="1" applyFont="1" applyFill="1" applyBorder="1"/>
    <xf numFmtId="0" fontId="0" fillId="0" borderId="29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4" xfId="0" applyNumberFormat="1" applyFont="1" applyFill="1" applyBorder="1"/>
    <xf numFmtId="0" fontId="0" fillId="0" borderId="24" xfId="0" applyFont="1" applyFill="1" applyBorder="1"/>
    <xf numFmtId="0" fontId="11" fillId="0" borderId="9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5" fillId="0" borderId="0" xfId="0" applyFont="1" applyFill="1"/>
    <xf numFmtId="0" fontId="4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2" fillId="0" borderId="1" xfId="0" applyNumberFormat="1" applyFont="1" applyFill="1" applyBorder="1" applyAlignment="1">
      <alignment horizontal="center"/>
    </xf>
    <xf numFmtId="0" fontId="38" fillId="0" borderId="1" xfId="0" applyNumberFormat="1" applyFont="1" applyFill="1" applyBorder="1" applyAlignment="1">
      <alignment horizontal="center"/>
    </xf>
    <xf numFmtId="0" fontId="5" fillId="7" borderId="1" xfId="0" applyFont="1" applyFill="1" applyBorder="1"/>
    <xf numFmtId="0" fontId="2" fillId="7" borderId="0" xfId="0" applyFont="1" applyFill="1"/>
    <xf numFmtId="0" fontId="34" fillId="0" borderId="1" xfId="0" applyFont="1" applyFill="1" applyBorder="1" applyAlignment="1">
      <alignment horizontal="center"/>
    </xf>
    <xf numFmtId="0" fontId="1" fillId="0" borderId="9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42" fillId="0" borderId="24" xfId="0" applyFont="1" applyFill="1" applyBorder="1"/>
    <xf numFmtId="0" fontId="8" fillId="0" borderId="0" xfId="0" applyFont="1" applyFill="1"/>
    <xf numFmtId="0" fontId="22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NumberForma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2" fillId="3" borderId="0" xfId="0" applyFont="1" applyFill="1" applyBorder="1"/>
    <xf numFmtId="3" fontId="2" fillId="0" borderId="6" xfId="0" applyNumberFormat="1" applyFon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/>
    <xf numFmtId="164" fontId="2" fillId="0" borderId="6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0" fontId="2" fillId="0" borderId="6" xfId="0" applyFont="1" applyBorder="1"/>
    <xf numFmtId="3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3" borderId="9" xfId="0" applyFont="1" applyFill="1" applyBorder="1"/>
    <xf numFmtId="0" fontId="45" fillId="3" borderId="0" xfId="0" applyFont="1" applyFill="1" applyBorder="1" applyAlignment="1">
      <alignment horizontal="center"/>
    </xf>
    <xf numFmtId="0" fontId="46" fillId="3" borderId="0" xfId="0" applyFont="1" applyFill="1" applyBorder="1" applyAlignment="1">
      <alignment horizontal="center"/>
    </xf>
    <xf numFmtId="0" fontId="42" fillId="3" borderId="1" xfId="0" applyNumberFormat="1" applyFont="1" applyFill="1" applyBorder="1"/>
    <xf numFmtId="0" fontId="17" fillId="3" borderId="0" xfId="0" applyFont="1" applyFill="1" applyBorder="1" applyAlignment="1">
      <alignment horizontal="center"/>
    </xf>
    <xf numFmtId="0" fontId="2" fillId="3" borderId="0" xfId="0" applyFont="1" applyFill="1"/>
    <xf numFmtId="0" fontId="48" fillId="0" borderId="0" xfId="0" applyFont="1"/>
    <xf numFmtId="3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23" fillId="0" borderId="20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5" borderId="6" xfId="0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0" fontId="2" fillId="3" borderId="0" xfId="0" applyFont="1" applyFill="1" applyAlignment="1">
      <alignment horizontal="left"/>
    </xf>
  </cellXfs>
  <cellStyles count="3">
    <cellStyle name="Normal" xfId="0" builtinId="0"/>
    <cellStyle name="Normal 27 2 2" xfId="1"/>
    <cellStyle name="Normal_CONCENT DE FUNC JORNADA ELECTORAL 050801" xfId="2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formatos%20exel/COMPUTO%20FINAL%20DE%20ACTA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TO 5 "/>
      <sheetName val="Hoja2"/>
      <sheetName val="BOLETAS TLAXIACO"/>
      <sheetName val="Hoja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4"/>
  <sheetViews>
    <sheetView topLeftCell="A2" zoomScale="85" zoomScaleNormal="85" workbookViewId="0">
      <pane ySplit="1" topLeftCell="A212" activePane="bottomLeft" state="frozen"/>
      <selection activeCell="N153" sqref="N153"/>
      <selection pane="bottomLeft" activeCell="N153" sqref="N153"/>
    </sheetView>
  </sheetViews>
  <sheetFormatPr baseColWidth="10" defaultColWidth="11.42578125" defaultRowHeight="16.5"/>
  <cols>
    <col min="1" max="1" width="3.140625" style="3" bestFit="1" customWidth="1"/>
    <col min="2" max="2" width="5.7109375" style="3" bestFit="1" customWidth="1"/>
    <col min="3" max="3" width="6.85546875" style="3" bestFit="1" customWidth="1"/>
    <col min="4" max="4" width="28" style="3" bestFit="1" customWidth="1"/>
    <col min="5" max="5" width="6.5703125" style="430" customWidth="1"/>
    <col min="6" max="6" width="8.28515625" style="3" bestFit="1" customWidth="1"/>
    <col min="7" max="7" width="17.5703125" style="3" customWidth="1"/>
    <col min="8" max="8" width="10.28515625" style="3" bestFit="1" customWidth="1"/>
    <col min="9" max="10" width="8.5703125" style="3" customWidth="1"/>
    <col min="11" max="12" width="8" style="3" customWidth="1"/>
    <col min="13" max="13" width="7.7109375" style="3" bestFit="1" customWidth="1"/>
    <col min="14" max="14" width="5" style="3" bestFit="1" customWidth="1"/>
    <col min="15" max="15" width="6.5703125" style="12" bestFit="1" customWidth="1"/>
    <col min="16" max="17" width="4.42578125" style="3" bestFit="1" customWidth="1"/>
    <col min="18" max="18" width="7.85546875" style="3" bestFit="1" customWidth="1"/>
    <col min="19" max="19" width="4.28515625" style="3" bestFit="1" customWidth="1"/>
    <col min="20" max="20" width="5" style="3" bestFit="1" customWidth="1"/>
    <col min="21" max="21" width="8.28515625" style="12" bestFit="1" customWidth="1"/>
    <col min="22" max="22" width="8.7109375" style="12" bestFit="1" customWidth="1"/>
    <col min="23" max="23" width="8.28515625" style="12" bestFit="1" customWidth="1"/>
    <col min="24" max="26" width="9" style="12" bestFit="1" customWidth="1"/>
    <col min="27" max="27" width="6.7109375" style="12" bestFit="1" customWidth="1"/>
    <col min="28" max="28" width="10" style="12" bestFit="1" customWidth="1"/>
    <col min="29" max="29" width="4.42578125" style="3" bestFit="1" customWidth="1"/>
    <col min="30" max="30" width="6.7109375" style="3" bestFit="1" customWidth="1"/>
    <col min="31" max="31" width="11" style="3" bestFit="1" customWidth="1"/>
    <col min="32" max="16384" width="11.42578125" style="3"/>
  </cols>
  <sheetData>
    <row r="1" spans="1:31">
      <c r="D1" s="698" t="s">
        <v>0</v>
      </c>
      <c r="E1" s="698"/>
    </row>
    <row r="2" spans="1:31">
      <c r="A2" s="7" t="s">
        <v>1</v>
      </c>
      <c r="B2" s="2" t="s">
        <v>2</v>
      </c>
      <c r="C2" s="8" t="s">
        <v>3</v>
      </c>
      <c r="D2" s="7" t="s">
        <v>4</v>
      </c>
      <c r="E2" s="291" t="s">
        <v>5</v>
      </c>
      <c r="F2" s="1" t="s">
        <v>6</v>
      </c>
      <c r="G2" s="1" t="s">
        <v>7</v>
      </c>
      <c r="H2" s="1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11" t="s">
        <v>21</v>
      </c>
      <c r="V2" s="11" t="s">
        <v>22</v>
      </c>
      <c r="W2" s="11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</row>
    <row r="3" spans="1:31">
      <c r="A3" s="4">
        <v>1</v>
      </c>
      <c r="B3" s="5">
        <v>1</v>
      </c>
      <c r="C3" s="14">
        <v>2</v>
      </c>
      <c r="D3" s="20" t="s">
        <v>32</v>
      </c>
      <c r="E3" s="47" t="s">
        <v>32</v>
      </c>
      <c r="F3" s="13">
        <v>2</v>
      </c>
      <c r="G3" s="6" t="s">
        <v>33</v>
      </c>
      <c r="H3" s="5">
        <v>680</v>
      </c>
      <c r="I3" s="18">
        <v>251</v>
      </c>
      <c r="J3" s="18">
        <v>189</v>
      </c>
      <c r="K3" s="18">
        <v>8</v>
      </c>
      <c r="L3" s="18">
        <v>13</v>
      </c>
      <c r="M3" s="18">
        <v>5</v>
      </c>
      <c r="N3" s="18">
        <v>0</v>
      </c>
      <c r="O3" s="18">
        <v>0</v>
      </c>
      <c r="P3" s="18">
        <v>2</v>
      </c>
      <c r="Q3" s="18">
        <v>0</v>
      </c>
      <c r="R3" s="18">
        <v>15</v>
      </c>
      <c r="S3" s="18">
        <v>0</v>
      </c>
      <c r="T3" s="18">
        <v>0</v>
      </c>
      <c r="U3" s="21">
        <v>12</v>
      </c>
      <c r="V3" s="21">
        <v>1</v>
      </c>
      <c r="W3" s="21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1</v>
      </c>
      <c r="AD3" s="18">
        <v>9</v>
      </c>
      <c r="AE3" s="10">
        <f>SUM(I3:AD3)</f>
        <v>506</v>
      </c>
    </row>
    <row r="4" spans="1:31">
      <c r="A4" s="4">
        <v>2</v>
      </c>
      <c r="B4" s="5">
        <v>1</v>
      </c>
      <c r="C4" s="14">
        <v>2</v>
      </c>
      <c r="D4" s="20" t="s">
        <v>32</v>
      </c>
      <c r="E4" s="47" t="s">
        <v>32</v>
      </c>
      <c r="F4" s="13">
        <v>3</v>
      </c>
      <c r="G4" s="6" t="s">
        <v>33</v>
      </c>
      <c r="H4" s="5">
        <v>538</v>
      </c>
      <c r="I4" s="18">
        <v>210</v>
      </c>
      <c r="J4" s="18">
        <v>161</v>
      </c>
      <c r="K4" s="18">
        <v>7</v>
      </c>
      <c r="L4" s="18">
        <v>2</v>
      </c>
      <c r="M4" s="18">
        <v>1</v>
      </c>
      <c r="N4" s="18">
        <v>1</v>
      </c>
      <c r="O4" s="18">
        <v>0</v>
      </c>
      <c r="P4" s="18">
        <v>0</v>
      </c>
      <c r="Q4" s="18">
        <v>0</v>
      </c>
      <c r="R4" s="18">
        <v>20</v>
      </c>
      <c r="S4" s="18">
        <v>0</v>
      </c>
      <c r="T4" s="18">
        <v>0</v>
      </c>
      <c r="U4" s="21">
        <v>10</v>
      </c>
      <c r="V4" s="21">
        <v>3</v>
      </c>
      <c r="W4" s="21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1</v>
      </c>
      <c r="AD4" s="18">
        <v>6</v>
      </c>
      <c r="AE4" s="10">
        <f t="shared" ref="AE4:AE63" si="0">SUM(I4:AD4)</f>
        <v>422</v>
      </c>
    </row>
    <row r="5" spans="1:31">
      <c r="A5" s="4">
        <v>3</v>
      </c>
      <c r="B5" s="5">
        <v>1</v>
      </c>
      <c r="C5" s="14">
        <v>2</v>
      </c>
      <c r="D5" s="20" t="s">
        <v>32</v>
      </c>
      <c r="E5" s="47" t="s">
        <v>32</v>
      </c>
      <c r="F5" s="13">
        <v>3</v>
      </c>
      <c r="G5" s="6" t="s">
        <v>34</v>
      </c>
      <c r="H5" s="5">
        <v>538</v>
      </c>
      <c r="I5" s="18">
        <v>239</v>
      </c>
      <c r="J5" s="18">
        <v>131</v>
      </c>
      <c r="K5" s="18">
        <v>6</v>
      </c>
      <c r="L5" s="18">
        <v>4</v>
      </c>
      <c r="M5" s="18">
        <v>1</v>
      </c>
      <c r="N5" s="18">
        <v>1</v>
      </c>
      <c r="O5" s="18">
        <v>0</v>
      </c>
      <c r="P5" s="18">
        <v>1</v>
      </c>
      <c r="Q5" s="18">
        <v>0</v>
      </c>
      <c r="R5" s="18">
        <v>10</v>
      </c>
      <c r="S5" s="18">
        <v>0</v>
      </c>
      <c r="T5" s="18">
        <v>0</v>
      </c>
      <c r="U5" s="21">
        <v>3</v>
      </c>
      <c r="V5" s="21">
        <v>1</v>
      </c>
      <c r="W5" s="21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3</v>
      </c>
      <c r="AE5" s="10">
        <f t="shared" si="0"/>
        <v>400</v>
      </c>
    </row>
    <row r="6" spans="1:31">
      <c r="A6" s="4">
        <v>4</v>
      </c>
      <c r="B6" s="5">
        <v>1</v>
      </c>
      <c r="C6" s="14">
        <v>2</v>
      </c>
      <c r="D6" s="20" t="s">
        <v>32</v>
      </c>
      <c r="E6" s="47" t="s">
        <v>32</v>
      </c>
      <c r="F6" s="13">
        <v>3</v>
      </c>
      <c r="G6" s="6" t="s">
        <v>35</v>
      </c>
      <c r="H6" s="5">
        <v>537</v>
      </c>
      <c r="I6" s="18">
        <v>250</v>
      </c>
      <c r="J6" s="18">
        <v>128</v>
      </c>
      <c r="K6" s="18">
        <v>3</v>
      </c>
      <c r="L6" s="18">
        <v>3</v>
      </c>
      <c r="M6" s="18">
        <v>3</v>
      </c>
      <c r="N6" s="18">
        <v>0</v>
      </c>
      <c r="O6" s="18">
        <v>0</v>
      </c>
      <c r="P6" s="18">
        <v>0</v>
      </c>
      <c r="Q6" s="18">
        <v>0</v>
      </c>
      <c r="R6" s="18">
        <v>11</v>
      </c>
      <c r="S6" s="18">
        <v>0</v>
      </c>
      <c r="T6" s="18">
        <v>0</v>
      </c>
      <c r="U6" s="21">
        <v>5</v>
      </c>
      <c r="V6" s="21">
        <v>5</v>
      </c>
      <c r="W6" s="21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8</v>
      </c>
      <c r="AE6" s="10">
        <f t="shared" si="0"/>
        <v>416</v>
      </c>
    </row>
    <row r="7" spans="1:31">
      <c r="A7" s="4">
        <v>5</v>
      </c>
      <c r="B7" s="5">
        <v>1</v>
      </c>
      <c r="C7" s="14">
        <v>2</v>
      </c>
      <c r="D7" s="20" t="s">
        <v>32</v>
      </c>
      <c r="E7" s="47" t="s">
        <v>32</v>
      </c>
      <c r="F7" s="13">
        <v>4</v>
      </c>
      <c r="G7" s="6" t="s">
        <v>33</v>
      </c>
      <c r="H7" s="5">
        <v>533</v>
      </c>
      <c r="I7" s="18">
        <v>227</v>
      </c>
      <c r="J7" s="18">
        <v>112</v>
      </c>
      <c r="K7" s="18">
        <v>6</v>
      </c>
      <c r="L7" s="18">
        <v>10</v>
      </c>
      <c r="M7" s="18">
        <v>7</v>
      </c>
      <c r="N7" s="18">
        <v>1</v>
      </c>
      <c r="O7" s="18">
        <v>0</v>
      </c>
      <c r="P7" s="18">
        <v>1</v>
      </c>
      <c r="Q7" s="18">
        <v>1</v>
      </c>
      <c r="R7" s="18">
        <v>7</v>
      </c>
      <c r="S7" s="18">
        <v>0</v>
      </c>
      <c r="T7" s="18">
        <v>0</v>
      </c>
      <c r="U7" s="21">
        <v>8</v>
      </c>
      <c r="V7" s="21">
        <v>1</v>
      </c>
      <c r="W7" s="21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1</v>
      </c>
      <c r="AD7" s="18">
        <v>12</v>
      </c>
      <c r="AE7" s="10">
        <f t="shared" si="0"/>
        <v>394</v>
      </c>
    </row>
    <row r="8" spans="1:31">
      <c r="A8" s="4">
        <v>6</v>
      </c>
      <c r="B8" s="5">
        <v>1</v>
      </c>
      <c r="C8" s="14">
        <v>2</v>
      </c>
      <c r="D8" s="20" t="s">
        <v>32</v>
      </c>
      <c r="E8" s="47" t="s">
        <v>32</v>
      </c>
      <c r="F8" s="13">
        <v>4</v>
      </c>
      <c r="G8" s="6" t="s">
        <v>34</v>
      </c>
      <c r="H8" s="5">
        <v>532</v>
      </c>
      <c r="I8" s="18">
        <v>210</v>
      </c>
      <c r="J8" s="18">
        <v>112</v>
      </c>
      <c r="K8" s="18">
        <v>5</v>
      </c>
      <c r="L8" s="18">
        <v>11</v>
      </c>
      <c r="M8" s="18">
        <v>2</v>
      </c>
      <c r="N8" s="18">
        <v>0</v>
      </c>
      <c r="O8" s="18">
        <v>0</v>
      </c>
      <c r="P8" s="18">
        <v>1</v>
      </c>
      <c r="Q8" s="18">
        <v>3</v>
      </c>
      <c r="R8" s="18">
        <v>20</v>
      </c>
      <c r="S8" s="18">
        <v>0</v>
      </c>
      <c r="T8" s="18">
        <v>0</v>
      </c>
      <c r="U8" s="21">
        <v>10</v>
      </c>
      <c r="V8" s="21">
        <v>4</v>
      </c>
      <c r="W8" s="21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18</v>
      </c>
      <c r="AE8" s="10">
        <f t="shared" si="0"/>
        <v>396</v>
      </c>
    </row>
    <row r="9" spans="1:31">
      <c r="A9" s="4">
        <v>7</v>
      </c>
      <c r="B9" s="5">
        <v>1</v>
      </c>
      <c r="C9" s="14">
        <v>2</v>
      </c>
      <c r="D9" s="20" t="s">
        <v>32</v>
      </c>
      <c r="E9" s="47" t="s">
        <v>32</v>
      </c>
      <c r="F9" s="13">
        <v>4</v>
      </c>
      <c r="G9" s="6" t="s">
        <v>35</v>
      </c>
      <c r="H9" s="5">
        <v>532</v>
      </c>
      <c r="I9" s="18">
        <v>234</v>
      </c>
      <c r="J9" s="18">
        <v>109</v>
      </c>
      <c r="K9" s="18">
        <v>6</v>
      </c>
      <c r="L9" s="18">
        <v>7</v>
      </c>
      <c r="M9" s="18">
        <v>5</v>
      </c>
      <c r="N9" s="18">
        <v>1</v>
      </c>
      <c r="O9" s="18">
        <v>0</v>
      </c>
      <c r="P9" s="18">
        <v>2</v>
      </c>
      <c r="Q9" s="18">
        <v>0</v>
      </c>
      <c r="R9" s="18">
        <v>13</v>
      </c>
      <c r="S9" s="18">
        <v>0</v>
      </c>
      <c r="T9" s="18">
        <v>0</v>
      </c>
      <c r="U9" s="21">
        <v>5</v>
      </c>
      <c r="V9" s="21">
        <v>4</v>
      </c>
      <c r="W9" s="21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11</v>
      </c>
      <c r="AE9" s="10">
        <f t="shared" si="0"/>
        <v>397</v>
      </c>
    </row>
    <row r="10" spans="1:31">
      <c r="A10" s="4">
        <v>8</v>
      </c>
      <c r="B10" s="5">
        <v>1</v>
      </c>
      <c r="C10" s="14">
        <v>2</v>
      </c>
      <c r="D10" s="20" t="s">
        <v>32</v>
      </c>
      <c r="E10" s="47" t="s">
        <v>32</v>
      </c>
      <c r="F10" s="13">
        <v>5</v>
      </c>
      <c r="G10" s="6" t="s">
        <v>33</v>
      </c>
      <c r="H10" s="5">
        <v>652</v>
      </c>
      <c r="I10" s="18">
        <v>265</v>
      </c>
      <c r="J10" s="18">
        <v>147</v>
      </c>
      <c r="K10" s="18">
        <v>8</v>
      </c>
      <c r="L10" s="18">
        <v>27</v>
      </c>
      <c r="M10" s="18">
        <v>5</v>
      </c>
      <c r="N10" s="18">
        <v>2</v>
      </c>
      <c r="O10" s="18">
        <v>0</v>
      </c>
      <c r="P10" s="18">
        <v>1</v>
      </c>
      <c r="Q10" s="18">
        <v>0</v>
      </c>
      <c r="R10" s="18">
        <v>10</v>
      </c>
      <c r="S10" s="18">
        <v>0</v>
      </c>
      <c r="T10" s="18">
        <v>0</v>
      </c>
      <c r="U10" s="21">
        <v>8</v>
      </c>
      <c r="V10" s="21">
        <v>2</v>
      </c>
      <c r="W10" s="21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7</v>
      </c>
      <c r="AE10" s="10">
        <f t="shared" si="0"/>
        <v>482</v>
      </c>
    </row>
    <row r="11" spans="1:31" s="526" customFormat="1">
      <c r="A11" s="523">
        <v>9</v>
      </c>
      <c r="B11" s="524">
        <v>1</v>
      </c>
      <c r="C11" s="547">
        <v>2</v>
      </c>
      <c r="D11" s="559" t="s">
        <v>32</v>
      </c>
      <c r="E11" s="560" t="s">
        <v>32</v>
      </c>
      <c r="F11" s="545">
        <v>5</v>
      </c>
      <c r="G11" s="560" t="s">
        <v>36</v>
      </c>
      <c r="H11" s="560"/>
      <c r="I11" s="559">
        <v>36</v>
      </c>
      <c r="J11" s="559">
        <v>9</v>
      </c>
      <c r="K11" s="559">
        <v>1</v>
      </c>
      <c r="L11" s="559">
        <v>3</v>
      </c>
      <c r="M11" s="559">
        <v>1</v>
      </c>
      <c r="N11" s="559">
        <v>0</v>
      </c>
      <c r="O11" s="559">
        <v>0</v>
      </c>
      <c r="P11" s="559">
        <v>1</v>
      </c>
      <c r="Q11" s="559">
        <v>0</v>
      </c>
      <c r="R11" s="559">
        <v>2</v>
      </c>
      <c r="S11" s="559">
        <v>0</v>
      </c>
      <c r="T11" s="559">
        <v>0</v>
      </c>
      <c r="U11" s="559">
        <v>3</v>
      </c>
      <c r="V11" s="559">
        <v>2</v>
      </c>
      <c r="W11" s="559">
        <v>0</v>
      </c>
      <c r="X11" s="559">
        <v>0</v>
      </c>
      <c r="Y11" s="559">
        <v>0</v>
      </c>
      <c r="Z11" s="559">
        <v>0</v>
      </c>
      <c r="AA11" s="559">
        <v>0</v>
      </c>
      <c r="AB11" s="559">
        <v>0</v>
      </c>
      <c r="AC11" s="559">
        <v>0</v>
      </c>
      <c r="AD11" s="559">
        <v>0</v>
      </c>
      <c r="AE11" s="525">
        <f t="shared" si="0"/>
        <v>58</v>
      </c>
    </row>
    <row r="12" spans="1:31">
      <c r="A12" s="4">
        <v>10</v>
      </c>
      <c r="B12" s="5">
        <v>1</v>
      </c>
      <c r="C12" s="14">
        <v>2</v>
      </c>
      <c r="D12" s="20" t="s">
        <v>32</v>
      </c>
      <c r="E12" s="47" t="s">
        <v>37</v>
      </c>
      <c r="F12" s="13">
        <v>6</v>
      </c>
      <c r="G12" s="6" t="s">
        <v>33</v>
      </c>
      <c r="H12" s="5">
        <v>579</v>
      </c>
      <c r="I12" s="18">
        <v>222</v>
      </c>
      <c r="J12" s="18">
        <v>148</v>
      </c>
      <c r="K12" s="18">
        <v>10</v>
      </c>
      <c r="L12" s="18">
        <v>0</v>
      </c>
      <c r="M12" s="18">
        <v>6</v>
      </c>
      <c r="N12" s="18">
        <v>0</v>
      </c>
      <c r="O12" s="18">
        <v>0</v>
      </c>
      <c r="P12" s="18">
        <v>2</v>
      </c>
      <c r="Q12" s="18">
        <v>1</v>
      </c>
      <c r="R12" s="18">
        <v>17</v>
      </c>
      <c r="S12" s="18">
        <v>0</v>
      </c>
      <c r="T12" s="18">
        <v>0</v>
      </c>
      <c r="U12" s="21">
        <v>13</v>
      </c>
      <c r="V12" s="21">
        <v>2</v>
      </c>
      <c r="W12" s="21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8</v>
      </c>
      <c r="AE12" s="10">
        <f t="shared" si="0"/>
        <v>429</v>
      </c>
    </row>
    <row r="13" spans="1:31">
      <c r="A13" s="4">
        <v>11</v>
      </c>
      <c r="B13" s="5">
        <v>1</v>
      </c>
      <c r="C13" s="14">
        <v>2</v>
      </c>
      <c r="D13" s="20" t="s">
        <v>32</v>
      </c>
      <c r="E13" s="47" t="s">
        <v>37</v>
      </c>
      <c r="F13" s="13">
        <v>6</v>
      </c>
      <c r="G13" s="6" t="s">
        <v>34</v>
      </c>
      <c r="H13" s="5">
        <v>578</v>
      </c>
      <c r="I13" s="18">
        <v>220</v>
      </c>
      <c r="J13" s="18">
        <v>112</v>
      </c>
      <c r="K13" s="18">
        <v>15</v>
      </c>
      <c r="L13" s="18">
        <v>0</v>
      </c>
      <c r="M13" s="18">
        <v>7</v>
      </c>
      <c r="N13" s="18">
        <v>2</v>
      </c>
      <c r="O13" s="18">
        <v>0</v>
      </c>
      <c r="P13" s="18">
        <v>0</v>
      </c>
      <c r="Q13" s="18">
        <v>0</v>
      </c>
      <c r="R13" s="18">
        <v>35</v>
      </c>
      <c r="S13" s="18">
        <v>0</v>
      </c>
      <c r="T13" s="18">
        <v>0</v>
      </c>
      <c r="U13" s="21">
        <v>7</v>
      </c>
      <c r="V13" s="21">
        <v>0</v>
      </c>
      <c r="W13" s="21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9</v>
      </c>
      <c r="AE13" s="10">
        <f t="shared" si="0"/>
        <v>407</v>
      </c>
    </row>
    <row r="14" spans="1:31" s="526" customFormat="1">
      <c r="A14" s="523">
        <v>12</v>
      </c>
      <c r="B14" s="524">
        <v>1</v>
      </c>
      <c r="C14" s="547">
        <v>2</v>
      </c>
      <c r="D14" s="559" t="s">
        <v>32</v>
      </c>
      <c r="E14" s="560" t="s">
        <v>37</v>
      </c>
      <c r="F14" s="545">
        <v>6</v>
      </c>
      <c r="G14" s="560" t="s">
        <v>35</v>
      </c>
      <c r="H14" s="524">
        <v>578</v>
      </c>
      <c r="I14" s="559">
        <v>278</v>
      </c>
      <c r="J14" s="559">
        <v>78</v>
      </c>
      <c r="K14" s="559">
        <v>19</v>
      </c>
      <c r="L14" s="559">
        <v>2</v>
      </c>
      <c r="M14" s="559">
        <v>9</v>
      </c>
      <c r="N14" s="559">
        <v>3</v>
      </c>
      <c r="O14" s="559">
        <v>0</v>
      </c>
      <c r="P14" s="559">
        <v>2</v>
      </c>
      <c r="Q14" s="559">
        <v>2</v>
      </c>
      <c r="R14" s="559">
        <v>20</v>
      </c>
      <c r="S14" s="559">
        <v>0</v>
      </c>
      <c r="T14" s="559">
        <v>0</v>
      </c>
      <c r="U14" s="559">
        <v>13</v>
      </c>
      <c r="V14" s="559">
        <v>2</v>
      </c>
      <c r="W14" s="559">
        <v>0</v>
      </c>
      <c r="X14" s="559">
        <v>0</v>
      </c>
      <c r="Y14" s="559">
        <v>0</v>
      </c>
      <c r="Z14" s="559">
        <v>0</v>
      </c>
      <c r="AA14" s="559">
        <v>0</v>
      </c>
      <c r="AB14" s="559">
        <v>0</v>
      </c>
      <c r="AC14" s="559">
        <v>0</v>
      </c>
      <c r="AD14" s="559">
        <v>6</v>
      </c>
      <c r="AE14" s="525">
        <f t="shared" si="0"/>
        <v>434</v>
      </c>
    </row>
    <row r="15" spans="1:31">
      <c r="A15" s="4">
        <v>13</v>
      </c>
      <c r="B15" s="5">
        <v>1</v>
      </c>
      <c r="C15" s="14">
        <v>2</v>
      </c>
      <c r="D15" s="20" t="s">
        <v>32</v>
      </c>
      <c r="E15" s="47" t="s">
        <v>37</v>
      </c>
      <c r="F15" s="13">
        <v>7</v>
      </c>
      <c r="G15" s="6" t="s">
        <v>33</v>
      </c>
      <c r="H15" s="5">
        <v>461</v>
      </c>
      <c r="I15" s="18">
        <v>190</v>
      </c>
      <c r="J15" s="18">
        <v>86</v>
      </c>
      <c r="K15" s="18">
        <v>12</v>
      </c>
      <c r="L15" s="18">
        <v>1</v>
      </c>
      <c r="M15" s="18">
        <v>3</v>
      </c>
      <c r="N15" s="18">
        <v>14</v>
      </c>
      <c r="O15" s="18">
        <v>0</v>
      </c>
      <c r="P15" s="18">
        <v>1</v>
      </c>
      <c r="Q15" s="18">
        <v>0</v>
      </c>
      <c r="R15" s="18">
        <v>9</v>
      </c>
      <c r="S15" s="18">
        <v>0</v>
      </c>
      <c r="T15" s="18">
        <v>0</v>
      </c>
      <c r="U15" s="21">
        <v>11</v>
      </c>
      <c r="V15" s="21">
        <v>3</v>
      </c>
      <c r="W15" s="21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10</v>
      </c>
      <c r="AE15" s="10">
        <f t="shared" si="0"/>
        <v>340</v>
      </c>
    </row>
    <row r="16" spans="1:31">
      <c r="A16" s="4">
        <v>14</v>
      </c>
      <c r="B16" s="5">
        <v>1</v>
      </c>
      <c r="C16" s="14">
        <v>2</v>
      </c>
      <c r="D16" s="20" t="s">
        <v>32</v>
      </c>
      <c r="E16" s="47" t="s">
        <v>37</v>
      </c>
      <c r="F16" s="13">
        <v>7</v>
      </c>
      <c r="G16" s="6" t="s">
        <v>34</v>
      </c>
      <c r="H16" s="5">
        <v>461</v>
      </c>
      <c r="I16" s="18">
        <v>173</v>
      </c>
      <c r="J16" s="18">
        <v>96</v>
      </c>
      <c r="K16" s="18">
        <v>16</v>
      </c>
      <c r="L16" s="18">
        <v>0</v>
      </c>
      <c r="M16" s="18">
        <v>4</v>
      </c>
      <c r="N16" s="18">
        <v>9</v>
      </c>
      <c r="O16" s="18">
        <v>0</v>
      </c>
      <c r="P16" s="18">
        <v>1</v>
      </c>
      <c r="Q16" s="18">
        <v>2</v>
      </c>
      <c r="R16" s="18">
        <v>14</v>
      </c>
      <c r="S16" s="18">
        <v>0</v>
      </c>
      <c r="T16" s="18">
        <v>0</v>
      </c>
      <c r="U16" s="21">
        <v>11</v>
      </c>
      <c r="V16" s="21">
        <v>2</v>
      </c>
      <c r="W16" s="21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14</v>
      </c>
      <c r="AE16" s="10">
        <f t="shared" si="0"/>
        <v>342</v>
      </c>
    </row>
    <row r="17" spans="1:31">
      <c r="A17" s="4">
        <v>15</v>
      </c>
      <c r="B17" s="5">
        <v>1</v>
      </c>
      <c r="C17" s="14">
        <v>2</v>
      </c>
      <c r="D17" s="20" t="s">
        <v>32</v>
      </c>
      <c r="E17" s="47" t="s">
        <v>38</v>
      </c>
      <c r="F17" s="13">
        <v>8</v>
      </c>
      <c r="G17" s="6" t="s">
        <v>33</v>
      </c>
      <c r="H17" s="5">
        <v>712</v>
      </c>
      <c r="I17" s="18">
        <v>315</v>
      </c>
      <c r="J17" s="18">
        <v>155</v>
      </c>
      <c r="K17" s="18">
        <v>6</v>
      </c>
      <c r="L17" s="18">
        <v>0</v>
      </c>
      <c r="M17" s="18">
        <v>0</v>
      </c>
      <c r="N17" s="18">
        <v>1</v>
      </c>
      <c r="O17" s="18">
        <v>0</v>
      </c>
      <c r="P17" s="18">
        <v>3</v>
      </c>
      <c r="Q17" s="18">
        <v>1</v>
      </c>
      <c r="R17" s="18">
        <v>10</v>
      </c>
      <c r="S17" s="18">
        <v>0</v>
      </c>
      <c r="T17" s="18">
        <v>0</v>
      </c>
      <c r="U17" s="21">
        <v>11</v>
      </c>
      <c r="V17" s="21">
        <v>2</v>
      </c>
      <c r="W17" s="21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12</v>
      </c>
      <c r="AE17" s="10">
        <f t="shared" si="0"/>
        <v>516</v>
      </c>
    </row>
    <row r="18" spans="1:31">
      <c r="A18" s="4">
        <v>16</v>
      </c>
      <c r="B18" s="5">
        <v>1</v>
      </c>
      <c r="C18" s="14">
        <v>2</v>
      </c>
      <c r="D18" s="20" t="s">
        <v>32</v>
      </c>
      <c r="E18" s="47" t="s">
        <v>39</v>
      </c>
      <c r="F18" s="13">
        <v>9</v>
      </c>
      <c r="G18" s="6" t="s">
        <v>33</v>
      </c>
      <c r="H18" s="5">
        <v>682</v>
      </c>
      <c r="I18" s="18">
        <v>310</v>
      </c>
      <c r="J18" s="18">
        <v>133</v>
      </c>
      <c r="K18" s="18">
        <v>16</v>
      </c>
      <c r="L18" s="18">
        <v>0</v>
      </c>
      <c r="M18" s="18">
        <v>2</v>
      </c>
      <c r="N18" s="18">
        <v>0</v>
      </c>
      <c r="O18" s="18">
        <v>0</v>
      </c>
      <c r="P18" s="18">
        <v>2</v>
      </c>
      <c r="Q18" s="18">
        <v>0</v>
      </c>
      <c r="R18" s="18">
        <v>12</v>
      </c>
      <c r="S18" s="18">
        <v>0</v>
      </c>
      <c r="T18" s="18">
        <v>0</v>
      </c>
      <c r="U18" s="21">
        <v>17</v>
      </c>
      <c r="V18" s="21">
        <v>2</v>
      </c>
      <c r="W18" s="21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3</v>
      </c>
      <c r="AE18" s="10">
        <f t="shared" si="0"/>
        <v>497</v>
      </c>
    </row>
    <row r="19" spans="1:31">
      <c r="A19" s="4">
        <v>17</v>
      </c>
      <c r="B19" s="5">
        <v>1</v>
      </c>
      <c r="C19" s="14">
        <v>2</v>
      </c>
      <c r="D19" s="20" t="s">
        <v>32</v>
      </c>
      <c r="E19" s="47" t="s">
        <v>40</v>
      </c>
      <c r="F19" s="13">
        <v>10</v>
      </c>
      <c r="G19" s="6" t="s">
        <v>33</v>
      </c>
      <c r="H19" s="5">
        <v>603</v>
      </c>
      <c r="I19" s="18">
        <v>241</v>
      </c>
      <c r="J19" s="18">
        <v>76</v>
      </c>
      <c r="K19" s="18">
        <v>5</v>
      </c>
      <c r="L19" s="18">
        <v>4</v>
      </c>
      <c r="M19" s="18">
        <v>2</v>
      </c>
      <c r="N19" s="18">
        <v>0</v>
      </c>
      <c r="O19" s="18">
        <v>0</v>
      </c>
      <c r="P19" s="18">
        <v>0</v>
      </c>
      <c r="Q19" s="18">
        <v>0</v>
      </c>
      <c r="R19" s="18">
        <v>12</v>
      </c>
      <c r="S19" s="18">
        <v>0</v>
      </c>
      <c r="T19" s="18">
        <v>0</v>
      </c>
      <c r="U19" s="21">
        <v>7</v>
      </c>
      <c r="V19" s="21">
        <v>1</v>
      </c>
      <c r="W19" s="21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3</v>
      </c>
      <c r="AE19" s="10">
        <f t="shared" si="0"/>
        <v>351</v>
      </c>
    </row>
    <row r="20" spans="1:31">
      <c r="A20" s="4">
        <v>18</v>
      </c>
      <c r="B20" s="5">
        <v>1</v>
      </c>
      <c r="C20" s="14">
        <v>2</v>
      </c>
      <c r="D20" s="20" t="s">
        <v>32</v>
      </c>
      <c r="E20" s="47" t="s">
        <v>40</v>
      </c>
      <c r="F20" s="13">
        <v>10</v>
      </c>
      <c r="G20" s="6" t="s">
        <v>34</v>
      </c>
      <c r="H20" s="5">
        <v>603</v>
      </c>
      <c r="I20" s="18">
        <v>297</v>
      </c>
      <c r="J20" s="18">
        <v>117</v>
      </c>
      <c r="K20" s="18">
        <v>3</v>
      </c>
      <c r="L20" s="18">
        <v>2</v>
      </c>
      <c r="M20" s="18">
        <v>2</v>
      </c>
      <c r="N20" s="18">
        <v>2</v>
      </c>
      <c r="O20" s="18">
        <v>0</v>
      </c>
      <c r="P20" s="18">
        <v>0</v>
      </c>
      <c r="Q20" s="18">
        <v>0</v>
      </c>
      <c r="R20" s="18">
        <v>7</v>
      </c>
      <c r="S20" s="18">
        <v>0</v>
      </c>
      <c r="T20" s="18">
        <v>0</v>
      </c>
      <c r="U20" s="21">
        <v>16</v>
      </c>
      <c r="V20" s="21">
        <v>3</v>
      </c>
      <c r="W20" s="21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4</v>
      </c>
      <c r="AE20" s="10">
        <f t="shared" si="0"/>
        <v>453</v>
      </c>
    </row>
    <row r="21" spans="1:31">
      <c r="A21" s="4">
        <v>19</v>
      </c>
      <c r="B21" s="5">
        <v>1</v>
      </c>
      <c r="C21" s="14">
        <v>2</v>
      </c>
      <c r="D21" s="20" t="s">
        <v>32</v>
      </c>
      <c r="E21" s="47" t="s">
        <v>40</v>
      </c>
      <c r="F21" s="13">
        <v>11</v>
      </c>
      <c r="G21" s="6" t="s">
        <v>33</v>
      </c>
      <c r="H21" s="5">
        <v>501</v>
      </c>
      <c r="I21" s="18">
        <v>209</v>
      </c>
      <c r="J21" s="18">
        <v>86</v>
      </c>
      <c r="K21" s="18">
        <v>10</v>
      </c>
      <c r="L21" s="18">
        <v>2</v>
      </c>
      <c r="M21" s="18">
        <v>3</v>
      </c>
      <c r="N21" s="18">
        <v>3</v>
      </c>
      <c r="O21" s="18">
        <v>0</v>
      </c>
      <c r="P21" s="18">
        <v>2</v>
      </c>
      <c r="Q21" s="18">
        <v>0</v>
      </c>
      <c r="R21" s="18">
        <v>6</v>
      </c>
      <c r="S21" s="18">
        <v>0</v>
      </c>
      <c r="T21" s="18">
        <v>0</v>
      </c>
      <c r="U21" s="21">
        <v>10</v>
      </c>
      <c r="V21" s="21">
        <v>3</v>
      </c>
      <c r="W21" s="21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6</v>
      </c>
      <c r="AE21" s="10">
        <f t="shared" si="0"/>
        <v>340</v>
      </c>
    </row>
    <row r="22" spans="1:31">
      <c r="A22" s="4">
        <v>20</v>
      </c>
      <c r="B22" s="5">
        <v>1</v>
      </c>
      <c r="C22" s="14">
        <v>2</v>
      </c>
      <c r="D22" s="20" t="s">
        <v>32</v>
      </c>
      <c r="E22" s="47" t="s">
        <v>40</v>
      </c>
      <c r="F22" s="13">
        <v>11</v>
      </c>
      <c r="G22" s="6" t="s">
        <v>34</v>
      </c>
      <c r="H22" s="5">
        <v>501</v>
      </c>
      <c r="I22" s="18">
        <v>242</v>
      </c>
      <c r="J22" s="18">
        <v>81</v>
      </c>
      <c r="K22" s="18">
        <v>15</v>
      </c>
      <c r="L22" s="18">
        <v>1</v>
      </c>
      <c r="M22" s="18">
        <v>0</v>
      </c>
      <c r="N22" s="18">
        <v>2</v>
      </c>
      <c r="O22" s="18">
        <v>0</v>
      </c>
      <c r="P22" s="18">
        <v>1</v>
      </c>
      <c r="Q22" s="18">
        <v>1</v>
      </c>
      <c r="R22" s="18">
        <v>7</v>
      </c>
      <c r="S22" s="18">
        <v>0</v>
      </c>
      <c r="T22" s="18">
        <v>0</v>
      </c>
      <c r="U22" s="21">
        <v>0</v>
      </c>
      <c r="V22" s="21">
        <v>1</v>
      </c>
      <c r="W22" s="21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5</v>
      </c>
      <c r="AE22" s="10">
        <f t="shared" si="0"/>
        <v>356</v>
      </c>
    </row>
    <row r="23" spans="1:31">
      <c r="A23" s="4">
        <v>21</v>
      </c>
      <c r="B23" s="5">
        <v>1</v>
      </c>
      <c r="C23" s="14">
        <v>2</v>
      </c>
      <c r="D23" s="20" t="s">
        <v>32</v>
      </c>
      <c r="E23" s="47" t="s">
        <v>40</v>
      </c>
      <c r="F23" s="13">
        <v>11</v>
      </c>
      <c r="G23" s="6" t="s">
        <v>35</v>
      </c>
      <c r="H23" s="5">
        <v>500</v>
      </c>
      <c r="I23" s="18">
        <v>241</v>
      </c>
      <c r="J23" s="18">
        <v>68</v>
      </c>
      <c r="K23" s="18">
        <v>1</v>
      </c>
      <c r="L23" s="18">
        <v>2</v>
      </c>
      <c r="M23" s="18">
        <v>3</v>
      </c>
      <c r="N23" s="18">
        <v>2</v>
      </c>
      <c r="O23" s="18">
        <v>0</v>
      </c>
      <c r="P23" s="18">
        <v>1</v>
      </c>
      <c r="Q23" s="18">
        <v>1</v>
      </c>
      <c r="R23" s="18">
        <v>8</v>
      </c>
      <c r="S23" s="18">
        <v>0</v>
      </c>
      <c r="T23" s="18">
        <v>0</v>
      </c>
      <c r="U23" s="21">
        <v>17</v>
      </c>
      <c r="V23" s="21">
        <v>1</v>
      </c>
      <c r="W23" s="21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2</v>
      </c>
      <c r="AE23" s="10">
        <f t="shared" si="0"/>
        <v>347</v>
      </c>
    </row>
    <row r="24" spans="1:31">
      <c r="A24" s="4">
        <v>22</v>
      </c>
      <c r="B24" s="5">
        <v>1</v>
      </c>
      <c r="C24" s="14">
        <v>2</v>
      </c>
      <c r="D24" s="20" t="s">
        <v>32</v>
      </c>
      <c r="E24" s="47" t="s">
        <v>40</v>
      </c>
      <c r="F24" s="13">
        <v>12</v>
      </c>
      <c r="G24" s="6" t="s">
        <v>33</v>
      </c>
      <c r="H24" s="5">
        <v>539</v>
      </c>
      <c r="I24" s="18">
        <v>231</v>
      </c>
      <c r="J24" s="18">
        <v>117</v>
      </c>
      <c r="K24" s="18">
        <v>5</v>
      </c>
      <c r="L24" s="18">
        <v>5</v>
      </c>
      <c r="M24" s="18">
        <v>2</v>
      </c>
      <c r="N24" s="18">
        <v>2</v>
      </c>
      <c r="O24" s="18">
        <v>0</v>
      </c>
      <c r="P24" s="18">
        <v>1</v>
      </c>
      <c r="Q24" s="18">
        <v>0</v>
      </c>
      <c r="R24" s="18">
        <v>17</v>
      </c>
      <c r="S24" s="18">
        <v>0</v>
      </c>
      <c r="T24" s="18">
        <v>0</v>
      </c>
      <c r="U24" s="21">
        <v>0</v>
      </c>
      <c r="V24" s="21">
        <v>0</v>
      </c>
      <c r="W24" s="21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5</v>
      </c>
      <c r="AE24" s="10">
        <f t="shared" si="0"/>
        <v>385</v>
      </c>
    </row>
    <row r="25" spans="1:31">
      <c r="A25" s="4">
        <v>23</v>
      </c>
      <c r="B25" s="5">
        <v>1</v>
      </c>
      <c r="C25" s="14">
        <v>2</v>
      </c>
      <c r="D25" s="20" t="s">
        <v>32</v>
      </c>
      <c r="E25" s="47" t="s">
        <v>40</v>
      </c>
      <c r="F25" s="13">
        <v>12</v>
      </c>
      <c r="G25" s="6" t="s">
        <v>34</v>
      </c>
      <c r="H25" s="5">
        <v>539</v>
      </c>
      <c r="I25" s="18">
        <v>238</v>
      </c>
      <c r="J25" s="18">
        <v>91</v>
      </c>
      <c r="K25" s="18">
        <v>8</v>
      </c>
      <c r="L25" s="18">
        <v>5</v>
      </c>
      <c r="M25" s="18">
        <v>1</v>
      </c>
      <c r="N25" s="18">
        <v>0</v>
      </c>
      <c r="O25" s="18">
        <v>0</v>
      </c>
      <c r="P25" s="18">
        <v>1</v>
      </c>
      <c r="Q25" s="18">
        <v>0</v>
      </c>
      <c r="R25" s="18">
        <v>6</v>
      </c>
      <c r="S25" s="18">
        <v>0</v>
      </c>
      <c r="T25" s="18">
        <v>0</v>
      </c>
      <c r="U25" s="21">
        <v>10</v>
      </c>
      <c r="V25" s="21">
        <v>0</v>
      </c>
      <c r="W25" s="21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8</v>
      </c>
      <c r="AE25" s="10">
        <f t="shared" si="0"/>
        <v>368</v>
      </c>
    </row>
    <row r="26" spans="1:31">
      <c r="A26" s="4">
        <v>24</v>
      </c>
      <c r="B26" s="5">
        <v>1</v>
      </c>
      <c r="C26" s="14">
        <v>2</v>
      </c>
      <c r="D26" s="20" t="s">
        <v>32</v>
      </c>
      <c r="E26" s="47" t="s">
        <v>40</v>
      </c>
      <c r="F26" s="13">
        <v>12</v>
      </c>
      <c r="G26" s="6" t="s">
        <v>35</v>
      </c>
      <c r="H26" s="5">
        <v>538</v>
      </c>
      <c r="I26" s="18">
        <v>254</v>
      </c>
      <c r="J26" s="18">
        <v>106</v>
      </c>
      <c r="K26" s="18">
        <v>2</v>
      </c>
      <c r="L26" s="18">
        <v>1</v>
      </c>
      <c r="M26" s="18">
        <v>2</v>
      </c>
      <c r="N26" s="18">
        <v>3</v>
      </c>
      <c r="O26" s="18">
        <v>0</v>
      </c>
      <c r="P26" s="18">
        <v>1</v>
      </c>
      <c r="Q26" s="18">
        <v>0</v>
      </c>
      <c r="R26" s="18">
        <v>6</v>
      </c>
      <c r="S26" s="18">
        <v>0</v>
      </c>
      <c r="T26" s="18">
        <v>0</v>
      </c>
      <c r="U26" s="21">
        <v>0</v>
      </c>
      <c r="V26" s="21">
        <v>0</v>
      </c>
      <c r="W26" s="21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9</v>
      </c>
      <c r="AE26" s="10">
        <f t="shared" si="0"/>
        <v>384</v>
      </c>
    </row>
    <row r="27" spans="1:31">
      <c r="A27" s="4">
        <v>25</v>
      </c>
      <c r="B27" s="5">
        <v>1</v>
      </c>
      <c r="C27" s="14">
        <v>2</v>
      </c>
      <c r="D27" s="20" t="s">
        <v>32</v>
      </c>
      <c r="E27" s="47" t="s">
        <v>41</v>
      </c>
      <c r="F27" s="13">
        <v>13</v>
      </c>
      <c r="G27" s="6" t="s">
        <v>33</v>
      </c>
      <c r="H27" s="5">
        <v>613</v>
      </c>
      <c r="I27" s="18">
        <v>293</v>
      </c>
      <c r="J27" s="18">
        <v>151</v>
      </c>
      <c r="K27" s="18">
        <v>3</v>
      </c>
      <c r="L27" s="18">
        <v>2</v>
      </c>
      <c r="M27" s="18">
        <v>3</v>
      </c>
      <c r="N27" s="18">
        <v>0</v>
      </c>
      <c r="O27" s="18">
        <v>0</v>
      </c>
      <c r="P27" s="18">
        <v>2</v>
      </c>
      <c r="Q27" s="18">
        <v>1</v>
      </c>
      <c r="R27" s="18">
        <v>5</v>
      </c>
      <c r="S27" s="18">
        <v>0</v>
      </c>
      <c r="T27" s="18">
        <v>0</v>
      </c>
      <c r="U27" s="21">
        <v>4</v>
      </c>
      <c r="V27" s="21">
        <v>1</v>
      </c>
      <c r="W27" s="21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11</v>
      </c>
      <c r="AE27" s="10">
        <f t="shared" si="0"/>
        <v>476</v>
      </c>
    </row>
    <row r="28" spans="1:31">
      <c r="A28" s="4">
        <v>26</v>
      </c>
      <c r="B28" s="5">
        <v>1</v>
      </c>
      <c r="C28" s="14">
        <v>2</v>
      </c>
      <c r="D28" s="20" t="s">
        <v>32</v>
      </c>
      <c r="E28" s="47" t="s">
        <v>42</v>
      </c>
      <c r="F28" s="13">
        <v>14</v>
      </c>
      <c r="G28" s="6" t="s">
        <v>33</v>
      </c>
      <c r="H28" s="5">
        <v>387</v>
      </c>
      <c r="I28" s="18">
        <v>150</v>
      </c>
      <c r="J28" s="18">
        <v>142</v>
      </c>
      <c r="K28" s="18">
        <v>0</v>
      </c>
      <c r="L28" s="18">
        <v>6</v>
      </c>
      <c r="M28" s="18">
        <v>2</v>
      </c>
      <c r="N28" s="18">
        <v>0</v>
      </c>
      <c r="O28" s="18">
        <v>0</v>
      </c>
      <c r="P28" s="18">
        <v>3</v>
      </c>
      <c r="Q28" s="18">
        <v>0</v>
      </c>
      <c r="R28" s="18">
        <v>4</v>
      </c>
      <c r="S28" s="18">
        <v>0</v>
      </c>
      <c r="T28" s="18">
        <v>0</v>
      </c>
      <c r="U28" s="21">
        <v>3</v>
      </c>
      <c r="V28" s="21">
        <v>0</v>
      </c>
      <c r="W28" s="21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7</v>
      </c>
      <c r="AE28" s="10">
        <f t="shared" si="0"/>
        <v>317</v>
      </c>
    </row>
    <row r="29" spans="1:31">
      <c r="A29" s="4">
        <v>27</v>
      </c>
      <c r="B29" s="5">
        <v>1</v>
      </c>
      <c r="C29" s="14">
        <v>2</v>
      </c>
      <c r="D29" s="20" t="s">
        <v>32</v>
      </c>
      <c r="E29" s="47" t="s">
        <v>42</v>
      </c>
      <c r="F29" s="13">
        <v>14</v>
      </c>
      <c r="G29" s="6" t="s">
        <v>34</v>
      </c>
      <c r="H29" s="5">
        <v>387</v>
      </c>
      <c r="I29" s="18">
        <v>151</v>
      </c>
      <c r="J29" s="18">
        <v>114</v>
      </c>
      <c r="K29" s="18">
        <v>3</v>
      </c>
      <c r="L29" s="18">
        <v>4</v>
      </c>
      <c r="M29" s="18">
        <v>1</v>
      </c>
      <c r="N29" s="18">
        <v>6</v>
      </c>
      <c r="O29" s="18">
        <v>0</v>
      </c>
      <c r="P29" s="18">
        <v>3</v>
      </c>
      <c r="Q29" s="18">
        <v>0</v>
      </c>
      <c r="R29" s="18">
        <v>6</v>
      </c>
      <c r="S29" s="18">
        <v>0</v>
      </c>
      <c r="T29" s="18">
        <v>0</v>
      </c>
      <c r="U29" s="21">
        <v>3</v>
      </c>
      <c r="V29" s="21">
        <v>2</v>
      </c>
      <c r="W29" s="21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6</v>
      </c>
      <c r="AE29" s="10">
        <f t="shared" si="0"/>
        <v>299</v>
      </c>
    </row>
    <row r="30" spans="1:31">
      <c r="A30" s="4">
        <v>28</v>
      </c>
      <c r="B30" s="5">
        <v>1</v>
      </c>
      <c r="C30" s="14">
        <v>2</v>
      </c>
      <c r="D30" s="20" t="s">
        <v>32</v>
      </c>
      <c r="E30" s="47" t="s">
        <v>43</v>
      </c>
      <c r="F30" s="13">
        <v>15</v>
      </c>
      <c r="G30" s="6" t="s">
        <v>33</v>
      </c>
      <c r="H30" s="5">
        <v>383</v>
      </c>
      <c r="I30" s="18">
        <v>202</v>
      </c>
      <c r="J30" s="18">
        <v>90</v>
      </c>
      <c r="K30" s="18">
        <v>3</v>
      </c>
      <c r="L30" s="18">
        <v>4</v>
      </c>
      <c r="M30" s="18">
        <v>4</v>
      </c>
      <c r="N30" s="18">
        <v>3</v>
      </c>
      <c r="O30" s="18">
        <v>0</v>
      </c>
      <c r="P30" s="18">
        <v>1</v>
      </c>
      <c r="Q30" s="18">
        <v>0</v>
      </c>
      <c r="R30" s="18">
        <v>8</v>
      </c>
      <c r="S30" s="18">
        <v>0</v>
      </c>
      <c r="T30" s="18">
        <v>0</v>
      </c>
      <c r="U30" s="21">
        <v>3</v>
      </c>
      <c r="V30" s="21">
        <v>0</v>
      </c>
      <c r="W30" s="21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6</v>
      </c>
      <c r="AE30" s="10">
        <f t="shared" si="0"/>
        <v>324</v>
      </c>
    </row>
    <row r="31" spans="1:31">
      <c r="A31" s="4">
        <v>29</v>
      </c>
      <c r="B31" s="5">
        <v>1</v>
      </c>
      <c r="C31" s="14">
        <v>2</v>
      </c>
      <c r="D31" s="20" t="s">
        <v>32</v>
      </c>
      <c r="E31" s="47" t="s">
        <v>43</v>
      </c>
      <c r="F31" s="13">
        <v>15</v>
      </c>
      <c r="G31" s="6" t="s">
        <v>34</v>
      </c>
      <c r="H31" s="5">
        <v>382</v>
      </c>
      <c r="I31" s="18">
        <v>179</v>
      </c>
      <c r="J31" s="18">
        <v>80</v>
      </c>
      <c r="K31" s="18">
        <v>4</v>
      </c>
      <c r="L31" s="18">
        <v>1</v>
      </c>
      <c r="M31" s="18">
        <v>0</v>
      </c>
      <c r="N31" s="18">
        <v>0</v>
      </c>
      <c r="O31" s="18">
        <v>0</v>
      </c>
      <c r="P31" s="18">
        <v>1</v>
      </c>
      <c r="Q31" s="18">
        <v>0</v>
      </c>
      <c r="R31" s="18">
        <v>4</v>
      </c>
      <c r="S31" s="18">
        <v>0</v>
      </c>
      <c r="T31" s="18">
        <v>0</v>
      </c>
      <c r="U31" s="21">
        <v>11</v>
      </c>
      <c r="V31" s="21">
        <v>1</v>
      </c>
      <c r="W31" s="21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8</v>
      </c>
      <c r="AE31" s="10">
        <f t="shared" si="0"/>
        <v>289</v>
      </c>
    </row>
    <row r="32" spans="1:31">
      <c r="A32" s="4">
        <v>30</v>
      </c>
      <c r="B32" s="5">
        <v>1</v>
      </c>
      <c r="C32" s="14">
        <v>2</v>
      </c>
      <c r="D32" s="20" t="s">
        <v>32</v>
      </c>
      <c r="E32" s="47" t="s">
        <v>44</v>
      </c>
      <c r="F32" s="13">
        <v>16</v>
      </c>
      <c r="G32" s="6" t="s">
        <v>33</v>
      </c>
      <c r="H32" s="5">
        <v>332</v>
      </c>
      <c r="I32" s="18">
        <v>148</v>
      </c>
      <c r="J32" s="18">
        <v>73</v>
      </c>
      <c r="K32" s="18">
        <v>5</v>
      </c>
      <c r="L32" s="18">
        <v>0</v>
      </c>
      <c r="M32" s="18">
        <v>1</v>
      </c>
      <c r="N32" s="18">
        <v>12</v>
      </c>
      <c r="O32" s="18">
        <v>0</v>
      </c>
      <c r="P32" s="18">
        <v>1</v>
      </c>
      <c r="Q32" s="18">
        <v>0</v>
      </c>
      <c r="R32" s="18">
        <v>8</v>
      </c>
      <c r="S32" s="18">
        <v>0</v>
      </c>
      <c r="T32" s="18">
        <v>0</v>
      </c>
      <c r="U32" s="21">
        <v>3</v>
      </c>
      <c r="V32" s="21">
        <v>0</v>
      </c>
      <c r="W32" s="21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5</v>
      </c>
      <c r="AE32" s="10">
        <f t="shared" si="0"/>
        <v>256</v>
      </c>
    </row>
    <row r="33" spans="1:31">
      <c r="A33" s="4">
        <v>31</v>
      </c>
      <c r="B33" s="5">
        <v>1</v>
      </c>
      <c r="C33" s="14">
        <v>2</v>
      </c>
      <c r="D33" s="20" t="s">
        <v>32</v>
      </c>
      <c r="E33" s="47" t="s">
        <v>45</v>
      </c>
      <c r="F33" s="13">
        <v>17</v>
      </c>
      <c r="G33" s="6" t="s">
        <v>33</v>
      </c>
      <c r="H33" s="5">
        <v>585</v>
      </c>
      <c r="I33" s="18">
        <v>252</v>
      </c>
      <c r="J33" s="18">
        <v>126</v>
      </c>
      <c r="K33" s="18">
        <v>6</v>
      </c>
      <c r="L33" s="18">
        <v>2</v>
      </c>
      <c r="M33" s="18">
        <v>4</v>
      </c>
      <c r="N33" s="18">
        <v>1</v>
      </c>
      <c r="O33" s="18">
        <v>0</v>
      </c>
      <c r="P33" s="18">
        <v>2</v>
      </c>
      <c r="Q33" s="18">
        <v>0</v>
      </c>
      <c r="R33" s="18">
        <v>14</v>
      </c>
      <c r="S33" s="18">
        <v>0</v>
      </c>
      <c r="T33" s="18">
        <v>0</v>
      </c>
      <c r="U33" s="21">
        <v>8</v>
      </c>
      <c r="V33" s="21">
        <v>1</v>
      </c>
      <c r="W33" s="21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7</v>
      </c>
      <c r="AE33" s="10">
        <f t="shared" si="0"/>
        <v>423</v>
      </c>
    </row>
    <row r="34" spans="1:31">
      <c r="A34" s="4">
        <v>32</v>
      </c>
      <c r="B34" s="5">
        <v>1</v>
      </c>
      <c r="C34" s="14">
        <v>2</v>
      </c>
      <c r="D34" s="20" t="s">
        <v>32</v>
      </c>
      <c r="E34" s="47" t="s">
        <v>45</v>
      </c>
      <c r="F34" s="13">
        <v>17</v>
      </c>
      <c r="G34" s="6" t="s">
        <v>34</v>
      </c>
      <c r="H34" s="5">
        <v>584</v>
      </c>
      <c r="I34" s="18">
        <v>270</v>
      </c>
      <c r="J34" s="18">
        <v>129</v>
      </c>
      <c r="K34" s="18">
        <v>4</v>
      </c>
      <c r="L34" s="18">
        <v>2</v>
      </c>
      <c r="M34" s="18">
        <v>3</v>
      </c>
      <c r="N34" s="18">
        <v>2</v>
      </c>
      <c r="O34" s="18">
        <v>0</v>
      </c>
      <c r="P34" s="18">
        <v>2</v>
      </c>
      <c r="Q34" s="18">
        <v>0</v>
      </c>
      <c r="R34" s="18">
        <v>4</v>
      </c>
      <c r="S34" s="18">
        <v>0</v>
      </c>
      <c r="T34" s="18">
        <v>0</v>
      </c>
      <c r="U34" s="21">
        <v>13</v>
      </c>
      <c r="V34" s="21">
        <v>2</v>
      </c>
      <c r="W34" s="21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1</v>
      </c>
      <c r="AD34" s="18">
        <v>8</v>
      </c>
      <c r="AE34" s="10">
        <f t="shared" si="0"/>
        <v>440</v>
      </c>
    </row>
    <row r="35" spans="1:31">
      <c r="A35" s="4">
        <v>33</v>
      </c>
      <c r="B35" s="5">
        <v>1</v>
      </c>
      <c r="C35" s="14">
        <v>2</v>
      </c>
      <c r="D35" s="20" t="s">
        <v>32</v>
      </c>
      <c r="E35" s="47" t="s">
        <v>46</v>
      </c>
      <c r="F35" s="13">
        <v>18</v>
      </c>
      <c r="G35" s="6" t="s">
        <v>33</v>
      </c>
      <c r="H35" s="5">
        <v>422</v>
      </c>
      <c r="I35" s="18">
        <v>280</v>
      </c>
      <c r="J35" s="18">
        <v>120</v>
      </c>
      <c r="K35" s="18">
        <v>1</v>
      </c>
      <c r="L35" s="18">
        <v>3</v>
      </c>
      <c r="M35" s="18">
        <v>1</v>
      </c>
      <c r="N35" s="18">
        <v>0</v>
      </c>
      <c r="O35" s="18">
        <v>0</v>
      </c>
      <c r="P35" s="18">
        <v>0</v>
      </c>
      <c r="Q35" s="18">
        <v>0</v>
      </c>
      <c r="R35" s="18">
        <v>3</v>
      </c>
      <c r="S35" s="18">
        <v>0</v>
      </c>
      <c r="T35" s="18">
        <v>0</v>
      </c>
      <c r="U35" s="21">
        <v>8</v>
      </c>
      <c r="V35" s="21">
        <v>3</v>
      </c>
      <c r="W35" s="21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5</v>
      </c>
      <c r="AE35" s="10">
        <f t="shared" si="0"/>
        <v>424</v>
      </c>
    </row>
    <row r="36" spans="1:31">
      <c r="A36" s="4">
        <v>34</v>
      </c>
      <c r="B36" s="5">
        <v>1</v>
      </c>
      <c r="C36" s="14">
        <v>2</v>
      </c>
      <c r="D36" s="20" t="s">
        <v>32</v>
      </c>
      <c r="E36" s="47" t="s">
        <v>47</v>
      </c>
      <c r="F36" s="13">
        <v>19</v>
      </c>
      <c r="G36" s="6" t="s">
        <v>33</v>
      </c>
      <c r="H36" s="5">
        <v>563</v>
      </c>
      <c r="I36" s="18">
        <v>280</v>
      </c>
      <c r="J36" s="18">
        <v>120</v>
      </c>
      <c r="K36" s="18">
        <v>1</v>
      </c>
      <c r="L36" s="18">
        <v>3</v>
      </c>
      <c r="M36" s="18">
        <v>1</v>
      </c>
      <c r="N36" s="18">
        <v>0</v>
      </c>
      <c r="O36" s="18">
        <v>0</v>
      </c>
      <c r="P36" s="18">
        <v>0</v>
      </c>
      <c r="Q36" s="18">
        <v>0</v>
      </c>
      <c r="R36" s="18">
        <v>3</v>
      </c>
      <c r="S36" s="18">
        <v>0</v>
      </c>
      <c r="T36" s="18">
        <v>0</v>
      </c>
      <c r="U36" s="21">
        <v>8</v>
      </c>
      <c r="V36" s="21">
        <v>3</v>
      </c>
      <c r="W36" s="21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5</v>
      </c>
      <c r="AE36" s="10">
        <f t="shared" si="0"/>
        <v>424</v>
      </c>
    </row>
    <row r="37" spans="1:31">
      <c r="A37" s="4">
        <v>35</v>
      </c>
      <c r="B37" s="5">
        <v>1</v>
      </c>
      <c r="C37" s="14">
        <v>2</v>
      </c>
      <c r="D37" s="20" t="s">
        <v>32</v>
      </c>
      <c r="E37" s="47" t="s">
        <v>48</v>
      </c>
      <c r="F37" s="13">
        <v>20</v>
      </c>
      <c r="G37" s="6" t="s">
        <v>33</v>
      </c>
      <c r="H37" s="5">
        <v>674</v>
      </c>
      <c r="I37" s="18">
        <v>328</v>
      </c>
      <c r="J37" s="18">
        <v>167</v>
      </c>
      <c r="K37" s="18">
        <v>12</v>
      </c>
      <c r="L37" s="18">
        <v>3</v>
      </c>
      <c r="M37" s="18">
        <v>18</v>
      </c>
      <c r="N37" s="18">
        <v>6</v>
      </c>
      <c r="O37" s="18">
        <v>0</v>
      </c>
      <c r="P37" s="18">
        <v>0</v>
      </c>
      <c r="Q37" s="18">
        <v>0</v>
      </c>
      <c r="R37" s="18">
        <v>11</v>
      </c>
      <c r="S37" s="18">
        <v>0</v>
      </c>
      <c r="T37" s="18">
        <v>0</v>
      </c>
      <c r="U37" s="21">
        <v>16</v>
      </c>
      <c r="V37" s="21">
        <v>1</v>
      </c>
      <c r="W37" s="21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11</v>
      </c>
      <c r="AE37" s="10">
        <f t="shared" si="0"/>
        <v>573</v>
      </c>
    </row>
    <row r="38" spans="1:31">
      <c r="A38" s="4">
        <v>36</v>
      </c>
      <c r="B38" s="5">
        <v>1</v>
      </c>
      <c r="C38" s="14">
        <v>2</v>
      </c>
      <c r="D38" s="20" t="s">
        <v>32</v>
      </c>
      <c r="E38" s="47" t="s">
        <v>49</v>
      </c>
      <c r="F38" s="13">
        <v>21</v>
      </c>
      <c r="G38" s="6" t="s">
        <v>33</v>
      </c>
      <c r="H38" s="5">
        <v>573</v>
      </c>
      <c r="I38" s="18">
        <v>143</v>
      </c>
      <c r="J38" s="18">
        <v>139</v>
      </c>
      <c r="K38" s="18">
        <v>39</v>
      </c>
      <c r="L38" s="18">
        <v>0</v>
      </c>
      <c r="M38" s="18">
        <v>54</v>
      </c>
      <c r="N38" s="18">
        <v>4</v>
      </c>
      <c r="O38" s="18">
        <v>0</v>
      </c>
      <c r="P38" s="18">
        <v>2</v>
      </c>
      <c r="Q38" s="18">
        <v>3</v>
      </c>
      <c r="R38" s="18">
        <v>47</v>
      </c>
      <c r="S38" s="18">
        <v>0</v>
      </c>
      <c r="T38" s="18">
        <v>0</v>
      </c>
      <c r="U38" s="21">
        <v>10</v>
      </c>
      <c r="V38" s="21">
        <v>0</v>
      </c>
      <c r="W38" s="21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12</v>
      </c>
      <c r="AE38" s="10">
        <f t="shared" si="0"/>
        <v>453</v>
      </c>
    </row>
    <row r="39" spans="1:31">
      <c r="A39" s="4">
        <v>37</v>
      </c>
      <c r="B39" s="5">
        <v>1</v>
      </c>
      <c r="C39" s="14">
        <v>2</v>
      </c>
      <c r="D39" s="20" t="s">
        <v>32</v>
      </c>
      <c r="E39" s="47" t="s">
        <v>49</v>
      </c>
      <c r="F39" s="13">
        <v>21</v>
      </c>
      <c r="G39" s="6" t="s">
        <v>34</v>
      </c>
      <c r="H39" s="5">
        <v>572</v>
      </c>
      <c r="I39" s="18">
        <v>153</v>
      </c>
      <c r="J39" s="18">
        <v>128</v>
      </c>
      <c r="K39" s="18">
        <v>11</v>
      </c>
      <c r="L39" s="18">
        <v>3</v>
      </c>
      <c r="M39" s="18">
        <v>31</v>
      </c>
      <c r="N39" s="18">
        <v>2</v>
      </c>
      <c r="O39" s="18">
        <v>0</v>
      </c>
      <c r="P39" s="18">
        <v>3</v>
      </c>
      <c r="Q39" s="18">
        <v>1</v>
      </c>
      <c r="R39" s="18">
        <v>72</v>
      </c>
      <c r="S39" s="18">
        <v>0</v>
      </c>
      <c r="T39" s="18">
        <v>0</v>
      </c>
      <c r="U39" s="21">
        <v>0</v>
      </c>
      <c r="V39" s="21">
        <v>0</v>
      </c>
      <c r="W39" s="21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15</v>
      </c>
      <c r="AE39" s="10">
        <f t="shared" si="0"/>
        <v>419</v>
      </c>
    </row>
    <row r="40" spans="1:31">
      <c r="A40" s="4">
        <v>38</v>
      </c>
      <c r="B40" s="5">
        <v>1</v>
      </c>
      <c r="C40" s="14">
        <v>2</v>
      </c>
      <c r="D40" s="20" t="s">
        <v>32</v>
      </c>
      <c r="E40" s="47" t="s">
        <v>50</v>
      </c>
      <c r="F40" s="13">
        <v>22</v>
      </c>
      <c r="G40" s="6" t="s">
        <v>33</v>
      </c>
      <c r="H40" s="5">
        <v>515</v>
      </c>
      <c r="I40" s="18">
        <v>297</v>
      </c>
      <c r="J40" s="18">
        <v>75</v>
      </c>
      <c r="K40" s="18">
        <v>14</v>
      </c>
      <c r="L40" s="18">
        <v>4</v>
      </c>
      <c r="M40" s="18">
        <v>4</v>
      </c>
      <c r="N40" s="18">
        <v>1</v>
      </c>
      <c r="O40" s="18">
        <v>0</v>
      </c>
      <c r="P40" s="18">
        <v>2</v>
      </c>
      <c r="Q40" s="18">
        <v>1</v>
      </c>
      <c r="R40" s="18">
        <v>2</v>
      </c>
      <c r="S40" s="18">
        <v>0</v>
      </c>
      <c r="T40" s="18">
        <v>0</v>
      </c>
      <c r="U40" s="21">
        <v>17</v>
      </c>
      <c r="V40" s="21">
        <v>2</v>
      </c>
      <c r="W40" s="21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9</v>
      </c>
      <c r="AE40" s="10">
        <f t="shared" si="0"/>
        <v>428</v>
      </c>
    </row>
    <row r="41" spans="1:31">
      <c r="A41" s="4">
        <v>39</v>
      </c>
      <c r="B41" s="5">
        <v>1</v>
      </c>
      <c r="C41" s="14">
        <v>2</v>
      </c>
      <c r="D41" s="20" t="s">
        <v>32</v>
      </c>
      <c r="E41" s="47" t="s">
        <v>38</v>
      </c>
      <c r="F41" s="13">
        <v>23</v>
      </c>
      <c r="G41" s="6" t="s">
        <v>33</v>
      </c>
      <c r="H41" s="5">
        <v>639</v>
      </c>
      <c r="I41" s="18">
        <v>293</v>
      </c>
      <c r="J41" s="18">
        <v>140</v>
      </c>
      <c r="K41" s="18">
        <v>3</v>
      </c>
      <c r="L41" s="18">
        <v>1</v>
      </c>
      <c r="M41" s="18">
        <v>3</v>
      </c>
      <c r="N41" s="18">
        <v>1</v>
      </c>
      <c r="O41" s="18">
        <v>0</v>
      </c>
      <c r="P41" s="18">
        <v>2</v>
      </c>
      <c r="Q41" s="18">
        <v>3</v>
      </c>
      <c r="R41" s="18">
        <v>3</v>
      </c>
      <c r="S41" s="18">
        <v>0</v>
      </c>
      <c r="T41" s="18">
        <v>0</v>
      </c>
      <c r="U41" s="21">
        <v>0</v>
      </c>
      <c r="V41" s="21">
        <v>5</v>
      </c>
      <c r="W41" s="21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11</v>
      </c>
      <c r="AE41" s="10">
        <f t="shared" si="0"/>
        <v>465</v>
      </c>
    </row>
    <row r="42" spans="1:31">
      <c r="A42" s="4">
        <v>40</v>
      </c>
      <c r="B42" s="5">
        <v>1</v>
      </c>
      <c r="C42" s="14">
        <v>2</v>
      </c>
      <c r="D42" s="20" t="s">
        <v>32</v>
      </c>
      <c r="E42" s="47" t="s">
        <v>51</v>
      </c>
      <c r="F42" s="13">
        <v>24</v>
      </c>
      <c r="G42" s="6" t="s">
        <v>33</v>
      </c>
      <c r="H42" s="5">
        <v>553</v>
      </c>
      <c r="I42" s="18">
        <v>194</v>
      </c>
      <c r="J42" s="18">
        <v>121</v>
      </c>
      <c r="K42" s="18">
        <v>3</v>
      </c>
      <c r="L42" s="18">
        <v>42</v>
      </c>
      <c r="M42" s="18">
        <v>3</v>
      </c>
      <c r="N42" s="18">
        <v>2</v>
      </c>
      <c r="O42" s="18">
        <v>0</v>
      </c>
      <c r="P42" s="18">
        <v>1</v>
      </c>
      <c r="Q42" s="18">
        <v>3</v>
      </c>
      <c r="R42" s="18">
        <v>4</v>
      </c>
      <c r="S42" s="18">
        <v>0</v>
      </c>
      <c r="T42" s="18">
        <v>0</v>
      </c>
      <c r="U42" s="21">
        <v>10</v>
      </c>
      <c r="V42" s="21">
        <v>4</v>
      </c>
      <c r="W42" s="21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12</v>
      </c>
      <c r="AE42" s="10">
        <f t="shared" si="0"/>
        <v>399</v>
      </c>
    </row>
    <row r="43" spans="1:31">
      <c r="A43" s="4">
        <v>41</v>
      </c>
      <c r="B43" s="5">
        <v>1</v>
      </c>
      <c r="C43" s="14">
        <v>2</v>
      </c>
      <c r="D43" s="20" t="s">
        <v>32</v>
      </c>
      <c r="E43" s="47" t="s">
        <v>51</v>
      </c>
      <c r="F43" s="13">
        <v>24</v>
      </c>
      <c r="G43" s="6" t="s">
        <v>34</v>
      </c>
      <c r="H43" s="5">
        <v>552</v>
      </c>
      <c r="I43" s="18">
        <v>201</v>
      </c>
      <c r="J43" s="18">
        <v>116</v>
      </c>
      <c r="K43" s="18">
        <v>4</v>
      </c>
      <c r="L43" s="18">
        <v>37</v>
      </c>
      <c r="M43" s="18">
        <v>4</v>
      </c>
      <c r="N43" s="18">
        <v>2</v>
      </c>
      <c r="O43" s="18">
        <v>0</v>
      </c>
      <c r="P43" s="18">
        <v>0</v>
      </c>
      <c r="Q43" s="18">
        <v>4</v>
      </c>
      <c r="R43" s="18">
        <v>4</v>
      </c>
      <c r="S43" s="18">
        <v>0</v>
      </c>
      <c r="T43" s="18">
        <v>0</v>
      </c>
      <c r="U43" s="21">
        <v>0</v>
      </c>
      <c r="V43" s="21">
        <v>3</v>
      </c>
      <c r="W43" s="21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10</v>
      </c>
      <c r="AE43" s="10">
        <f t="shared" si="0"/>
        <v>385</v>
      </c>
    </row>
    <row r="44" spans="1:31">
      <c r="A44" s="4">
        <v>42</v>
      </c>
      <c r="B44" s="5">
        <v>1</v>
      </c>
      <c r="C44" s="14">
        <v>2</v>
      </c>
      <c r="D44" s="20" t="s">
        <v>32</v>
      </c>
      <c r="E44" s="47" t="s">
        <v>52</v>
      </c>
      <c r="F44" s="13">
        <v>25</v>
      </c>
      <c r="G44" s="6" t="s">
        <v>33</v>
      </c>
      <c r="H44" s="5">
        <v>402</v>
      </c>
      <c r="I44" s="18">
        <v>202</v>
      </c>
      <c r="J44" s="18">
        <v>50</v>
      </c>
      <c r="K44" s="18">
        <v>0</v>
      </c>
      <c r="L44" s="18">
        <v>19</v>
      </c>
      <c r="M44" s="18">
        <v>2</v>
      </c>
      <c r="N44" s="18">
        <v>0</v>
      </c>
      <c r="O44" s="18">
        <v>0</v>
      </c>
      <c r="P44" s="18">
        <v>3</v>
      </c>
      <c r="Q44" s="18">
        <v>1</v>
      </c>
      <c r="R44" s="18">
        <v>1</v>
      </c>
      <c r="S44" s="18">
        <v>0</v>
      </c>
      <c r="T44" s="18">
        <v>0</v>
      </c>
      <c r="U44" s="21">
        <v>4</v>
      </c>
      <c r="V44" s="21">
        <v>3</v>
      </c>
      <c r="W44" s="21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6</v>
      </c>
      <c r="AE44" s="10">
        <f t="shared" si="0"/>
        <v>291</v>
      </c>
    </row>
    <row r="45" spans="1:31">
      <c r="A45" s="4">
        <v>43</v>
      </c>
      <c r="B45" s="5">
        <v>1</v>
      </c>
      <c r="C45" s="14">
        <v>2</v>
      </c>
      <c r="D45" s="20" t="s">
        <v>32</v>
      </c>
      <c r="E45" s="47" t="s">
        <v>52</v>
      </c>
      <c r="F45" s="13">
        <v>25</v>
      </c>
      <c r="G45" s="6" t="s">
        <v>34</v>
      </c>
      <c r="H45" s="5">
        <v>401</v>
      </c>
      <c r="I45" s="18">
        <v>187</v>
      </c>
      <c r="J45" s="18">
        <v>49</v>
      </c>
      <c r="K45" s="18">
        <v>4</v>
      </c>
      <c r="L45" s="18">
        <v>10</v>
      </c>
      <c r="M45" s="18">
        <v>3</v>
      </c>
      <c r="N45" s="18">
        <v>0</v>
      </c>
      <c r="O45" s="18">
        <v>0</v>
      </c>
      <c r="P45" s="18">
        <v>0</v>
      </c>
      <c r="Q45" s="18">
        <v>2</v>
      </c>
      <c r="R45" s="18">
        <v>14</v>
      </c>
      <c r="S45" s="18">
        <v>0</v>
      </c>
      <c r="T45" s="18">
        <v>0</v>
      </c>
      <c r="U45" s="21">
        <v>3</v>
      </c>
      <c r="V45" s="21">
        <v>2</v>
      </c>
      <c r="W45" s="21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6</v>
      </c>
      <c r="AE45" s="10">
        <f t="shared" si="0"/>
        <v>280</v>
      </c>
    </row>
    <row r="46" spans="1:31">
      <c r="A46" s="4">
        <v>44</v>
      </c>
      <c r="B46" s="5">
        <v>1</v>
      </c>
      <c r="C46" s="14">
        <v>2</v>
      </c>
      <c r="D46" s="20" t="s">
        <v>32</v>
      </c>
      <c r="E46" s="47" t="s">
        <v>53</v>
      </c>
      <c r="F46" s="13">
        <v>26</v>
      </c>
      <c r="G46" s="6" t="s">
        <v>33</v>
      </c>
      <c r="H46" s="5">
        <v>436</v>
      </c>
      <c r="I46" s="18">
        <v>217</v>
      </c>
      <c r="J46" s="18">
        <v>92</v>
      </c>
      <c r="K46" s="18">
        <v>1</v>
      </c>
      <c r="L46" s="18">
        <v>1</v>
      </c>
      <c r="M46" s="18">
        <v>1</v>
      </c>
      <c r="N46" s="18">
        <v>1</v>
      </c>
      <c r="O46" s="18">
        <v>0</v>
      </c>
      <c r="P46" s="18">
        <v>1</v>
      </c>
      <c r="Q46" s="18">
        <v>0</v>
      </c>
      <c r="R46" s="18">
        <v>1</v>
      </c>
      <c r="S46" s="18">
        <v>0</v>
      </c>
      <c r="T46" s="18">
        <v>0</v>
      </c>
      <c r="U46" s="21">
        <v>3</v>
      </c>
      <c r="V46" s="21">
        <v>1</v>
      </c>
      <c r="W46" s="21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4</v>
      </c>
      <c r="AE46" s="10">
        <f t="shared" si="0"/>
        <v>323</v>
      </c>
    </row>
    <row r="47" spans="1:31">
      <c r="A47" s="4">
        <v>45</v>
      </c>
      <c r="B47" s="5">
        <v>1</v>
      </c>
      <c r="C47" s="14">
        <v>2</v>
      </c>
      <c r="D47" s="20" t="s">
        <v>32</v>
      </c>
      <c r="E47" s="47" t="s">
        <v>53</v>
      </c>
      <c r="F47" s="13">
        <v>26</v>
      </c>
      <c r="G47" s="6" t="s">
        <v>34</v>
      </c>
      <c r="H47" s="5">
        <v>435</v>
      </c>
      <c r="I47" s="18">
        <v>198</v>
      </c>
      <c r="J47" s="18">
        <v>92</v>
      </c>
      <c r="K47" s="18">
        <v>2</v>
      </c>
      <c r="L47" s="18">
        <v>0</v>
      </c>
      <c r="M47" s="18">
        <v>2</v>
      </c>
      <c r="N47" s="18">
        <v>0</v>
      </c>
      <c r="O47" s="18">
        <v>0</v>
      </c>
      <c r="P47" s="18">
        <v>0</v>
      </c>
      <c r="Q47" s="18">
        <v>0</v>
      </c>
      <c r="R47" s="18">
        <v>5</v>
      </c>
      <c r="S47" s="18">
        <v>0</v>
      </c>
      <c r="T47" s="18">
        <v>0</v>
      </c>
      <c r="U47" s="21">
        <v>3</v>
      </c>
      <c r="V47" s="21">
        <v>1</v>
      </c>
      <c r="W47" s="21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4</v>
      </c>
      <c r="AE47" s="10">
        <f t="shared" si="0"/>
        <v>307</v>
      </c>
    </row>
    <row r="48" spans="1:31">
      <c r="A48" s="4">
        <v>46</v>
      </c>
      <c r="B48" s="5">
        <v>1</v>
      </c>
      <c r="C48" s="14">
        <v>2</v>
      </c>
      <c r="D48" s="20" t="s">
        <v>32</v>
      </c>
      <c r="E48" s="47" t="s">
        <v>54</v>
      </c>
      <c r="F48" s="13">
        <v>27</v>
      </c>
      <c r="G48" s="6" t="s">
        <v>33</v>
      </c>
      <c r="H48" s="5">
        <v>699</v>
      </c>
      <c r="I48" s="18">
        <v>234</v>
      </c>
      <c r="J48" s="18">
        <v>225</v>
      </c>
      <c r="K48" s="18">
        <v>8</v>
      </c>
      <c r="L48" s="18">
        <v>2</v>
      </c>
      <c r="M48" s="18">
        <v>17</v>
      </c>
      <c r="N48" s="18">
        <v>5</v>
      </c>
      <c r="O48" s="18">
        <v>0</v>
      </c>
      <c r="P48" s="18">
        <v>4</v>
      </c>
      <c r="Q48" s="18">
        <v>2</v>
      </c>
      <c r="R48" s="18">
        <v>27</v>
      </c>
      <c r="S48" s="18">
        <v>0</v>
      </c>
      <c r="T48" s="18">
        <v>0</v>
      </c>
      <c r="U48" s="21">
        <v>11</v>
      </c>
      <c r="V48" s="21">
        <v>1</v>
      </c>
      <c r="W48" s="21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2</v>
      </c>
      <c r="AE48" s="10">
        <f t="shared" si="0"/>
        <v>538</v>
      </c>
    </row>
    <row r="49" spans="1:31">
      <c r="A49" s="4">
        <v>47</v>
      </c>
      <c r="B49" s="5">
        <v>1</v>
      </c>
      <c r="C49" s="14">
        <v>2</v>
      </c>
      <c r="D49" s="20" t="s">
        <v>32</v>
      </c>
      <c r="E49" s="47" t="s">
        <v>55</v>
      </c>
      <c r="F49" s="13">
        <v>28</v>
      </c>
      <c r="G49" s="6" t="s">
        <v>33</v>
      </c>
      <c r="H49" s="5">
        <v>377</v>
      </c>
      <c r="I49" s="18">
        <v>162</v>
      </c>
      <c r="J49" s="18">
        <v>87</v>
      </c>
      <c r="K49" s="18">
        <v>2</v>
      </c>
      <c r="L49" s="18">
        <v>3</v>
      </c>
      <c r="M49" s="18">
        <v>6</v>
      </c>
      <c r="N49" s="18">
        <v>1</v>
      </c>
      <c r="O49" s="18">
        <v>0</v>
      </c>
      <c r="P49" s="18">
        <v>3</v>
      </c>
      <c r="Q49" s="18">
        <v>1</v>
      </c>
      <c r="R49" s="18">
        <v>12</v>
      </c>
      <c r="S49" s="18">
        <v>0</v>
      </c>
      <c r="T49" s="18">
        <v>0</v>
      </c>
      <c r="U49" s="21">
        <v>3</v>
      </c>
      <c r="V49" s="21">
        <v>0</v>
      </c>
      <c r="W49" s="21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8</v>
      </c>
      <c r="AE49" s="10">
        <f t="shared" si="0"/>
        <v>288</v>
      </c>
    </row>
    <row r="50" spans="1:31">
      <c r="A50" s="4">
        <v>48</v>
      </c>
      <c r="B50" s="5">
        <v>1</v>
      </c>
      <c r="C50" s="14">
        <v>2</v>
      </c>
      <c r="D50" s="20" t="s">
        <v>32</v>
      </c>
      <c r="E50" s="47" t="s">
        <v>55</v>
      </c>
      <c r="F50" s="13">
        <v>28</v>
      </c>
      <c r="G50" s="6" t="s">
        <v>34</v>
      </c>
      <c r="H50" s="5">
        <v>376</v>
      </c>
      <c r="I50" s="18">
        <v>159</v>
      </c>
      <c r="J50" s="18">
        <v>100</v>
      </c>
      <c r="K50" s="18">
        <v>4</v>
      </c>
      <c r="L50" s="18">
        <v>2</v>
      </c>
      <c r="M50" s="18">
        <v>6</v>
      </c>
      <c r="N50" s="18">
        <v>1</v>
      </c>
      <c r="O50" s="18">
        <v>0</v>
      </c>
      <c r="P50" s="18">
        <v>1</v>
      </c>
      <c r="Q50" s="18">
        <v>0</v>
      </c>
      <c r="R50" s="18">
        <v>22</v>
      </c>
      <c r="S50" s="18">
        <v>0</v>
      </c>
      <c r="T50" s="18">
        <v>0</v>
      </c>
      <c r="U50" s="21">
        <v>8</v>
      </c>
      <c r="V50" s="21">
        <v>2</v>
      </c>
      <c r="W50" s="21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4</v>
      </c>
      <c r="AE50" s="10">
        <f t="shared" si="0"/>
        <v>309</v>
      </c>
    </row>
    <row r="51" spans="1:31">
      <c r="A51" s="4">
        <v>49</v>
      </c>
      <c r="B51" s="5">
        <v>1</v>
      </c>
      <c r="C51" s="14">
        <v>2</v>
      </c>
      <c r="D51" s="20" t="s">
        <v>32</v>
      </c>
      <c r="E51" s="47" t="s">
        <v>56</v>
      </c>
      <c r="F51" s="13">
        <v>29</v>
      </c>
      <c r="G51" s="6" t="s">
        <v>33</v>
      </c>
      <c r="H51" s="5">
        <v>546</v>
      </c>
      <c r="I51" s="18">
        <v>214</v>
      </c>
      <c r="J51" s="18">
        <v>152</v>
      </c>
      <c r="K51" s="18">
        <v>16</v>
      </c>
      <c r="L51" s="18">
        <v>1</v>
      </c>
      <c r="M51" s="18">
        <v>2</v>
      </c>
      <c r="N51" s="18">
        <v>0</v>
      </c>
      <c r="O51" s="18">
        <v>0</v>
      </c>
      <c r="P51" s="18">
        <v>1</v>
      </c>
      <c r="Q51" s="18">
        <v>0</v>
      </c>
      <c r="R51" s="18">
        <v>8</v>
      </c>
      <c r="S51" s="18">
        <v>0</v>
      </c>
      <c r="T51" s="18">
        <v>0</v>
      </c>
      <c r="U51" s="21">
        <v>13</v>
      </c>
      <c r="V51" s="21">
        <v>0</v>
      </c>
      <c r="W51" s="21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6</v>
      </c>
      <c r="AE51" s="10">
        <f t="shared" si="0"/>
        <v>413</v>
      </c>
    </row>
    <row r="52" spans="1:31">
      <c r="A52" s="4">
        <v>50</v>
      </c>
      <c r="B52" s="5">
        <v>1</v>
      </c>
      <c r="C52" s="14">
        <v>2</v>
      </c>
      <c r="D52" s="20" t="s">
        <v>32</v>
      </c>
      <c r="E52" s="47" t="s">
        <v>56</v>
      </c>
      <c r="F52" s="13">
        <v>29</v>
      </c>
      <c r="G52" s="6" t="s">
        <v>34</v>
      </c>
      <c r="H52" s="5">
        <v>546</v>
      </c>
      <c r="I52" s="18">
        <v>247</v>
      </c>
      <c r="J52" s="18">
        <v>162</v>
      </c>
      <c r="K52" s="18">
        <v>3</v>
      </c>
      <c r="L52" s="18">
        <v>1</v>
      </c>
      <c r="M52" s="18">
        <v>0</v>
      </c>
      <c r="N52" s="18">
        <v>2</v>
      </c>
      <c r="O52" s="18">
        <v>0</v>
      </c>
      <c r="P52" s="18">
        <v>1</v>
      </c>
      <c r="Q52" s="18">
        <v>0</v>
      </c>
      <c r="R52" s="18">
        <v>3</v>
      </c>
      <c r="S52" s="18">
        <v>0</v>
      </c>
      <c r="T52" s="18">
        <v>0</v>
      </c>
      <c r="U52" s="21">
        <v>8</v>
      </c>
      <c r="V52" s="21">
        <v>4</v>
      </c>
      <c r="W52" s="21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6</v>
      </c>
      <c r="AE52" s="10">
        <f t="shared" si="0"/>
        <v>437</v>
      </c>
    </row>
    <row r="53" spans="1:31">
      <c r="A53" s="4">
        <v>51</v>
      </c>
      <c r="B53" s="5">
        <v>1</v>
      </c>
      <c r="C53" s="14">
        <v>2</v>
      </c>
      <c r="D53" s="20" t="s">
        <v>32</v>
      </c>
      <c r="E53" s="47" t="s">
        <v>57</v>
      </c>
      <c r="F53" s="13">
        <v>30</v>
      </c>
      <c r="G53" s="6" t="s">
        <v>33</v>
      </c>
      <c r="H53" s="5">
        <v>393</v>
      </c>
      <c r="I53" s="18">
        <v>160</v>
      </c>
      <c r="J53" s="18">
        <v>109</v>
      </c>
      <c r="K53" s="18">
        <v>14</v>
      </c>
      <c r="L53" s="18">
        <v>2</v>
      </c>
      <c r="M53" s="18">
        <v>2</v>
      </c>
      <c r="N53" s="18">
        <v>0</v>
      </c>
      <c r="O53" s="18">
        <v>0</v>
      </c>
      <c r="P53" s="18">
        <v>0</v>
      </c>
      <c r="Q53" s="18">
        <v>0</v>
      </c>
      <c r="R53" s="18">
        <v>5</v>
      </c>
      <c r="S53" s="18">
        <v>0</v>
      </c>
      <c r="T53" s="18">
        <v>0</v>
      </c>
      <c r="U53" s="21">
        <v>8</v>
      </c>
      <c r="V53" s="21">
        <v>4</v>
      </c>
      <c r="W53" s="21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4</v>
      </c>
      <c r="AE53" s="10">
        <f t="shared" si="0"/>
        <v>308</v>
      </c>
    </row>
    <row r="54" spans="1:31">
      <c r="A54" s="4">
        <v>52</v>
      </c>
      <c r="B54" s="5">
        <v>1</v>
      </c>
      <c r="C54" s="14">
        <v>2</v>
      </c>
      <c r="D54" s="20" t="s">
        <v>32</v>
      </c>
      <c r="E54" s="47" t="s">
        <v>57</v>
      </c>
      <c r="F54" s="13">
        <v>30</v>
      </c>
      <c r="G54" s="6" t="s">
        <v>34</v>
      </c>
      <c r="H54" s="5">
        <v>393</v>
      </c>
      <c r="I54" s="18">
        <v>140</v>
      </c>
      <c r="J54" s="18">
        <v>104</v>
      </c>
      <c r="K54" s="18">
        <v>15</v>
      </c>
      <c r="L54" s="18">
        <v>5</v>
      </c>
      <c r="M54" s="18">
        <v>3</v>
      </c>
      <c r="N54" s="18">
        <v>1</v>
      </c>
      <c r="O54" s="18">
        <v>0</v>
      </c>
      <c r="P54" s="10">
        <v>2</v>
      </c>
      <c r="Q54" s="10">
        <v>0</v>
      </c>
      <c r="R54" s="10">
        <v>9</v>
      </c>
      <c r="S54" s="18">
        <v>0</v>
      </c>
      <c r="T54" s="18">
        <v>0</v>
      </c>
      <c r="U54" s="21">
        <v>13</v>
      </c>
      <c r="V54" s="21">
        <v>3</v>
      </c>
      <c r="W54" s="21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0">
        <v>0</v>
      </c>
      <c r="AD54" s="10">
        <v>7</v>
      </c>
      <c r="AE54" s="10">
        <f t="shared" si="0"/>
        <v>302</v>
      </c>
    </row>
    <row r="55" spans="1:31">
      <c r="A55" s="4">
        <v>53</v>
      </c>
      <c r="B55" s="5">
        <v>1</v>
      </c>
      <c r="C55" s="14">
        <v>2</v>
      </c>
      <c r="D55" s="20" t="s">
        <v>32</v>
      </c>
      <c r="E55" s="47" t="s">
        <v>58</v>
      </c>
      <c r="F55" s="13">
        <v>31</v>
      </c>
      <c r="G55" s="6" t="s">
        <v>33</v>
      </c>
      <c r="H55" s="5">
        <v>592</v>
      </c>
      <c r="I55" s="18">
        <v>237</v>
      </c>
      <c r="J55" s="18">
        <v>198</v>
      </c>
      <c r="K55" s="18">
        <v>9</v>
      </c>
      <c r="L55" s="18">
        <v>3</v>
      </c>
      <c r="M55" s="18">
        <v>1</v>
      </c>
      <c r="N55" s="18">
        <v>4</v>
      </c>
      <c r="O55" s="18">
        <v>0</v>
      </c>
      <c r="P55" s="10">
        <v>0</v>
      </c>
      <c r="Q55" s="10">
        <v>3</v>
      </c>
      <c r="R55" s="10">
        <v>8</v>
      </c>
      <c r="S55" s="18">
        <v>0</v>
      </c>
      <c r="T55" s="18">
        <v>0</v>
      </c>
      <c r="U55" s="21">
        <v>0</v>
      </c>
      <c r="V55" s="21">
        <v>1</v>
      </c>
      <c r="W55" s="21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0">
        <v>0</v>
      </c>
      <c r="AD55" s="10">
        <v>6</v>
      </c>
      <c r="AE55" s="10">
        <f t="shared" si="0"/>
        <v>470</v>
      </c>
    </row>
    <row r="56" spans="1:31" s="526" customFormat="1">
      <c r="A56" s="523">
        <v>54</v>
      </c>
      <c r="B56" s="524">
        <v>1</v>
      </c>
      <c r="C56" s="547">
        <v>2</v>
      </c>
      <c r="D56" s="559" t="s">
        <v>32</v>
      </c>
      <c r="E56" s="560" t="s">
        <v>58</v>
      </c>
      <c r="F56" s="545">
        <v>31</v>
      </c>
      <c r="G56" s="560" t="s">
        <v>34</v>
      </c>
      <c r="H56" s="524">
        <v>591</v>
      </c>
      <c r="I56" s="559">
        <v>238</v>
      </c>
      <c r="J56" s="559">
        <v>167</v>
      </c>
      <c r="K56" s="559">
        <v>5</v>
      </c>
      <c r="L56" s="559">
        <v>3</v>
      </c>
      <c r="M56" s="559">
        <v>3</v>
      </c>
      <c r="N56" s="559">
        <v>0</v>
      </c>
      <c r="O56" s="559">
        <v>0</v>
      </c>
      <c r="P56" s="525">
        <v>1</v>
      </c>
      <c r="Q56" s="525">
        <v>1</v>
      </c>
      <c r="R56" s="525">
        <v>11</v>
      </c>
      <c r="S56" s="559">
        <v>0</v>
      </c>
      <c r="T56" s="559">
        <v>0</v>
      </c>
      <c r="U56" s="559">
        <v>12</v>
      </c>
      <c r="V56" s="559">
        <v>3</v>
      </c>
      <c r="W56" s="559">
        <v>0</v>
      </c>
      <c r="X56" s="559">
        <v>0</v>
      </c>
      <c r="Y56" s="559">
        <v>0</v>
      </c>
      <c r="Z56" s="559">
        <v>0</v>
      </c>
      <c r="AA56" s="559">
        <v>0</v>
      </c>
      <c r="AB56" s="559">
        <v>0</v>
      </c>
      <c r="AC56" s="525">
        <v>0</v>
      </c>
      <c r="AD56" s="525">
        <v>7</v>
      </c>
      <c r="AE56" s="525">
        <f t="shared" si="0"/>
        <v>451</v>
      </c>
    </row>
    <row r="57" spans="1:31">
      <c r="A57" s="4">
        <v>55</v>
      </c>
      <c r="B57" s="5">
        <v>1</v>
      </c>
      <c r="C57" s="14">
        <v>2</v>
      </c>
      <c r="D57" s="20" t="s">
        <v>32</v>
      </c>
      <c r="E57" s="47" t="s">
        <v>58</v>
      </c>
      <c r="F57" s="13">
        <v>31</v>
      </c>
      <c r="G57" s="6" t="s">
        <v>35</v>
      </c>
      <c r="H57" s="5">
        <v>591</v>
      </c>
      <c r="I57" s="18">
        <v>248</v>
      </c>
      <c r="J57" s="18">
        <v>154</v>
      </c>
      <c r="K57" s="18">
        <v>5</v>
      </c>
      <c r="L57" s="18">
        <v>3</v>
      </c>
      <c r="M57" s="18">
        <v>1</v>
      </c>
      <c r="N57" s="18">
        <v>0</v>
      </c>
      <c r="O57" s="18">
        <v>0</v>
      </c>
      <c r="P57" s="10">
        <v>2</v>
      </c>
      <c r="Q57" s="10">
        <v>0</v>
      </c>
      <c r="R57" s="10">
        <v>8</v>
      </c>
      <c r="S57" s="18">
        <v>0</v>
      </c>
      <c r="T57" s="18">
        <v>0</v>
      </c>
      <c r="U57" s="21">
        <v>13</v>
      </c>
      <c r="V57" s="21">
        <v>1</v>
      </c>
      <c r="W57" s="21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0">
        <v>0</v>
      </c>
      <c r="AD57" s="10">
        <v>9</v>
      </c>
      <c r="AE57" s="10">
        <f t="shared" si="0"/>
        <v>444</v>
      </c>
    </row>
    <row r="58" spans="1:31">
      <c r="A58" s="4">
        <v>56</v>
      </c>
      <c r="B58" s="5">
        <v>1</v>
      </c>
      <c r="C58" s="14">
        <v>2</v>
      </c>
      <c r="D58" s="20" t="s">
        <v>32</v>
      </c>
      <c r="E58" s="47" t="s">
        <v>59</v>
      </c>
      <c r="F58" s="13">
        <v>32</v>
      </c>
      <c r="G58" s="6" t="s">
        <v>33</v>
      </c>
      <c r="H58" s="5">
        <v>385</v>
      </c>
      <c r="I58" s="18">
        <v>168</v>
      </c>
      <c r="J58" s="18">
        <v>131</v>
      </c>
      <c r="K58" s="18">
        <v>4</v>
      </c>
      <c r="L58" s="18">
        <v>2</v>
      </c>
      <c r="M58" s="18">
        <v>3</v>
      </c>
      <c r="N58" s="18">
        <v>1</v>
      </c>
      <c r="O58" s="18">
        <v>0</v>
      </c>
      <c r="P58" s="10">
        <v>2</v>
      </c>
      <c r="Q58" s="10">
        <v>2</v>
      </c>
      <c r="R58" s="10">
        <v>4</v>
      </c>
      <c r="S58" s="18">
        <v>0</v>
      </c>
      <c r="T58" s="18">
        <v>0</v>
      </c>
      <c r="U58" s="21">
        <v>2</v>
      </c>
      <c r="V58" s="21">
        <v>0</v>
      </c>
      <c r="W58" s="21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0">
        <v>0</v>
      </c>
      <c r="AD58" s="10">
        <v>5</v>
      </c>
      <c r="AE58" s="10">
        <f t="shared" si="0"/>
        <v>324</v>
      </c>
    </row>
    <row r="59" spans="1:31">
      <c r="A59" s="4">
        <v>57</v>
      </c>
      <c r="B59" s="5">
        <v>1</v>
      </c>
      <c r="C59" s="14">
        <v>2</v>
      </c>
      <c r="D59" s="20" t="s">
        <v>32</v>
      </c>
      <c r="E59" s="47" t="s">
        <v>60</v>
      </c>
      <c r="F59" s="13">
        <v>33</v>
      </c>
      <c r="G59" s="6" t="s">
        <v>33</v>
      </c>
      <c r="H59" s="5">
        <v>407</v>
      </c>
      <c r="I59" s="18">
        <v>118</v>
      </c>
      <c r="J59" s="18">
        <v>171</v>
      </c>
      <c r="K59" s="18">
        <v>3</v>
      </c>
      <c r="L59" s="18">
        <v>11</v>
      </c>
      <c r="M59" s="18">
        <v>7</v>
      </c>
      <c r="N59" s="18">
        <v>0</v>
      </c>
      <c r="O59" s="18">
        <v>0</v>
      </c>
      <c r="P59" s="10">
        <v>1</v>
      </c>
      <c r="Q59" s="10">
        <v>1</v>
      </c>
      <c r="R59" s="10">
        <v>8</v>
      </c>
      <c r="S59" s="18">
        <v>0</v>
      </c>
      <c r="T59" s="18">
        <v>0</v>
      </c>
      <c r="U59" s="21">
        <v>5</v>
      </c>
      <c r="V59" s="21">
        <v>1</v>
      </c>
      <c r="W59" s="21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0">
        <v>0</v>
      </c>
      <c r="AD59" s="10">
        <v>6</v>
      </c>
      <c r="AE59" s="10">
        <f t="shared" si="0"/>
        <v>332</v>
      </c>
    </row>
    <row r="60" spans="1:31">
      <c r="A60" s="4">
        <v>58</v>
      </c>
      <c r="B60" s="5">
        <v>1</v>
      </c>
      <c r="C60" s="14">
        <v>2</v>
      </c>
      <c r="D60" s="20" t="s">
        <v>32</v>
      </c>
      <c r="E60" s="47" t="s">
        <v>60</v>
      </c>
      <c r="F60" s="13">
        <v>33</v>
      </c>
      <c r="G60" s="6" t="s">
        <v>34</v>
      </c>
      <c r="H60" s="5">
        <v>406</v>
      </c>
      <c r="I60" s="18">
        <v>100</v>
      </c>
      <c r="J60" s="18">
        <v>198</v>
      </c>
      <c r="K60" s="18">
        <v>7</v>
      </c>
      <c r="L60" s="18">
        <v>5</v>
      </c>
      <c r="M60" s="18">
        <v>3</v>
      </c>
      <c r="N60" s="18">
        <v>0</v>
      </c>
      <c r="O60" s="18">
        <v>0</v>
      </c>
      <c r="P60" s="10">
        <v>0</v>
      </c>
      <c r="Q60" s="10">
        <v>0</v>
      </c>
      <c r="R60" s="10">
        <v>8</v>
      </c>
      <c r="S60" s="18">
        <v>0</v>
      </c>
      <c r="T60" s="18">
        <v>0</v>
      </c>
      <c r="U60" s="21">
        <v>2</v>
      </c>
      <c r="V60" s="21">
        <v>4</v>
      </c>
      <c r="W60" s="21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0">
        <v>0</v>
      </c>
      <c r="AD60" s="10">
        <v>7</v>
      </c>
      <c r="AE60" s="10">
        <f t="shared" si="0"/>
        <v>334</v>
      </c>
    </row>
    <row r="61" spans="1:31">
      <c r="A61" s="4">
        <v>59</v>
      </c>
      <c r="B61" s="5">
        <v>1</v>
      </c>
      <c r="C61" s="14">
        <v>2</v>
      </c>
      <c r="D61" s="20" t="s">
        <v>32</v>
      </c>
      <c r="E61" s="47" t="s">
        <v>61</v>
      </c>
      <c r="F61" s="13">
        <v>33</v>
      </c>
      <c r="G61" s="6" t="s">
        <v>81</v>
      </c>
      <c r="H61" s="5">
        <v>456</v>
      </c>
      <c r="I61" s="18">
        <v>146</v>
      </c>
      <c r="J61" s="18">
        <v>208</v>
      </c>
      <c r="K61" s="18">
        <v>4</v>
      </c>
      <c r="L61" s="18">
        <v>0</v>
      </c>
      <c r="M61" s="18">
        <v>1</v>
      </c>
      <c r="N61" s="18">
        <v>0</v>
      </c>
      <c r="O61" s="18">
        <v>0</v>
      </c>
      <c r="P61" s="10">
        <v>0</v>
      </c>
      <c r="Q61" s="10">
        <v>1</v>
      </c>
      <c r="R61" s="10">
        <v>2</v>
      </c>
      <c r="S61" s="18">
        <v>0</v>
      </c>
      <c r="T61" s="18">
        <v>0</v>
      </c>
      <c r="U61" s="21">
        <v>11</v>
      </c>
      <c r="V61" s="21">
        <v>4</v>
      </c>
      <c r="W61" s="21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0">
        <v>0</v>
      </c>
      <c r="AD61" s="10">
        <v>4</v>
      </c>
      <c r="AE61" s="10">
        <f t="shared" si="0"/>
        <v>381</v>
      </c>
    </row>
    <row r="62" spans="1:31">
      <c r="A62" s="4">
        <v>60</v>
      </c>
      <c r="B62" s="5">
        <v>1</v>
      </c>
      <c r="C62" s="14">
        <v>2</v>
      </c>
      <c r="D62" s="20" t="s">
        <v>32</v>
      </c>
      <c r="E62" s="47" t="s">
        <v>63</v>
      </c>
      <c r="F62" s="13">
        <v>34</v>
      </c>
      <c r="G62" s="6" t="s">
        <v>33</v>
      </c>
      <c r="H62" s="5">
        <v>494</v>
      </c>
      <c r="I62" s="18">
        <v>148</v>
      </c>
      <c r="J62" s="18">
        <v>178</v>
      </c>
      <c r="K62" s="18">
        <v>19</v>
      </c>
      <c r="L62" s="18">
        <v>6</v>
      </c>
      <c r="M62" s="18">
        <v>15</v>
      </c>
      <c r="N62" s="18">
        <v>1</v>
      </c>
      <c r="O62" s="18">
        <v>0</v>
      </c>
      <c r="P62" s="10">
        <v>3</v>
      </c>
      <c r="Q62" s="10">
        <v>1</v>
      </c>
      <c r="R62" s="10">
        <v>27</v>
      </c>
      <c r="S62" s="18">
        <v>0</v>
      </c>
      <c r="T62" s="18">
        <v>0</v>
      </c>
      <c r="U62" s="21">
        <v>0</v>
      </c>
      <c r="V62" s="21">
        <v>2</v>
      </c>
      <c r="W62" s="21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0">
        <v>0</v>
      </c>
      <c r="AD62" s="10">
        <v>16</v>
      </c>
      <c r="AE62" s="10">
        <f t="shared" si="0"/>
        <v>416</v>
      </c>
    </row>
    <row r="63" spans="1:31">
      <c r="A63" s="4">
        <v>61</v>
      </c>
      <c r="B63" s="5">
        <v>1</v>
      </c>
      <c r="C63" s="14">
        <v>2</v>
      </c>
      <c r="D63" s="20" t="s">
        <v>32</v>
      </c>
      <c r="E63" s="47" t="s">
        <v>64</v>
      </c>
      <c r="F63" s="13">
        <v>34</v>
      </c>
      <c r="G63" s="6" t="s">
        <v>81</v>
      </c>
      <c r="H63" s="5">
        <v>701</v>
      </c>
      <c r="I63" s="10">
        <v>254</v>
      </c>
      <c r="J63" s="10">
        <v>173</v>
      </c>
      <c r="K63" s="10">
        <v>20</v>
      </c>
      <c r="L63" s="10">
        <v>1</v>
      </c>
      <c r="M63" s="10">
        <v>7</v>
      </c>
      <c r="N63" s="10">
        <v>4</v>
      </c>
      <c r="O63" s="18">
        <v>0</v>
      </c>
      <c r="P63" s="10">
        <v>5</v>
      </c>
      <c r="Q63" s="10">
        <v>0</v>
      </c>
      <c r="R63" s="10">
        <v>53</v>
      </c>
      <c r="S63" s="18">
        <v>0</v>
      </c>
      <c r="T63" s="18">
        <v>0</v>
      </c>
      <c r="U63" s="21">
        <v>31</v>
      </c>
      <c r="V63" s="21">
        <v>0</v>
      </c>
      <c r="W63" s="21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0">
        <v>0</v>
      </c>
      <c r="AD63" s="10">
        <v>9</v>
      </c>
      <c r="AE63" s="10">
        <f t="shared" si="0"/>
        <v>557</v>
      </c>
    </row>
    <row r="64" spans="1:31">
      <c r="A64" s="4"/>
      <c r="C64" s="15" t="s">
        <v>65</v>
      </c>
      <c r="D64" s="688" t="s">
        <v>66</v>
      </c>
      <c r="E64" s="688"/>
      <c r="F64" s="19"/>
      <c r="G64" s="19"/>
      <c r="H64" s="17">
        <f t="shared" ref="H64:AD64" si="1">SUM(H3:H63)</f>
        <v>31260</v>
      </c>
      <c r="I64" s="17">
        <f t="shared" si="1"/>
        <v>13174</v>
      </c>
      <c r="J64" s="17">
        <f t="shared" si="1"/>
        <v>7479</v>
      </c>
      <c r="K64" s="17">
        <f t="shared" si="1"/>
        <v>454</v>
      </c>
      <c r="L64" s="17">
        <f t="shared" si="1"/>
        <v>302</v>
      </c>
      <c r="M64" s="17">
        <f t="shared" si="1"/>
        <v>298</v>
      </c>
      <c r="N64" s="17">
        <f t="shared" si="1"/>
        <v>112</v>
      </c>
      <c r="O64" s="19">
        <f t="shared" si="1"/>
        <v>0</v>
      </c>
      <c r="P64" s="17">
        <f t="shared" si="1"/>
        <v>82</v>
      </c>
      <c r="Q64" s="17">
        <f t="shared" si="1"/>
        <v>43</v>
      </c>
      <c r="R64" s="17">
        <f t="shared" si="1"/>
        <v>732</v>
      </c>
      <c r="S64" s="17">
        <f t="shared" si="1"/>
        <v>0</v>
      </c>
      <c r="T64" s="17">
        <f t="shared" si="1"/>
        <v>0</v>
      </c>
      <c r="U64" s="17">
        <f t="shared" si="1"/>
        <v>477</v>
      </c>
      <c r="V64" s="19">
        <f t="shared" si="1"/>
        <v>110</v>
      </c>
      <c r="W64" s="19">
        <f t="shared" si="1"/>
        <v>0</v>
      </c>
      <c r="X64" s="19">
        <f t="shared" si="1"/>
        <v>0</v>
      </c>
      <c r="Y64" s="19">
        <f t="shared" si="1"/>
        <v>0</v>
      </c>
      <c r="Z64" s="19">
        <f t="shared" si="1"/>
        <v>0</v>
      </c>
      <c r="AA64" s="19">
        <f t="shared" si="1"/>
        <v>0</v>
      </c>
      <c r="AB64" s="19">
        <f t="shared" si="1"/>
        <v>0</v>
      </c>
      <c r="AC64" s="17">
        <f t="shared" si="1"/>
        <v>4</v>
      </c>
      <c r="AD64" s="17">
        <f t="shared" si="1"/>
        <v>452</v>
      </c>
      <c r="AE64" s="17">
        <f>SUM(I64:AD64)</f>
        <v>23719</v>
      </c>
    </row>
    <row r="65" spans="1:31">
      <c r="F65" s="12"/>
      <c r="G65" s="12"/>
      <c r="U65" s="12">
        <f>U64/2</f>
        <v>238.5</v>
      </c>
      <c r="V65" s="12">
        <f>V64/2</f>
        <v>55</v>
      </c>
    </row>
    <row r="66" spans="1:31">
      <c r="C66" s="15" t="s">
        <v>67</v>
      </c>
      <c r="D66" s="689" t="s">
        <v>68</v>
      </c>
      <c r="E66" s="690"/>
      <c r="F66" s="690"/>
      <c r="G66" s="691"/>
      <c r="H66" s="16" t="s">
        <v>8</v>
      </c>
      <c r="I66" s="9" t="s">
        <v>9</v>
      </c>
      <c r="J66" s="9" t="s">
        <v>10</v>
      </c>
      <c r="K66" s="9" t="s">
        <v>11</v>
      </c>
      <c r="L66" s="9" t="s">
        <v>12</v>
      </c>
      <c r="M66" s="9" t="s">
        <v>13</v>
      </c>
      <c r="N66" s="9" t="s">
        <v>14</v>
      </c>
      <c r="O66" s="9" t="s">
        <v>15</v>
      </c>
      <c r="P66" s="9" t="s">
        <v>16</v>
      </c>
      <c r="Q66" s="9" t="s">
        <v>17</v>
      </c>
      <c r="R66" s="9" t="s">
        <v>18</v>
      </c>
      <c r="S66" s="9" t="s">
        <v>19</v>
      </c>
      <c r="T66" s="9" t="s">
        <v>20</v>
      </c>
      <c r="U66" s="9" t="s">
        <v>24</v>
      </c>
      <c r="V66" s="9" t="s">
        <v>25</v>
      </c>
      <c r="W66" s="9" t="s">
        <v>26</v>
      </c>
      <c r="X66" s="9" t="s">
        <v>27</v>
      </c>
      <c r="Y66" s="9" t="s">
        <v>28</v>
      </c>
      <c r="Z66" s="9" t="s">
        <v>29</v>
      </c>
      <c r="AA66" s="9" t="s">
        <v>30</v>
      </c>
      <c r="AB66" s="9" t="s">
        <v>31</v>
      </c>
    </row>
    <row r="67" spans="1:31">
      <c r="D67" s="692"/>
      <c r="E67" s="693"/>
      <c r="F67" s="693"/>
      <c r="G67" s="694"/>
      <c r="H67" s="10">
        <f>H64</f>
        <v>31260</v>
      </c>
      <c r="I67" s="10">
        <f>I64+239</f>
        <v>13413</v>
      </c>
      <c r="J67" s="10">
        <f>J64+55</f>
        <v>7534</v>
      </c>
      <c r="K67" s="10">
        <f>K64+238</f>
        <v>692</v>
      </c>
      <c r="L67" s="10">
        <f>L64+55</f>
        <v>357</v>
      </c>
      <c r="M67" s="10">
        <f t="shared" ref="M67:T67" si="2">M64</f>
        <v>298</v>
      </c>
      <c r="N67" s="10">
        <f t="shared" si="2"/>
        <v>112</v>
      </c>
      <c r="O67" s="18">
        <f t="shared" si="2"/>
        <v>0</v>
      </c>
      <c r="P67" s="10">
        <f t="shared" si="2"/>
        <v>82</v>
      </c>
      <c r="Q67" s="10">
        <f t="shared" si="2"/>
        <v>43</v>
      </c>
      <c r="R67" s="10">
        <f t="shared" si="2"/>
        <v>732</v>
      </c>
      <c r="S67" s="10">
        <f t="shared" si="2"/>
        <v>0</v>
      </c>
      <c r="T67" s="10">
        <f t="shared" si="2"/>
        <v>0</v>
      </c>
      <c r="U67" s="18">
        <f>X3</f>
        <v>0</v>
      </c>
      <c r="V67" s="18">
        <f>Y3</f>
        <v>0</v>
      </c>
      <c r="W67" s="18">
        <f>Z3</f>
        <v>0</v>
      </c>
      <c r="X67" s="18">
        <f>AA3</f>
        <v>0</v>
      </c>
      <c r="Y67" s="18">
        <f>AB3</f>
        <v>0</v>
      </c>
      <c r="Z67" s="18">
        <f>AC64</f>
        <v>4</v>
      </c>
      <c r="AA67" s="18">
        <f>AD64</f>
        <v>452</v>
      </c>
      <c r="AB67" s="18">
        <f>SUM(I67:AA67)</f>
        <v>23719</v>
      </c>
    </row>
    <row r="68" spans="1:31">
      <c r="F68" s="12"/>
      <c r="G68" s="12"/>
    </row>
    <row r="69" spans="1:31" ht="30.75" customHeight="1">
      <c r="C69" s="15" t="s">
        <v>69</v>
      </c>
      <c r="D69" s="695" t="s">
        <v>70</v>
      </c>
      <c r="E69" s="695"/>
      <c r="F69" s="695"/>
      <c r="G69" s="695"/>
      <c r="H69" s="16" t="s">
        <v>8</v>
      </c>
      <c r="I69" s="696" t="s">
        <v>71</v>
      </c>
      <c r="J69" s="696"/>
      <c r="K69" s="696" t="s">
        <v>72</v>
      </c>
      <c r="L69" s="696"/>
      <c r="M69" s="9" t="s">
        <v>13</v>
      </c>
      <c r="N69" s="9" t="s">
        <v>14</v>
      </c>
      <c r="O69" s="9" t="s">
        <v>15</v>
      </c>
      <c r="P69" s="9" t="s">
        <v>16</v>
      </c>
      <c r="Q69" s="9" t="s">
        <v>17</v>
      </c>
      <c r="R69" s="9" t="s">
        <v>18</v>
      </c>
      <c r="S69" s="9" t="s">
        <v>19</v>
      </c>
      <c r="T69" s="9" t="s">
        <v>20</v>
      </c>
      <c r="U69" s="9" t="s">
        <v>24</v>
      </c>
      <c r="V69" s="9" t="s">
        <v>25</v>
      </c>
      <c r="W69" s="9" t="s">
        <v>26</v>
      </c>
      <c r="X69" s="9" t="s">
        <v>27</v>
      </c>
      <c r="Y69" s="9" t="s">
        <v>28</v>
      </c>
      <c r="Z69" s="9" t="s">
        <v>29</v>
      </c>
      <c r="AA69" s="9" t="s">
        <v>30</v>
      </c>
      <c r="AB69" s="9" t="s">
        <v>31</v>
      </c>
    </row>
    <row r="70" spans="1:31">
      <c r="D70" s="695"/>
      <c r="E70" s="695"/>
      <c r="F70" s="695"/>
      <c r="G70" s="695"/>
      <c r="H70" s="10">
        <f>H64</f>
        <v>31260</v>
      </c>
      <c r="I70" s="697">
        <f>I67+K67</f>
        <v>14105</v>
      </c>
      <c r="J70" s="697"/>
      <c r="K70" s="697">
        <f>J67+L67</f>
        <v>7891</v>
      </c>
      <c r="L70" s="697"/>
      <c r="M70" s="10">
        <f>M67</f>
        <v>298</v>
      </c>
      <c r="N70" s="10">
        <f t="shared" ref="N70:S70" si="3">N67</f>
        <v>112</v>
      </c>
      <c r="O70" s="18">
        <f t="shared" si="3"/>
        <v>0</v>
      </c>
      <c r="P70" s="10">
        <f t="shared" si="3"/>
        <v>82</v>
      </c>
      <c r="Q70" s="10">
        <f t="shared" si="3"/>
        <v>43</v>
      </c>
      <c r="R70" s="10">
        <f t="shared" si="3"/>
        <v>732</v>
      </c>
      <c r="S70" s="10">
        <f t="shared" si="3"/>
        <v>0</v>
      </c>
      <c r="T70" s="10">
        <f>T67</f>
        <v>0</v>
      </c>
      <c r="U70" s="18">
        <f>U67</f>
        <v>0</v>
      </c>
      <c r="V70" s="18">
        <f t="shared" ref="V70:Y70" si="4">V67</f>
        <v>0</v>
      </c>
      <c r="W70" s="18">
        <f t="shared" si="4"/>
        <v>0</v>
      </c>
      <c r="X70" s="18">
        <f t="shared" si="4"/>
        <v>0</v>
      </c>
      <c r="Y70" s="18">
        <f t="shared" si="4"/>
        <v>0</v>
      </c>
      <c r="Z70" s="18">
        <f>Z67</f>
        <v>4</v>
      </c>
      <c r="AA70" s="18">
        <f>AA67</f>
        <v>452</v>
      </c>
      <c r="AB70" s="18">
        <f>SUM(I70:AA70)</f>
        <v>23719</v>
      </c>
    </row>
    <row r="73" spans="1:31">
      <c r="A73" s="7" t="s">
        <v>1</v>
      </c>
      <c r="B73" s="2" t="s">
        <v>2</v>
      </c>
      <c r="C73" s="8" t="s">
        <v>3</v>
      </c>
      <c r="D73" s="7" t="s">
        <v>4</v>
      </c>
      <c r="E73" s="318" t="s">
        <v>5</v>
      </c>
      <c r="F73" s="1" t="s">
        <v>6</v>
      </c>
      <c r="G73" s="1" t="s">
        <v>7</v>
      </c>
      <c r="H73" s="1" t="s">
        <v>8</v>
      </c>
      <c r="I73" s="9" t="s">
        <v>9</v>
      </c>
      <c r="J73" s="9" t="s">
        <v>10</v>
      </c>
      <c r="K73" s="9" t="s">
        <v>11</v>
      </c>
      <c r="L73" s="9" t="s">
        <v>12</v>
      </c>
      <c r="M73" s="9" t="s">
        <v>13</v>
      </c>
      <c r="N73" s="9" t="s">
        <v>14</v>
      </c>
      <c r="O73" s="9" t="s">
        <v>15</v>
      </c>
      <c r="P73" s="9" t="s">
        <v>16</v>
      </c>
      <c r="Q73" s="9" t="s">
        <v>17</v>
      </c>
      <c r="R73" s="9" t="s">
        <v>18</v>
      </c>
      <c r="S73" s="9" t="s">
        <v>19</v>
      </c>
      <c r="T73" s="9" t="s">
        <v>20</v>
      </c>
      <c r="U73" s="11" t="s">
        <v>21</v>
      </c>
      <c r="V73" s="11" t="s">
        <v>22</v>
      </c>
      <c r="W73" s="11" t="s">
        <v>23</v>
      </c>
      <c r="X73" s="9" t="s">
        <v>24</v>
      </c>
      <c r="Y73" s="9" t="s">
        <v>25</v>
      </c>
      <c r="Z73" s="9" t="s">
        <v>26</v>
      </c>
      <c r="AA73" s="9" t="s">
        <v>27</v>
      </c>
      <c r="AB73" s="9" t="s">
        <v>28</v>
      </c>
      <c r="AC73" s="9" t="s">
        <v>29</v>
      </c>
      <c r="AD73" s="9" t="s">
        <v>30</v>
      </c>
      <c r="AE73" s="9" t="s">
        <v>31</v>
      </c>
    </row>
    <row r="74" spans="1:31">
      <c r="A74" s="4">
        <v>1</v>
      </c>
      <c r="B74" s="5">
        <v>1</v>
      </c>
      <c r="C74" s="14">
        <v>24</v>
      </c>
      <c r="D74" s="6" t="s">
        <v>73</v>
      </c>
      <c r="E74" s="47"/>
      <c r="F74" s="13">
        <v>134</v>
      </c>
      <c r="G74" s="6" t="s">
        <v>33</v>
      </c>
      <c r="H74" s="25">
        <v>405</v>
      </c>
      <c r="I74" s="10">
        <v>40</v>
      </c>
      <c r="J74" s="10">
        <v>122</v>
      </c>
      <c r="K74" s="10">
        <v>1</v>
      </c>
      <c r="L74" s="10">
        <v>5</v>
      </c>
      <c r="M74" s="10">
        <v>0</v>
      </c>
      <c r="N74" s="10">
        <v>109</v>
      </c>
      <c r="O74" s="10"/>
      <c r="P74" s="10">
        <v>1</v>
      </c>
      <c r="Q74" s="10">
        <v>0</v>
      </c>
      <c r="R74" s="10">
        <v>2</v>
      </c>
      <c r="S74" s="10"/>
      <c r="T74" s="10">
        <v>2</v>
      </c>
      <c r="U74" s="26">
        <v>0</v>
      </c>
      <c r="V74" s="26">
        <v>5</v>
      </c>
      <c r="W74" s="26"/>
      <c r="X74" s="10"/>
      <c r="Y74" s="10"/>
      <c r="Z74" s="10"/>
      <c r="AA74" s="10"/>
      <c r="AB74" s="10"/>
      <c r="AC74" s="10"/>
      <c r="AD74" s="10">
        <v>12</v>
      </c>
      <c r="AE74" s="10">
        <v>299</v>
      </c>
    </row>
    <row r="75" spans="1:31">
      <c r="A75" s="4">
        <v>2</v>
      </c>
      <c r="B75" s="5">
        <v>1</v>
      </c>
      <c r="C75" s="14">
        <v>24</v>
      </c>
      <c r="D75" s="6" t="s">
        <v>73</v>
      </c>
      <c r="E75" s="47"/>
      <c r="F75" s="13">
        <v>134</v>
      </c>
      <c r="G75" s="6" t="s">
        <v>34</v>
      </c>
      <c r="H75" s="25">
        <v>405</v>
      </c>
      <c r="I75" s="10">
        <v>39</v>
      </c>
      <c r="J75" s="10">
        <v>133</v>
      </c>
      <c r="K75" s="10">
        <v>4</v>
      </c>
      <c r="L75" s="10">
        <v>7</v>
      </c>
      <c r="M75" s="10">
        <v>1</v>
      </c>
      <c r="N75" s="10">
        <v>90</v>
      </c>
      <c r="O75" s="10"/>
      <c r="P75" s="10">
        <v>0</v>
      </c>
      <c r="Q75" s="10">
        <v>0</v>
      </c>
      <c r="R75" s="10">
        <v>3</v>
      </c>
      <c r="S75" s="10"/>
      <c r="T75" s="10">
        <v>1</v>
      </c>
      <c r="U75" s="26">
        <v>1</v>
      </c>
      <c r="V75" s="26">
        <v>8</v>
      </c>
      <c r="W75" s="26"/>
      <c r="X75" s="10"/>
      <c r="Y75" s="10"/>
      <c r="Z75" s="10"/>
      <c r="AA75" s="10"/>
      <c r="AB75" s="10"/>
      <c r="AC75" s="10"/>
      <c r="AD75" s="10">
        <v>15</v>
      </c>
      <c r="AE75" s="10">
        <v>302</v>
      </c>
    </row>
    <row r="76" spans="1:31">
      <c r="A76" s="4">
        <v>3</v>
      </c>
      <c r="B76" s="5">
        <v>1</v>
      </c>
      <c r="C76" s="14">
        <v>24</v>
      </c>
      <c r="D76" s="6" t="s">
        <v>73</v>
      </c>
      <c r="E76" s="47"/>
      <c r="F76" s="13">
        <v>135</v>
      </c>
      <c r="G76" s="6" t="s">
        <v>33</v>
      </c>
      <c r="H76" s="25">
        <v>579</v>
      </c>
      <c r="I76" s="10">
        <v>68</v>
      </c>
      <c r="J76" s="10">
        <v>179</v>
      </c>
      <c r="K76" s="10">
        <v>3</v>
      </c>
      <c r="L76" s="10">
        <v>6</v>
      </c>
      <c r="M76" s="10">
        <v>1</v>
      </c>
      <c r="N76" s="10">
        <v>142</v>
      </c>
      <c r="O76" s="10"/>
      <c r="P76" s="10">
        <v>1</v>
      </c>
      <c r="Q76" s="10">
        <v>2</v>
      </c>
      <c r="R76" s="10">
        <v>1</v>
      </c>
      <c r="S76" s="10"/>
      <c r="T76" s="10">
        <v>0</v>
      </c>
      <c r="U76" s="26">
        <v>1</v>
      </c>
      <c r="V76" s="26">
        <v>11</v>
      </c>
      <c r="W76" s="26"/>
      <c r="X76" s="10"/>
      <c r="Y76" s="10"/>
      <c r="Z76" s="10"/>
      <c r="AA76" s="10"/>
      <c r="AB76" s="10"/>
      <c r="AC76" s="10"/>
      <c r="AD76" s="10">
        <v>16</v>
      </c>
      <c r="AE76" s="10">
        <f t="shared" ref="AE76:AE90" si="5">SUM(I76:AD76)</f>
        <v>431</v>
      </c>
    </row>
    <row r="77" spans="1:31">
      <c r="A77" s="4">
        <v>4</v>
      </c>
      <c r="B77" s="5">
        <v>1</v>
      </c>
      <c r="C77" s="14">
        <v>24</v>
      </c>
      <c r="D77" s="6" t="s">
        <v>73</v>
      </c>
      <c r="E77" s="47"/>
      <c r="F77" s="13">
        <v>135</v>
      </c>
      <c r="G77" s="6" t="s">
        <v>34</v>
      </c>
      <c r="H77" s="25">
        <v>579</v>
      </c>
      <c r="I77" s="10">
        <v>72</v>
      </c>
      <c r="J77" s="10">
        <v>166</v>
      </c>
      <c r="K77" s="10">
        <v>5</v>
      </c>
      <c r="L77" s="10">
        <v>8</v>
      </c>
      <c r="M77" s="10">
        <v>1</v>
      </c>
      <c r="N77" s="10">
        <v>139</v>
      </c>
      <c r="O77" s="10"/>
      <c r="P77" s="10">
        <v>1</v>
      </c>
      <c r="Q77" s="10">
        <v>1</v>
      </c>
      <c r="R77" s="10">
        <v>6</v>
      </c>
      <c r="S77" s="10"/>
      <c r="T77" s="10">
        <v>1</v>
      </c>
      <c r="U77" s="26">
        <v>1</v>
      </c>
      <c r="V77" s="26">
        <v>9</v>
      </c>
      <c r="W77" s="26"/>
      <c r="X77" s="10"/>
      <c r="Y77" s="10"/>
      <c r="Z77" s="10"/>
      <c r="AA77" s="10"/>
      <c r="AB77" s="10"/>
      <c r="AC77" s="10"/>
      <c r="AD77" s="10">
        <v>19</v>
      </c>
      <c r="AE77" s="10">
        <f t="shared" si="5"/>
        <v>429</v>
      </c>
    </row>
    <row r="78" spans="1:31">
      <c r="A78" s="4">
        <v>5</v>
      </c>
      <c r="B78" s="5">
        <v>1</v>
      </c>
      <c r="C78" s="14">
        <v>24</v>
      </c>
      <c r="D78" s="6" t="s">
        <v>73</v>
      </c>
      <c r="E78" s="47"/>
      <c r="F78" s="13">
        <v>135</v>
      </c>
      <c r="G78" s="6" t="s">
        <v>35</v>
      </c>
      <c r="H78" s="25">
        <v>578</v>
      </c>
      <c r="I78" s="10">
        <v>73</v>
      </c>
      <c r="J78" s="10">
        <v>182</v>
      </c>
      <c r="K78" s="10">
        <v>5</v>
      </c>
      <c r="L78" s="10">
        <v>8</v>
      </c>
      <c r="M78" s="10">
        <v>0</v>
      </c>
      <c r="N78" s="10">
        <v>125</v>
      </c>
      <c r="O78" s="10"/>
      <c r="P78" s="10">
        <v>1</v>
      </c>
      <c r="Q78" s="10">
        <v>1</v>
      </c>
      <c r="R78" s="10">
        <v>1</v>
      </c>
      <c r="S78" s="10"/>
      <c r="T78" s="10">
        <v>2</v>
      </c>
      <c r="U78" s="26">
        <v>5</v>
      </c>
      <c r="V78" s="26">
        <v>13</v>
      </c>
      <c r="W78" s="26"/>
      <c r="X78" s="10"/>
      <c r="Y78" s="10"/>
      <c r="Z78" s="10"/>
      <c r="AA78" s="10"/>
      <c r="AB78" s="10"/>
      <c r="AC78" s="10"/>
      <c r="AD78" s="10">
        <v>15</v>
      </c>
      <c r="AE78" s="10">
        <f t="shared" si="5"/>
        <v>431</v>
      </c>
    </row>
    <row r="79" spans="1:31">
      <c r="A79" s="4">
        <v>6</v>
      </c>
      <c r="B79" s="5">
        <v>1</v>
      </c>
      <c r="C79" s="14">
        <v>24</v>
      </c>
      <c r="D79" s="6" t="s">
        <v>73</v>
      </c>
      <c r="E79" s="47"/>
      <c r="F79" s="13">
        <v>136</v>
      </c>
      <c r="G79" s="6" t="s">
        <v>33</v>
      </c>
      <c r="H79" s="25">
        <v>575</v>
      </c>
      <c r="I79" s="10">
        <v>50</v>
      </c>
      <c r="J79" s="10">
        <v>147</v>
      </c>
      <c r="K79" s="10">
        <v>5</v>
      </c>
      <c r="L79" s="10">
        <v>7</v>
      </c>
      <c r="M79" s="10">
        <v>6</v>
      </c>
      <c r="N79" s="10">
        <v>183</v>
      </c>
      <c r="O79" s="10"/>
      <c r="P79" s="10">
        <v>1</v>
      </c>
      <c r="Q79" s="10">
        <v>1</v>
      </c>
      <c r="R79" s="10">
        <v>4</v>
      </c>
      <c r="S79" s="10"/>
      <c r="T79" s="10">
        <v>2</v>
      </c>
      <c r="U79" s="26">
        <v>0</v>
      </c>
      <c r="V79" s="26">
        <v>3</v>
      </c>
      <c r="W79" s="26"/>
      <c r="X79" s="10"/>
      <c r="Y79" s="10"/>
      <c r="Z79" s="10"/>
      <c r="AA79" s="10"/>
      <c r="AB79" s="10"/>
      <c r="AC79" s="10"/>
      <c r="AD79" s="10">
        <v>9</v>
      </c>
      <c r="AE79" s="10">
        <f t="shared" si="5"/>
        <v>418</v>
      </c>
    </row>
    <row r="80" spans="1:31">
      <c r="A80" s="4">
        <v>7</v>
      </c>
      <c r="B80" s="5">
        <v>1</v>
      </c>
      <c r="C80" s="14">
        <v>24</v>
      </c>
      <c r="D80" s="6" t="s">
        <v>73</v>
      </c>
      <c r="E80" s="47"/>
      <c r="F80" s="13">
        <v>136</v>
      </c>
      <c r="G80" s="6" t="s">
        <v>34</v>
      </c>
      <c r="H80" s="25">
        <v>574</v>
      </c>
      <c r="I80" s="10">
        <v>65</v>
      </c>
      <c r="J80" s="10">
        <v>126</v>
      </c>
      <c r="K80" s="10">
        <v>3</v>
      </c>
      <c r="L80" s="10">
        <v>5</v>
      </c>
      <c r="M80" s="10">
        <v>3</v>
      </c>
      <c r="N80" s="10">
        <v>167</v>
      </c>
      <c r="O80" s="10"/>
      <c r="P80" s="10">
        <v>2</v>
      </c>
      <c r="Q80" s="10">
        <v>2</v>
      </c>
      <c r="R80" s="10">
        <v>6</v>
      </c>
      <c r="S80" s="10"/>
      <c r="T80" s="10">
        <v>3</v>
      </c>
      <c r="U80" s="26">
        <v>7</v>
      </c>
      <c r="V80" s="26">
        <v>2</v>
      </c>
      <c r="W80" s="26"/>
      <c r="X80" s="10"/>
      <c r="Y80" s="10"/>
      <c r="Z80" s="10"/>
      <c r="AA80" s="10"/>
      <c r="AB80" s="10"/>
      <c r="AC80" s="10"/>
      <c r="AD80" s="10">
        <v>12</v>
      </c>
      <c r="AE80" s="10">
        <f t="shared" si="5"/>
        <v>403</v>
      </c>
    </row>
    <row r="81" spans="1:31">
      <c r="A81" s="4">
        <v>8</v>
      </c>
      <c r="B81" s="5">
        <v>1</v>
      </c>
      <c r="C81" s="14">
        <v>24</v>
      </c>
      <c r="D81" s="6" t="s">
        <v>73</v>
      </c>
      <c r="E81" s="47"/>
      <c r="F81" s="13">
        <v>136</v>
      </c>
      <c r="G81" s="6" t="s">
        <v>35</v>
      </c>
      <c r="H81" s="25">
        <v>574</v>
      </c>
      <c r="I81" s="10">
        <v>43</v>
      </c>
      <c r="J81" s="10">
        <v>138</v>
      </c>
      <c r="K81" s="10">
        <v>5</v>
      </c>
      <c r="L81" s="10">
        <v>8</v>
      </c>
      <c r="M81" s="10">
        <v>4</v>
      </c>
      <c r="N81" s="10">
        <v>152</v>
      </c>
      <c r="O81" s="10"/>
      <c r="P81" s="10">
        <v>3</v>
      </c>
      <c r="Q81" s="10">
        <v>0</v>
      </c>
      <c r="R81" s="10">
        <v>6</v>
      </c>
      <c r="S81" s="10"/>
      <c r="T81" s="10">
        <v>2</v>
      </c>
      <c r="U81" s="26">
        <v>0</v>
      </c>
      <c r="V81" s="26">
        <v>13</v>
      </c>
      <c r="W81" s="26"/>
      <c r="X81" s="10"/>
      <c r="Y81" s="10"/>
      <c r="Z81" s="10"/>
      <c r="AA81" s="10"/>
      <c r="AB81" s="10"/>
      <c r="AC81" s="10"/>
      <c r="AD81" s="10">
        <v>19</v>
      </c>
      <c r="AE81" s="10">
        <f t="shared" si="5"/>
        <v>393</v>
      </c>
    </row>
    <row r="82" spans="1:31">
      <c r="A82" s="4">
        <v>9</v>
      </c>
      <c r="B82" s="5">
        <v>1</v>
      </c>
      <c r="C82" s="14">
        <v>24</v>
      </c>
      <c r="D82" s="6" t="s">
        <v>73</v>
      </c>
      <c r="E82" s="47"/>
      <c r="F82" s="13">
        <v>137</v>
      </c>
      <c r="G82" s="6" t="s">
        <v>33</v>
      </c>
      <c r="H82" s="25">
        <v>612</v>
      </c>
      <c r="I82" s="10">
        <v>29</v>
      </c>
      <c r="J82" s="10">
        <v>300</v>
      </c>
      <c r="K82" s="10">
        <v>4</v>
      </c>
      <c r="L82" s="10">
        <v>14</v>
      </c>
      <c r="M82" s="10">
        <v>1</v>
      </c>
      <c r="N82" s="10">
        <v>72</v>
      </c>
      <c r="O82" s="10"/>
      <c r="P82" s="10">
        <v>0</v>
      </c>
      <c r="Q82" s="10">
        <v>0</v>
      </c>
      <c r="R82" s="10">
        <v>9</v>
      </c>
      <c r="S82" s="10"/>
      <c r="T82" s="10">
        <v>2</v>
      </c>
      <c r="U82" s="26">
        <v>1</v>
      </c>
      <c r="V82" s="26">
        <v>27</v>
      </c>
      <c r="W82" s="26"/>
      <c r="X82" s="10"/>
      <c r="Y82" s="10"/>
      <c r="Z82" s="10"/>
      <c r="AA82" s="10"/>
      <c r="AB82" s="10"/>
      <c r="AC82" s="10"/>
      <c r="AD82" s="10">
        <v>13</v>
      </c>
      <c r="AE82" s="10">
        <f t="shared" si="5"/>
        <v>472</v>
      </c>
    </row>
    <row r="83" spans="1:31">
      <c r="A83" s="4">
        <v>10</v>
      </c>
      <c r="B83" s="5">
        <v>1</v>
      </c>
      <c r="C83" s="14">
        <v>24</v>
      </c>
      <c r="D83" s="6" t="s">
        <v>73</v>
      </c>
      <c r="E83" s="47"/>
      <c r="F83" s="13">
        <v>138</v>
      </c>
      <c r="G83" s="6" t="s">
        <v>33</v>
      </c>
      <c r="H83" s="25">
        <v>658</v>
      </c>
      <c r="I83" s="10">
        <v>50</v>
      </c>
      <c r="J83" s="10">
        <v>326</v>
      </c>
      <c r="K83" s="10">
        <v>6</v>
      </c>
      <c r="L83" s="10">
        <v>10</v>
      </c>
      <c r="M83" s="10">
        <v>2</v>
      </c>
      <c r="N83" s="10">
        <v>56</v>
      </c>
      <c r="O83" s="10"/>
      <c r="P83" s="10">
        <v>1</v>
      </c>
      <c r="Q83" s="10">
        <v>3</v>
      </c>
      <c r="R83" s="10">
        <v>11</v>
      </c>
      <c r="S83" s="10"/>
      <c r="T83" s="10">
        <v>3</v>
      </c>
      <c r="U83" s="26">
        <v>2</v>
      </c>
      <c r="V83" s="26">
        <v>21</v>
      </c>
      <c r="W83" s="26"/>
      <c r="X83" s="10"/>
      <c r="Y83" s="10"/>
      <c r="Z83" s="10"/>
      <c r="AA83" s="10"/>
      <c r="AB83" s="10"/>
      <c r="AC83" s="10"/>
      <c r="AD83" s="10">
        <v>16</v>
      </c>
      <c r="AE83" s="10">
        <f t="shared" si="5"/>
        <v>507</v>
      </c>
    </row>
    <row r="84" spans="1:31">
      <c r="A84" s="4">
        <v>11</v>
      </c>
      <c r="B84" s="5">
        <v>1</v>
      </c>
      <c r="C84" s="14">
        <v>24</v>
      </c>
      <c r="D84" s="6" t="s">
        <v>73</v>
      </c>
      <c r="E84" s="47"/>
      <c r="F84" s="13">
        <v>139</v>
      </c>
      <c r="G84" s="6" t="s">
        <v>33</v>
      </c>
      <c r="H84" s="25">
        <v>633</v>
      </c>
      <c r="I84" s="10">
        <v>16</v>
      </c>
      <c r="J84" s="10">
        <v>257</v>
      </c>
      <c r="K84" s="10">
        <v>4</v>
      </c>
      <c r="L84" s="10">
        <v>13</v>
      </c>
      <c r="M84" s="10">
        <v>4</v>
      </c>
      <c r="N84" s="10">
        <v>117</v>
      </c>
      <c r="O84" s="10"/>
      <c r="P84" s="10">
        <v>0</v>
      </c>
      <c r="Q84" s="10">
        <v>2</v>
      </c>
      <c r="R84" s="10">
        <v>5</v>
      </c>
      <c r="S84" s="10"/>
      <c r="T84" s="10">
        <v>4</v>
      </c>
      <c r="U84" s="26">
        <v>0</v>
      </c>
      <c r="V84" s="26">
        <v>19</v>
      </c>
      <c r="W84" s="26"/>
      <c r="X84" s="10"/>
      <c r="Y84" s="10"/>
      <c r="Z84" s="10"/>
      <c r="AA84" s="10"/>
      <c r="AB84" s="10"/>
      <c r="AC84" s="10"/>
      <c r="AD84" s="10">
        <v>11</v>
      </c>
      <c r="AE84" s="10">
        <f t="shared" si="5"/>
        <v>452</v>
      </c>
    </row>
    <row r="85" spans="1:31">
      <c r="A85" s="4">
        <v>12</v>
      </c>
      <c r="B85" s="5">
        <v>1</v>
      </c>
      <c r="C85" s="14">
        <v>24</v>
      </c>
      <c r="D85" s="6" t="s">
        <v>73</v>
      </c>
      <c r="E85" s="47"/>
      <c r="F85" s="13">
        <v>139</v>
      </c>
      <c r="G85" s="6" t="s">
        <v>34</v>
      </c>
      <c r="H85" s="25">
        <v>632</v>
      </c>
      <c r="I85" s="10">
        <v>24</v>
      </c>
      <c r="J85" s="10">
        <v>272</v>
      </c>
      <c r="K85" s="10">
        <v>2</v>
      </c>
      <c r="L85" s="10">
        <v>13</v>
      </c>
      <c r="M85" s="10">
        <v>3</v>
      </c>
      <c r="N85" s="10">
        <v>116</v>
      </c>
      <c r="O85" s="10"/>
      <c r="P85" s="10">
        <v>2</v>
      </c>
      <c r="Q85" s="10">
        <v>2</v>
      </c>
      <c r="R85" s="10">
        <v>5</v>
      </c>
      <c r="S85" s="10"/>
      <c r="T85" s="10">
        <v>2</v>
      </c>
      <c r="U85" s="26">
        <v>0</v>
      </c>
      <c r="V85" s="26">
        <v>14</v>
      </c>
      <c r="W85" s="26"/>
      <c r="X85" s="10"/>
      <c r="Y85" s="10"/>
      <c r="Z85" s="10"/>
      <c r="AA85" s="10"/>
      <c r="AB85" s="10"/>
      <c r="AC85" s="10"/>
      <c r="AD85" s="10">
        <v>14</v>
      </c>
      <c r="AE85" s="10">
        <f t="shared" si="5"/>
        <v>469</v>
      </c>
    </row>
    <row r="86" spans="1:31">
      <c r="A86" s="4">
        <v>13</v>
      </c>
      <c r="B86" s="5">
        <v>1</v>
      </c>
      <c r="C86" s="14">
        <v>24</v>
      </c>
      <c r="D86" s="6" t="s">
        <v>73</v>
      </c>
      <c r="E86" s="47"/>
      <c r="F86" s="13">
        <v>140</v>
      </c>
      <c r="G86" s="6" t="s">
        <v>33</v>
      </c>
      <c r="H86" s="25">
        <v>474</v>
      </c>
      <c r="I86" s="10">
        <v>13</v>
      </c>
      <c r="J86" s="10">
        <v>217</v>
      </c>
      <c r="K86" s="10">
        <v>3</v>
      </c>
      <c r="L86" s="10">
        <v>27</v>
      </c>
      <c r="M86" s="10">
        <v>1</v>
      </c>
      <c r="N86" s="10">
        <v>74</v>
      </c>
      <c r="O86" s="10"/>
      <c r="P86" s="10">
        <v>4</v>
      </c>
      <c r="Q86" s="10">
        <v>5</v>
      </c>
      <c r="R86" s="10">
        <v>4</v>
      </c>
      <c r="S86" s="10"/>
      <c r="T86" s="10">
        <v>2</v>
      </c>
      <c r="U86" s="26">
        <v>0</v>
      </c>
      <c r="V86" s="26">
        <v>11</v>
      </c>
      <c r="W86" s="26"/>
      <c r="X86" s="10"/>
      <c r="Y86" s="10"/>
      <c r="Z86" s="10"/>
      <c r="AA86" s="10"/>
      <c r="AB86" s="10"/>
      <c r="AC86" s="10"/>
      <c r="AD86" s="10">
        <v>8</v>
      </c>
      <c r="AE86" s="10">
        <f t="shared" si="5"/>
        <v>369</v>
      </c>
    </row>
    <row r="87" spans="1:31">
      <c r="A87" s="4">
        <v>14</v>
      </c>
      <c r="B87" s="5">
        <v>1</v>
      </c>
      <c r="C87" s="14">
        <v>24</v>
      </c>
      <c r="D87" s="6" t="s">
        <v>73</v>
      </c>
      <c r="E87" s="47"/>
      <c r="F87" s="13">
        <v>141</v>
      </c>
      <c r="G87" s="6" t="s">
        <v>33</v>
      </c>
      <c r="H87" s="25">
        <v>732</v>
      </c>
      <c r="I87" s="10">
        <v>43</v>
      </c>
      <c r="J87" s="10">
        <v>299</v>
      </c>
      <c r="K87" s="10">
        <v>2</v>
      </c>
      <c r="L87" s="10">
        <v>12</v>
      </c>
      <c r="M87" s="10">
        <v>3</v>
      </c>
      <c r="N87" s="10">
        <v>140</v>
      </c>
      <c r="O87" s="10"/>
      <c r="P87" s="10">
        <v>4</v>
      </c>
      <c r="Q87" s="10">
        <v>3</v>
      </c>
      <c r="R87" s="10">
        <v>7</v>
      </c>
      <c r="S87" s="10"/>
      <c r="T87" s="10">
        <v>5</v>
      </c>
      <c r="U87" s="26">
        <v>1</v>
      </c>
      <c r="V87" s="26">
        <v>18</v>
      </c>
      <c r="W87" s="26"/>
      <c r="X87" s="10"/>
      <c r="Y87" s="10"/>
      <c r="Z87" s="10"/>
      <c r="AA87" s="10"/>
      <c r="AB87" s="10"/>
      <c r="AC87" s="10"/>
      <c r="AD87" s="10">
        <v>13</v>
      </c>
      <c r="AE87" s="10">
        <f t="shared" si="5"/>
        <v>550</v>
      </c>
    </row>
    <row r="88" spans="1:31">
      <c r="A88" s="4">
        <v>15</v>
      </c>
      <c r="B88" s="5">
        <v>1</v>
      </c>
      <c r="C88" s="14">
        <v>24</v>
      </c>
      <c r="D88" s="6" t="s">
        <v>73</v>
      </c>
      <c r="E88" s="47"/>
      <c r="F88" s="13">
        <v>142</v>
      </c>
      <c r="G88" s="6" t="s">
        <v>33</v>
      </c>
      <c r="H88" s="25">
        <v>468</v>
      </c>
      <c r="I88" s="10">
        <v>15</v>
      </c>
      <c r="J88" s="10">
        <v>84</v>
      </c>
      <c r="K88" s="10">
        <v>1</v>
      </c>
      <c r="L88" s="10">
        <v>29</v>
      </c>
      <c r="M88" s="10">
        <v>4</v>
      </c>
      <c r="N88" s="10">
        <v>107</v>
      </c>
      <c r="O88" s="10"/>
      <c r="P88" s="10">
        <v>0</v>
      </c>
      <c r="Q88" s="10">
        <v>11</v>
      </c>
      <c r="R88" s="10">
        <v>0</v>
      </c>
      <c r="S88" s="10"/>
      <c r="T88" s="10">
        <v>0</v>
      </c>
      <c r="U88" s="26">
        <v>2</v>
      </c>
      <c r="V88" s="26">
        <v>12</v>
      </c>
      <c r="W88" s="26"/>
      <c r="X88" s="10"/>
      <c r="Y88" s="10"/>
      <c r="Z88" s="10"/>
      <c r="AA88" s="10"/>
      <c r="AB88" s="10"/>
      <c r="AC88" s="10"/>
      <c r="AD88" s="10">
        <v>37</v>
      </c>
      <c r="AE88" s="10">
        <f t="shared" si="5"/>
        <v>302</v>
      </c>
    </row>
    <row r="89" spans="1:31">
      <c r="A89" s="4">
        <v>16</v>
      </c>
      <c r="B89" s="5">
        <v>1</v>
      </c>
      <c r="C89" s="14">
        <v>24</v>
      </c>
      <c r="D89" s="6" t="s">
        <v>73</v>
      </c>
      <c r="E89" s="47"/>
      <c r="F89" s="13">
        <v>143</v>
      </c>
      <c r="G89" s="6" t="s">
        <v>33</v>
      </c>
      <c r="H89" s="25">
        <v>536</v>
      </c>
      <c r="I89" s="10">
        <v>54</v>
      </c>
      <c r="J89" s="10">
        <v>153</v>
      </c>
      <c r="K89" s="10">
        <v>4</v>
      </c>
      <c r="L89" s="10">
        <v>5</v>
      </c>
      <c r="M89" s="10">
        <v>1</v>
      </c>
      <c r="N89" s="10">
        <v>111</v>
      </c>
      <c r="O89" s="10"/>
      <c r="P89" s="10">
        <v>1</v>
      </c>
      <c r="Q89" s="10">
        <v>2</v>
      </c>
      <c r="R89" s="10">
        <v>2</v>
      </c>
      <c r="S89" s="10"/>
      <c r="T89" s="10">
        <v>5</v>
      </c>
      <c r="U89" s="26">
        <v>1</v>
      </c>
      <c r="V89" s="26">
        <v>6</v>
      </c>
      <c r="W89" s="26"/>
      <c r="X89" s="10"/>
      <c r="Y89" s="10"/>
      <c r="Z89" s="10"/>
      <c r="AA89" s="10"/>
      <c r="AB89" s="10"/>
      <c r="AC89" s="10"/>
      <c r="AD89" s="10">
        <v>16</v>
      </c>
      <c r="AE89" s="10">
        <f t="shared" si="5"/>
        <v>361</v>
      </c>
    </row>
    <row r="90" spans="1:31">
      <c r="A90" s="4">
        <v>17</v>
      </c>
      <c r="B90" s="5">
        <v>1</v>
      </c>
      <c r="C90" s="14">
        <v>24</v>
      </c>
      <c r="D90" s="6" t="s">
        <v>73</v>
      </c>
      <c r="E90" s="47"/>
      <c r="F90" s="13">
        <v>143</v>
      </c>
      <c r="G90" s="6" t="s">
        <v>34</v>
      </c>
      <c r="H90" s="25">
        <v>536</v>
      </c>
      <c r="I90" s="10">
        <v>55</v>
      </c>
      <c r="J90" s="10">
        <v>158</v>
      </c>
      <c r="K90" s="10">
        <v>3</v>
      </c>
      <c r="L90" s="10">
        <v>6</v>
      </c>
      <c r="M90" s="10">
        <v>5</v>
      </c>
      <c r="N90" s="10">
        <v>127</v>
      </c>
      <c r="O90" s="10"/>
      <c r="P90" s="10">
        <v>1</v>
      </c>
      <c r="Q90" s="10">
        <v>1</v>
      </c>
      <c r="R90" s="10">
        <v>8</v>
      </c>
      <c r="S90" s="10"/>
      <c r="T90" s="10">
        <v>2</v>
      </c>
      <c r="U90" s="26">
        <v>2</v>
      </c>
      <c r="V90" s="26">
        <v>8</v>
      </c>
      <c r="W90" s="26"/>
      <c r="X90" s="10"/>
      <c r="Y90" s="10"/>
      <c r="Z90" s="10"/>
      <c r="AA90" s="10"/>
      <c r="AB90" s="10"/>
      <c r="AC90" s="10"/>
      <c r="AD90" s="10">
        <v>10</v>
      </c>
      <c r="AE90" s="10">
        <f t="shared" si="5"/>
        <v>386</v>
      </c>
    </row>
    <row r="91" spans="1:31">
      <c r="C91" s="15" t="s">
        <v>65</v>
      </c>
      <c r="D91" s="688" t="s">
        <v>66</v>
      </c>
      <c r="E91" s="688"/>
      <c r="F91" s="23"/>
      <c r="G91" s="23"/>
      <c r="H91" s="17">
        <f t="shared" ref="H91:AE91" si="6">SUM(H74:H90)</f>
        <v>9550</v>
      </c>
      <c r="I91" s="17">
        <f t="shared" si="6"/>
        <v>749</v>
      </c>
      <c r="J91" s="17">
        <f t="shared" si="6"/>
        <v>3259</v>
      </c>
      <c r="K91" s="17">
        <f t="shared" si="6"/>
        <v>60</v>
      </c>
      <c r="L91" s="17">
        <f t="shared" si="6"/>
        <v>183</v>
      </c>
      <c r="M91" s="17">
        <f t="shared" si="6"/>
        <v>40</v>
      </c>
      <c r="N91" s="17">
        <f t="shared" si="6"/>
        <v>2027</v>
      </c>
      <c r="O91" s="17">
        <f t="shared" si="6"/>
        <v>0</v>
      </c>
      <c r="P91" s="17">
        <f t="shared" si="6"/>
        <v>23</v>
      </c>
      <c r="Q91" s="17">
        <f t="shared" si="6"/>
        <v>36</v>
      </c>
      <c r="R91" s="17">
        <f t="shared" si="6"/>
        <v>80</v>
      </c>
      <c r="S91" s="17">
        <f t="shared" si="6"/>
        <v>0</v>
      </c>
      <c r="T91" s="17">
        <f t="shared" si="6"/>
        <v>38</v>
      </c>
      <c r="U91" s="17">
        <f t="shared" si="6"/>
        <v>24</v>
      </c>
      <c r="V91" s="17">
        <f t="shared" si="6"/>
        <v>200</v>
      </c>
      <c r="W91" s="17">
        <f t="shared" si="6"/>
        <v>0</v>
      </c>
      <c r="X91" s="17">
        <f t="shared" si="6"/>
        <v>0</v>
      </c>
      <c r="Y91" s="17">
        <f t="shared" si="6"/>
        <v>0</v>
      </c>
      <c r="Z91" s="17">
        <f t="shared" si="6"/>
        <v>0</v>
      </c>
      <c r="AA91" s="17">
        <f t="shared" si="6"/>
        <v>0</v>
      </c>
      <c r="AB91" s="17">
        <f t="shared" si="6"/>
        <v>0</v>
      </c>
      <c r="AC91" s="17">
        <f t="shared" si="6"/>
        <v>0</v>
      </c>
      <c r="AD91" s="17">
        <f t="shared" si="6"/>
        <v>255</v>
      </c>
      <c r="AE91" s="17">
        <f t="shared" si="6"/>
        <v>6974</v>
      </c>
    </row>
    <row r="92" spans="1:31">
      <c r="F92" s="12"/>
      <c r="G92" s="12"/>
      <c r="O92" s="3"/>
      <c r="U92" s="3">
        <f>U91/2</f>
        <v>12</v>
      </c>
      <c r="V92" s="3">
        <f>V91/2</f>
        <v>100</v>
      </c>
      <c r="W92" s="3"/>
      <c r="X92" s="3"/>
      <c r="Y92" s="3"/>
      <c r="Z92" s="3"/>
      <c r="AA92" s="3"/>
      <c r="AB92" s="3"/>
    </row>
    <row r="93" spans="1:31">
      <c r="C93" s="15" t="s">
        <v>67</v>
      </c>
      <c r="D93" s="689" t="s">
        <v>68</v>
      </c>
      <c r="E93" s="690"/>
      <c r="F93" s="690"/>
      <c r="G93" s="691"/>
      <c r="H93" s="16" t="s">
        <v>8</v>
      </c>
      <c r="I93" s="9" t="s">
        <v>9</v>
      </c>
      <c r="J93" s="9" t="s">
        <v>10</v>
      </c>
      <c r="K93" s="9" t="s">
        <v>11</v>
      </c>
      <c r="L93" s="9" t="s">
        <v>12</v>
      </c>
      <c r="M93" s="9" t="s">
        <v>13</v>
      </c>
      <c r="N93" s="9" t="s">
        <v>14</v>
      </c>
      <c r="O93" s="9" t="s">
        <v>15</v>
      </c>
      <c r="P93" s="9" t="s">
        <v>16</v>
      </c>
      <c r="Q93" s="9" t="s">
        <v>17</v>
      </c>
      <c r="R93" s="9" t="s">
        <v>18</v>
      </c>
      <c r="S93" s="9" t="s">
        <v>19</v>
      </c>
      <c r="T93" s="9" t="s">
        <v>20</v>
      </c>
      <c r="U93" s="9" t="s">
        <v>24</v>
      </c>
      <c r="V93" s="9" t="s">
        <v>25</v>
      </c>
      <c r="W93" s="9" t="s">
        <v>26</v>
      </c>
      <c r="X93" s="9" t="s">
        <v>27</v>
      </c>
      <c r="Y93" s="9" t="s">
        <v>28</v>
      </c>
      <c r="Z93" s="9" t="s">
        <v>29</v>
      </c>
      <c r="AA93" s="9" t="s">
        <v>30</v>
      </c>
      <c r="AB93" s="9" t="s">
        <v>31</v>
      </c>
    </row>
    <row r="94" spans="1:31">
      <c r="D94" s="692"/>
      <c r="E94" s="693"/>
      <c r="F94" s="693"/>
      <c r="G94" s="694"/>
      <c r="H94" s="10">
        <f>H91</f>
        <v>9550</v>
      </c>
      <c r="I94" s="10">
        <f>I91+12</f>
        <v>761</v>
      </c>
      <c r="J94" s="10">
        <f>J91+100</f>
        <v>3359</v>
      </c>
      <c r="K94" s="10">
        <f>K91+12</f>
        <v>72</v>
      </c>
      <c r="L94" s="10">
        <f>L91+100</f>
        <v>283</v>
      </c>
      <c r="M94" s="10">
        <f t="shared" ref="M94:T94" si="7">M91</f>
        <v>40</v>
      </c>
      <c r="N94" s="10">
        <f t="shared" si="7"/>
        <v>2027</v>
      </c>
      <c r="O94" s="10">
        <f t="shared" si="7"/>
        <v>0</v>
      </c>
      <c r="P94" s="10">
        <f t="shared" si="7"/>
        <v>23</v>
      </c>
      <c r="Q94" s="10">
        <f t="shared" si="7"/>
        <v>36</v>
      </c>
      <c r="R94" s="10">
        <f t="shared" si="7"/>
        <v>80</v>
      </c>
      <c r="S94" s="10">
        <f t="shared" si="7"/>
        <v>0</v>
      </c>
      <c r="T94" s="10">
        <f t="shared" si="7"/>
        <v>38</v>
      </c>
      <c r="U94" s="10">
        <f>X74</f>
        <v>0</v>
      </c>
      <c r="V94" s="10">
        <f>Y74</f>
        <v>0</v>
      </c>
      <c r="W94" s="10">
        <f>Z74</f>
        <v>0</v>
      </c>
      <c r="X94" s="10">
        <f>AA74</f>
        <v>0</v>
      </c>
      <c r="Y94" s="10">
        <f>AB74</f>
        <v>0</v>
      </c>
      <c r="Z94" s="10">
        <f>AC91</f>
        <v>0</v>
      </c>
      <c r="AA94" s="10">
        <f>AD91</f>
        <v>255</v>
      </c>
      <c r="AB94" s="10">
        <f>SUM(I94:AA94)</f>
        <v>6974</v>
      </c>
    </row>
    <row r="95" spans="1:31">
      <c r="F95" s="12"/>
      <c r="G95" s="12"/>
      <c r="O95" s="3"/>
      <c r="U95" s="3"/>
      <c r="V95" s="3"/>
      <c r="W95" s="3"/>
      <c r="X95" s="3"/>
      <c r="Y95" s="3"/>
      <c r="Z95" s="3"/>
      <c r="AA95" s="3"/>
      <c r="AB95" s="3"/>
    </row>
    <row r="96" spans="1:31" ht="33" customHeight="1">
      <c r="C96" s="15" t="s">
        <v>69</v>
      </c>
      <c r="D96" s="695" t="s">
        <v>70</v>
      </c>
      <c r="E96" s="695"/>
      <c r="F96" s="695"/>
      <c r="G96" s="695"/>
      <c r="H96" s="16" t="s">
        <v>8</v>
      </c>
      <c r="I96" s="696" t="s">
        <v>71</v>
      </c>
      <c r="J96" s="696"/>
      <c r="K96" s="696" t="s">
        <v>72</v>
      </c>
      <c r="L96" s="696"/>
      <c r="M96" s="9" t="s">
        <v>13</v>
      </c>
      <c r="N96" s="9" t="s">
        <v>14</v>
      </c>
      <c r="O96" s="9" t="s">
        <v>15</v>
      </c>
      <c r="P96" s="9" t="s">
        <v>16</v>
      </c>
      <c r="Q96" s="9" t="s">
        <v>17</v>
      </c>
      <c r="R96" s="9" t="s">
        <v>18</v>
      </c>
      <c r="S96" s="9" t="s">
        <v>19</v>
      </c>
      <c r="T96" s="9" t="s">
        <v>20</v>
      </c>
      <c r="U96" s="9" t="s">
        <v>24</v>
      </c>
      <c r="V96" s="9" t="s">
        <v>25</v>
      </c>
      <c r="W96" s="9" t="s">
        <v>26</v>
      </c>
      <c r="X96" s="9" t="s">
        <v>27</v>
      </c>
      <c r="Y96" s="9" t="s">
        <v>28</v>
      </c>
      <c r="Z96" s="9" t="s">
        <v>29</v>
      </c>
      <c r="AA96" s="9" t="s">
        <v>30</v>
      </c>
      <c r="AB96" s="9" t="s">
        <v>31</v>
      </c>
    </row>
    <row r="97" spans="1:31">
      <c r="D97" s="695"/>
      <c r="E97" s="695"/>
      <c r="F97" s="695"/>
      <c r="G97" s="695"/>
      <c r="H97" s="10">
        <f>H91</f>
        <v>9550</v>
      </c>
      <c r="I97" s="697">
        <f>I94+K94</f>
        <v>833</v>
      </c>
      <c r="J97" s="697"/>
      <c r="K97" s="697">
        <f>J94+L94</f>
        <v>3642</v>
      </c>
      <c r="L97" s="697"/>
      <c r="M97" s="10">
        <f>M94</f>
        <v>40</v>
      </c>
      <c r="N97" s="10">
        <f t="shared" ref="N97:S97" si="8">N94</f>
        <v>2027</v>
      </c>
      <c r="O97" s="10">
        <f t="shared" si="8"/>
        <v>0</v>
      </c>
      <c r="P97" s="10">
        <f t="shared" si="8"/>
        <v>23</v>
      </c>
      <c r="Q97" s="10">
        <f t="shared" si="8"/>
        <v>36</v>
      </c>
      <c r="R97" s="10">
        <f t="shared" si="8"/>
        <v>80</v>
      </c>
      <c r="S97" s="10">
        <f t="shared" si="8"/>
        <v>0</v>
      </c>
      <c r="T97" s="10">
        <f>T94</f>
        <v>38</v>
      </c>
      <c r="U97" s="10">
        <f>U94</f>
        <v>0</v>
      </c>
      <c r="V97" s="10">
        <f t="shared" ref="V97:Y97" si="9">V94</f>
        <v>0</v>
      </c>
      <c r="W97" s="10">
        <f t="shared" si="9"/>
        <v>0</v>
      </c>
      <c r="X97" s="10">
        <f t="shared" si="9"/>
        <v>0</v>
      </c>
      <c r="Y97" s="10">
        <f t="shared" si="9"/>
        <v>0</v>
      </c>
      <c r="Z97" s="10">
        <f>Z94</f>
        <v>0</v>
      </c>
      <c r="AA97" s="10">
        <f>AA94</f>
        <v>255</v>
      </c>
      <c r="AB97" s="10">
        <f>SUM(I97:AA97)</f>
        <v>6974</v>
      </c>
    </row>
    <row r="98" spans="1:31">
      <c r="O98" s="3"/>
      <c r="U98" s="3"/>
      <c r="V98" s="3"/>
      <c r="W98" s="3"/>
      <c r="X98" s="3"/>
      <c r="Y98" s="3"/>
      <c r="Z98" s="3"/>
      <c r="AA98" s="3"/>
      <c r="AB98" s="3"/>
    </row>
    <row r="100" spans="1:31">
      <c r="A100" s="7" t="s">
        <v>1</v>
      </c>
      <c r="B100" s="2" t="s">
        <v>2</v>
      </c>
      <c r="C100" s="8" t="s">
        <v>3</v>
      </c>
      <c r="D100" s="7" t="s">
        <v>4</v>
      </c>
      <c r="E100" s="318" t="s">
        <v>5</v>
      </c>
      <c r="F100" s="1" t="s">
        <v>6</v>
      </c>
      <c r="G100" s="1" t="s">
        <v>7</v>
      </c>
      <c r="H100" s="1" t="s">
        <v>8</v>
      </c>
      <c r="I100" s="9" t="s">
        <v>9</v>
      </c>
      <c r="J100" s="9" t="s">
        <v>10</v>
      </c>
      <c r="K100" s="9" t="s">
        <v>11</v>
      </c>
      <c r="L100" s="9" t="s">
        <v>12</v>
      </c>
      <c r="M100" s="9" t="s">
        <v>13</v>
      </c>
      <c r="N100" s="9" t="s">
        <v>14</v>
      </c>
      <c r="O100" s="9" t="s">
        <v>15</v>
      </c>
      <c r="P100" s="9" t="s">
        <v>16</v>
      </c>
      <c r="Q100" s="9" t="s">
        <v>17</v>
      </c>
      <c r="R100" s="9" t="s">
        <v>18</v>
      </c>
      <c r="S100" s="9" t="s">
        <v>19</v>
      </c>
      <c r="T100" s="9" t="s">
        <v>20</v>
      </c>
      <c r="U100" s="11" t="s">
        <v>21</v>
      </c>
      <c r="V100" s="11" t="s">
        <v>22</v>
      </c>
      <c r="W100" s="11" t="s">
        <v>23</v>
      </c>
      <c r="X100" s="9" t="s">
        <v>24</v>
      </c>
      <c r="Y100" s="9" t="s">
        <v>25</v>
      </c>
      <c r="Z100" s="9" t="s">
        <v>26</v>
      </c>
      <c r="AA100" s="9" t="s">
        <v>27</v>
      </c>
      <c r="AB100" s="9" t="s">
        <v>28</v>
      </c>
      <c r="AC100" s="9" t="s">
        <v>29</v>
      </c>
      <c r="AD100" s="9" t="s">
        <v>30</v>
      </c>
      <c r="AE100" s="9" t="s">
        <v>31</v>
      </c>
    </row>
    <row r="101" spans="1:31">
      <c r="A101" s="10">
        <v>1</v>
      </c>
      <c r="B101" s="10">
        <v>1</v>
      </c>
      <c r="C101" s="10"/>
      <c r="D101" s="10" t="s">
        <v>74</v>
      </c>
      <c r="E101" s="536"/>
      <c r="F101" s="10">
        <v>952</v>
      </c>
      <c r="G101" s="10" t="s">
        <v>33</v>
      </c>
      <c r="H101" s="10">
        <v>651</v>
      </c>
      <c r="I101" s="10">
        <v>11</v>
      </c>
      <c r="J101" s="10">
        <v>253</v>
      </c>
      <c r="K101" s="10">
        <v>229</v>
      </c>
      <c r="L101" s="10">
        <v>1</v>
      </c>
      <c r="M101" s="10">
        <v>0</v>
      </c>
      <c r="N101" s="10"/>
      <c r="O101" s="22"/>
      <c r="P101" s="10"/>
      <c r="Q101" s="10"/>
      <c r="R101" s="10">
        <v>0</v>
      </c>
      <c r="S101" s="10"/>
      <c r="T101" s="10"/>
      <c r="U101" s="22">
        <v>6</v>
      </c>
      <c r="V101" s="22">
        <v>2</v>
      </c>
      <c r="W101" s="22"/>
      <c r="X101" s="22"/>
      <c r="Y101" s="22"/>
      <c r="Z101" s="22"/>
      <c r="AA101" s="22"/>
      <c r="AB101" s="22"/>
      <c r="AC101" s="10">
        <v>0</v>
      </c>
      <c r="AD101" s="10">
        <v>4</v>
      </c>
      <c r="AE101" s="10">
        <f t="shared" ref="AE101:AE106" si="10">SUM(I101:AD101)</f>
        <v>506</v>
      </c>
    </row>
    <row r="102" spans="1:31">
      <c r="A102" s="10">
        <v>2</v>
      </c>
      <c r="B102" s="10">
        <v>1</v>
      </c>
      <c r="C102" s="10"/>
      <c r="D102" s="10" t="s">
        <v>74</v>
      </c>
      <c r="E102" s="536"/>
      <c r="F102" s="10">
        <v>952</v>
      </c>
      <c r="G102" s="10" t="s">
        <v>34</v>
      </c>
      <c r="H102" s="10">
        <v>650</v>
      </c>
      <c r="I102" s="10">
        <v>4</v>
      </c>
      <c r="J102" s="10">
        <v>270</v>
      </c>
      <c r="K102" s="10">
        <v>190</v>
      </c>
      <c r="L102" s="10">
        <v>2</v>
      </c>
      <c r="M102" s="10">
        <v>0</v>
      </c>
      <c r="N102" s="10"/>
      <c r="O102" s="22"/>
      <c r="P102" s="10"/>
      <c r="Q102" s="10"/>
      <c r="R102" s="10">
        <v>3</v>
      </c>
      <c r="S102" s="10"/>
      <c r="T102" s="10"/>
      <c r="U102" s="22">
        <v>6</v>
      </c>
      <c r="V102" s="22">
        <v>4</v>
      </c>
      <c r="W102" s="22"/>
      <c r="X102" s="22"/>
      <c r="Y102" s="22"/>
      <c r="Z102" s="22"/>
      <c r="AA102" s="22"/>
      <c r="AB102" s="22"/>
      <c r="AC102" s="10">
        <v>0</v>
      </c>
      <c r="AD102" s="10">
        <v>5</v>
      </c>
      <c r="AE102" s="294">
        <f t="shared" si="10"/>
        <v>484</v>
      </c>
    </row>
    <row r="103" spans="1:31">
      <c r="A103" s="10">
        <v>3</v>
      </c>
      <c r="B103" s="10">
        <v>1</v>
      </c>
      <c r="C103" s="10"/>
      <c r="D103" s="10" t="s">
        <v>74</v>
      </c>
      <c r="E103" s="536"/>
      <c r="F103" s="10">
        <v>952</v>
      </c>
      <c r="G103" s="10" t="s">
        <v>81</v>
      </c>
      <c r="H103" s="10">
        <v>391</v>
      </c>
      <c r="I103" s="10">
        <v>0</v>
      </c>
      <c r="J103" s="10">
        <v>176</v>
      </c>
      <c r="K103" s="10">
        <v>134</v>
      </c>
      <c r="L103" s="10">
        <v>0</v>
      </c>
      <c r="M103" s="10">
        <v>0</v>
      </c>
      <c r="N103" s="10"/>
      <c r="O103" s="22"/>
      <c r="P103" s="10"/>
      <c r="Q103" s="10"/>
      <c r="R103" s="10">
        <v>0</v>
      </c>
      <c r="S103" s="10"/>
      <c r="T103" s="10"/>
      <c r="U103" s="22">
        <v>2</v>
      </c>
      <c r="V103" s="22">
        <v>5</v>
      </c>
      <c r="W103" s="22"/>
      <c r="X103" s="22"/>
      <c r="Y103" s="22"/>
      <c r="Z103" s="22"/>
      <c r="AA103" s="22"/>
      <c r="AB103" s="22"/>
      <c r="AC103" s="10">
        <v>0</v>
      </c>
      <c r="AD103" s="10">
        <v>2</v>
      </c>
      <c r="AE103" s="294">
        <f t="shared" si="10"/>
        <v>319</v>
      </c>
    </row>
    <row r="104" spans="1:31">
      <c r="A104" s="10">
        <v>4</v>
      </c>
      <c r="B104" s="10">
        <v>1</v>
      </c>
      <c r="C104" s="10"/>
      <c r="D104" s="10" t="s">
        <v>74</v>
      </c>
      <c r="E104" s="536"/>
      <c r="F104" s="10">
        <v>952</v>
      </c>
      <c r="G104" s="10" t="s">
        <v>379</v>
      </c>
      <c r="H104" s="10">
        <v>390</v>
      </c>
      <c r="I104" s="10">
        <v>5</v>
      </c>
      <c r="J104" s="10">
        <v>183</v>
      </c>
      <c r="K104" s="10">
        <v>124</v>
      </c>
      <c r="L104" s="10">
        <v>0</v>
      </c>
      <c r="M104" s="10">
        <v>1</v>
      </c>
      <c r="N104" s="10"/>
      <c r="O104" s="22"/>
      <c r="P104" s="10"/>
      <c r="Q104" s="10"/>
      <c r="R104" s="10">
        <v>0</v>
      </c>
      <c r="S104" s="10"/>
      <c r="T104" s="10"/>
      <c r="U104" s="22">
        <v>2</v>
      </c>
      <c r="V104" s="22">
        <v>1</v>
      </c>
      <c r="W104" s="22"/>
      <c r="X104" s="22"/>
      <c r="Y104" s="22"/>
      <c r="Z104" s="22"/>
      <c r="AA104" s="22"/>
      <c r="AB104" s="22"/>
      <c r="AC104" s="10">
        <v>0</v>
      </c>
      <c r="AD104" s="10">
        <v>1</v>
      </c>
      <c r="AE104" s="294">
        <f t="shared" si="10"/>
        <v>317</v>
      </c>
    </row>
    <row r="105" spans="1:31">
      <c r="A105" s="10">
        <v>5</v>
      </c>
      <c r="B105" s="10">
        <v>1</v>
      </c>
      <c r="C105" s="10"/>
      <c r="D105" s="10" t="s">
        <v>74</v>
      </c>
      <c r="E105" s="536"/>
      <c r="F105" s="10">
        <v>953</v>
      </c>
      <c r="G105" s="10" t="s">
        <v>33</v>
      </c>
      <c r="H105" s="10">
        <v>576</v>
      </c>
      <c r="I105" s="10">
        <v>28</v>
      </c>
      <c r="J105" s="10">
        <v>190</v>
      </c>
      <c r="K105" s="10">
        <v>228</v>
      </c>
      <c r="L105" s="10">
        <v>1</v>
      </c>
      <c r="M105" s="10">
        <v>1</v>
      </c>
      <c r="N105" s="10"/>
      <c r="O105" s="22"/>
      <c r="P105" s="10"/>
      <c r="Q105" s="10"/>
      <c r="R105" s="10">
        <v>1</v>
      </c>
      <c r="S105" s="10"/>
      <c r="T105" s="10"/>
      <c r="U105" s="22">
        <v>1</v>
      </c>
      <c r="V105" s="22">
        <v>1</v>
      </c>
      <c r="W105" s="22"/>
      <c r="X105" s="22"/>
      <c r="Y105" s="22"/>
      <c r="Z105" s="22"/>
      <c r="AA105" s="22"/>
      <c r="AB105" s="22"/>
      <c r="AC105" s="10">
        <v>0</v>
      </c>
      <c r="AD105" s="10">
        <v>0</v>
      </c>
      <c r="AE105" s="294">
        <f t="shared" si="10"/>
        <v>451</v>
      </c>
    </row>
    <row r="106" spans="1:31">
      <c r="A106" s="10">
        <v>6</v>
      </c>
      <c r="B106" s="10">
        <v>1</v>
      </c>
      <c r="C106" s="10"/>
      <c r="D106" s="10" t="s">
        <v>74</v>
      </c>
      <c r="E106" s="536"/>
      <c r="F106" s="10">
        <v>954</v>
      </c>
      <c r="G106" s="10" t="s">
        <v>33</v>
      </c>
      <c r="H106" s="10">
        <v>730</v>
      </c>
      <c r="I106" s="10">
        <v>33</v>
      </c>
      <c r="J106" s="10">
        <v>292</v>
      </c>
      <c r="K106" s="10">
        <v>232</v>
      </c>
      <c r="L106" s="10">
        <v>0</v>
      </c>
      <c r="M106" s="10">
        <v>0</v>
      </c>
      <c r="N106" s="10"/>
      <c r="O106" s="22"/>
      <c r="P106" s="10"/>
      <c r="Q106" s="10"/>
      <c r="R106" s="10">
        <v>0</v>
      </c>
      <c r="S106" s="10"/>
      <c r="T106" s="10"/>
      <c r="U106" s="22">
        <v>4</v>
      </c>
      <c r="V106" s="22">
        <v>0</v>
      </c>
      <c r="W106" s="22"/>
      <c r="X106" s="22"/>
      <c r="Y106" s="22"/>
      <c r="Z106" s="22"/>
      <c r="AA106" s="22"/>
      <c r="AB106" s="22"/>
      <c r="AC106" s="10">
        <v>0</v>
      </c>
      <c r="AD106" s="10">
        <v>7</v>
      </c>
      <c r="AE106" s="294">
        <f t="shared" si="10"/>
        <v>568</v>
      </c>
    </row>
    <row r="107" spans="1:31">
      <c r="A107" s="10"/>
      <c r="B107" s="10"/>
      <c r="C107" s="10"/>
      <c r="D107" s="10"/>
      <c r="E107" s="536"/>
      <c r="F107" s="10"/>
      <c r="G107" s="10"/>
      <c r="H107" s="302">
        <f>SUM(H101:H106)</f>
        <v>3388</v>
      </c>
      <c r="I107" s="302">
        <f>SUM(I101:I106)</f>
        <v>81</v>
      </c>
      <c r="J107" s="302">
        <f t="shared" ref="J107:AE107" si="11">SUM(J101:J106)</f>
        <v>1364</v>
      </c>
      <c r="K107" s="302">
        <f t="shared" si="11"/>
        <v>1137</v>
      </c>
      <c r="L107" s="302">
        <f t="shared" si="11"/>
        <v>4</v>
      </c>
      <c r="M107" s="302">
        <f t="shared" si="11"/>
        <v>2</v>
      </c>
      <c r="N107" s="302">
        <f t="shared" si="11"/>
        <v>0</v>
      </c>
      <c r="O107" s="302">
        <f t="shared" si="11"/>
        <v>0</v>
      </c>
      <c r="P107" s="302">
        <f t="shared" si="11"/>
        <v>0</v>
      </c>
      <c r="Q107" s="302">
        <f t="shared" si="11"/>
        <v>0</v>
      </c>
      <c r="R107" s="302">
        <f t="shared" si="11"/>
        <v>4</v>
      </c>
      <c r="S107" s="302">
        <f t="shared" si="11"/>
        <v>0</v>
      </c>
      <c r="T107" s="302">
        <f t="shared" si="11"/>
        <v>0</v>
      </c>
      <c r="U107" s="302">
        <f t="shared" si="11"/>
        <v>21</v>
      </c>
      <c r="V107" s="302">
        <f t="shared" si="11"/>
        <v>13</v>
      </c>
      <c r="W107" s="302">
        <f t="shared" si="11"/>
        <v>0</v>
      </c>
      <c r="X107" s="302">
        <f t="shared" si="11"/>
        <v>0</v>
      </c>
      <c r="Y107" s="302">
        <f t="shared" si="11"/>
        <v>0</v>
      </c>
      <c r="Z107" s="302">
        <f t="shared" si="11"/>
        <v>0</v>
      </c>
      <c r="AA107" s="302">
        <f t="shared" si="11"/>
        <v>0</v>
      </c>
      <c r="AB107" s="302">
        <f t="shared" si="11"/>
        <v>0</v>
      </c>
      <c r="AC107" s="302">
        <f t="shared" si="11"/>
        <v>0</v>
      </c>
      <c r="AD107" s="302">
        <f t="shared" si="11"/>
        <v>19</v>
      </c>
      <c r="AE107" s="302">
        <f t="shared" si="11"/>
        <v>2645</v>
      </c>
    </row>
    <row r="108" spans="1:31">
      <c r="U108" s="12">
        <f>U107/2</f>
        <v>10.5</v>
      </c>
      <c r="V108" s="12">
        <f>V107/2</f>
        <v>6.5</v>
      </c>
    </row>
    <row r="109" spans="1:31">
      <c r="C109" s="15" t="s">
        <v>67</v>
      </c>
      <c r="D109" s="689" t="s">
        <v>68</v>
      </c>
      <c r="E109" s="690"/>
      <c r="F109" s="690"/>
      <c r="G109" s="691"/>
      <c r="H109" s="16" t="s">
        <v>8</v>
      </c>
      <c r="I109" s="9" t="s">
        <v>9</v>
      </c>
      <c r="J109" s="9" t="s">
        <v>10</v>
      </c>
      <c r="K109" s="9" t="s">
        <v>11</v>
      </c>
      <c r="L109" s="9" t="s">
        <v>12</v>
      </c>
      <c r="M109" s="9" t="s">
        <v>13</v>
      </c>
      <c r="N109" s="9" t="s">
        <v>14</v>
      </c>
      <c r="O109" s="9" t="s">
        <v>15</v>
      </c>
      <c r="P109" s="9" t="s">
        <v>16</v>
      </c>
      <c r="Q109" s="9" t="s">
        <v>17</v>
      </c>
      <c r="R109" s="9" t="s">
        <v>18</v>
      </c>
      <c r="S109" s="9" t="s">
        <v>19</v>
      </c>
      <c r="T109" s="9" t="s">
        <v>20</v>
      </c>
      <c r="U109" s="9" t="s">
        <v>24</v>
      </c>
      <c r="V109" s="9" t="s">
        <v>25</v>
      </c>
      <c r="W109" s="9" t="s">
        <v>26</v>
      </c>
      <c r="X109" s="9" t="s">
        <v>27</v>
      </c>
      <c r="Y109" s="9" t="s">
        <v>28</v>
      </c>
      <c r="Z109" s="9" t="s">
        <v>29</v>
      </c>
      <c r="AA109" s="9" t="s">
        <v>30</v>
      </c>
      <c r="AB109" s="9" t="s">
        <v>31</v>
      </c>
    </row>
    <row r="110" spans="1:31">
      <c r="D110" s="692"/>
      <c r="E110" s="693"/>
      <c r="F110" s="693"/>
      <c r="G110" s="694"/>
      <c r="H110" s="10">
        <f>H107</f>
        <v>3388</v>
      </c>
      <c r="I110" s="10">
        <f>I107+10</f>
        <v>91</v>
      </c>
      <c r="J110" s="10">
        <f>J107+7</f>
        <v>1371</v>
      </c>
      <c r="K110" s="10">
        <f>K107+11</f>
        <v>1148</v>
      </c>
      <c r="L110" s="10">
        <f>L107+6</f>
        <v>10</v>
      </c>
      <c r="M110" s="10">
        <f t="shared" ref="M110:T110" si="12">M107</f>
        <v>2</v>
      </c>
      <c r="N110" s="10">
        <f t="shared" si="12"/>
        <v>0</v>
      </c>
      <c r="O110" s="10">
        <f t="shared" si="12"/>
        <v>0</v>
      </c>
      <c r="P110" s="10">
        <f t="shared" si="12"/>
        <v>0</v>
      </c>
      <c r="Q110" s="10">
        <f t="shared" si="12"/>
        <v>0</v>
      </c>
      <c r="R110" s="10">
        <f t="shared" si="12"/>
        <v>4</v>
      </c>
      <c r="S110" s="10">
        <f t="shared" si="12"/>
        <v>0</v>
      </c>
      <c r="T110" s="10">
        <f t="shared" si="12"/>
        <v>0</v>
      </c>
      <c r="U110" s="10">
        <f>X90</f>
        <v>0</v>
      </c>
      <c r="V110" s="10">
        <f>Y90</f>
        <v>0</v>
      </c>
      <c r="W110" s="10">
        <f>Z90</f>
        <v>0</v>
      </c>
      <c r="X110" s="10">
        <f>AA90</f>
        <v>0</v>
      </c>
      <c r="Y110" s="10">
        <f>AB90</f>
        <v>0</v>
      </c>
      <c r="Z110" s="10">
        <f>AC107</f>
        <v>0</v>
      </c>
      <c r="AA110" s="10">
        <f>AD107</f>
        <v>19</v>
      </c>
      <c r="AB110" s="10">
        <f>SUM(I110:AA110)</f>
        <v>2645</v>
      </c>
    </row>
    <row r="111" spans="1:31">
      <c r="F111" s="12"/>
      <c r="G111" s="12"/>
      <c r="O111" s="3"/>
      <c r="U111" s="3"/>
      <c r="V111" s="3"/>
      <c r="W111" s="3"/>
      <c r="X111" s="3"/>
      <c r="Y111" s="3"/>
      <c r="Z111" s="3"/>
      <c r="AA111" s="3"/>
      <c r="AB111" s="3"/>
    </row>
    <row r="112" spans="1:31" ht="33" customHeight="1">
      <c r="C112" s="15" t="s">
        <v>69</v>
      </c>
      <c r="D112" s="695" t="s">
        <v>70</v>
      </c>
      <c r="E112" s="695"/>
      <c r="F112" s="695"/>
      <c r="G112" s="695"/>
      <c r="H112" s="16" t="s">
        <v>8</v>
      </c>
      <c r="I112" s="696" t="s">
        <v>71</v>
      </c>
      <c r="J112" s="696"/>
      <c r="K112" s="696" t="s">
        <v>72</v>
      </c>
      <c r="L112" s="696"/>
      <c r="M112" s="9" t="s">
        <v>13</v>
      </c>
      <c r="N112" s="9" t="s">
        <v>14</v>
      </c>
      <c r="O112" s="9" t="s">
        <v>15</v>
      </c>
      <c r="P112" s="9" t="s">
        <v>16</v>
      </c>
      <c r="Q112" s="9" t="s">
        <v>17</v>
      </c>
      <c r="R112" s="9" t="s">
        <v>18</v>
      </c>
      <c r="S112" s="9" t="s">
        <v>19</v>
      </c>
      <c r="T112" s="9" t="s">
        <v>20</v>
      </c>
      <c r="U112" s="9" t="s">
        <v>24</v>
      </c>
      <c r="V112" s="9" t="s">
        <v>25</v>
      </c>
      <c r="W112" s="9" t="s">
        <v>26</v>
      </c>
      <c r="X112" s="9" t="s">
        <v>27</v>
      </c>
      <c r="Y112" s="9" t="s">
        <v>28</v>
      </c>
      <c r="Z112" s="9" t="s">
        <v>29</v>
      </c>
      <c r="AA112" s="9" t="s">
        <v>30</v>
      </c>
      <c r="AB112" s="9" t="s">
        <v>31</v>
      </c>
    </row>
    <row r="113" spans="1:31">
      <c r="D113" s="695"/>
      <c r="E113" s="695"/>
      <c r="F113" s="695"/>
      <c r="G113" s="695"/>
      <c r="H113" s="10">
        <f>H107</f>
        <v>3388</v>
      </c>
      <c r="I113" s="697">
        <f>I110+K110</f>
        <v>1239</v>
      </c>
      <c r="J113" s="697"/>
      <c r="K113" s="697">
        <f>J110+L110</f>
        <v>1381</v>
      </c>
      <c r="L113" s="697"/>
      <c r="M113" s="10">
        <f>M110</f>
        <v>2</v>
      </c>
      <c r="N113" s="10">
        <f t="shared" ref="N113:S113" si="13">N110</f>
        <v>0</v>
      </c>
      <c r="O113" s="10">
        <f t="shared" si="13"/>
        <v>0</v>
      </c>
      <c r="P113" s="10">
        <f t="shared" si="13"/>
        <v>0</v>
      </c>
      <c r="Q113" s="10">
        <f t="shared" si="13"/>
        <v>0</v>
      </c>
      <c r="R113" s="10">
        <f t="shared" si="13"/>
        <v>4</v>
      </c>
      <c r="S113" s="10">
        <f t="shared" si="13"/>
        <v>0</v>
      </c>
      <c r="T113" s="10">
        <f>T110</f>
        <v>0</v>
      </c>
      <c r="U113" s="10">
        <f>U110</f>
        <v>0</v>
      </c>
      <c r="V113" s="10">
        <f t="shared" ref="V113:Y113" si="14">V110</f>
        <v>0</v>
      </c>
      <c r="W113" s="10">
        <f t="shared" si="14"/>
        <v>0</v>
      </c>
      <c r="X113" s="10">
        <f t="shared" si="14"/>
        <v>0</v>
      </c>
      <c r="Y113" s="10">
        <f t="shared" si="14"/>
        <v>0</v>
      </c>
      <c r="Z113" s="10">
        <f>Z110</f>
        <v>0</v>
      </c>
      <c r="AA113" s="10">
        <f>AA110</f>
        <v>19</v>
      </c>
      <c r="AB113" s="10">
        <f>SUM(I113:AA113)</f>
        <v>2645</v>
      </c>
    </row>
    <row r="116" spans="1:31">
      <c r="A116" s="7" t="s">
        <v>1</v>
      </c>
      <c r="B116" s="2" t="s">
        <v>2</v>
      </c>
      <c r="C116" s="8" t="s">
        <v>3</v>
      </c>
      <c r="D116" s="7" t="s">
        <v>4</v>
      </c>
      <c r="E116" s="318" t="s">
        <v>5</v>
      </c>
      <c r="F116" s="1" t="s">
        <v>6</v>
      </c>
      <c r="G116" s="1" t="s">
        <v>7</v>
      </c>
      <c r="H116" s="1" t="s">
        <v>8</v>
      </c>
      <c r="I116" s="9" t="s">
        <v>9</v>
      </c>
      <c r="J116" s="9" t="s">
        <v>10</v>
      </c>
      <c r="K116" s="9" t="s">
        <v>11</v>
      </c>
      <c r="L116" s="9" t="s">
        <v>12</v>
      </c>
      <c r="M116" s="9" t="s">
        <v>13</v>
      </c>
      <c r="N116" s="9" t="s">
        <v>14</v>
      </c>
      <c r="O116" s="9" t="s">
        <v>15</v>
      </c>
      <c r="P116" s="9" t="s">
        <v>16</v>
      </c>
      <c r="Q116" s="9" t="s">
        <v>17</v>
      </c>
      <c r="R116" s="9" t="s">
        <v>18</v>
      </c>
      <c r="S116" s="9" t="s">
        <v>19</v>
      </c>
      <c r="T116" s="9" t="s">
        <v>20</v>
      </c>
      <c r="U116" s="11" t="s">
        <v>21</v>
      </c>
      <c r="V116" s="11" t="s">
        <v>22</v>
      </c>
      <c r="W116" s="11" t="s">
        <v>23</v>
      </c>
      <c r="X116" s="9" t="s">
        <v>24</v>
      </c>
      <c r="Y116" s="9" t="s">
        <v>25</v>
      </c>
      <c r="Z116" s="9" t="s">
        <v>26</v>
      </c>
      <c r="AA116" s="9" t="s">
        <v>27</v>
      </c>
      <c r="AB116" s="9" t="s">
        <v>28</v>
      </c>
      <c r="AC116" s="9" t="s">
        <v>29</v>
      </c>
      <c r="AD116" s="9" t="s">
        <v>30</v>
      </c>
      <c r="AE116" s="9" t="s">
        <v>31</v>
      </c>
    </row>
    <row r="117" spans="1:31">
      <c r="A117" s="4">
        <v>1</v>
      </c>
      <c r="B117" s="5">
        <v>1</v>
      </c>
      <c r="C117" s="14">
        <v>170</v>
      </c>
      <c r="D117" s="6" t="s">
        <v>75</v>
      </c>
      <c r="E117" s="47" t="s">
        <v>75</v>
      </c>
      <c r="F117" s="13">
        <v>962</v>
      </c>
      <c r="G117" s="6" t="s">
        <v>33</v>
      </c>
      <c r="H117" s="25">
        <v>687</v>
      </c>
      <c r="I117" s="10">
        <v>3</v>
      </c>
      <c r="J117" s="10">
        <v>46</v>
      </c>
      <c r="K117" s="10">
        <v>4</v>
      </c>
      <c r="L117" s="10">
        <v>2</v>
      </c>
      <c r="M117" s="10">
        <v>195</v>
      </c>
      <c r="N117" s="10">
        <v>169</v>
      </c>
      <c r="O117" s="10"/>
      <c r="P117" s="10"/>
      <c r="Q117" s="10">
        <v>2</v>
      </c>
      <c r="R117" s="10">
        <v>3</v>
      </c>
      <c r="S117" s="10"/>
      <c r="T117" s="10">
        <v>75</v>
      </c>
      <c r="U117" s="26">
        <v>0</v>
      </c>
      <c r="V117" s="26">
        <v>0</v>
      </c>
      <c r="W117" s="26"/>
      <c r="X117" s="10">
        <v>30</v>
      </c>
      <c r="Y117" s="10"/>
      <c r="Z117" s="10"/>
      <c r="AA117" s="10"/>
      <c r="AB117" s="10"/>
      <c r="AC117" s="10"/>
      <c r="AD117" s="10">
        <v>23</v>
      </c>
      <c r="AE117" s="10">
        <f>SUM(I117:AD117)</f>
        <v>552</v>
      </c>
    </row>
    <row r="118" spans="1:31">
      <c r="A118" s="4">
        <f>A117+1</f>
        <v>2</v>
      </c>
      <c r="B118" s="5">
        <v>1</v>
      </c>
      <c r="C118" s="14">
        <v>170</v>
      </c>
      <c r="D118" s="6" t="s">
        <v>75</v>
      </c>
      <c r="E118" s="47" t="s">
        <v>75</v>
      </c>
      <c r="F118" s="13">
        <v>962</v>
      </c>
      <c r="G118" s="6" t="s">
        <v>34</v>
      </c>
      <c r="H118" s="25">
        <v>687</v>
      </c>
      <c r="I118" s="10">
        <v>0</v>
      </c>
      <c r="J118" s="10">
        <v>40</v>
      </c>
      <c r="K118" s="10">
        <v>4</v>
      </c>
      <c r="L118" s="10">
        <v>1</v>
      </c>
      <c r="M118" s="10">
        <v>200</v>
      </c>
      <c r="N118" s="10">
        <v>182</v>
      </c>
      <c r="O118" s="10"/>
      <c r="P118" s="10"/>
      <c r="Q118" s="10">
        <v>6</v>
      </c>
      <c r="R118" s="10">
        <v>5</v>
      </c>
      <c r="S118" s="10"/>
      <c r="T118" s="10">
        <v>66</v>
      </c>
      <c r="U118" s="26">
        <v>0</v>
      </c>
      <c r="V118" s="26">
        <v>0</v>
      </c>
      <c r="W118" s="26"/>
      <c r="X118" s="10">
        <v>24</v>
      </c>
      <c r="Y118" s="10"/>
      <c r="Z118" s="10"/>
      <c r="AA118" s="10"/>
      <c r="AB118" s="10"/>
      <c r="AC118" s="10"/>
      <c r="AD118" s="10">
        <v>21</v>
      </c>
      <c r="AE118" s="10">
        <f t="shared" ref="AE118:AE141" si="15">SUM(I118:AD118)</f>
        <v>549</v>
      </c>
    </row>
    <row r="119" spans="1:31">
      <c r="A119" s="4">
        <f t="shared" ref="A119:A141" si="16">A118+1</f>
        <v>3</v>
      </c>
      <c r="B119" s="5">
        <v>1</v>
      </c>
      <c r="C119" s="14">
        <v>170</v>
      </c>
      <c r="D119" s="6" t="s">
        <v>75</v>
      </c>
      <c r="E119" s="47" t="s">
        <v>75</v>
      </c>
      <c r="F119" s="13">
        <v>962</v>
      </c>
      <c r="G119" s="6" t="s">
        <v>35</v>
      </c>
      <c r="H119" s="25">
        <v>686</v>
      </c>
      <c r="I119" s="10">
        <v>0</v>
      </c>
      <c r="J119" s="10">
        <v>62</v>
      </c>
      <c r="K119" s="10">
        <v>6</v>
      </c>
      <c r="L119" s="10">
        <v>3</v>
      </c>
      <c r="M119" s="10">
        <v>180</v>
      </c>
      <c r="N119" s="10">
        <v>162</v>
      </c>
      <c r="O119" s="10"/>
      <c r="P119" s="10"/>
      <c r="Q119" s="10">
        <v>2</v>
      </c>
      <c r="R119" s="10">
        <v>6</v>
      </c>
      <c r="S119" s="10"/>
      <c r="T119" s="10">
        <v>66</v>
      </c>
      <c r="U119" s="26">
        <v>0</v>
      </c>
      <c r="V119" s="26">
        <v>2</v>
      </c>
      <c r="W119" s="26"/>
      <c r="X119" s="10">
        <v>25</v>
      </c>
      <c r="Y119" s="10"/>
      <c r="Z119" s="10"/>
      <c r="AA119" s="10"/>
      <c r="AB119" s="10"/>
      <c r="AC119" s="10"/>
      <c r="AD119" s="10">
        <v>21</v>
      </c>
      <c r="AE119" s="10">
        <f t="shared" si="15"/>
        <v>535</v>
      </c>
    </row>
    <row r="120" spans="1:31">
      <c r="A120" s="4">
        <f t="shared" si="16"/>
        <v>4</v>
      </c>
      <c r="B120" s="5">
        <v>1</v>
      </c>
      <c r="C120" s="14">
        <v>170</v>
      </c>
      <c r="D120" s="6" t="s">
        <v>75</v>
      </c>
      <c r="E120" s="47" t="s">
        <v>76</v>
      </c>
      <c r="F120" s="13">
        <v>963</v>
      </c>
      <c r="G120" s="6" t="s">
        <v>33</v>
      </c>
      <c r="H120" s="25">
        <v>478</v>
      </c>
      <c r="I120" s="10">
        <v>1</v>
      </c>
      <c r="J120" s="10">
        <v>124</v>
      </c>
      <c r="K120" s="10">
        <v>5</v>
      </c>
      <c r="L120" s="10">
        <v>1</v>
      </c>
      <c r="M120" s="10">
        <v>41</v>
      </c>
      <c r="N120" s="10">
        <v>39</v>
      </c>
      <c r="O120" s="10"/>
      <c r="P120" s="10"/>
      <c r="Q120" s="10">
        <v>6</v>
      </c>
      <c r="R120" s="10">
        <v>5</v>
      </c>
      <c r="S120" s="10"/>
      <c r="T120" s="10">
        <v>117</v>
      </c>
      <c r="U120" s="26">
        <v>0</v>
      </c>
      <c r="V120" s="26">
        <v>0</v>
      </c>
      <c r="W120" s="26"/>
      <c r="X120" s="10">
        <v>9</v>
      </c>
      <c r="Y120" s="10"/>
      <c r="Z120" s="10"/>
      <c r="AA120" s="10"/>
      <c r="AB120" s="10"/>
      <c r="AC120" s="10"/>
      <c r="AD120" s="10">
        <v>10</v>
      </c>
      <c r="AE120" s="10">
        <f t="shared" si="15"/>
        <v>358</v>
      </c>
    </row>
    <row r="121" spans="1:31">
      <c r="A121" s="4">
        <f t="shared" si="16"/>
        <v>5</v>
      </c>
      <c r="B121" s="5">
        <v>1</v>
      </c>
      <c r="C121" s="14">
        <v>170</v>
      </c>
      <c r="D121" s="6" t="s">
        <v>75</v>
      </c>
      <c r="E121" s="47" t="s">
        <v>77</v>
      </c>
      <c r="F121" s="13">
        <v>964</v>
      </c>
      <c r="G121" s="6" t="s">
        <v>33</v>
      </c>
      <c r="H121" s="25">
        <v>325</v>
      </c>
      <c r="I121" s="10">
        <v>1</v>
      </c>
      <c r="J121" s="10">
        <v>38</v>
      </c>
      <c r="K121" s="10">
        <v>5</v>
      </c>
      <c r="L121" s="10">
        <v>1</v>
      </c>
      <c r="M121" s="10">
        <v>10</v>
      </c>
      <c r="N121" s="10">
        <v>136</v>
      </c>
      <c r="O121" s="10"/>
      <c r="P121" s="10"/>
      <c r="Q121" s="10">
        <v>2</v>
      </c>
      <c r="R121" s="10">
        <v>0</v>
      </c>
      <c r="S121" s="10"/>
      <c r="T121" s="10">
        <v>52</v>
      </c>
      <c r="U121" s="26">
        <v>0</v>
      </c>
      <c r="V121" s="26">
        <v>0</v>
      </c>
      <c r="W121" s="26"/>
      <c r="X121" s="10">
        <v>1</v>
      </c>
      <c r="Y121" s="10"/>
      <c r="Z121" s="10"/>
      <c r="AA121" s="10"/>
      <c r="AB121" s="10"/>
      <c r="AC121" s="10"/>
      <c r="AD121" s="10">
        <v>9</v>
      </c>
      <c r="AE121" s="10">
        <f t="shared" si="15"/>
        <v>255</v>
      </c>
    </row>
    <row r="122" spans="1:31">
      <c r="A122" s="4">
        <f t="shared" si="16"/>
        <v>6</v>
      </c>
      <c r="B122" s="5">
        <v>1</v>
      </c>
      <c r="C122" s="14">
        <v>170</v>
      </c>
      <c r="D122" s="6" t="s">
        <v>75</v>
      </c>
      <c r="E122" s="47" t="s">
        <v>78</v>
      </c>
      <c r="F122" s="13">
        <v>965</v>
      </c>
      <c r="G122" s="6" t="s">
        <v>33</v>
      </c>
      <c r="H122" s="25">
        <v>493</v>
      </c>
      <c r="I122" s="10">
        <v>0</v>
      </c>
      <c r="J122" s="10">
        <v>59</v>
      </c>
      <c r="K122" s="10">
        <v>3</v>
      </c>
      <c r="L122" s="10">
        <v>0</v>
      </c>
      <c r="M122" s="10">
        <v>110</v>
      </c>
      <c r="N122" s="10">
        <v>71</v>
      </c>
      <c r="O122" s="10"/>
      <c r="P122" s="10"/>
      <c r="Q122" s="10">
        <v>4</v>
      </c>
      <c r="R122" s="10">
        <v>0</v>
      </c>
      <c r="S122" s="10"/>
      <c r="T122" s="10">
        <v>95</v>
      </c>
      <c r="U122" s="26">
        <v>0</v>
      </c>
      <c r="V122" s="26">
        <v>0</v>
      </c>
      <c r="W122" s="26"/>
      <c r="X122" s="10">
        <v>1</v>
      </c>
      <c r="Y122" s="10"/>
      <c r="Z122" s="10"/>
      <c r="AA122" s="10"/>
      <c r="AB122" s="10"/>
      <c r="AC122" s="10"/>
      <c r="AD122" s="10">
        <v>4</v>
      </c>
      <c r="AE122" s="10">
        <f t="shared" si="15"/>
        <v>347</v>
      </c>
    </row>
    <row r="123" spans="1:31">
      <c r="A123" s="4">
        <f t="shared" si="16"/>
        <v>7</v>
      </c>
      <c r="B123" s="5">
        <v>1</v>
      </c>
      <c r="C123" s="14">
        <v>170</v>
      </c>
      <c r="D123" s="6" t="s">
        <v>75</v>
      </c>
      <c r="E123" s="47" t="s">
        <v>79</v>
      </c>
      <c r="F123" s="13">
        <v>966</v>
      </c>
      <c r="G123" s="6" t="s">
        <v>33</v>
      </c>
      <c r="H123" s="25">
        <v>494</v>
      </c>
      <c r="I123" s="10">
        <v>1</v>
      </c>
      <c r="J123" s="10">
        <v>45</v>
      </c>
      <c r="K123" s="10">
        <v>3</v>
      </c>
      <c r="L123" s="10">
        <v>2</v>
      </c>
      <c r="M123" s="10">
        <v>145</v>
      </c>
      <c r="N123" s="10">
        <v>122</v>
      </c>
      <c r="O123" s="10"/>
      <c r="P123" s="10"/>
      <c r="Q123" s="10">
        <v>2</v>
      </c>
      <c r="R123" s="10">
        <v>1</v>
      </c>
      <c r="S123" s="10"/>
      <c r="T123" s="10">
        <v>36</v>
      </c>
      <c r="U123" s="26">
        <v>0</v>
      </c>
      <c r="V123" s="26">
        <v>0</v>
      </c>
      <c r="W123" s="26"/>
      <c r="X123" s="10">
        <v>8</v>
      </c>
      <c r="Y123" s="10"/>
      <c r="Z123" s="10"/>
      <c r="AA123" s="10"/>
      <c r="AB123" s="10"/>
      <c r="AC123" s="10"/>
      <c r="AD123" s="10">
        <v>7</v>
      </c>
      <c r="AE123" s="10">
        <f t="shared" si="15"/>
        <v>372</v>
      </c>
    </row>
    <row r="124" spans="1:31">
      <c r="A124" s="4">
        <f t="shared" si="16"/>
        <v>8</v>
      </c>
      <c r="B124" s="5">
        <v>1</v>
      </c>
      <c r="C124" s="14">
        <v>170</v>
      </c>
      <c r="D124" s="6" t="s">
        <v>75</v>
      </c>
      <c r="E124" s="47" t="s">
        <v>80</v>
      </c>
      <c r="F124" s="13">
        <v>966</v>
      </c>
      <c r="G124" s="6" t="s">
        <v>81</v>
      </c>
      <c r="H124" s="25">
        <v>353</v>
      </c>
      <c r="I124" s="10">
        <v>1</v>
      </c>
      <c r="J124" s="10">
        <v>92</v>
      </c>
      <c r="K124" s="10">
        <v>5</v>
      </c>
      <c r="L124" s="10">
        <v>1</v>
      </c>
      <c r="M124" s="10">
        <v>84</v>
      </c>
      <c r="N124" s="10">
        <v>46</v>
      </c>
      <c r="O124" s="10"/>
      <c r="P124" s="10"/>
      <c r="Q124" s="10">
        <v>0</v>
      </c>
      <c r="R124" s="10">
        <v>2</v>
      </c>
      <c r="S124" s="10"/>
      <c r="T124" s="10">
        <v>34</v>
      </c>
      <c r="U124" s="26">
        <v>0</v>
      </c>
      <c r="V124" s="26">
        <v>2</v>
      </c>
      <c r="W124" s="26"/>
      <c r="X124" s="10">
        <v>11</v>
      </c>
      <c r="Y124" s="10"/>
      <c r="Z124" s="10"/>
      <c r="AA124" s="10"/>
      <c r="AB124" s="10"/>
      <c r="AC124" s="10"/>
      <c r="AD124" s="10">
        <v>3</v>
      </c>
      <c r="AE124" s="10">
        <f t="shared" si="15"/>
        <v>281</v>
      </c>
    </row>
    <row r="125" spans="1:31">
      <c r="A125" s="4">
        <f t="shared" si="16"/>
        <v>9</v>
      </c>
      <c r="B125" s="5">
        <v>1</v>
      </c>
      <c r="C125" s="14">
        <v>170</v>
      </c>
      <c r="D125" s="6" t="s">
        <v>75</v>
      </c>
      <c r="E125" s="47" t="s">
        <v>82</v>
      </c>
      <c r="F125" s="13">
        <v>967</v>
      </c>
      <c r="G125" s="6" t="s">
        <v>33</v>
      </c>
      <c r="H125" s="25">
        <v>602</v>
      </c>
      <c r="I125" s="10">
        <v>0</v>
      </c>
      <c r="J125" s="10">
        <v>36</v>
      </c>
      <c r="K125" s="10">
        <v>2</v>
      </c>
      <c r="L125" s="10">
        <v>1</v>
      </c>
      <c r="M125" s="10">
        <v>170</v>
      </c>
      <c r="N125" s="10">
        <v>100</v>
      </c>
      <c r="O125" s="10"/>
      <c r="P125" s="10"/>
      <c r="Q125" s="10">
        <v>2</v>
      </c>
      <c r="R125" s="10">
        <v>3</v>
      </c>
      <c r="S125" s="10"/>
      <c r="T125" s="10">
        <v>123</v>
      </c>
      <c r="U125" s="26">
        <v>0</v>
      </c>
      <c r="V125" s="26">
        <v>1</v>
      </c>
      <c r="W125" s="26"/>
      <c r="X125" s="10">
        <v>4</v>
      </c>
      <c r="Y125" s="10"/>
      <c r="Z125" s="10"/>
      <c r="AA125" s="10"/>
      <c r="AB125" s="10"/>
      <c r="AC125" s="10"/>
      <c r="AD125" s="10">
        <v>17</v>
      </c>
      <c r="AE125" s="10">
        <f t="shared" si="15"/>
        <v>459</v>
      </c>
    </row>
    <row r="126" spans="1:31">
      <c r="A126" s="4">
        <f t="shared" si="16"/>
        <v>10</v>
      </c>
      <c r="B126" s="5">
        <v>1</v>
      </c>
      <c r="C126" s="14">
        <v>170</v>
      </c>
      <c r="D126" s="6" t="s">
        <v>75</v>
      </c>
      <c r="E126" s="47" t="s">
        <v>83</v>
      </c>
      <c r="F126" s="13">
        <v>968</v>
      </c>
      <c r="G126" s="6" t="s">
        <v>33</v>
      </c>
      <c r="H126" s="25">
        <v>274</v>
      </c>
      <c r="I126" s="10">
        <v>0</v>
      </c>
      <c r="J126" s="10">
        <v>27</v>
      </c>
      <c r="K126" s="10">
        <v>1</v>
      </c>
      <c r="L126" s="10">
        <v>0</v>
      </c>
      <c r="M126" s="10">
        <v>57</v>
      </c>
      <c r="N126" s="10">
        <v>63</v>
      </c>
      <c r="O126" s="10"/>
      <c r="P126" s="10"/>
      <c r="Q126" s="10">
        <v>0</v>
      </c>
      <c r="R126" s="10">
        <v>0</v>
      </c>
      <c r="S126" s="10"/>
      <c r="T126" s="10">
        <v>51</v>
      </c>
      <c r="U126" s="26">
        <v>0</v>
      </c>
      <c r="V126" s="26">
        <v>0</v>
      </c>
      <c r="W126" s="26"/>
      <c r="X126" s="10">
        <v>1</v>
      </c>
      <c r="Y126" s="10"/>
      <c r="Z126" s="10"/>
      <c r="AA126" s="10"/>
      <c r="AB126" s="10"/>
      <c r="AC126" s="10"/>
      <c r="AD126" s="10">
        <v>0</v>
      </c>
      <c r="AE126" s="10">
        <f t="shared" si="15"/>
        <v>200</v>
      </c>
    </row>
    <row r="127" spans="1:31">
      <c r="A127" s="4">
        <f t="shared" si="16"/>
        <v>11</v>
      </c>
      <c r="B127" s="5">
        <v>1</v>
      </c>
      <c r="C127" s="14">
        <v>170</v>
      </c>
      <c r="D127" s="6" t="s">
        <v>75</v>
      </c>
      <c r="E127" s="47" t="s">
        <v>84</v>
      </c>
      <c r="F127" s="13">
        <v>969</v>
      </c>
      <c r="G127" s="6" t="s">
        <v>33</v>
      </c>
      <c r="H127" s="25">
        <v>639</v>
      </c>
      <c r="I127" s="10">
        <v>0</v>
      </c>
      <c r="J127" s="10">
        <v>58</v>
      </c>
      <c r="K127" s="10">
        <v>0</v>
      </c>
      <c r="L127" s="10">
        <v>2</v>
      </c>
      <c r="M127" s="10">
        <v>201</v>
      </c>
      <c r="N127" s="10">
        <v>98</v>
      </c>
      <c r="O127" s="10"/>
      <c r="P127" s="10"/>
      <c r="Q127" s="10">
        <v>2</v>
      </c>
      <c r="R127" s="10">
        <v>4</v>
      </c>
      <c r="S127" s="10"/>
      <c r="T127" s="10">
        <v>116</v>
      </c>
      <c r="U127" s="26">
        <v>0</v>
      </c>
      <c r="V127" s="26">
        <v>0</v>
      </c>
      <c r="W127" s="26"/>
      <c r="X127" s="10">
        <v>19</v>
      </c>
      <c r="Y127" s="10"/>
      <c r="Z127" s="10"/>
      <c r="AA127" s="10"/>
      <c r="AB127" s="10"/>
      <c r="AC127" s="10"/>
      <c r="AD127" s="10">
        <v>25</v>
      </c>
      <c r="AE127" s="10">
        <f t="shared" si="15"/>
        <v>525</v>
      </c>
    </row>
    <row r="128" spans="1:31">
      <c r="A128" s="4">
        <f t="shared" si="16"/>
        <v>12</v>
      </c>
      <c r="B128" s="5">
        <v>1</v>
      </c>
      <c r="C128" s="14">
        <v>170</v>
      </c>
      <c r="D128" s="6" t="s">
        <v>75</v>
      </c>
      <c r="E128" s="47" t="s">
        <v>85</v>
      </c>
      <c r="F128" s="13">
        <v>970</v>
      </c>
      <c r="G128" s="6" t="s">
        <v>33</v>
      </c>
      <c r="H128" s="25">
        <v>563</v>
      </c>
      <c r="I128" s="10">
        <v>0</v>
      </c>
      <c r="J128" s="10">
        <v>90</v>
      </c>
      <c r="K128" s="10">
        <v>2</v>
      </c>
      <c r="L128" s="10">
        <v>3</v>
      </c>
      <c r="M128" s="10">
        <v>70</v>
      </c>
      <c r="N128" s="10">
        <v>104</v>
      </c>
      <c r="O128" s="10"/>
      <c r="P128" s="10"/>
      <c r="Q128" s="10">
        <v>4</v>
      </c>
      <c r="R128" s="10">
        <v>0</v>
      </c>
      <c r="S128" s="10"/>
      <c r="T128" s="10">
        <v>114</v>
      </c>
      <c r="U128" s="26">
        <v>1</v>
      </c>
      <c r="V128" s="26">
        <v>1</v>
      </c>
      <c r="W128" s="26"/>
      <c r="X128" s="10">
        <v>11</v>
      </c>
      <c r="Y128" s="10"/>
      <c r="Z128" s="10"/>
      <c r="AA128" s="10"/>
      <c r="AB128" s="10"/>
      <c r="AC128" s="10"/>
      <c r="AD128" s="10">
        <v>20</v>
      </c>
      <c r="AE128" s="10">
        <f t="shared" si="15"/>
        <v>420</v>
      </c>
    </row>
    <row r="129" spans="1:31">
      <c r="A129" s="4">
        <f t="shared" si="16"/>
        <v>13</v>
      </c>
      <c r="B129" s="5">
        <v>1</v>
      </c>
      <c r="C129" s="14">
        <v>170</v>
      </c>
      <c r="D129" s="6" t="s">
        <v>75</v>
      </c>
      <c r="E129" s="47" t="s">
        <v>85</v>
      </c>
      <c r="F129" s="13">
        <v>970</v>
      </c>
      <c r="G129" s="6" t="s">
        <v>34</v>
      </c>
      <c r="H129" s="25">
        <v>563</v>
      </c>
      <c r="I129" s="10">
        <v>1</v>
      </c>
      <c r="J129" s="10">
        <v>80</v>
      </c>
      <c r="K129" s="10">
        <v>2</v>
      </c>
      <c r="L129" s="10">
        <v>0</v>
      </c>
      <c r="M129" s="10">
        <v>81</v>
      </c>
      <c r="N129" s="10">
        <v>132</v>
      </c>
      <c r="O129" s="10"/>
      <c r="P129" s="10"/>
      <c r="Q129" s="10">
        <v>1</v>
      </c>
      <c r="R129" s="10">
        <v>0</v>
      </c>
      <c r="S129" s="10"/>
      <c r="T129" s="10">
        <v>125</v>
      </c>
      <c r="U129" s="26">
        <v>0</v>
      </c>
      <c r="V129" s="26">
        <v>1</v>
      </c>
      <c r="W129" s="26"/>
      <c r="X129" s="10">
        <v>10</v>
      </c>
      <c r="Y129" s="10"/>
      <c r="Z129" s="10"/>
      <c r="AA129" s="10"/>
      <c r="AB129" s="10"/>
      <c r="AC129" s="10"/>
      <c r="AD129" s="10">
        <v>10</v>
      </c>
      <c r="AE129" s="10">
        <f t="shared" si="15"/>
        <v>443</v>
      </c>
    </row>
    <row r="130" spans="1:31">
      <c r="A130" s="4">
        <f t="shared" si="16"/>
        <v>14</v>
      </c>
      <c r="B130" s="5">
        <v>1</v>
      </c>
      <c r="C130" s="14">
        <v>170</v>
      </c>
      <c r="D130" s="6" t="s">
        <v>75</v>
      </c>
      <c r="E130" s="47" t="s">
        <v>86</v>
      </c>
      <c r="F130" s="13">
        <v>971</v>
      </c>
      <c r="G130" s="6" t="s">
        <v>33</v>
      </c>
      <c r="H130" s="25">
        <v>214</v>
      </c>
      <c r="I130" s="10">
        <v>0</v>
      </c>
      <c r="J130" s="10">
        <v>24</v>
      </c>
      <c r="K130" s="10">
        <v>4</v>
      </c>
      <c r="L130" s="10">
        <v>2</v>
      </c>
      <c r="M130" s="10">
        <v>56</v>
      </c>
      <c r="N130" s="10">
        <v>49</v>
      </c>
      <c r="O130" s="10"/>
      <c r="P130" s="10"/>
      <c r="Q130" s="10">
        <v>1</v>
      </c>
      <c r="R130" s="10">
        <v>1</v>
      </c>
      <c r="S130" s="10"/>
      <c r="T130" s="10">
        <v>33</v>
      </c>
      <c r="U130" s="26">
        <v>0</v>
      </c>
      <c r="V130" s="26">
        <v>0</v>
      </c>
      <c r="W130" s="26"/>
      <c r="X130" s="10">
        <v>3</v>
      </c>
      <c r="Y130" s="10"/>
      <c r="Z130" s="10"/>
      <c r="AA130" s="10"/>
      <c r="AB130" s="10"/>
      <c r="AC130" s="10"/>
      <c r="AD130" s="10">
        <v>5</v>
      </c>
      <c r="AE130" s="10">
        <f t="shared" si="15"/>
        <v>178</v>
      </c>
    </row>
    <row r="131" spans="1:31">
      <c r="A131" s="4">
        <f t="shared" si="16"/>
        <v>15</v>
      </c>
      <c r="B131" s="5">
        <v>1</v>
      </c>
      <c r="C131" s="14">
        <v>170</v>
      </c>
      <c r="D131" s="6" t="s">
        <v>75</v>
      </c>
      <c r="E131" s="47" t="s">
        <v>87</v>
      </c>
      <c r="F131" s="13">
        <v>972</v>
      </c>
      <c r="G131" s="6" t="s">
        <v>33</v>
      </c>
      <c r="H131" s="25">
        <v>586</v>
      </c>
      <c r="I131" s="10">
        <v>1</v>
      </c>
      <c r="J131" s="10">
        <v>39</v>
      </c>
      <c r="K131" s="10">
        <v>6</v>
      </c>
      <c r="L131" s="10">
        <v>1</v>
      </c>
      <c r="M131" s="10">
        <v>99</v>
      </c>
      <c r="N131" s="10">
        <v>130</v>
      </c>
      <c r="O131" s="10"/>
      <c r="P131" s="10"/>
      <c r="Q131" s="10">
        <v>1</v>
      </c>
      <c r="R131" s="10">
        <v>0</v>
      </c>
      <c r="S131" s="10"/>
      <c r="T131" s="10">
        <v>120</v>
      </c>
      <c r="U131" s="26">
        <v>0</v>
      </c>
      <c r="V131" s="26">
        <v>1</v>
      </c>
      <c r="W131" s="26"/>
      <c r="X131" s="10">
        <v>9</v>
      </c>
      <c r="Y131" s="10"/>
      <c r="Z131" s="10"/>
      <c r="AA131" s="10"/>
      <c r="AB131" s="10"/>
      <c r="AC131" s="10"/>
      <c r="AD131" s="10">
        <v>14</v>
      </c>
      <c r="AE131" s="10">
        <f t="shared" si="15"/>
        <v>421</v>
      </c>
    </row>
    <row r="132" spans="1:31">
      <c r="A132" s="4">
        <f t="shared" si="16"/>
        <v>16</v>
      </c>
      <c r="B132" s="5">
        <v>1</v>
      </c>
      <c r="C132" s="14">
        <v>170</v>
      </c>
      <c r="D132" s="6" t="s">
        <v>75</v>
      </c>
      <c r="E132" s="47" t="s">
        <v>87</v>
      </c>
      <c r="F132" s="13">
        <v>972</v>
      </c>
      <c r="G132" s="6" t="s">
        <v>34</v>
      </c>
      <c r="H132" s="25">
        <v>586</v>
      </c>
      <c r="I132" s="10">
        <v>2</v>
      </c>
      <c r="J132" s="10">
        <v>41</v>
      </c>
      <c r="K132" s="10">
        <v>4</v>
      </c>
      <c r="L132" s="10">
        <v>1</v>
      </c>
      <c r="M132" s="10">
        <v>103</v>
      </c>
      <c r="N132" s="10">
        <v>173</v>
      </c>
      <c r="O132" s="10"/>
      <c r="P132" s="10"/>
      <c r="Q132" s="10">
        <v>3</v>
      </c>
      <c r="R132" s="10">
        <v>0</v>
      </c>
      <c r="S132" s="10"/>
      <c r="T132" s="10">
        <v>139</v>
      </c>
      <c r="U132" s="26">
        <v>0</v>
      </c>
      <c r="V132" s="26">
        <v>0</v>
      </c>
      <c r="W132" s="26"/>
      <c r="X132" s="10">
        <v>7</v>
      </c>
      <c r="Y132" s="10"/>
      <c r="Z132" s="10"/>
      <c r="AA132" s="10"/>
      <c r="AB132" s="10"/>
      <c r="AC132" s="10"/>
      <c r="AD132" s="10">
        <v>11</v>
      </c>
      <c r="AE132" s="10">
        <f t="shared" si="15"/>
        <v>484</v>
      </c>
    </row>
    <row r="133" spans="1:31">
      <c r="A133" s="4">
        <f t="shared" si="16"/>
        <v>17</v>
      </c>
      <c r="B133" s="5">
        <v>1</v>
      </c>
      <c r="C133" s="14">
        <v>170</v>
      </c>
      <c r="D133" s="6" t="s">
        <v>75</v>
      </c>
      <c r="E133" s="47" t="s">
        <v>88</v>
      </c>
      <c r="F133" s="13">
        <v>972</v>
      </c>
      <c r="G133" s="6" t="s">
        <v>81</v>
      </c>
      <c r="H133" s="25">
        <v>460</v>
      </c>
      <c r="I133" s="10">
        <v>0</v>
      </c>
      <c r="J133" s="10">
        <v>25</v>
      </c>
      <c r="K133" s="10">
        <v>3</v>
      </c>
      <c r="L133" s="10">
        <v>0</v>
      </c>
      <c r="M133" s="10">
        <v>64</v>
      </c>
      <c r="N133" s="10">
        <v>93</v>
      </c>
      <c r="O133" s="10"/>
      <c r="P133" s="10"/>
      <c r="Q133" s="10">
        <v>1</v>
      </c>
      <c r="R133" s="10">
        <v>3</v>
      </c>
      <c r="S133" s="10"/>
      <c r="T133" s="10">
        <v>160</v>
      </c>
      <c r="U133" s="26">
        <v>0</v>
      </c>
      <c r="V133" s="26">
        <v>0</v>
      </c>
      <c r="W133" s="26"/>
      <c r="X133" s="10">
        <v>13</v>
      </c>
      <c r="Y133" s="10"/>
      <c r="Z133" s="10"/>
      <c r="AA133" s="10"/>
      <c r="AB133" s="10"/>
      <c r="AC133" s="10"/>
      <c r="AD133" s="10">
        <v>8</v>
      </c>
      <c r="AE133" s="10">
        <f t="shared" si="15"/>
        <v>370</v>
      </c>
    </row>
    <row r="134" spans="1:31">
      <c r="A134" s="4">
        <f t="shared" si="16"/>
        <v>18</v>
      </c>
      <c r="B134" s="5">
        <v>1</v>
      </c>
      <c r="C134" s="14">
        <v>170</v>
      </c>
      <c r="D134" s="6" t="s">
        <v>75</v>
      </c>
      <c r="E134" s="47" t="s">
        <v>89</v>
      </c>
      <c r="F134" s="13">
        <v>973</v>
      </c>
      <c r="G134" s="6" t="s">
        <v>33</v>
      </c>
      <c r="H134" s="25">
        <v>279</v>
      </c>
      <c r="I134" s="10">
        <v>0</v>
      </c>
      <c r="J134" s="10">
        <v>13</v>
      </c>
      <c r="K134" s="10">
        <v>1</v>
      </c>
      <c r="L134" s="10">
        <v>1</v>
      </c>
      <c r="M134" s="10">
        <v>72</v>
      </c>
      <c r="N134" s="10">
        <v>38</v>
      </c>
      <c r="O134" s="10"/>
      <c r="P134" s="10"/>
      <c r="Q134" s="10">
        <v>7</v>
      </c>
      <c r="R134" s="10">
        <v>0</v>
      </c>
      <c r="S134" s="10"/>
      <c r="T134" s="10">
        <v>80</v>
      </c>
      <c r="U134" s="26">
        <v>0</v>
      </c>
      <c r="V134" s="26">
        <v>0</v>
      </c>
      <c r="W134" s="26"/>
      <c r="X134" s="10">
        <v>0</v>
      </c>
      <c r="Y134" s="10"/>
      <c r="Z134" s="10"/>
      <c r="AA134" s="10"/>
      <c r="AB134" s="10"/>
      <c r="AC134" s="10"/>
      <c r="AD134" s="10">
        <v>5</v>
      </c>
      <c r="AE134" s="10">
        <f t="shared" si="15"/>
        <v>217</v>
      </c>
    </row>
    <row r="135" spans="1:31">
      <c r="A135" s="4">
        <f t="shared" si="16"/>
        <v>19</v>
      </c>
      <c r="B135" s="5">
        <v>1</v>
      </c>
      <c r="C135" s="14">
        <v>170</v>
      </c>
      <c r="D135" s="6" t="s">
        <v>75</v>
      </c>
      <c r="E135" s="47" t="s">
        <v>90</v>
      </c>
      <c r="F135" s="13">
        <v>974</v>
      </c>
      <c r="G135" s="6" t="s">
        <v>33</v>
      </c>
      <c r="H135" s="25">
        <v>208</v>
      </c>
      <c r="I135" s="10">
        <v>0</v>
      </c>
      <c r="J135" s="10">
        <v>7</v>
      </c>
      <c r="K135" s="10">
        <v>2</v>
      </c>
      <c r="L135" s="10">
        <v>1</v>
      </c>
      <c r="M135" s="10">
        <v>25</v>
      </c>
      <c r="N135" s="10">
        <v>67</v>
      </c>
      <c r="O135" s="10"/>
      <c r="P135" s="10"/>
      <c r="Q135" s="364">
        <v>0</v>
      </c>
      <c r="R135" s="364">
        <v>0</v>
      </c>
      <c r="S135" s="364"/>
      <c r="T135" s="364">
        <v>37</v>
      </c>
      <c r="U135" s="26">
        <v>0</v>
      </c>
      <c r="V135" s="26">
        <v>0</v>
      </c>
      <c r="W135" s="26"/>
      <c r="X135" s="10">
        <v>22</v>
      </c>
      <c r="Y135" s="10"/>
      <c r="Z135" s="10"/>
      <c r="AA135" s="10"/>
      <c r="AB135" s="10"/>
      <c r="AC135" s="10"/>
      <c r="AD135" s="10">
        <v>2</v>
      </c>
      <c r="AE135" s="10">
        <f t="shared" si="15"/>
        <v>163</v>
      </c>
    </row>
    <row r="136" spans="1:31">
      <c r="A136" s="4">
        <f t="shared" si="16"/>
        <v>20</v>
      </c>
      <c r="B136" s="5">
        <v>1</v>
      </c>
      <c r="C136" s="14">
        <v>170</v>
      </c>
      <c r="D136" s="6" t="s">
        <v>75</v>
      </c>
      <c r="E136" s="47" t="s">
        <v>91</v>
      </c>
      <c r="F136" s="13">
        <v>974</v>
      </c>
      <c r="G136" s="6" t="s">
        <v>81</v>
      </c>
      <c r="H136" s="25">
        <v>319</v>
      </c>
      <c r="I136" s="10">
        <v>0</v>
      </c>
      <c r="J136" s="10">
        <v>5</v>
      </c>
      <c r="K136" s="10">
        <v>1</v>
      </c>
      <c r="L136" s="10">
        <v>1</v>
      </c>
      <c r="M136" s="10">
        <v>90</v>
      </c>
      <c r="N136" s="10">
        <v>107</v>
      </c>
      <c r="O136" s="10"/>
      <c r="P136" s="10"/>
      <c r="Q136" s="10">
        <v>4</v>
      </c>
      <c r="R136" s="10">
        <v>0</v>
      </c>
      <c r="S136" s="10"/>
      <c r="T136" s="10">
        <v>25</v>
      </c>
      <c r="U136" s="26">
        <v>1</v>
      </c>
      <c r="V136" s="26">
        <v>0</v>
      </c>
      <c r="W136" s="26"/>
      <c r="X136" s="10">
        <v>18</v>
      </c>
      <c r="Y136" s="10"/>
      <c r="Z136" s="10"/>
      <c r="AA136" s="10"/>
      <c r="AB136" s="10"/>
      <c r="AC136" s="10"/>
      <c r="AD136" s="10">
        <v>17</v>
      </c>
      <c r="AE136" s="10">
        <f t="shared" si="15"/>
        <v>269</v>
      </c>
    </row>
    <row r="137" spans="1:31">
      <c r="A137" s="4">
        <f t="shared" si="16"/>
        <v>21</v>
      </c>
      <c r="B137" s="5">
        <v>1</v>
      </c>
      <c r="C137" s="14">
        <v>170</v>
      </c>
      <c r="D137" s="6" t="s">
        <v>75</v>
      </c>
      <c r="E137" s="47" t="s">
        <v>92</v>
      </c>
      <c r="F137" s="13">
        <v>975</v>
      </c>
      <c r="G137" s="6" t="s">
        <v>33</v>
      </c>
      <c r="H137" s="25">
        <v>480</v>
      </c>
      <c r="I137" s="10">
        <v>1</v>
      </c>
      <c r="J137" s="10">
        <v>76</v>
      </c>
      <c r="K137" s="10">
        <v>5</v>
      </c>
      <c r="L137" s="10">
        <v>0</v>
      </c>
      <c r="M137" s="10">
        <v>171</v>
      </c>
      <c r="N137" s="10">
        <v>106</v>
      </c>
      <c r="O137" s="10"/>
      <c r="P137" s="10"/>
      <c r="Q137" s="10">
        <v>1</v>
      </c>
      <c r="R137" s="10">
        <v>1</v>
      </c>
      <c r="S137" s="10"/>
      <c r="T137" s="10">
        <v>54</v>
      </c>
      <c r="U137" s="26">
        <v>0</v>
      </c>
      <c r="V137" s="26">
        <v>1</v>
      </c>
      <c r="W137" s="26"/>
      <c r="X137" s="10">
        <v>3</v>
      </c>
      <c r="Y137" s="10"/>
      <c r="Z137" s="10"/>
      <c r="AA137" s="10"/>
      <c r="AB137" s="10"/>
      <c r="AC137" s="10"/>
      <c r="AD137" s="10">
        <v>9</v>
      </c>
      <c r="AE137" s="10">
        <f t="shared" si="15"/>
        <v>428</v>
      </c>
    </row>
    <row r="138" spans="1:31">
      <c r="A138" s="4">
        <f t="shared" si="16"/>
        <v>22</v>
      </c>
      <c r="B138" s="5">
        <v>1</v>
      </c>
      <c r="C138" s="14">
        <v>170</v>
      </c>
      <c r="D138" s="6" t="s">
        <v>75</v>
      </c>
      <c r="E138" s="47" t="s">
        <v>93</v>
      </c>
      <c r="F138" s="13">
        <v>975</v>
      </c>
      <c r="G138" s="6" t="s">
        <v>81</v>
      </c>
      <c r="H138" s="25">
        <v>98</v>
      </c>
      <c r="I138" s="10">
        <v>0</v>
      </c>
      <c r="J138" s="10">
        <v>24</v>
      </c>
      <c r="K138" s="10">
        <v>0</v>
      </c>
      <c r="L138" s="10">
        <v>0</v>
      </c>
      <c r="M138" s="10">
        <v>31</v>
      </c>
      <c r="N138" s="10">
        <v>2</v>
      </c>
      <c r="O138" s="10"/>
      <c r="P138" s="10"/>
      <c r="Q138" s="10">
        <v>0</v>
      </c>
      <c r="R138" s="10">
        <v>0</v>
      </c>
      <c r="S138" s="10"/>
      <c r="T138" s="10">
        <v>13</v>
      </c>
      <c r="U138" s="26">
        <v>0</v>
      </c>
      <c r="V138" s="26">
        <v>0</v>
      </c>
      <c r="W138" s="26"/>
      <c r="X138" s="10">
        <v>7</v>
      </c>
      <c r="Y138" s="10"/>
      <c r="Z138" s="10"/>
      <c r="AA138" s="10"/>
      <c r="AB138" s="10"/>
      <c r="AC138" s="10"/>
      <c r="AD138" s="10">
        <v>3</v>
      </c>
      <c r="AE138" s="10">
        <f t="shared" si="15"/>
        <v>80</v>
      </c>
    </row>
    <row r="139" spans="1:31">
      <c r="A139" s="4">
        <f t="shared" si="16"/>
        <v>23</v>
      </c>
      <c r="B139" s="5">
        <v>1</v>
      </c>
      <c r="C139" s="14">
        <v>170</v>
      </c>
      <c r="D139" s="6" t="s">
        <v>75</v>
      </c>
      <c r="E139" s="47" t="s">
        <v>94</v>
      </c>
      <c r="F139" s="13">
        <v>976</v>
      </c>
      <c r="G139" s="6" t="s">
        <v>33</v>
      </c>
      <c r="H139" s="25">
        <v>391</v>
      </c>
      <c r="I139" s="10">
        <v>1</v>
      </c>
      <c r="J139" s="10">
        <v>103</v>
      </c>
      <c r="K139" s="10">
        <v>3</v>
      </c>
      <c r="L139" s="10">
        <v>0</v>
      </c>
      <c r="M139" s="10">
        <v>30</v>
      </c>
      <c r="N139" s="10">
        <v>18</v>
      </c>
      <c r="O139" s="10"/>
      <c r="P139" s="10"/>
      <c r="Q139" s="10">
        <v>5</v>
      </c>
      <c r="R139" s="10">
        <v>4</v>
      </c>
      <c r="S139" s="10"/>
      <c r="T139" s="10">
        <v>127</v>
      </c>
      <c r="U139" s="26">
        <v>0</v>
      </c>
      <c r="V139" s="26">
        <v>2</v>
      </c>
      <c r="W139" s="26"/>
      <c r="X139" s="10">
        <v>0</v>
      </c>
      <c r="Y139" s="10"/>
      <c r="Z139" s="10"/>
      <c r="AA139" s="10"/>
      <c r="AB139" s="10"/>
      <c r="AC139" s="10"/>
      <c r="AD139" s="10">
        <v>9</v>
      </c>
      <c r="AE139" s="10">
        <f t="shared" si="15"/>
        <v>302</v>
      </c>
    </row>
    <row r="140" spans="1:31">
      <c r="A140" s="4">
        <f t="shared" si="16"/>
        <v>24</v>
      </c>
      <c r="B140" s="5">
        <v>1</v>
      </c>
      <c r="C140" s="14">
        <v>170</v>
      </c>
      <c r="D140" s="6" t="s">
        <v>75</v>
      </c>
      <c r="E140" s="47" t="s">
        <v>94</v>
      </c>
      <c r="F140" s="13">
        <v>976</v>
      </c>
      <c r="G140" s="6" t="s">
        <v>34</v>
      </c>
      <c r="H140" s="25">
        <v>390</v>
      </c>
      <c r="I140" s="10">
        <v>1</v>
      </c>
      <c r="J140" s="10">
        <v>80</v>
      </c>
      <c r="K140" s="10">
        <v>5</v>
      </c>
      <c r="L140" s="10">
        <v>1</v>
      </c>
      <c r="M140" s="10">
        <v>54</v>
      </c>
      <c r="N140" s="10">
        <v>30</v>
      </c>
      <c r="O140" s="10"/>
      <c r="P140" s="10"/>
      <c r="Q140" s="10">
        <v>1</v>
      </c>
      <c r="R140" s="10">
        <v>1</v>
      </c>
      <c r="S140" s="10"/>
      <c r="T140" s="10">
        <v>114</v>
      </c>
      <c r="U140" s="26">
        <v>0</v>
      </c>
      <c r="V140" s="26">
        <v>0</v>
      </c>
      <c r="W140" s="26"/>
      <c r="X140" s="10">
        <v>5</v>
      </c>
      <c r="Y140" s="10"/>
      <c r="Z140" s="10"/>
      <c r="AA140" s="10"/>
      <c r="AB140" s="10"/>
      <c r="AC140" s="10"/>
      <c r="AD140" s="10">
        <v>7</v>
      </c>
      <c r="AE140" s="10">
        <f t="shared" si="15"/>
        <v>299</v>
      </c>
    </row>
    <row r="141" spans="1:31">
      <c r="A141" s="4">
        <f t="shared" si="16"/>
        <v>25</v>
      </c>
      <c r="B141" s="5">
        <v>1</v>
      </c>
      <c r="C141" s="14">
        <v>170</v>
      </c>
      <c r="D141" s="6" t="s">
        <v>75</v>
      </c>
      <c r="E141" s="47" t="s">
        <v>95</v>
      </c>
      <c r="F141" s="13">
        <v>977</v>
      </c>
      <c r="G141" s="6" t="s">
        <v>33</v>
      </c>
      <c r="H141" s="25">
        <v>584</v>
      </c>
      <c r="I141" s="10">
        <v>1</v>
      </c>
      <c r="J141" s="10">
        <v>90</v>
      </c>
      <c r="K141" s="10">
        <v>3</v>
      </c>
      <c r="L141" s="10">
        <v>0</v>
      </c>
      <c r="M141" s="10">
        <v>156</v>
      </c>
      <c r="N141" s="10">
        <v>75</v>
      </c>
      <c r="O141" s="10"/>
      <c r="P141" s="10"/>
      <c r="Q141" s="10">
        <v>9</v>
      </c>
      <c r="R141" s="10">
        <v>2</v>
      </c>
      <c r="S141" s="10"/>
      <c r="T141" s="10">
        <v>76</v>
      </c>
      <c r="U141" s="26">
        <v>0</v>
      </c>
      <c r="V141" s="26">
        <v>0</v>
      </c>
      <c r="W141" s="26"/>
      <c r="X141" s="10">
        <v>3</v>
      </c>
      <c r="Y141" s="10"/>
      <c r="Z141" s="10"/>
      <c r="AA141" s="10"/>
      <c r="AB141" s="10"/>
      <c r="AC141" s="10"/>
      <c r="AD141" s="10">
        <v>11</v>
      </c>
      <c r="AE141" s="10">
        <f t="shared" si="15"/>
        <v>426</v>
      </c>
    </row>
    <row r="142" spans="1:31">
      <c r="C142" s="15" t="s">
        <v>65</v>
      </c>
      <c r="D142" s="688" t="s">
        <v>66</v>
      </c>
      <c r="E142" s="688"/>
      <c r="F142" s="23"/>
      <c r="G142" s="23"/>
      <c r="H142" s="17">
        <f>SUM(H117:H141)</f>
        <v>11439</v>
      </c>
      <c r="I142" s="17">
        <f>SUM(I117:I141)</f>
        <v>15</v>
      </c>
      <c r="J142" s="17">
        <f t="shared" ref="J142:AA142" si="17">SUM(J117:J141)</f>
        <v>1324</v>
      </c>
      <c r="K142" s="17">
        <f t="shared" si="17"/>
        <v>79</v>
      </c>
      <c r="L142" s="17">
        <f t="shared" si="17"/>
        <v>25</v>
      </c>
      <c r="M142" s="17">
        <f t="shared" si="17"/>
        <v>2495</v>
      </c>
      <c r="N142" s="17">
        <f t="shared" si="17"/>
        <v>2312</v>
      </c>
      <c r="O142" s="17">
        <f t="shared" si="17"/>
        <v>0</v>
      </c>
      <c r="P142" s="17">
        <f t="shared" si="17"/>
        <v>0</v>
      </c>
      <c r="Q142" s="17">
        <f t="shared" si="17"/>
        <v>66</v>
      </c>
      <c r="R142" s="17">
        <f t="shared" si="17"/>
        <v>41</v>
      </c>
      <c r="S142" s="17">
        <f t="shared" si="17"/>
        <v>0</v>
      </c>
      <c r="T142" s="17">
        <f t="shared" si="17"/>
        <v>2048</v>
      </c>
      <c r="U142" s="17">
        <f t="shared" si="17"/>
        <v>2</v>
      </c>
      <c r="V142" s="17">
        <f t="shared" si="17"/>
        <v>11</v>
      </c>
      <c r="W142" s="17">
        <f t="shared" si="17"/>
        <v>0</v>
      </c>
      <c r="X142" s="17">
        <f t="shared" si="17"/>
        <v>244</v>
      </c>
      <c r="Y142" s="17">
        <f t="shared" si="17"/>
        <v>0</v>
      </c>
      <c r="Z142" s="17">
        <f t="shared" si="17"/>
        <v>0</v>
      </c>
      <c r="AA142" s="17">
        <f t="shared" si="17"/>
        <v>0</v>
      </c>
      <c r="AB142" s="17">
        <f>SUM(AB117:AB141)</f>
        <v>0</v>
      </c>
      <c r="AC142" s="17">
        <f t="shared" ref="AC142:AE142" si="18">SUM(AC117:AC141)</f>
        <v>0</v>
      </c>
      <c r="AD142" s="17">
        <f t="shared" si="18"/>
        <v>271</v>
      </c>
      <c r="AE142" s="17">
        <f t="shared" si="18"/>
        <v>8933</v>
      </c>
    </row>
    <row r="143" spans="1:31">
      <c r="F143" s="12"/>
      <c r="G143" s="12"/>
      <c r="O143" s="3"/>
      <c r="U143" s="3"/>
      <c r="V143" s="3"/>
      <c r="W143" s="3"/>
      <c r="X143" s="3"/>
      <c r="Y143" s="3"/>
      <c r="Z143" s="3"/>
      <c r="AA143" s="3"/>
      <c r="AB143" s="3"/>
    </row>
    <row r="144" spans="1:31">
      <c r="C144" s="15" t="s">
        <v>67</v>
      </c>
      <c r="D144" s="689" t="s">
        <v>68</v>
      </c>
      <c r="E144" s="690"/>
      <c r="F144" s="690"/>
      <c r="G144" s="691"/>
      <c r="H144" s="16" t="s">
        <v>8</v>
      </c>
      <c r="I144" s="9" t="s">
        <v>9</v>
      </c>
      <c r="J144" s="9" t="s">
        <v>10</v>
      </c>
      <c r="K144" s="9" t="s">
        <v>11</v>
      </c>
      <c r="L144" s="9" t="s">
        <v>12</v>
      </c>
      <c r="M144" s="9" t="s">
        <v>13</v>
      </c>
      <c r="N144" s="9" t="s">
        <v>14</v>
      </c>
      <c r="O144" s="9" t="s">
        <v>15</v>
      </c>
      <c r="P144" s="9" t="s">
        <v>16</v>
      </c>
      <c r="Q144" s="9" t="s">
        <v>17</v>
      </c>
      <c r="R144" s="9" t="s">
        <v>18</v>
      </c>
      <c r="S144" s="9" t="s">
        <v>19</v>
      </c>
      <c r="T144" s="9" t="s">
        <v>20</v>
      </c>
      <c r="U144" s="9" t="s">
        <v>24</v>
      </c>
      <c r="V144" s="9" t="s">
        <v>25</v>
      </c>
      <c r="W144" s="9" t="s">
        <v>26</v>
      </c>
      <c r="X144" s="9" t="s">
        <v>27</v>
      </c>
      <c r="Y144" s="9" t="s">
        <v>28</v>
      </c>
      <c r="Z144" s="9" t="s">
        <v>29</v>
      </c>
      <c r="AA144" s="9" t="s">
        <v>30</v>
      </c>
      <c r="AB144" s="9" t="s">
        <v>31</v>
      </c>
    </row>
    <row r="145" spans="1:31">
      <c r="D145" s="692"/>
      <c r="E145" s="693"/>
      <c r="F145" s="693"/>
      <c r="G145" s="694"/>
      <c r="H145" s="10">
        <f>H142</f>
        <v>11439</v>
      </c>
      <c r="I145" s="10">
        <f>I142+1</f>
        <v>16</v>
      </c>
      <c r="J145" s="10">
        <f>J142+6</f>
        <v>1330</v>
      </c>
      <c r="K145" s="10">
        <f>K142+1</f>
        <v>80</v>
      </c>
      <c r="L145" s="10">
        <f>L142+5</f>
        <v>30</v>
      </c>
      <c r="M145" s="10">
        <f t="shared" ref="M145:T145" si="19">M142</f>
        <v>2495</v>
      </c>
      <c r="N145" s="10">
        <f t="shared" si="19"/>
        <v>2312</v>
      </c>
      <c r="O145" s="10">
        <f t="shared" si="19"/>
        <v>0</v>
      </c>
      <c r="P145" s="10">
        <f t="shared" si="19"/>
        <v>0</v>
      </c>
      <c r="Q145" s="10">
        <f t="shared" si="19"/>
        <v>66</v>
      </c>
      <c r="R145" s="10">
        <f t="shared" si="19"/>
        <v>41</v>
      </c>
      <c r="S145" s="10">
        <f t="shared" si="19"/>
        <v>0</v>
      </c>
      <c r="T145" s="10">
        <f t="shared" si="19"/>
        <v>2048</v>
      </c>
      <c r="U145" s="10">
        <f>X142</f>
        <v>244</v>
      </c>
      <c r="V145" s="10">
        <f t="shared" ref="V145:Y145" si="20">Y117</f>
        <v>0</v>
      </c>
      <c r="W145" s="10">
        <f t="shared" si="20"/>
        <v>0</v>
      </c>
      <c r="X145" s="10">
        <f t="shared" si="20"/>
        <v>0</v>
      </c>
      <c r="Y145" s="10">
        <f t="shared" si="20"/>
        <v>0</v>
      </c>
      <c r="Z145" s="10">
        <f>AC142</f>
        <v>0</v>
      </c>
      <c r="AA145" s="10">
        <f>AD142</f>
        <v>271</v>
      </c>
      <c r="AB145" s="10">
        <f>SUM(I145:AA145)</f>
        <v>8933</v>
      </c>
    </row>
    <row r="146" spans="1:31">
      <c r="F146" s="12"/>
      <c r="G146" s="12"/>
      <c r="O146" s="3"/>
      <c r="U146" s="3"/>
      <c r="V146" s="3"/>
      <c r="W146" s="3"/>
      <c r="X146" s="3"/>
      <c r="Y146" s="3"/>
      <c r="Z146" s="3"/>
      <c r="AA146" s="3"/>
      <c r="AB146" s="3"/>
    </row>
    <row r="147" spans="1:31" ht="30.75" customHeight="1">
      <c r="C147" s="15" t="s">
        <v>69</v>
      </c>
      <c r="D147" s="695" t="s">
        <v>70</v>
      </c>
      <c r="E147" s="695"/>
      <c r="F147" s="695"/>
      <c r="G147" s="695"/>
      <c r="H147" s="16" t="s">
        <v>8</v>
      </c>
      <c r="I147" s="696" t="s">
        <v>71</v>
      </c>
      <c r="J147" s="696"/>
      <c r="K147" s="696" t="s">
        <v>72</v>
      </c>
      <c r="L147" s="696"/>
      <c r="M147" s="9" t="s">
        <v>13</v>
      </c>
      <c r="N147" s="9" t="s">
        <v>14</v>
      </c>
      <c r="O147" s="9" t="s">
        <v>15</v>
      </c>
      <c r="P147" s="9" t="s">
        <v>16</v>
      </c>
      <c r="Q147" s="9" t="s">
        <v>17</v>
      </c>
      <c r="R147" s="9" t="s">
        <v>18</v>
      </c>
      <c r="S147" s="9" t="s">
        <v>19</v>
      </c>
      <c r="T147" s="9" t="s">
        <v>20</v>
      </c>
      <c r="U147" s="9" t="s">
        <v>24</v>
      </c>
      <c r="V147" s="9" t="s">
        <v>25</v>
      </c>
      <c r="W147" s="9" t="s">
        <v>26</v>
      </c>
      <c r="X147" s="9" t="s">
        <v>27</v>
      </c>
      <c r="Y147" s="9" t="s">
        <v>28</v>
      </c>
      <c r="Z147" s="9" t="s">
        <v>29</v>
      </c>
      <c r="AA147" s="9" t="s">
        <v>30</v>
      </c>
      <c r="AB147" s="9" t="s">
        <v>31</v>
      </c>
    </row>
    <row r="148" spans="1:31">
      <c r="D148" s="695"/>
      <c r="E148" s="695"/>
      <c r="F148" s="695"/>
      <c r="G148" s="695"/>
      <c r="H148" s="10">
        <f>H142</f>
        <v>11439</v>
      </c>
      <c r="I148" s="697">
        <f>I145+K145</f>
        <v>96</v>
      </c>
      <c r="J148" s="697"/>
      <c r="K148" s="697">
        <f>J145+L145</f>
        <v>1360</v>
      </c>
      <c r="L148" s="697"/>
      <c r="M148" s="10">
        <f>M145</f>
        <v>2495</v>
      </c>
      <c r="N148" s="10">
        <f t="shared" ref="N148:S148" si="21">N145</f>
        <v>2312</v>
      </c>
      <c r="O148" s="10">
        <f t="shared" si="21"/>
        <v>0</v>
      </c>
      <c r="P148" s="10">
        <f t="shared" si="21"/>
        <v>0</v>
      </c>
      <c r="Q148" s="10">
        <f t="shared" si="21"/>
        <v>66</v>
      </c>
      <c r="R148" s="10">
        <f t="shared" si="21"/>
        <v>41</v>
      </c>
      <c r="S148" s="10">
        <f t="shared" si="21"/>
        <v>0</v>
      </c>
      <c r="T148" s="10">
        <f>T145</f>
        <v>2048</v>
      </c>
      <c r="U148" s="10">
        <f>U145</f>
        <v>244</v>
      </c>
      <c r="V148" s="10">
        <f t="shared" ref="V148:Y148" si="22">V145</f>
        <v>0</v>
      </c>
      <c r="W148" s="10">
        <f t="shared" si="22"/>
        <v>0</v>
      </c>
      <c r="X148" s="10">
        <f t="shared" si="22"/>
        <v>0</v>
      </c>
      <c r="Y148" s="10">
        <f t="shared" si="22"/>
        <v>0</v>
      </c>
      <c r="Z148" s="10">
        <f>Z145</f>
        <v>0</v>
      </c>
      <c r="AA148" s="10">
        <f>AA145</f>
        <v>271</v>
      </c>
      <c r="AB148" s="10">
        <f>SUM(I148:AA148)</f>
        <v>8933</v>
      </c>
    </row>
    <row r="151" spans="1:31">
      <c r="A151" s="7" t="s">
        <v>1</v>
      </c>
      <c r="B151" s="2" t="s">
        <v>2</v>
      </c>
      <c r="C151" s="8" t="s">
        <v>3</v>
      </c>
      <c r="D151" s="7" t="s">
        <v>4</v>
      </c>
      <c r="E151" s="318" t="s">
        <v>5</v>
      </c>
      <c r="F151" s="1" t="s">
        <v>6</v>
      </c>
      <c r="G151" s="1" t="s">
        <v>7</v>
      </c>
      <c r="H151" s="1" t="s">
        <v>8</v>
      </c>
      <c r="I151" s="9" t="s">
        <v>9</v>
      </c>
      <c r="J151" s="9" t="s">
        <v>10</v>
      </c>
      <c r="K151" s="9" t="s">
        <v>11</v>
      </c>
      <c r="L151" s="9" t="s">
        <v>12</v>
      </c>
      <c r="M151" s="9" t="s">
        <v>13</v>
      </c>
      <c r="N151" s="9" t="s">
        <v>14</v>
      </c>
      <c r="O151" s="9" t="s">
        <v>15</v>
      </c>
      <c r="P151" s="9" t="s">
        <v>16</v>
      </c>
      <c r="Q151" s="9" t="s">
        <v>17</v>
      </c>
      <c r="R151" s="9" t="s">
        <v>18</v>
      </c>
      <c r="S151" s="9" t="s">
        <v>19</v>
      </c>
      <c r="T151" s="9" t="s">
        <v>20</v>
      </c>
      <c r="U151" s="11" t="s">
        <v>21</v>
      </c>
      <c r="V151" s="11" t="s">
        <v>22</v>
      </c>
      <c r="W151" s="11" t="s">
        <v>23</v>
      </c>
      <c r="X151" s="9" t="s">
        <v>24</v>
      </c>
      <c r="Y151" s="9" t="s">
        <v>25</v>
      </c>
      <c r="Z151" s="9" t="s">
        <v>26</v>
      </c>
      <c r="AA151" s="9" t="s">
        <v>27</v>
      </c>
      <c r="AB151" s="9" t="s">
        <v>28</v>
      </c>
      <c r="AC151" s="9" t="s">
        <v>29</v>
      </c>
      <c r="AD151" s="9" t="s">
        <v>30</v>
      </c>
      <c r="AE151" s="9" t="s">
        <v>31</v>
      </c>
    </row>
    <row r="152" spans="1:31">
      <c r="A152" s="4">
        <v>1</v>
      </c>
      <c r="B152" s="5">
        <v>1</v>
      </c>
      <c r="C152" s="14">
        <v>276</v>
      </c>
      <c r="D152" s="6" t="s">
        <v>96</v>
      </c>
      <c r="E152" s="47" t="s">
        <v>97</v>
      </c>
      <c r="F152" s="13">
        <v>1372</v>
      </c>
      <c r="G152" s="6" t="s">
        <v>33</v>
      </c>
      <c r="H152" s="25">
        <v>545</v>
      </c>
      <c r="I152" s="10">
        <v>95</v>
      </c>
      <c r="J152" s="10">
        <v>236</v>
      </c>
      <c r="K152" s="10">
        <v>26</v>
      </c>
      <c r="L152" s="10">
        <v>0</v>
      </c>
      <c r="M152" s="10">
        <v>13</v>
      </c>
      <c r="N152" s="10">
        <v>1</v>
      </c>
      <c r="O152" s="10">
        <v>9</v>
      </c>
      <c r="P152" s="10">
        <v>0</v>
      </c>
      <c r="Q152" s="10">
        <v>0</v>
      </c>
      <c r="R152" s="10">
        <v>10</v>
      </c>
      <c r="S152" s="10">
        <v>0</v>
      </c>
      <c r="T152" s="10">
        <v>0</v>
      </c>
      <c r="U152" s="26">
        <v>10</v>
      </c>
      <c r="V152" s="26">
        <v>5</v>
      </c>
      <c r="W152" s="26"/>
      <c r="X152" s="10"/>
      <c r="Y152" s="10"/>
      <c r="Z152" s="10"/>
      <c r="AA152" s="10"/>
      <c r="AB152" s="10"/>
      <c r="AC152" s="10"/>
      <c r="AD152" s="10">
        <v>11</v>
      </c>
      <c r="AE152" s="10">
        <f>SUM(I152:AD152)</f>
        <v>416</v>
      </c>
    </row>
    <row r="153" spans="1:31">
      <c r="A153" s="4">
        <v>2</v>
      </c>
      <c r="B153" s="5">
        <v>1</v>
      </c>
      <c r="C153" s="14">
        <v>276</v>
      </c>
      <c r="D153" s="6" t="s">
        <v>96</v>
      </c>
      <c r="E153" s="47" t="s">
        <v>97</v>
      </c>
      <c r="F153" s="13">
        <v>1372</v>
      </c>
      <c r="G153" s="6" t="s">
        <v>34</v>
      </c>
      <c r="H153" s="25">
        <v>545</v>
      </c>
      <c r="I153" s="10">
        <v>79</v>
      </c>
      <c r="J153" s="10">
        <v>237</v>
      </c>
      <c r="K153" s="10">
        <v>33</v>
      </c>
      <c r="L153" s="10">
        <v>1</v>
      </c>
      <c r="M153" s="10">
        <v>13</v>
      </c>
      <c r="N153" s="10">
        <v>1</v>
      </c>
      <c r="O153" s="10">
        <v>0</v>
      </c>
      <c r="P153" s="10">
        <v>1</v>
      </c>
      <c r="Q153" s="10">
        <v>0</v>
      </c>
      <c r="R153" s="10">
        <v>13</v>
      </c>
      <c r="S153" s="10">
        <v>0</v>
      </c>
      <c r="T153" s="10">
        <v>0</v>
      </c>
      <c r="U153" s="26">
        <v>18</v>
      </c>
      <c r="V153" s="26">
        <v>5</v>
      </c>
      <c r="W153" s="26"/>
      <c r="X153" s="10"/>
      <c r="Y153" s="10"/>
      <c r="Z153" s="10"/>
      <c r="AA153" s="10"/>
      <c r="AB153" s="10"/>
      <c r="AC153" s="10"/>
      <c r="AD153" s="10">
        <v>15</v>
      </c>
      <c r="AE153" s="10">
        <f t="shared" ref="AE153:AE203" si="23">SUM(I153:AD153)</f>
        <v>416</v>
      </c>
    </row>
    <row r="154" spans="1:31">
      <c r="A154" s="4">
        <v>3</v>
      </c>
      <c r="B154" s="5">
        <v>1</v>
      </c>
      <c r="C154" s="14">
        <v>276</v>
      </c>
      <c r="D154" s="6" t="s">
        <v>96</v>
      </c>
      <c r="E154" s="47" t="s">
        <v>97</v>
      </c>
      <c r="F154" s="13">
        <v>1372</v>
      </c>
      <c r="G154" s="6" t="s">
        <v>35</v>
      </c>
      <c r="H154" s="25">
        <v>544</v>
      </c>
      <c r="I154" s="10">
        <v>102</v>
      </c>
      <c r="J154" s="10">
        <v>226</v>
      </c>
      <c r="K154" s="10">
        <v>33</v>
      </c>
      <c r="L154" s="10">
        <v>1</v>
      </c>
      <c r="M154" s="10">
        <v>12</v>
      </c>
      <c r="N154" s="10">
        <v>2</v>
      </c>
      <c r="O154" s="10">
        <v>1</v>
      </c>
      <c r="P154" s="10">
        <v>6</v>
      </c>
      <c r="Q154" s="10">
        <v>0</v>
      </c>
      <c r="R154" s="10">
        <v>18</v>
      </c>
      <c r="S154" s="10">
        <v>0</v>
      </c>
      <c r="T154" s="10">
        <v>0</v>
      </c>
      <c r="U154" s="26">
        <v>6</v>
      </c>
      <c r="V154" s="26">
        <v>9</v>
      </c>
      <c r="W154" s="26"/>
      <c r="X154" s="10"/>
      <c r="Y154" s="10"/>
      <c r="Z154" s="10"/>
      <c r="AA154" s="10"/>
      <c r="AB154" s="10"/>
      <c r="AC154" s="10"/>
      <c r="AD154" s="10">
        <v>6</v>
      </c>
      <c r="AE154" s="10">
        <f t="shared" si="23"/>
        <v>422</v>
      </c>
    </row>
    <row r="155" spans="1:31">
      <c r="A155" s="4">
        <v>4</v>
      </c>
      <c r="B155" s="5">
        <v>1</v>
      </c>
      <c r="C155" s="14">
        <v>276</v>
      </c>
      <c r="D155" s="6" t="s">
        <v>96</v>
      </c>
      <c r="E155" s="47" t="s">
        <v>97</v>
      </c>
      <c r="F155" s="13">
        <v>1373</v>
      </c>
      <c r="G155" s="6" t="s">
        <v>33</v>
      </c>
      <c r="H155" s="25">
        <v>472</v>
      </c>
      <c r="I155" s="10">
        <v>83</v>
      </c>
      <c r="J155" s="10">
        <v>177</v>
      </c>
      <c r="K155" s="10">
        <v>74</v>
      </c>
      <c r="L155" s="10">
        <v>1</v>
      </c>
      <c r="M155" s="10">
        <v>6</v>
      </c>
      <c r="N155" s="10">
        <v>0</v>
      </c>
      <c r="O155" s="10">
        <v>0</v>
      </c>
      <c r="P155" s="10">
        <v>1</v>
      </c>
      <c r="Q155" s="10">
        <v>0</v>
      </c>
      <c r="R155" s="10">
        <v>18</v>
      </c>
      <c r="S155" s="10">
        <v>0</v>
      </c>
      <c r="T155" s="10">
        <v>0</v>
      </c>
      <c r="U155" s="26">
        <v>17</v>
      </c>
      <c r="V155" s="26">
        <v>0</v>
      </c>
      <c r="W155" s="26"/>
      <c r="X155" s="10"/>
      <c r="Y155" s="10"/>
      <c r="Z155" s="10"/>
      <c r="AA155" s="10"/>
      <c r="AB155" s="10"/>
      <c r="AC155" s="10"/>
      <c r="AD155" s="10">
        <v>3</v>
      </c>
      <c r="AE155" s="10">
        <f t="shared" si="23"/>
        <v>380</v>
      </c>
    </row>
    <row r="156" spans="1:31">
      <c r="A156" s="4">
        <v>5</v>
      </c>
      <c r="B156" s="5">
        <v>1</v>
      </c>
      <c r="C156" s="14">
        <v>276</v>
      </c>
      <c r="D156" s="6" t="s">
        <v>96</v>
      </c>
      <c r="E156" s="47" t="s">
        <v>97</v>
      </c>
      <c r="F156" s="13">
        <v>1373</v>
      </c>
      <c r="G156" s="6" t="s">
        <v>34</v>
      </c>
      <c r="H156" s="25">
        <v>471</v>
      </c>
      <c r="I156" s="10">
        <v>90</v>
      </c>
      <c r="J156" s="10">
        <v>187</v>
      </c>
      <c r="K156" s="10">
        <v>52</v>
      </c>
      <c r="L156" s="10">
        <v>0</v>
      </c>
      <c r="M156" s="10">
        <v>2</v>
      </c>
      <c r="N156" s="10">
        <v>1</v>
      </c>
      <c r="O156" s="10">
        <v>2</v>
      </c>
      <c r="P156" s="10">
        <v>0</v>
      </c>
      <c r="Q156" s="10">
        <v>0</v>
      </c>
      <c r="R156" s="10">
        <v>14</v>
      </c>
      <c r="S156" s="10">
        <v>0</v>
      </c>
      <c r="T156" s="10">
        <v>0</v>
      </c>
      <c r="U156" s="26">
        <v>12</v>
      </c>
      <c r="V156" s="26">
        <v>2</v>
      </c>
      <c r="W156" s="26"/>
      <c r="X156" s="10"/>
      <c r="Y156" s="10"/>
      <c r="Z156" s="10"/>
      <c r="AA156" s="10"/>
      <c r="AB156" s="10"/>
      <c r="AC156" s="10"/>
      <c r="AD156" s="10">
        <v>13</v>
      </c>
      <c r="AE156" s="10">
        <f t="shared" si="23"/>
        <v>375</v>
      </c>
    </row>
    <row r="157" spans="1:31">
      <c r="A157" s="4">
        <v>6</v>
      </c>
      <c r="B157" s="5">
        <v>1</v>
      </c>
      <c r="C157" s="14">
        <v>276</v>
      </c>
      <c r="D157" s="6" t="s">
        <v>96</v>
      </c>
      <c r="E157" s="47" t="s">
        <v>97</v>
      </c>
      <c r="F157" s="13">
        <v>1374</v>
      </c>
      <c r="G157" s="6" t="s">
        <v>33</v>
      </c>
      <c r="H157" s="25">
        <v>633</v>
      </c>
      <c r="I157" s="10">
        <v>138</v>
      </c>
      <c r="J157" s="10">
        <v>239</v>
      </c>
      <c r="K157" s="10">
        <v>42</v>
      </c>
      <c r="L157" s="10">
        <v>1</v>
      </c>
      <c r="M157" s="10">
        <v>21</v>
      </c>
      <c r="N157" s="10">
        <v>0</v>
      </c>
      <c r="O157" s="10">
        <v>3</v>
      </c>
      <c r="P157" s="10">
        <v>1</v>
      </c>
      <c r="Q157" s="10">
        <v>0</v>
      </c>
      <c r="R157" s="10">
        <v>22</v>
      </c>
      <c r="S157" s="10">
        <v>0</v>
      </c>
      <c r="T157" s="10">
        <v>0</v>
      </c>
      <c r="U157" s="26">
        <v>8</v>
      </c>
      <c r="V157" s="26">
        <v>6</v>
      </c>
      <c r="W157" s="26"/>
      <c r="X157" s="10"/>
      <c r="Y157" s="10"/>
      <c r="Z157" s="10"/>
      <c r="AA157" s="10"/>
      <c r="AB157" s="10"/>
      <c r="AC157" s="10"/>
      <c r="AD157" s="10">
        <v>12</v>
      </c>
      <c r="AE157" s="10">
        <f t="shared" si="23"/>
        <v>493</v>
      </c>
    </row>
    <row r="158" spans="1:31">
      <c r="A158" s="4">
        <v>7</v>
      </c>
      <c r="B158" s="5">
        <v>1</v>
      </c>
      <c r="C158" s="14">
        <v>276</v>
      </c>
      <c r="D158" s="6" t="s">
        <v>96</v>
      </c>
      <c r="E158" s="47" t="s">
        <v>97</v>
      </c>
      <c r="F158" s="13">
        <v>1374</v>
      </c>
      <c r="G158" s="6" t="s">
        <v>34</v>
      </c>
      <c r="H158" s="25">
        <v>633</v>
      </c>
      <c r="I158" s="10">
        <v>135</v>
      </c>
      <c r="J158" s="10">
        <v>252</v>
      </c>
      <c r="K158" s="10">
        <v>63</v>
      </c>
      <c r="L158" s="10">
        <v>1</v>
      </c>
      <c r="M158" s="10">
        <v>11</v>
      </c>
      <c r="N158" s="10">
        <v>2</v>
      </c>
      <c r="O158" s="10">
        <v>3</v>
      </c>
      <c r="P158" s="10">
        <v>0</v>
      </c>
      <c r="Q158" s="10">
        <v>0</v>
      </c>
      <c r="R158" s="10">
        <v>24</v>
      </c>
      <c r="S158" s="10">
        <v>0</v>
      </c>
      <c r="T158" s="10">
        <v>0</v>
      </c>
      <c r="U158" s="26">
        <v>11</v>
      </c>
      <c r="V158" s="26">
        <v>6</v>
      </c>
      <c r="W158" s="26"/>
      <c r="X158" s="10"/>
      <c r="Y158" s="10"/>
      <c r="Z158" s="10"/>
      <c r="AA158" s="10"/>
      <c r="AB158" s="10"/>
      <c r="AC158" s="10"/>
      <c r="AD158" s="10">
        <v>5</v>
      </c>
      <c r="AE158" s="10">
        <f t="shared" si="23"/>
        <v>513</v>
      </c>
    </row>
    <row r="159" spans="1:31">
      <c r="A159" s="4">
        <v>8</v>
      </c>
      <c r="B159" s="5">
        <v>1</v>
      </c>
      <c r="C159" s="14">
        <v>276</v>
      </c>
      <c r="D159" s="6" t="s">
        <v>96</v>
      </c>
      <c r="E159" s="47" t="s">
        <v>97</v>
      </c>
      <c r="F159" s="13">
        <v>1375</v>
      </c>
      <c r="G159" s="6" t="s">
        <v>33</v>
      </c>
      <c r="H159" s="25">
        <v>465</v>
      </c>
      <c r="I159" s="10">
        <v>81</v>
      </c>
      <c r="J159" s="10">
        <v>201</v>
      </c>
      <c r="K159" s="10">
        <v>50</v>
      </c>
      <c r="L159" s="10">
        <v>0</v>
      </c>
      <c r="M159" s="10">
        <v>7</v>
      </c>
      <c r="N159" s="10">
        <v>1</v>
      </c>
      <c r="O159" s="10">
        <v>1</v>
      </c>
      <c r="P159" s="10">
        <v>1</v>
      </c>
      <c r="Q159" s="10">
        <v>0</v>
      </c>
      <c r="R159" s="10">
        <v>15</v>
      </c>
      <c r="S159" s="10">
        <v>0</v>
      </c>
      <c r="T159" s="10">
        <v>0</v>
      </c>
      <c r="U159" s="26">
        <v>11</v>
      </c>
      <c r="V159" s="26">
        <v>1</v>
      </c>
      <c r="W159" s="26"/>
      <c r="X159" s="10"/>
      <c r="Y159" s="10"/>
      <c r="Z159" s="10"/>
      <c r="AA159" s="10"/>
      <c r="AB159" s="10"/>
      <c r="AC159" s="10"/>
      <c r="AD159" s="10">
        <v>7</v>
      </c>
      <c r="AE159" s="10">
        <f t="shared" si="23"/>
        <v>376</v>
      </c>
    </row>
    <row r="160" spans="1:31">
      <c r="A160" s="4">
        <v>9</v>
      </c>
      <c r="B160" s="5">
        <v>1</v>
      </c>
      <c r="C160" s="14">
        <v>276</v>
      </c>
      <c r="D160" s="6" t="s">
        <v>96</v>
      </c>
      <c r="E160" s="47" t="s">
        <v>97</v>
      </c>
      <c r="F160" s="13">
        <v>1375</v>
      </c>
      <c r="G160" s="6" t="s">
        <v>34</v>
      </c>
      <c r="H160" s="25">
        <v>465</v>
      </c>
      <c r="I160" s="10">
        <v>97</v>
      </c>
      <c r="J160" s="10">
        <v>204</v>
      </c>
      <c r="K160" s="10">
        <v>35</v>
      </c>
      <c r="L160" s="10">
        <v>2</v>
      </c>
      <c r="M160" s="10">
        <v>3</v>
      </c>
      <c r="N160" s="10">
        <v>4</v>
      </c>
      <c r="O160" s="10">
        <v>1</v>
      </c>
      <c r="P160" s="10">
        <v>2</v>
      </c>
      <c r="Q160" s="10">
        <v>0</v>
      </c>
      <c r="R160" s="10">
        <v>10</v>
      </c>
      <c r="S160" s="10">
        <v>0</v>
      </c>
      <c r="T160" s="10">
        <v>0</v>
      </c>
      <c r="U160" s="26">
        <v>16</v>
      </c>
      <c r="V160" s="26">
        <v>0</v>
      </c>
      <c r="W160" s="26"/>
      <c r="X160" s="10"/>
      <c r="Y160" s="10"/>
      <c r="Z160" s="10"/>
      <c r="AA160" s="10"/>
      <c r="AB160" s="10"/>
      <c r="AC160" s="10"/>
      <c r="AD160" s="10">
        <v>1</v>
      </c>
      <c r="AE160" s="10">
        <f t="shared" si="23"/>
        <v>375</v>
      </c>
    </row>
    <row r="161" spans="1:31" s="526" customFormat="1">
      <c r="A161" s="523">
        <v>10</v>
      </c>
      <c r="B161" s="524">
        <v>1</v>
      </c>
      <c r="C161" s="547">
        <v>276</v>
      </c>
      <c r="D161" s="525" t="s">
        <v>96</v>
      </c>
      <c r="E161" s="560" t="s">
        <v>97</v>
      </c>
      <c r="F161" s="545">
        <v>1375</v>
      </c>
      <c r="G161" s="560" t="s">
        <v>36</v>
      </c>
      <c r="H161" s="560"/>
      <c r="I161" s="525">
        <v>5</v>
      </c>
      <c r="J161" s="525">
        <v>11</v>
      </c>
      <c r="K161" s="525">
        <v>2</v>
      </c>
      <c r="L161" s="525">
        <v>0</v>
      </c>
      <c r="M161" s="525">
        <v>2</v>
      </c>
      <c r="N161" s="525">
        <v>0</v>
      </c>
      <c r="O161" s="525">
        <v>0</v>
      </c>
      <c r="P161" s="525">
        <v>0</v>
      </c>
      <c r="Q161" s="525">
        <v>0</v>
      </c>
      <c r="R161" s="525">
        <v>0</v>
      </c>
      <c r="S161" s="525">
        <v>0</v>
      </c>
      <c r="T161" s="525">
        <v>0</v>
      </c>
      <c r="U161" s="525">
        <v>0</v>
      </c>
      <c r="V161" s="525">
        <v>0</v>
      </c>
      <c r="W161" s="525"/>
      <c r="X161" s="525"/>
      <c r="Y161" s="525"/>
      <c r="Z161" s="525"/>
      <c r="AA161" s="525"/>
      <c r="AB161" s="525"/>
      <c r="AC161" s="525"/>
      <c r="AD161" s="525">
        <v>0</v>
      </c>
      <c r="AE161" s="525">
        <f t="shared" si="23"/>
        <v>20</v>
      </c>
    </row>
    <row r="162" spans="1:31">
      <c r="A162" s="4">
        <v>11</v>
      </c>
      <c r="B162" s="5">
        <v>1</v>
      </c>
      <c r="C162" s="14">
        <v>276</v>
      </c>
      <c r="D162" s="6" t="s">
        <v>96</v>
      </c>
      <c r="E162" s="47" t="s">
        <v>97</v>
      </c>
      <c r="F162" s="13">
        <v>1376</v>
      </c>
      <c r="G162" s="6" t="s">
        <v>33</v>
      </c>
      <c r="H162" s="25">
        <v>467</v>
      </c>
      <c r="I162" s="10">
        <v>104</v>
      </c>
      <c r="J162" s="10">
        <v>177</v>
      </c>
      <c r="K162" s="10">
        <v>49</v>
      </c>
      <c r="L162" s="10">
        <v>0</v>
      </c>
      <c r="M162" s="10">
        <v>4</v>
      </c>
      <c r="N162" s="10">
        <v>0</v>
      </c>
      <c r="O162" s="10">
        <v>1</v>
      </c>
      <c r="P162" s="10">
        <v>1</v>
      </c>
      <c r="Q162" s="10">
        <v>0</v>
      </c>
      <c r="R162" s="10">
        <v>13</v>
      </c>
      <c r="S162" s="10">
        <v>0</v>
      </c>
      <c r="T162" s="10">
        <v>0</v>
      </c>
      <c r="U162" s="26">
        <v>10</v>
      </c>
      <c r="V162" s="26">
        <v>1</v>
      </c>
      <c r="W162" s="26"/>
      <c r="X162" s="10"/>
      <c r="Y162" s="10"/>
      <c r="Z162" s="10"/>
      <c r="AA162" s="10"/>
      <c r="AB162" s="10"/>
      <c r="AC162" s="10"/>
      <c r="AD162" s="10">
        <v>5</v>
      </c>
      <c r="AE162" s="10">
        <f t="shared" si="23"/>
        <v>365</v>
      </c>
    </row>
    <row r="163" spans="1:31">
      <c r="A163" s="4">
        <v>12</v>
      </c>
      <c r="B163" s="5">
        <v>1</v>
      </c>
      <c r="C163" s="14">
        <v>276</v>
      </c>
      <c r="D163" s="6" t="s">
        <v>96</v>
      </c>
      <c r="E163" s="47" t="s">
        <v>97</v>
      </c>
      <c r="F163" s="13">
        <v>1376</v>
      </c>
      <c r="G163" s="6" t="s">
        <v>34</v>
      </c>
      <c r="H163" s="25">
        <v>467</v>
      </c>
      <c r="I163" s="10">
        <v>114</v>
      </c>
      <c r="J163" s="10">
        <v>178</v>
      </c>
      <c r="K163" s="10">
        <v>34</v>
      </c>
      <c r="L163" s="10">
        <v>0</v>
      </c>
      <c r="M163" s="10">
        <v>2</v>
      </c>
      <c r="N163" s="10">
        <v>1</v>
      </c>
      <c r="O163" s="10">
        <v>2</v>
      </c>
      <c r="P163" s="10">
        <v>3</v>
      </c>
      <c r="Q163" s="10">
        <v>0</v>
      </c>
      <c r="R163" s="10">
        <v>15</v>
      </c>
      <c r="S163" s="10">
        <v>0</v>
      </c>
      <c r="T163" s="10">
        <v>0</v>
      </c>
      <c r="U163" s="26">
        <v>14</v>
      </c>
      <c r="V163" s="26">
        <v>2</v>
      </c>
      <c r="W163" s="26"/>
      <c r="X163" s="10"/>
      <c r="Y163" s="10"/>
      <c r="Z163" s="10"/>
      <c r="AA163" s="10"/>
      <c r="AB163" s="10"/>
      <c r="AC163" s="10"/>
      <c r="AD163" s="10">
        <v>5</v>
      </c>
      <c r="AE163" s="10">
        <f t="shared" si="23"/>
        <v>370</v>
      </c>
    </row>
    <row r="164" spans="1:31">
      <c r="A164" s="4">
        <v>13</v>
      </c>
      <c r="B164" s="5">
        <v>1</v>
      </c>
      <c r="C164" s="14">
        <v>276</v>
      </c>
      <c r="D164" s="6" t="s">
        <v>96</v>
      </c>
      <c r="E164" s="47" t="s">
        <v>99</v>
      </c>
      <c r="F164" s="13">
        <v>1377</v>
      </c>
      <c r="G164" s="6" t="s">
        <v>33</v>
      </c>
      <c r="H164" s="25">
        <v>558</v>
      </c>
      <c r="I164" s="10">
        <v>192</v>
      </c>
      <c r="J164" s="10">
        <v>246</v>
      </c>
      <c r="K164" s="10">
        <v>32</v>
      </c>
      <c r="L164" s="10">
        <v>1</v>
      </c>
      <c r="M164" s="10">
        <v>1</v>
      </c>
      <c r="N164" s="10">
        <v>0</v>
      </c>
      <c r="O164" s="10">
        <v>0</v>
      </c>
      <c r="P164" s="10">
        <v>0</v>
      </c>
      <c r="Q164" s="10">
        <v>0</v>
      </c>
      <c r="R164" s="10">
        <v>3</v>
      </c>
      <c r="S164" s="10">
        <v>0</v>
      </c>
      <c r="T164" s="10">
        <v>0</v>
      </c>
      <c r="U164" s="26">
        <v>1</v>
      </c>
      <c r="V164" s="26">
        <v>0</v>
      </c>
      <c r="W164" s="26"/>
      <c r="X164" s="10"/>
      <c r="Y164" s="10"/>
      <c r="Z164" s="10"/>
      <c r="AA164" s="10"/>
      <c r="AB164" s="10"/>
      <c r="AC164" s="10"/>
      <c r="AD164" s="10">
        <v>1</v>
      </c>
      <c r="AE164" s="10">
        <f t="shared" si="23"/>
        <v>477</v>
      </c>
    </row>
    <row r="165" spans="1:31">
      <c r="A165" s="4">
        <v>14</v>
      </c>
      <c r="B165" s="5">
        <v>1</v>
      </c>
      <c r="C165" s="14">
        <v>276</v>
      </c>
      <c r="D165" s="6" t="s">
        <v>96</v>
      </c>
      <c r="E165" s="47" t="s">
        <v>99</v>
      </c>
      <c r="F165" s="13">
        <v>1377</v>
      </c>
      <c r="G165" s="6" t="s">
        <v>34</v>
      </c>
      <c r="H165" s="25">
        <v>557</v>
      </c>
      <c r="I165" s="10">
        <v>177</v>
      </c>
      <c r="J165" s="10">
        <v>228</v>
      </c>
      <c r="K165" s="10">
        <v>48</v>
      </c>
      <c r="L165" s="10">
        <v>0</v>
      </c>
      <c r="M165" s="10">
        <v>0</v>
      </c>
      <c r="N165" s="10">
        <v>0</v>
      </c>
      <c r="O165" s="10">
        <v>0</v>
      </c>
      <c r="P165" s="10">
        <v>1</v>
      </c>
      <c r="Q165" s="10">
        <v>0</v>
      </c>
      <c r="R165" s="10">
        <v>2</v>
      </c>
      <c r="S165" s="10">
        <v>0</v>
      </c>
      <c r="T165" s="10">
        <v>0</v>
      </c>
      <c r="U165" s="26">
        <v>0</v>
      </c>
      <c r="V165" s="26">
        <v>2</v>
      </c>
      <c r="W165" s="26"/>
      <c r="X165" s="10"/>
      <c r="Y165" s="10"/>
      <c r="Z165" s="10"/>
      <c r="AA165" s="10"/>
      <c r="AB165" s="10"/>
      <c r="AC165" s="10"/>
      <c r="AD165" s="10">
        <v>10</v>
      </c>
      <c r="AE165" s="10">
        <f t="shared" si="23"/>
        <v>468</v>
      </c>
    </row>
    <row r="166" spans="1:31">
      <c r="A166" s="4">
        <v>15</v>
      </c>
      <c r="B166" s="5">
        <v>1</v>
      </c>
      <c r="C166" s="14">
        <v>276</v>
      </c>
      <c r="D166" s="6" t="s">
        <v>96</v>
      </c>
      <c r="E166" s="47" t="s">
        <v>101</v>
      </c>
      <c r="F166" s="13">
        <v>1377</v>
      </c>
      <c r="G166" s="6" t="s">
        <v>81</v>
      </c>
      <c r="H166" s="25">
        <v>266</v>
      </c>
      <c r="I166" s="10">
        <v>28</v>
      </c>
      <c r="J166" s="10">
        <v>167</v>
      </c>
      <c r="K166" s="10">
        <v>33</v>
      </c>
      <c r="L166" s="10">
        <v>0</v>
      </c>
      <c r="M166" s="10">
        <v>0</v>
      </c>
      <c r="N166" s="10">
        <v>0</v>
      </c>
      <c r="O166" s="10">
        <v>0</v>
      </c>
      <c r="P166" s="10">
        <v>1</v>
      </c>
      <c r="Q166" s="10">
        <v>0</v>
      </c>
      <c r="R166" s="10">
        <v>1</v>
      </c>
      <c r="S166" s="10">
        <v>0</v>
      </c>
      <c r="T166" s="10">
        <v>0</v>
      </c>
      <c r="U166" s="26">
        <v>0</v>
      </c>
      <c r="V166" s="26">
        <v>0</v>
      </c>
      <c r="W166" s="26"/>
      <c r="X166" s="10"/>
      <c r="Y166" s="10"/>
      <c r="Z166" s="10"/>
      <c r="AA166" s="10"/>
      <c r="AB166" s="10"/>
      <c r="AC166" s="10"/>
      <c r="AD166" s="10">
        <v>2</v>
      </c>
      <c r="AE166" s="10">
        <f t="shared" si="23"/>
        <v>232</v>
      </c>
    </row>
    <row r="167" spans="1:31">
      <c r="A167" s="4">
        <v>16</v>
      </c>
      <c r="B167" s="5">
        <v>1</v>
      </c>
      <c r="C167" s="14">
        <v>276</v>
      </c>
      <c r="D167" s="6" t="s">
        <v>96</v>
      </c>
      <c r="E167" s="47" t="s">
        <v>103</v>
      </c>
      <c r="F167" s="13">
        <v>1378</v>
      </c>
      <c r="G167" s="6" t="s">
        <v>33</v>
      </c>
      <c r="H167" s="25">
        <v>167</v>
      </c>
      <c r="I167" s="10">
        <v>15</v>
      </c>
      <c r="J167" s="10">
        <v>117</v>
      </c>
      <c r="K167" s="10">
        <v>3</v>
      </c>
      <c r="L167" s="10">
        <v>0</v>
      </c>
      <c r="M167" s="10">
        <v>0</v>
      </c>
      <c r="N167" s="10">
        <v>0</v>
      </c>
      <c r="O167" s="10">
        <v>0</v>
      </c>
      <c r="P167" s="10">
        <v>1</v>
      </c>
      <c r="Q167" s="10">
        <v>0</v>
      </c>
      <c r="R167" s="10">
        <v>2</v>
      </c>
      <c r="S167" s="10">
        <v>0</v>
      </c>
      <c r="T167" s="10">
        <v>0</v>
      </c>
      <c r="U167" s="26">
        <v>1</v>
      </c>
      <c r="V167" s="26">
        <v>0</v>
      </c>
      <c r="W167" s="26"/>
      <c r="X167" s="10"/>
      <c r="Y167" s="10"/>
      <c r="Z167" s="10"/>
      <c r="AA167" s="10"/>
      <c r="AB167" s="10"/>
      <c r="AC167" s="10"/>
      <c r="AD167" s="10">
        <v>2</v>
      </c>
      <c r="AE167" s="10">
        <f t="shared" si="23"/>
        <v>141</v>
      </c>
    </row>
    <row r="168" spans="1:31">
      <c r="A168" s="4">
        <v>17</v>
      </c>
      <c r="B168" s="5">
        <v>1</v>
      </c>
      <c r="C168" s="14">
        <v>276</v>
      </c>
      <c r="D168" s="6" t="s">
        <v>96</v>
      </c>
      <c r="E168" s="47" t="s">
        <v>104</v>
      </c>
      <c r="F168" s="13">
        <v>1378</v>
      </c>
      <c r="G168" s="289" t="s">
        <v>81</v>
      </c>
      <c r="H168" s="25">
        <v>267</v>
      </c>
      <c r="I168" s="10">
        <v>16</v>
      </c>
      <c r="J168" s="10">
        <v>172</v>
      </c>
      <c r="K168" s="10">
        <v>13</v>
      </c>
      <c r="L168" s="10">
        <v>0</v>
      </c>
      <c r="M168" s="10">
        <v>3</v>
      </c>
      <c r="N168" s="10">
        <v>3</v>
      </c>
      <c r="O168" s="10">
        <v>0</v>
      </c>
      <c r="P168" s="10">
        <v>0</v>
      </c>
      <c r="Q168" s="10">
        <v>0</v>
      </c>
      <c r="R168" s="10">
        <v>11</v>
      </c>
      <c r="S168" s="10">
        <v>0</v>
      </c>
      <c r="T168" s="10">
        <v>0</v>
      </c>
      <c r="U168" s="26">
        <v>0</v>
      </c>
      <c r="V168" s="26">
        <v>0</v>
      </c>
      <c r="W168" s="26"/>
      <c r="X168" s="10"/>
      <c r="Y168" s="10"/>
      <c r="Z168" s="10"/>
      <c r="AA168" s="10"/>
      <c r="AB168" s="10"/>
      <c r="AC168" s="10"/>
      <c r="AD168" s="10">
        <v>4</v>
      </c>
      <c r="AE168" s="10">
        <f t="shared" si="23"/>
        <v>222</v>
      </c>
    </row>
    <row r="169" spans="1:31">
      <c r="A169" s="4">
        <v>18</v>
      </c>
      <c r="B169" s="5">
        <v>1</v>
      </c>
      <c r="C169" s="14">
        <v>276</v>
      </c>
      <c r="D169" s="6" t="s">
        <v>96</v>
      </c>
      <c r="E169" s="47" t="s">
        <v>105</v>
      </c>
      <c r="F169" s="13">
        <v>1379</v>
      </c>
      <c r="G169" s="6" t="s">
        <v>33</v>
      </c>
      <c r="H169" s="25">
        <v>690</v>
      </c>
      <c r="I169" s="10">
        <v>161</v>
      </c>
      <c r="J169" s="10">
        <v>339</v>
      </c>
      <c r="K169" s="10">
        <v>42</v>
      </c>
      <c r="L169" s="10">
        <v>1</v>
      </c>
      <c r="M169" s="10">
        <v>15</v>
      </c>
      <c r="N169" s="10">
        <v>1</v>
      </c>
      <c r="O169" s="10">
        <v>18</v>
      </c>
      <c r="P169" s="10">
        <v>1</v>
      </c>
      <c r="Q169" s="10">
        <v>0</v>
      </c>
      <c r="R169" s="10">
        <v>5</v>
      </c>
      <c r="S169" s="10">
        <v>0</v>
      </c>
      <c r="T169" s="10">
        <v>0</v>
      </c>
      <c r="U169" s="26">
        <v>5</v>
      </c>
      <c r="V169" s="26">
        <v>1</v>
      </c>
      <c r="W169" s="26"/>
      <c r="X169" s="10"/>
      <c r="Y169" s="10"/>
      <c r="Z169" s="10"/>
      <c r="AA169" s="10"/>
      <c r="AB169" s="10"/>
      <c r="AC169" s="10"/>
      <c r="AD169" s="10">
        <v>7</v>
      </c>
      <c r="AE169" s="10">
        <f t="shared" si="23"/>
        <v>596</v>
      </c>
    </row>
    <row r="170" spans="1:31">
      <c r="A170" s="4">
        <v>19</v>
      </c>
      <c r="B170" s="5">
        <v>1</v>
      </c>
      <c r="C170" s="14">
        <v>276</v>
      </c>
      <c r="D170" s="6" t="s">
        <v>96</v>
      </c>
      <c r="E170" s="47" t="s">
        <v>105</v>
      </c>
      <c r="F170" s="13">
        <v>1379</v>
      </c>
      <c r="G170" s="6" t="s">
        <v>34</v>
      </c>
      <c r="H170" s="25">
        <v>690</v>
      </c>
      <c r="I170" s="10">
        <v>162</v>
      </c>
      <c r="J170" s="10">
        <v>320</v>
      </c>
      <c r="K170" s="10">
        <v>45</v>
      </c>
      <c r="L170" s="10">
        <v>2</v>
      </c>
      <c r="M170" s="10">
        <v>22</v>
      </c>
      <c r="N170" s="10">
        <v>0</v>
      </c>
      <c r="O170" s="10">
        <v>11</v>
      </c>
      <c r="P170" s="10">
        <v>1</v>
      </c>
      <c r="Q170" s="10">
        <v>0</v>
      </c>
      <c r="R170" s="10">
        <v>6</v>
      </c>
      <c r="S170" s="10">
        <v>0</v>
      </c>
      <c r="T170" s="10">
        <v>0</v>
      </c>
      <c r="U170" s="26">
        <v>9</v>
      </c>
      <c r="V170" s="26">
        <v>3</v>
      </c>
      <c r="W170" s="26"/>
      <c r="X170" s="10"/>
      <c r="Y170" s="10"/>
      <c r="Z170" s="10"/>
      <c r="AA170" s="10"/>
      <c r="AB170" s="10"/>
      <c r="AC170" s="10"/>
      <c r="AD170" s="10">
        <v>10</v>
      </c>
      <c r="AE170" s="10">
        <f t="shared" si="23"/>
        <v>591</v>
      </c>
    </row>
    <row r="171" spans="1:31">
      <c r="A171" s="4">
        <v>20</v>
      </c>
      <c r="B171" s="5">
        <v>1</v>
      </c>
      <c r="C171" s="14">
        <v>276</v>
      </c>
      <c r="D171" s="6" t="s">
        <v>96</v>
      </c>
      <c r="E171" s="47" t="s">
        <v>106</v>
      </c>
      <c r="F171" s="13">
        <v>1380</v>
      </c>
      <c r="G171" s="6" t="s">
        <v>33</v>
      </c>
      <c r="H171" s="25">
        <v>727</v>
      </c>
      <c r="I171" s="10">
        <v>119</v>
      </c>
      <c r="J171" s="10">
        <v>325</v>
      </c>
      <c r="K171" s="10">
        <v>57</v>
      </c>
      <c r="L171" s="10">
        <v>1</v>
      </c>
      <c r="M171" s="10">
        <v>4</v>
      </c>
      <c r="N171" s="10">
        <v>4</v>
      </c>
      <c r="O171" s="10">
        <v>8</v>
      </c>
      <c r="P171" s="10">
        <v>1</v>
      </c>
      <c r="Q171" s="10">
        <v>0</v>
      </c>
      <c r="R171" s="10">
        <v>14</v>
      </c>
      <c r="S171" s="10">
        <v>0</v>
      </c>
      <c r="T171" s="10">
        <v>0</v>
      </c>
      <c r="U171" s="26">
        <v>17</v>
      </c>
      <c r="V171" s="26">
        <v>1</v>
      </c>
      <c r="W171" s="26"/>
      <c r="X171" s="10"/>
      <c r="Y171" s="10"/>
      <c r="Z171" s="10"/>
      <c r="AA171" s="10"/>
      <c r="AB171" s="10"/>
      <c r="AC171" s="10"/>
      <c r="AD171" s="10">
        <v>4</v>
      </c>
      <c r="AE171" s="10">
        <f t="shared" si="23"/>
        <v>555</v>
      </c>
    </row>
    <row r="172" spans="1:31">
      <c r="A172" s="4">
        <v>21</v>
      </c>
      <c r="B172" s="5">
        <v>1</v>
      </c>
      <c r="C172" s="14">
        <v>276</v>
      </c>
      <c r="D172" s="6" t="s">
        <v>96</v>
      </c>
      <c r="E172" s="47" t="s">
        <v>107</v>
      </c>
      <c r="F172" s="13">
        <v>1381</v>
      </c>
      <c r="G172" s="6" t="s">
        <v>33</v>
      </c>
      <c r="H172" s="25">
        <v>351</v>
      </c>
      <c r="I172" s="10">
        <v>22</v>
      </c>
      <c r="J172" s="10">
        <v>227</v>
      </c>
      <c r="K172" s="10">
        <v>1</v>
      </c>
      <c r="L172" s="10">
        <v>0</v>
      </c>
      <c r="M172" s="10">
        <v>13</v>
      </c>
      <c r="N172" s="10">
        <v>0</v>
      </c>
      <c r="O172" s="10">
        <v>1</v>
      </c>
      <c r="P172" s="10">
        <v>0</v>
      </c>
      <c r="Q172" s="10">
        <v>0</v>
      </c>
      <c r="R172" s="10">
        <v>10</v>
      </c>
      <c r="S172" s="10">
        <v>0</v>
      </c>
      <c r="T172" s="10">
        <v>0</v>
      </c>
      <c r="U172" s="26">
        <v>1</v>
      </c>
      <c r="V172" s="26">
        <v>0</v>
      </c>
      <c r="W172" s="26"/>
      <c r="X172" s="10"/>
      <c r="Y172" s="10"/>
      <c r="Z172" s="10"/>
      <c r="AA172" s="10"/>
      <c r="AB172" s="10"/>
      <c r="AC172" s="10"/>
      <c r="AD172" s="10">
        <v>2</v>
      </c>
      <c r="AE172" s="10">
        <f t="shared" si="23"/>
        <v>277</v>
      </c>
    </row>
    <row r="173" spans="1:31">
      <c r="A173" s="4">
        <v>22</v>
      </c>
      <c r="B173" s="5">
        <v>1</v>
      </c>
      <c r="C173" s="14">
        <v>276</v>
      </c>
      <c r="D173" s="6" t="s">
        <v>96</v>
      </c>
      <c r="E173" s="47" t="s">
        <v>108</v>
      </c>
      <c r="F173" s="13">
        <v>1381</v>
      </c>
      <c r="G173" s="6" t="s">
        <v>81</v>
      </c>
      <c r="H173" s="25">
        <v>521</v>
      </c>
      <c r="I173" s="10">
        <v>53</v>
      </c>
      <c r="J173" s="10">
        <v>273</v>
      </c>
      <c r="K173" s="10">
        <v>12</v>
      </c>
      <c r="L173" s="10">
        <v>2</v>
      </c>
      <c r="M173" s="10">
        <v>61</v>
      </c>
      <c r="N173" s="10">
        <v>1</v>
      </c>
      <c r="O173" s="10">
        <v>3</v>
      </c>
      <c r="P173" s="10">
        <v>1</v>
      </c>
      <c r="Q173" s="10">
        <v>0</v>
      </c>
      <c r="R173" s="10">
        <v>10</v>
      </c>
      <c r="S173" s="10">
        <v>0</v>
      </c>
      <c r="T173" s="10">
        <v>0</v>
      </c>
      <c r="U173" s="26">
        <v>2</v>
      </c>
      <c r="V173" s="26">
        <v>2</v>
      </c>
      <c r="W173" s="26"/>
      <c r="X173" s="10"/>
      <c r="Y173" s="10"/>
      <c r="Z173" s="10"/>
      <c r="AA173" s="10"/>
      <c r="AB173" s="10"/>
      <c r="AC173" s="10"/>
      <c r="AD173" s="10">
        <v>13</v>
      </c>
      <c r="AE173" s="10">
        <f t="shared" si="23"/>
        <v>433</v>
      </c>
    </row>
    <row r="174" spans="1:31">
      <c r="A174" s="4">
        <v>23</v>
      </c>
      <c r="B174" s="5">
        <v>1</v>
      </c>
      <c r="C174" s="14">
        <v>276</v>
      </c>
      <c r="D174" s="6" t="s">
        <v>96</v>
      </c>
      <c r="E174" s="47" t="s">
        <v>109</v>
      </c>
      <c r="F174" s="13">
        <v>1382</v>
      </c>
      <c r="G174" s="6" t="s">
        <v>33</v>
      </c>
      <c r="H174" s="25">
        <v>487</v>
      </c>
      <c r="I174" s="10">
        <v>118</v>
      </c>
      <c r="J174" s="10">
        <v>173</v>
      </c>
      <c r="K174" s="10">
        <v>26</v>
      </c>
      <c r="L174" s="10">
        <v>1</v>
      </c>
      <c r="M174" s="10">
        <v>18</v>
      </c>
      <c r="N174" s="10">
        <v>3</v>
      </c>
      <c r="O174" s="10">
        <v>3</v>
      </c>
      <c r="P174" s="10">
        <v>1</v>
      </c>
      <c r="Q174" s="10">
        <v>0</v>
      </c>
      <c r="R174" s="10">
        <v>17</v>
      </c>
      <c r="S174" s="10">
        <v>0</v>
      </c>
      <c r="T174" s="10">
        <v>0</v>
      </c>
      <c r="U174" s="26">
        <v>4</v>
      </c>
      <c r="V174" s="26">
        <v>1</v>
      </c>
      <c r="W174" s="26"/>
      <c r="X174" s="10"/>
      <c r="Y174" s="10"/>
      <c r="Z174" s="10"/>
      <c r="AA174" s="10"/>
      <c r="AB174" s="10"/>
      <c r="AC174" s="10"/>
      <c r="AD174" s="10">
        <v>5</v>
      </c>
      <c r="AE174" s="10">
        <f t="shared" si="23"/>
        <v>370</v>
      </c>
    </row>
    <row r="175" spans="1:31">
      <c r="A175" s="4">
        <v>24</v>
      </c>
      <c r="B175" s="5">
        <v>1</v>
      </c>
      <c r="C175" s="14">
        <v>276</v>
      </c>
      <c r="D175" s="6" t="s">
        <v>96</v>
      </c>
      <c r="E175" s="47" t="s">
        <v>109</v>
      </c>
      <c r="F175" s="13">
        <v>1382</v>
      </c>
      <c r="G175" s="6" t="s">
        <v>34</v>
      </c>
      <c r="H175" s="25">
        <v>487</v>
      </c>
      <c r="I175" s="10">
        <v>102</v>
      </c>
      <c r="J175" s="10">
        <v>184</v>
      </c>
      <c r="K175" s="10">
        <v>19</v>
      </c>
      <c r="L175" s="10">
        <v>2</v>
      </c>
      <c r="M175" s="10">
        <v>17</v>
      </c>
      <c r="N175" s="10">
        <v>2</v>
      </c>
      <c r="O175" s="10">
        <v>3</v>
      </c>
      <c r="P175" s="10">
        <v>1</v>
      </c>
      <c r="Q175" s="10">
        <v>0</v>
      </c>
      <c r="R175" s="10">
        <v>17</v>
      </c>
      <c r="S175" s="10">
        <v>0</v>
      </c>
      <c r="T175" s="10">
        <v>0</v>
      </c>
      <c r="U175" s="26">
        <v>9</v>
      </c>
      <c r="V175" s="26">
        <v>1</v>
      </c>
      <c r="W175" s="26"/>
      <c r="X175" s="10"/>
      <c r="Y175" s="10"/>
      <c r="Z175" s="10"/>
      <c r="AA175" s="10"/>
      <c r="AB175" s="10"/>
      <c r="AC175" s="10"/>
      <c r="AD175" s="10">
        <v>4</v>
      </c>
      <c r="AE175" s="10">
        <f t="shared" si="23"/>
        <v>361</v>
      </c>
    </row>
    <row r="176" spans="1:31">
      <c r="A176" s="4">
        <v>25</v>
      </c>
      <c r="B176" s="5">
        <v>1</v>
      </c>
      <c r="C176" s="14">
        <v>276</v>
      </c>
      <c r="D176" s="6" t="s">
        <v>96</v>
      </c>
      <c r="E176" s="47" t="s">
        <v>110</v>
      </c>
      <c r="F176" s="13">
        <v>1383</v>
      </c>
      <c r="G176" s="6" t="s">
        <v>33</v>
      </c>
      <c r="H176" s="25">
        <v>748</v>
      </c>
      <c r="I176" s="10">
        <v>164</v>
      </c>
      <c r="J176" s="10">
        <v>308</v>
      </c>
      <c r="K176" s="10">
        <v>69</v>
      </c>
      <c r="L176" s="10">
        <v>0</v>
      </c>
      <c r="M176" s="10">
        <v>37</v>
      </c>
      <c r="N176" s="10">
        <v>1</v>
      </c>
      <c r="O176" s="10">
        <v>3</v>
      </c>
      <c r="P176" s="10">
        <v>0</v>
      </c>
      <c r="Q176" s="10">
        <v>0</v>
      </c>
      <c r="R176" s="10">
        <v>9</v>
      </c>
      <c r="S176" s="10">
        <v>0</v>
      </c>
      <c r="T176" s="10">
        <v>0</v>
      </c>
      <c r="U176" s="26">
        <v>4</v>
      </c>
      <c r="V176" s="26">
        <v>2</v>
      </c>
      <c r="W176" s="26"/>
      <c r="X176" s="10"/>
      <c r="Y176" s="10"/>
      <c r="Z176" s="10"/>
      <c r="AA176" s="10"/>
      <c r="AB176" s="10"/>
      <c r="AC176" s="10"/>
      <c r="AD176" s="10">
        <v>7</v>
      </c>
      <c r="AE176" s="10">
        <f t="shared" si="23"/>
        <v>604</v>
      </c>
    </row>
    <row r="177" spans="1:31">
      <c r="A177" s="4">
        <v>26</v>
      </c>
      <c r="B177" s="5">
        <v>1</v>
      </c>
      <c r="C177" s="14">
        <v>276</v>
      </c>
      <c r="D177" s="6" t="s">
        <v>96</v>
      </c>
      <c r="E177" s="47" t="s">
        <v>110</v>
      </c>
      <c r="F177" s="13">
        <v>1383</v>
      </c>
      <c r="G177" s="6" t="s">
        <v>34</v>
      </c>
      <c r="H177" s="25">
        <v>748</v>
      </c>
      <c r="I177" s="10">
        <v>103</v>
      </c>
      <c r="J177" s="10">
        <v>337</v>
      </c>
      <c r="K177" s="10">
        <v>77</v>
      </c>
      <c r="L177" s="10">
        <v>1</v>
      </c>
      <c r="M177" s="10">
        <v>35</v>
      </c>
      <c r="N177" s="10">
        <v>0</v>
      </c>
      <c r="O177" s="10">
        <v>2</v>
      </c>
      <c r="P177" s="10">
        <v>1</v>
      </c>
      <c r="Q177" s="10">
        <v>0</v>
      </c>
      <c r="R177" s="10">
        <v>10</v>
      </c>
      <c r="S177" s="10">
        <v>0</v>
      </c>
      <c r="T177" s="10">
        <v>0</v>
      </c>
      <c r="U177" s="26">
        <v>3</v>
      </c>
      <c r="V177" s="26">
        <v>0</v>
      </c>
      <c r="W177" s="26"/>
      <c r="X177" s="10"/>
      <c r="Y177" s="10"/>
      <c r="Z177" s="10"/>
      <c r="AA177" s="10"/>
      <c r="AB177" s="10"/>
      <c r="AC177" s="10"/>
      <c r="AD177" s="10">
        <v>12</v>
      </c>
      <c r="AE177" s="10">
        <f t="shared" si="23"/>
        <v>581</v>
      </c>
    </row>
    <row r="178" spans="1:31">
      <c r="A178" s="4">
        <v>27</v>
      </c>
      <c r="B178" s="5">
        <v>1</v>
      </c>
      <c r="C178" s="14">
        <v>276</v>
      </c>
      <c r="D178" s="6" t="s">
        <v>96</v>
      </c>
      <c r="E178" s="47" t="s">
        <v>111</v>
      </c>
      <c r="F178" s="13">
        <v>1384</v>
      </c>
      <c r="G178" s="6" t="s">
        <v>33</v>
      </c>
      <c r="H178" s="25">
        <v>487</v>
      </c>
      <c r="I178" s="10">
        <v>72</v>
      </c>
      <c r="J178" s="10">
        <v>235</v>
      </c>
      <c r="K178" s="10">
        <v>24</v>
      </c>
      <c r="L178" s="10">
        <v>2</v>
      </c>
      <c r="M178" s="10">
        <v>12</v>
      </c>
      <c r="N178" s="10">
        <v>2</v>
      </c>
      <c r="O178" s="10">
        <v>1</v>
      </c>
      <c r="P178" s="10">
        <v>0</v>
      </c>
      <c r="Q178" s="10">
        <v>0</v>
      </c>
      <c r="R178" s="10">
        <v>14</v>
      </c>
      <c r="S178" s="10">
        <v>0</v>
      </c>
      <c r="T178" s="10">
        <v>0</v>
      </c>
      <c r="U178" s="26">
        <v>7</v>
      </c>
      <c r="V178" s="26">
        <v>1</v>
      </c>
      <c r="W178" s="26"/>
      <c r="X178" s="10"/>
      <c r="Y178" s="10"/>
      <c r="Z178" s="10"/>
      <c r="AA178" s="10"/>
      <c r="AB178" s="10"/>
      <c r="AC178" s="10"/>
      <c r="AD178" s="10">
        <v>22</v>
      </c>
      <c r="AE178" s="10">
        <f t="shared" si="23"/>
        <v>392</v>
      </c>
    </row>
    <row r="179" spans="1:31">
      <c r="A179" s="4">
        <v>28</v>
      </c>
      <c r="B179" s="5">
        <v>1</v>
      </c>
      <c r="C179" s="14">
        <v>276</v>
      </c>
      <c r="D179" s="6" t="s">
        <v>96</v>
      </c>
      <c r="E179" s="47" t="s">
        <v>111</v>
      </c>
      <c r="F179" s="13">
        <v>1384</v>
      </c>
      <c r="G179" s="6" t="s">
        <v>34</v>
      </c>
      <c r="H179" s="25">
        <v>487</v>
      </c>
      <c r="I179" s="10">
        <v>96</v>
      </c>
      <c r="J179" s="10">
        <v>229</v>
      </c>
      <c r="K179" s="10">
        <v>18</v>
      </c>
      <c r="L179" s="10">
        <v>2</v>
      </c>
      <c r="M179" s="10">
        <v>8</v>
      </c>
      <c r="N179" s="10">
        <v>2</v>
      </c>
      <c r="O179" s="10">
        <v>0</v>
      </c>
      <c r="P179" s="10">
        <v>1</v>
      </c>
      <c r="Q179" s="10">
        <v>0</v>
      </c>
      <c r="R179" s="10">
        <v>15</v>
      </c>
      <c r="S179" s="10">
        <v>0</v>
      </c>
      <c r="T179" s="10">
        <v>0</v>
      </c>
      <c r="U179" s="26">
        <v>23</v>
      </c>
      <c r="V179" s="26">
        <v>1</v>
      </c>
      <c r="W179" s="26"/>
      <c r="X179" s="10"/>
      <c r="Y179" s="10"/>
      <c r="Z179" s="10"/>
      <c r="AA179" s="10"/>
      <c r="AB179" s="10"/>
      <c r="AC179" s="10"/>
      <c r="AD179" s="10">
        <v>3</v>
      </c>
      <c r="AE179" s="10">
        <f t="shared" si="23"/>
        <v>398</v>
      </c>
    </row>
    <row r="180" spans="1:31">
      <c r="A180" s="4">
        <v>29</v>
      </c>
      <c r="B180" s="5">
        <v>1</v>
      </c>
      <c r="C180" s="14">
        <v>276</v>
      </c>
      <c r="D180" s="6" t="s">
        <v>96</v>
      </c>
      <c r="E180" s="47" t="s">
        <v>112</v>
      </c>
      <c r="F180" s="13">
        <v>1385</v>
      </c>
      <c r="G180" s="6" t="s">
        <v>33</v>
      </c>
      <c r="H180" s="25">
        <v>619</v>
      </c>
      <c r="I180" s="10">
        <v>156</v>
      </c>
      <c r="J180" s="10">
        <v>249</v>
      </c>
      <c r="K180" s="10">
        <v>50</v>
      </c>
      <c r="L180" s="10">
        <v>1</v>
      </c>
      <c r="M180" s="10">
        <v>4</v>
      </c>
      <c r="N180" s="10">
        <v>2</v>
      </c>
      <c r="O180" s="10">
        <v>4</v>
      </c>
      <c r="P180" s="10">
        <v>0</v>
      </c>
      <c r="Q180" s="10">
        <v>0</v>
      </c>
      <c r="R180" s="10">
        <v>20</v>
      </c>
      <c r="S180" s="10">
        <v>0</v>
      </c>
      <c r="T180" s="10">
        <v>0</v>
      </c>
      <c r="U180" s="26">
        <v>4</v>
      </c>
      <c r="V180" s="26">
        <v>6</v>
      </c>
      <c r="W180" s="26"/>
      <c r="X180" s="10"/>
      <c r="Y180" s="10"/>
      <c r="Z180" s="10"/>
      <c r="AA180" s="10"/>
      <c r="AB180" s="10"/>
      <c r="AC180" s="10"/>
      <c r="AD180" s="10">
        <v>9</v>
      </c>
      <c r="AE180" s="10">
        <f t="shared" si="23"/>
        <v>505</v>
      </c>
    </row>
    <row r="181" spans="1:31">
      <c r="A181" s="4">
        <v>30</v>
      </c>
      <c r="B181" s="5">
        <v>1</v>
      </c>
      <c r="C181" s="14">
        <v>276</v>
      </c>
      <c r="D181" s="6" t="s">
        <v>96</v>
      </c>
      <c r="E181" s="47" t="s">
        <v>112</v>
      </c>
      <c r="F181" s="13">
        <v>1385</v>
      </c>
      <c r="G181" s="6" t="s">
        <v>34</v>
      </c>
      <c r="H181" s="25">
        <v>619</v>
      </c>
      <c r="I181" s="10">
        <v>195</v>
      </c>
      <c r="J181" s="10">
        <v>250</v>
      </c>
      <c r="K181" s="10">
        <v>29</v>
      </c>
      <c r="L181" s="10">
        <v>2</v>
      </c>
      <c r="M181" s="10">
        <v>2</v>
      </c>
      <c r="N181" s="10">
        <v>0</v>
      </c>
      <c r="O181" s="10">
        <v>3</v>
      </c>
      <c r="P181" s="10">
        <v>0</v>
      </c>
      <c r="Q181" s="10">
        <v>0</v>
      </c>
      <c r="R181" s="10">
        <v>16</v>
      </c>
      <c r="S181" s="10">
        <v>0</v>
      </c>
      <c r="T181" s="10">
        <v>0</v>
      </c>
      <c r="U181" s="26">
        <v>3</v>
      </c>
      <c r="V181" s="26">
        <v>0</v>
      </c>
      <c r="W181" s="26"/>
      <c r="X181" s="10"/>
      <c r="Y181" s="10"/>
      <c r="Z181" s="10"/>
      <c r="AA181" s="10"/>
      <c r="AB181" s="10"/>
      <c r="AC181" s="10"/>
      <c r="AD181" s="10">
        <v>4</v>
      </c>
      <c r="AE181" s="10">
        <f t="shared" si="23"/>
        <v>504</v>
      </c>
    </row>
    <row r="182" spans="1:31">
      <c r="A182" s="4">
        <v>31</v>
      </c>
      <c r="B182" s="5">
        <v>1</v>
      </c>
      <c r="C182" s="14">
        <v>276</v>
      </c>
      <c r="D182" s="6" t="s">
        <v>96</v>
      </c>
      <c r="E182" s="47" t="s">
        <v>113</v>
      </c>
      <c r="F182" s="13">
        <v>1386</v>
      </c>
      <c r="G182" s="6" t="s">
        <v>33</v>
      </c>
      <c r="H182" s="25">
        <v>735</v>
      </c>
      <c r="I182" s="10">
        <v>73</v>
      </c>
      <c r="J182" s="10">
        <v>315</v>
      </c>
      <c r="K182" s="10">
        <v>56</v>
      </c>
      <c r="L182" s="10">
        <v>3</v>
      </c>
      <c r="M182" s="10">
        <v>4</v>
      </c>
      <c r="N182" s="10">
        <v>2</v>
      </c>
      <c r="O182" s="10">
        <v>25</v>
      </c>
      <c r="P182" s="10">
        <v>1</v>
      </c>
      <c r="Q182" s="10">
        <v>0</v>
      </c>
      <c r="R182" s="10">
        <v>47</v>
      </c>
      <c r="S182" s="10">
        <v>0</v>
      </c>
      <c r="T182" s="10">
        <v>0</v>
      </c>
      <c r="U182" s="26">
        <v>10</v>
      </c>
      <c r="V182" s="26">
        <v>3</v>
      </c>
      <c r="W182" s="26"/>
      <c r="X182" s="10"/>
      <c r="Y182" s="10"/>
      <c r="Z182" s="10"/>
      <c r="AA182" s="10"/>
      <c r="AB182" s="10"/>
      <c r="AC182" s="10"/>
      <c r="AD182" s="10">
        <v>13</v>
      </c>
      <c r="AE182" s="10">
        <f t="shared" si="23"/>
        <v>552</v>
      </c>
    </row>
    <row r="183" spans="1:31">
      <c r="A183" s="4">
        <v>32</v>
      </c>
      <c r="B183" s="5">
        <v>1</v>
      </c>
      <c r="C183" s="14">
        <v>276</v>
      </c>
      <c r="D183" s="6" t="s">
        <v>96</v>
      </c>
      <c r="E183" s="47" t="s">
        <v>114</v>
      </c>
      <c r="F183" s="13">
        <v>1386</v>
      </c>
      <c r="G183" s="6" t="s">
        <v>34</v>
      </c>
      <c r="H183" s="25">
        <v>734</v>
      </c>
      <c r="I183" s="10">
        <v>64</v>
      </c>
      <c r="J183" s="10">
        <v>318</v>
      </c>
      <c r="K183" s="10">
        <v>40</v>
      </c>
      <c r="L183" s="10">
        <v>4</v>
      </c>
      <c r="M183" s="10">
        <v>5</v>
      </c>
      <c r="N183" s="10">
        <v>1</v>
      </c>
      <c r="O183" s="10">
        <v>39</v>
      </c>
      <c r="P183" s="10">
        <v>0</v>
      </c>
      <c r="Q183" s="10">
        <v>0</v>
      </c>
      <c r="R183" s="10">
        <v>62</v>
      </c>
      <c r="S183" s="10">
        <v>0</v>
      </c>
      <c r="T183" s="10">
        <v>0</v>
      </c>
      <c r="U183" s="26">
        <v>4</v>
      </c>
      <c r="V183" s="26">
        <v>2</v>
      </c>
      <c r="W183" s="26"/>
      <c r="X183" s="10"/>
      <c r="Y183" s="10"/>
      <c r="Z183" s="10"/>
      <c r="AA183" s="10"/>
      <c r="AB183" s="10"/>
      <c r="AC183" s="10"/>
      <c r="AD183" s="10">
        <v>8</v>
      </c>
      <c r="AE183" s="10">
        <f t="shared" si="23"/>
        <v>547</v>
      </c>
    </row>
    <row r="184" spans="1:31">
      <c r="A184" s="4">
        <v>33</v>
      </c>
      <c r="B184" s="5">
        <v>1</v>
      </c>
      <c r="C184" s="14">
        <v>276</v>
      </c>
      <c r="D184" s="6" t="s">
        <v>96</v>
      </c>
      <c r="E184" s="47" t="s">
        <v>115</v>
      </c>
      <c r="F184" s="13">
        <v>1387</v>
      </c>
      <c r="G184" s="6" t="s">
        <v>33</v>
      </c>
      <c r="H184" s="25">
        <v>383</v>
      </c>
      <c r="I184" s="10">
        <v>43</v>
      </c>
      <c r="J184" s="10">
        <v>192</v>
      </c>
      <c r="K184" s="10">
        <v>32</v>
      </c>
      <c r="L184" s="10">
        <v>1</v>
      </c>
      <c r="M184" s="10">
        <v>3</v>
      </c>
      <c r="N184" s="10">
        <v>1</v>
      </c>
      <c r="O184" s="10">
        <v>24</v>
      </c>
      <c r="P184" s="10">
        <v>1</v>
      </c>
      <c r="Q184" s="10">
        <v>0</v>
      </c>
      <c r="R184" s="10">
        <v>12</v>
      </c>
      <c r="S184" s="10">
        <v>0</v>
      </c>
      <c r="T184" s="10">
        <v>0</v>
      </c>
      <c r="U184" s="26">
        <v>2</v>
      </c>
      <c r="V184" s="26">
        <v>0</v>
      </c>
      <c r="W184" s="26"/>
      <c r="X184" s="10"/>
      <c r="Y184" s="10"/>
      <c r="Z184" s="10"/>
      <c r="AA184" s="10"/>
      <c r="AB184" s="10"/>
      <c r="AC184" s="10"/>
      <c r="AD184" s="10">
        <v>0</v>
      </c>
      <c r="AE184" s="10">
        <f t="shared" si="23"/>
        <v>311</v>
      </c>
    </row>
    <row r="185" spans="1:31">
      <c r="A185" s="4">
        <v>34</v>
      </c>
      <c r="B185" s="5">
        <v>1</v>
      </c>
      <c r="C185" s="14">
        <v>276</v>
      </c>
      <c r="D185" s="6" t="s">
        <v>96</v>
      </c>
      <c r="E185" s="47" t="s">
        <v>115</v>
      </c>
      <c r="F185" s="13">
        <v>1387</v>
      </c>
      <c r="G185" s="6" t="s">
        <v>34</v>
      </c>
      <c r="H185" s="25">
        <v>382</v>
      </c>
      <c r="I185" s="10">
        <v>31</v>
      </c>
      <c r="J185" s="10">
        <v>191</v>
      </c>
      <c r="K185" s="10">
        <v>24</v>
      </c>
      <c r="L185" s="10">
        <v>3</v>
      </c>
      <c r="M185" s="10">
        <v>3</v>
      </c>
      <c r="N185" s="10">
        <v>1</v>
      </c>
      <c r="O185" s="10">
        <v>29</v>
      </c>
      <c r="P185" s="10">
        <v>1</v>
      </c>
      <c r="Q185" s="10">
        <v>0</v>
      </c>
      <c r="R185" s="10">
        <v>3</v>
      </c>
      <c r="S185" s="10">
        <v>0</v>
      </c>
      <c r="T185" s="10">
        <v>0</v>
      </c>
      <c r="U185" s="26">
        <v>7</v>
      </c>
      <c r="V185" s="26">
        <v>0</v>
      </c>
      <c r="W185" s="26"/>
      <c r="X185" s="10"/>
      <c r="Y185" s="10"/>
      <c r="Z185" s="10"/>
      <c r="AA185" s="10"/>
      <c r="AB185" s="10"/>
      <c r="AC185" s="10"/>
      <c r="AD185" s="10">
        <v>7</v>
      </c>
      <c r="AE185" s="10">
        <f t="shared" si="23"/>
        <v>300</v>
      </c>
    </row>
    <row r="186" spans="1:31">
      <c r="A186" s="4">
        <v>35</v>
      </c>
      <c r="B186" s="5">
        <v>1</v>
      </c>
      <c r="C186" s="14">
        <v>276</v>
      </c>
      <c r="D186" s="6" t="s">
        <v>96</v>
      </c>
      <c r="E186" s="47" t="s">
        <v>116</v>
      </c>
      <c r="F186" s="13">
        <v>1388</v>
      </c>
      <c r="G186" s="6" t="s">
        <v>33</v>
      </c>
      <c r="H186" s="25">
        <v>399</v>
      </c>
      <c r="I186" s="10">
        <v>18</v>
      </c>
      <c r="J186" s="10">
        <v>195</v>
      </c>
      <c r="K186" s="10">
        <v>88</v>
      </c>
      <c r="L186" s="10">
        <v>4</v>
      </c>
      <c r="M186" s="10">
        <v>3</v>
      </c>
      <c r="N186" s="10">
        <v>0</v>
      </c>
      <c r="O186" s="10">
        <v>2</v>
      </c>
      <c r="P186" s="10">
        <v>0</v>
      </c>
      <c r="Q186" s="10">
        <v>0</v>
      </c>
      <c r="R186" s="10">
        <v>2</v>
      </c>
      <c r="S186" s="10">
        <v>0</v>
      </c>
      <c r="T186" s="10">
        <v>0</v>
      </c>
      <c r="U186" s="26">
        <v>3</v>
      </c>
      <c r="V186" s="26">
        <v>3</v>
      </c>
      <c r="W186" s="26"/>
      <c r="X186" s="10"/>
      <c r="Y186" s="10"/>
      <c r="Z186" s="10"/>
      <c r="AA186" s="10"/>
      <c r="AB186" s="10"/>
      <c r="AC186" s="10"/>
      <c r="AD186" s="10">
        <v>3</v>
      </c>
      <c r="AE186" s="10">
        <f t="shared" si="23"/>
        <v>321</v>
      </c>
    </row>
    <row r="187" spans="1:31">
      <c r="A187" s="4">
        <v>36</v>
      </c>
      <c r="B187" s="5">
        <v>1</v>
      </c>
      <c r="C187" s="14">
        <v>276</v>
      </c>
      <c r="D187" s="6" t="s">
        <v>96</v>
      </c>
      <c r="E187" s="47" t="s">
        <v>116</v>
      </c>
      <c r="F187" s="13">
        <v>1388</v>
      </c>
      <c r="G187" s="6" t="s">
        <v>34</v>
      </c>
      <c r="H187" s="25">
        <v>399</v>
      </c>
      <c r="I187" s="10">
        <v>16</v>
      </c>
      <c r="J187" s="10">
        <v>214</v>
      </c>
      <c r="K187" s="10">
        <v>63</v>
      </c>
      <c r="L187" s="10">
        <v>0</v>
      </c>
      <c r="M187" s="10">
        <v>3</v>
      </c>
      <c r="N187" s="10">
        <v>0</v>
      </c>
      <c r="O187" s="10">
        <v>5</v>
      </c>
      <c r="P187" s="10">
        <v>1</v>
      </c>
      <c r="Q187" s="10">
        <v>0</v>
      </c>
      <c r="R187" s="10">
        <v>5</v>
      </c>
      <c r="S187" s="10">
        <v>0</v>
      </c>
      <c r="T187" s="10">
        <v>0</v>
      </c>
      <c r="U187" s="26">
        <v>0</v>
      </c>
      <c r="V187" s="26">
        <v>0</v>
      </c>
      <c r="W187" s="26"/>
      <c r="X187" s="10"/>
      <c r="Y187" s="10"/>
      <c r="Z187" s="10"/>
      <c r="AA187" s="10"/>
      <c r="AB187" s="10"/>
      <c r="AC187" s="10"/>
      <c r="AD187" s="10">
        <v>1</v>
      </c>
      <c r="AE187" s="10">
        <f t="shared" si="23"/>
        <v>308</v>
      </c>
    </row>
    <row r="188" spans="1:31">
      <c r="A188" s="4">
        <v>38</v>
      </c>
      <c r="B188" s="5">
        <v>1</v>
      </c>
      <c r="C188" s="14">
        <v>276</v>
      </c>
      <c r="D188" s="6" t="s">
        <v>96</v>
      </c>
      <c r="E188" s="47" t="s">
        <v>117</v>
      </c>
      <c r="F188" s="13">
        <v>1388</v>
      </c>
      <c r="G188" s="6" t="s">
        <v>81</v>
      </c>
      <c r="H188" s="25">
        <v>455</v>
      </c>
      <c r="I188" s="10">
        <v>75</v>
      </c>
      <c r="J188" s="10">
        <v>155</v>
      </c>
      <c r="K188" s="10">
        <v>56</v>
      </c>
      <c r="L188" s="10">
        <v>2</v>
      </c>
      <c r="M188" s="10">
        <v>7</v>
      </c>
      <c r="N188" s="10">
        <v>1</v>
      </c>
      <c r="O188" s="10">
        <v>21</v>
      </c>
      <c r="P188" s="10">
        <v>0</v>
      </c>
      <c r="Q188" s="10">
        <v>0</v>
      </c>
      <c r="R188" s="10">
        <v>8</v>
      </c>
      <c r="S188" s="10">
        <v>0</v>
      </c>
      <c r="T188" s="10">
        <v>0</v>
      </c>
      <c r="U188" s="26">
        <v>11</v>
      </c>
      <c r="V188" s="26">
        <v>5</v>
      </c>
      <c r="W188" s="26"/>
      <c r="X188" s="10"/>
      <c r="Y188" s="10"/>
      <c r="Z188" s="10"/>
      <c r="AA188" s="10"/>
      <c r="AB188" s="10"/>
      <c r="AC188" s="10"/>
      <c r="AD188" s="10">
        <v>5</v>
      </c>
      <c r="AE188" s="10">
        <f t="shared" si="23"/>
        <v>346</v>
      </c>
    </row>
    <row r="189" spans="1:31">
      <c r="A189" s="4">
        <v>39</v>
      </c>
      <c r="B189" s="5">
        <v>1</v>
      </c>
      <c r="C189" s="14">
        <v>276</v>
      </c>
      <c r="D189" s="6" t="s">
        <v>96</v>
      </c>
      <c r="E189" s="47" t="s">
        <v>119</v>
      </c>
      <c r="F189" s="13">
        <v>1389</v>
      </c>
      <c r="G189" s="6" t="s">
        <v>33</v>
      </c>
      <c r="H189" s="25">
        <v>453</v>
      </c>
      <c r="I189" s="10">
        <v>140</v>
      </c>
      <c r="J189" s="10">
        <v>213</v>
      </c>
      <c r="K189" s="10">
        <v>16</v>
      </c>
      <c r="L189" s="10">
        <v>0</v>
      </c>
      <c r="M189" s="10">
        <v>0</v>
      </c>
      <c r="N189" s="10">
        <v>2</v>
      </c>
      <c r="O189" s="10">
        <v>0</v>
      </c>
      <c r="P189" s="10">
        <v>2</v>
      </c>
      <c r="Q189" s="10">
        <v>0</v>
      </c>
      <c r="R189" s="10">
        <v>3</v>
      </c>
      <c r="S189" s="10">
        <v>0</v>
      </c>
      <c r="T189" s="10">
        <v>0</v>
      </c>
      <c r="U189" s="26">
        <v>0</v>
      </c>
      <c r="V189" s="26">
        <v>0</v>
      </c>
      <c r="W189" s="26"/>
      <c r="X189" s="10"/>
      <c r="Y189" s="10"/>
      <c r="Z189" s="10"/>
      <c r="AA189" s="10"/>
      <c r="AB189" s="10"/>
      <c r="AC189" s="10"/>
      <c r="AD189" s="10">
        <v>4</v>
      </c>
      <c r="AE189" s="10">
        <f t="shared" si="23"/>
        <v>380</v>
      </c>
    </row>
    <row r="190" spans="1:31">
      <c r="A190" s="4"/>
      <c r="B190" s="5"/>
      <c r="C190" s="14"/>
      <c r="D190" s="6"/>
      <c r="E190" s="47" t="s">
        <v>119</v>
      </c>
      <c r="F190" s="13">
        <v>1389</v>
      </c>
      <c r="G190" s="6" t="s">
        <v>34</v>
      </c>
      <c r="H190" s="25">
        <v>452</v>
      </c>
      <c r="I190" s="10">
        <v>141</v>
      </c>
      <c r="J190" s="10">
        <v>218</v>
      </c>
      <c r="K190" s="10">
        <v>14</v>
      </c>
      <c r="L190" s="10">
        <v>1</v>
      </c>
      <c r="M190" s="10">
        <v>1</v>
      </c>
      <c r="N190" s="10">
        <v>1</v>
      </c>
      <c r="O190" s="10">
        <v>0</v>
      </c>
      <c r="P190" s="10">
        <v>1</v>
      </c>
      <c r="Q190" s="10">
        <v>0</v>
      </c>
      <c r="R190" s="10">
        <v>1</v>
      </c>
      <c r="S190" s="10">
        <v>0</v>
      </c>
      <c r="T190" s="10">
        <v>0</v>
      </c>
      <c r="U190" s="26">
        <v>2</v>
      </c>
      <c r="V190" s="26">
        <v>1</v>
      </c>
      <c r="W190" s="26"/>
      <c r="X190" s="10"/>
      <c r="Y190" s="10"/>
      <c r="Z190" s="10"/>
      <c r="AA190" s="10"/>
      <c r="AB190" s="10"/>
      <c r="AC190" s="10"/>
      <c r="AD190" s="10">
        <v>5</v>
      </c>
      <c r="AE190" s="10">
        <f t="shared" si="23"/>
        <v>386</v>
      </c>
    </row>
    <row r="191" spans="1:31">
      <c r="A191" s="4">
        <v>40</v>
      </c>
      <c r="B191" s="5">
        <v>1</v>
      </c>
      <c r="C191" s="14">
        <v>276</v>
      </c>
      <c r="D191" s="6" t="s">
        <v>96</v>
      </c>
      <c r="E191" s="47" t="s">
        <v>120</v>
      </c>
      <c r="F191" s="13">
        <v>1390</v>
      </c>
      <c r="G191" s="6" t="s">
        <v>33</v>
      </c>
      <c r="H191" s="25">
        <v>303</v>
      </c>
      <c r="I191" s="10">
        <v>101</v>
      </c>
      <c r="J191" s="10">
        <v>138</v>
      </c>
      <c r="K191" s="10">
        <v>17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3</v>
      </c>
      <c r="S191" s="10">
        <v>0</v>
      </c>
      <c r="T191" s="10">
        <v>0</v>
      </c>
      <c r="U191" s="26">
        <v>6</v>
      </c>
      <c r="V191" s="26">
        <v>0</v>
      </c>
      <c r="W191" s="26"/>
      <c r="X191" s="10"/>
      <c r="Y191" s="10"/>
      <c r="Z191" s="10"/>
      <c r="AA191" s="10"/>
      <c r="AB191" s="10"/>
      <c r="AC191" s="10"/>
      <c r="AD191" s="10">
        <v>2</v>
      </c>
      <c r="AE191" s="10">
        <f t="shared" si="23"/>
        <v>267</v>
      </c>
    </row>
    <row r="192" spans="1:31">
      <c r="A192" s="4">
        <v>41</v>
      </c>
      <c r="B192" s="5">
        <v>1</v>
      </c>
      <c r="C192" s="14">
        <v>276</v>
      </c>
      <c r="D192" s="6" t="s">
        <v>96</v>
      </c>
      <c r="E192" s="47" t="s">
        <v>121</v>
      </c>
      <c r="F192" s="13">
        <v>1390</v>
      </c>
      <c r="G192" s="6" t="s">
        <v>81</v>
      </c>
      <c r="H192" s="25">
        <v>626</v>
      </c>
      <c r="I192" s="10">
        <v>123</v>
      </c>
      <c r="J192" s="10">
        <v>366</v>
      </c>
      <c r="K192" s="10">
        <v>10</v>
      </c>
      <c r="L192" s="10">
        <v>0</v>
      </c>
      <c r="M192" s="10">
        <v>1</v>
      </c>
      <c r="N192" s="10">
        <v>0</v>
      </c>
      <c r="O192" s="10">
        <v>0</v>
      </c>
      <c r="P192" s="10">
        <v>1</v>
      </c>
      <c r="Q192" s="10">
        <v>0</v>
      </c>
      <c r="R192" s="10">
        <v>6</v>
      </c>
      <c r="S192" s="10">
        <v>0</v>
      </c>
      <c r="T192" s="10">
        <v>0</v>
      </c>
      <c r="U192" s="26">
        <v>0</v>
      </c>
      <c r="V192" s="26">
        <v>0</v>
      </c>
      <c r="W192" s="26"/>
      <c r="X192" s="10"/>
      <c r="Y192" s="10"/>
      <c r="Z192" s="10"/>
      <c r="AA192" s="10"/>
      <c r="AB192" s="10"/>
      <c r="AC192" s="10"/>
      <c r="AD192" s="10">
        <v>1</v>
      </c>
      <c r="AE192" s="10">
        <f t="shared" si="23"/>
        <v>508</v>
      </c>
    </row>
    <row r="193" spans="1:31">
      <c r="A193" s="4">
        <v>42</v>
      </c>
      <c r="B193" s="5">
        <v>1</v>
      </c>
      <c r="C193" s="14">
        <v>276</v>
      </c>
      <c r="D193" s="6" t="s">
        <v>96</v>
      </c>
      <c r="E193" s="47" t="s">
        <v>122</v>
      </c>
      <c r="F193" s="13">
        <v>1391</v>
      </c>
      <c r="G193" s="6" t="s">
        <v>33</v>
      </c>
      <c r="H193" s="25">
        <v>400</v>
      </c>
      <c r="I193" s="10">
        <v>48</v>
      </c>
      <c r="J193" s="10">
        <v>207</v>
      </c>
      <c r="K193" s="10">
        <v>55</v>
      </c>
      <c r="L193" s="10">
        <v>1</v>
      </c>
      <c r="M193" s="10">
        <v>1</v>
      </c>
      <c r="N193" s="10">
        <v>0</v>
      </c>
      <c r="O193" s="10">
        <v>1</v>
      </c>
      <c r="P193" s="10">
        <v>1</v>
      </c>
      <c r="Q193" s="10">
        <v>0</v>
      </c>
      <c r="R193" s="10">
        <v>5</v>
      </c>
      <c r="S193" s="10">
        <v>0</v>
      </c>
      <c r="T193" s="10">
        <v>0</v>
      </c>
      <c r="U193" s="26">
        <v>3</v>
      </c>
      <c r="V193" s="26">
        <v>1</v>
      </c>
      <c r="W193" s="26"/>
      <c r="X193" s="10"/>
      <c r="Y193" s="10"/>
      <c r="Z193" s="10"/>
      <c r="AA193" s="10"/>
      <c r="AB193" s="10"/>
      <c r="AC193" s="10"/>
      <c r="AD193" s="10">
        <v>8</v>
      </c>
      <c r="AE193" s="10">
        <f t="shared" si="23"/>
        <v>331</v>
      </c>
    </row>
    <row r="194" spans="1:31">
      <c r="A194" s="4">
        <v>43</v>
      </c>
      <c r="B194" s="5">
        <v>1</v>
      </c>
      <c r="C194" s="14">
        <v>276</v>
      </c>
      <c r="D194" s="6" t="s">
        <v>96</v>
      </c>
      <c r="E194" s="47" t="s">
        <v>122</v>
      </c>
      <c r="F194" s="13">
        <v>1391</v>
      </c>
      <c r="G194" s="6" t="s">
        <v>34</v>
      </c>
      <c r="H194" s="25">
        <v>400</v>
      </c>
      <c r="I194" s="10">
        <v>42</v>
      </c>
      <c r="J194" s="10">
        <v>211</v>
      </c>
      <c r="K194" s="10">
        <v>41</v>
      </c>
      <c r="L194" s="10">
        <v>3</v>
      </c>
      <c r="M194" s="10">
        <v>8</v>
      </c>
      <c r="N194" s="10">
        <v>0</v>
      </c>
      <c r="O194" s="10">
        <v>1</v>
      </c>
      <c r="P194" s="10">
        <v>1</v>
      </c>
      <c r="Q194" s="10">
        <v>0</v>
      </c>
      <c r="R194" s="10">
        <v>5</v>
      </c>
      <c r="S194" s="10">
        <v>0</v>
      </c>
      <c r="T194" s="10">
        <v>0</v>
      </c>
      <c r="U194" s="26">
        <v>3</v>
      </c>
      <c r="V194" s="26">
        <v>1</v>
      </c>
      <c r="W194" s="26"/>
      <c r="X194" s="10"/>
      <c r="Y194" s="10"/>
      <c r="Z194" s="10"/>
      <c r="AA194" s="10"/>
      <c r="AB194" s="10"/>
      <c r="AC194" s="10"/>
      <c r="AD194" s="10">
        <v>3</v>
      </c>
      <c r="AE194" s="10">
        <f t="shared" si="23"/>
        <v>319</v>
      </c>
    </row>
    <row r="195" spans="1:31">
      <c r="A195" s="4">
        <v>44</v>
      </c>
      <c r="B195" s="5">
        <v>1</v>
      </c>
      <c r="C195" s="14">
        <v>276</v>
      </c>
      <c r="D195" s="6" t="s">
        <v>96</v>
      </c>
      <c r="E195" s="47" t="s">
        <v>123</v>
      </c>
      <c r="F195" s="13">
        <v>1391</v>
      </c>
      <c r="G195" s="6" t="s">
        <v>81</v>
      </c>
      <c r="H195" s="25">
        <v>136</v>
      </c>
      <c r="I195" s="10">
        <v>9</v>
      </c>
      <c r="J195" s="10">
        <v>114</v>
      </c>
      <c r="K195" s="10">
        <v>3</v>
      </c>
      <c r="L195" s="10">
        <v>0</v>
      </c>
      <c r="M195" s="10">
        <v>1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26">
        <v>0</v>
      </c>
      <c r="V195" s="26">
        <v>0</v>
      </c>
      <c r="W195" s="26"/>
      <c r="X195" s="10"/>
      <c r="Y195" s="10"/>
      <c r="Z195" s="10"/>
      <c r="AA195" s="10"/>
      <c r="AB195" s="10"/>
      <c r="AC195" s="10"/>
      <c r="AD195" s="10">
        <v>1</v>
      </c>
      <c r="AE195" s="10">
        <f t="shared" si="23"/>
        <v>128</v>
      </c>
    </row>
    <row r="196" spans="1:31">
      <c r="A196" s="4">
        <v>45</v>
      </c>
      <c r="B196" s="5">
        <v>1</v>
      </c>
      <c r="C196" s="14">
        <v>276</v>
      </c>
      <c r="D196" s="6" t="s">
        <v>96</v>
      </c>
      <c r="E196" s="47" t="s">
        <v>124</v>
      </c>
      <c r="F196" s="13">
        <v>1392</v>
      </c>
      <c r="G196" s="6" t="s">
        <v>33</v>
      </c>
      <c r="H196" s="25">
        <v>539</v>
      </c>
      <c r="I196" s="10">
        <v>57</v>
      </c>
      <c r="J196" s="10">
        <v>265</v>
      </c>
      <c r="K196" s="10">
        <v>53</v>
      </c>
      <c r="L196" s="10">
        <v>0</v>
      </c>
      <c r="M196" s="10">
        <v>3</v>
      </c>
      <c r="N196" s="10">
        <v>2</v>
      </c>
      <c r="O196" s="10">
        <v>2</v>
      </c>
      <c r="P196" s="10">
        <v>1</v>
      </c>
      <c r="Q196" s="10">
        <v>0</v>
      </c>
      <c r="R196" s="10">
        <v>5</v>
      </c>
      <c r="S196" s="10">
        <v>0</v>
      </c>
      <c r="T196" s="10">
        <v>0</v>
      </c>
      <c r="U196" s="26">
        <v>3</v>
      </c>
      <c r="V196" s="26">
        <v>1</v>
      </c>
      <c r="W196" s="26"/>
      <c r="X196" s="10"/>
      <c r="Y196" s="10"/>
      <c r="Z196" s="10"/>
      <c r="AA196" s="10"/>
      <c r="AB196" s="10"/>
      <c r="AC196" s="10"/>
      <c r="AD196" s="10">
        <v>19</v>
      </c>
      <c r="AE196" s="10">
        <f t="shared" si="23"/>
        <v>411</v>
      </c>
    </row>
    <row r="197" spans="1:31">
      <c r="A197" s="4">
        <v>46</v>
      </c>
      <c r="B197" s="5">
        <v>1</v>
      </c>
      <c r="C197" s="14">
        <v>276</v>
      </c>
      <c r="D197" s="6" t="s">
        <v>96</v>
      </c>
      <c r="E197" s="47" t="s">
        <v>124</v>
      </c>
      <c r="F197" s="13">
        <v>1392</v>
      </c>
      <c r="G197" s="6" t="s">
        <v>34</v>
      </c>
      <c r="H197" s="25">
        <v>538</v>
      </c>
      <c r="I197" s="10">
        <v>57</v>
      </c>
      <c r="J197" s="10">
        <v>247</v>
      </c>
      <c r="K197" s="10">
        <v>72</v>
      </c>
      <c r="L197" s="10">
        <v>1</v>
      </c>
      <c r="M197" s="10">
        <v>3</v>
      </c>
      <c r="N197" s="10">
        <v>1</v>
      </c>
      <c r="O197" s="10">
        <v>6</v>
      </c>
      <c r="P197" s="10">
        <v>2</v>
      </c>
      <c r="Q197" s="10">
        <v>0</v>
      </c>
      <c r="R197" s="10">
        <v>6</v>
      </c>
      <c r="S197" s="10">
        <v>0</v>
      </c>
      <c r="T197" s="10">
        <v>0</v>
      </c>
      <c r="U197" s="26">
        <v>0</v>
      </c>
      <c r="V197" s="26">
        <v>0</v>
      </c>
      <c r="W197" s="26"/>
      <c r="X197" s="10"/>
      <c r="Y197" s="10"/>
      <c r="Z197" s="10"/>
      <c r="AA197" s="10"/>
      <c r="AB197" s="10"/>
      <c r="AC197" s="10"/>
      <c r="AD197" s="10">
        <v>7</v>
      </c>
      <c r="AE197" s="10">
        <f t="shared" si="23"/>
        <v>402</v>
      </c>
    </row>
    <row r="198" spans="1:31">
      <c r="A198" s="4">
        <v>47</v>
      </c>
      <c r="B198" s="5">
        <v>1</v>
      </c>
      <c r="C198" s="14">
        <v>276</v>
      </c>
      <c r="D198" s="6" t="s">
        <v>96</v>
      </c>
      <c r="E198" s="47" t="s">
        <v>124</v>
      </c>
      <c r="F198" s="13">
        <v>1392</v>
      </c>
      <c r="G198" s="6" t="s">
        <v>35</v>
      </c>
      <c r="H198" s="25">
        <v>538</v>
      </c>
      <c r="I198" s="10">
        <v>39</v>
      </c>
      <c r="J198" s="10">
        <v>292</v>
      </c>
      <c r="K198" s="10">
        <v>56</v>
      </c>
      <c r="L198" s="10">
        <v>2</v>
      </c>
      <c r="M198" s="10">
        <v>1</v>
      </c>
      <c r="N198" s="10">
        <v>1</v>
      </c>
      <c r="O198" s="10">
        <v>2</v>
      </c>
      <c r="P198" s="10">
        <v>1</v>
      </c>
      <c r="Q198" s="10">
        <v>0</v>
      </c>
      <c r="R198" s="10">
        <v>9</v>
      </c>
      <c r="S198" s="10">
        <v>0</v>
      </c>
      <c r="T198" s="10">
        <v>0</v>
      </c>
      <c r="U198" s="26">
        <v>3</v>
      </c>
      <c r="V198" s="26">
        <v>0</v>
      </c>
      <c r="W198" s="26"/>
      <c r="X198" s="10"/>
      <c r="Y198" s="10"/>
      <c r="Z198" s="10"/>
      <c r="AA198" s="10"/>
      <c r="AB198" s="10"/>
      <c r="AC198" s="10"/>
      <c r="AD198" s="10">
        <v>6</v>
      </c>
      <c r="AE198" s="10">
        <f t="shared" si="23"/>
        <v>412</v>
      </c>
    </row>
    <row r="199" spans="1:31">
      <c r="A199" s="4">
        <v>48</v>
      </c>
      <c r="B199" s="5">
        <v>1</v>
      </c>
      <c r="C199" s="14">
        <v>276</v>
      </c>
      <c r="D199" s="6" t="s">
        <v>96</v>
      </c>
      <c r="E199" s="47" t="s">
        <v>125</v>
      </c>
      <c r="F199" s="13">
        <v>1393</v>
      </c>
      <c r="G199" s="6" t="s">
        <v>33</v>
      </c>
      <c r="H199" s="25">
        <v>593</v>
      </c>
      <c r="I199" s="10">
        <v>56</v>
      </c>
      <c r="J199" s="10">
        <v>216</v>
      </c>
      <c r="K199" s="10">
        <v>204</v>
      </c>
      <c r="L199" s="10">
        <v>0</v>
      </c>
      <c r="M199" s="10">
        <v>5</v>
      </c>
      <c r="N199" s="10">
        <v>0</v>
      </c>
      <c r="O199" s="10">
        <v>15</v>
      </c>
      <c r="P199" s="10">
        <v>0</v>
      </c>
      <c r="Q199" s="10">
        <v>0</v>
      </c>
      <c r="R199" s="10">
        <v>2</v>
      </c>
      <c r="S199" s="10">
        <v>0</v>
      </c>
      <c r="T199" s="10">
        <v>0</v>
      </c>
      <c r="U199" s="26">
        <v>4</v>
      </c>
      <c r="V199" s="26">
        <v>0</v>
      </c>
      <c r="W199" s="26"/>
      <c r="X199" s="10"/>
      <c r="Y199" s="10"/>
      <c r="Z199" s="10"/>
      <c r="AA199" s="10"/>
      <c r="AB199" s="10"/>
      <c r="AC199" s="10"/>
      <c r="AD199" s="10">
        <v>4</v>
      </c>
      <c r="AE199" s="10">
        <f t="shared" si="23"/>
        <v>506</v>
      </c>
    </row>
    <row r="200" spans="1:31">
      <c r="A200" s="4">
        <v>49</v>
      </c>
      <c r="B200" s="5">
        <v>1</v>
      </c>
      <c r="C200" s="14">
        <v>276</v>
      </c>
      <c r="D200" s="6" t="s">
        <v>96</v>
      </c>
      <c r="E200" s="47" t="s">
        <v>125</v>
      </c>
      <c r="F200" s="13">
        <v>1393</v>
      </c>
      <c r="G200" s="6" t="s">
        <v>34</v>
      </c>
      <c r="H200" s="25">
        <v>592</v>
      </c>
      <c r="I200" s="10">
        <v>82</v>
      </c>
      <c r="J200" s="10">
        <v>197</v>
      </c>
      <c r="K200" s="10">
        <v>197</v>
      </c>
      <c r="L200" s="10">
        <v>4</v>
      </c>
      <c r="M200" s="10">
        <v>5</v>
      </c>
      <c r="N200" s="10">
        <v>0</v>
      </c>
      <c r="O200" s="10">
        <v>2</v>
      </c>
      <c r="P200" s="10">
        <v>0</v>
      </c>
      <c r="Q200" s="10">
        <v>0</v>
      </c>
      <c r="R200" s="10">
        <v>1</v>
      </c>
      <c r="S200" s="10">
        <v>0</v>
      </c>
      <c r="T200" s="10">
        <v>0</v>
      </c>
      <c r="U200" s="26">
        <v>4</v>
      </c>
      <c r="V200" s="26">
        <v>1</v>
      </c>
      <c r="W200" s="26"/>
      <c r="X200" s="10"/>
      <c r="Y200" s="10"/>
      <c r="Z200" s="10"/>
      <c r="AA200" s="10"/>
      <c r="AB200" s="10"/>
      <c r="AC200" s="10"/>
      <c r="AD200" s="10">
        <v>0</v>
      </c>
      <c r="AE200" s="10">
        <f t="shared" si="23"/>
        <v>493</v>
      </c>
    </row>
    <row r="201" spans="1:31">
      <c r="A201" s="4">
        <v>50</v>
      </c>
      <c r="B201" s="5">
        <v>1</v>
      </c>
      <c r="C201" s="14">
        <v>276</v>
      </c>
      <c r="D201" s="6" t="s">
        <v>96</v>
      </c>
      <c r="E201" s="47" t="s">
        <v>126</v>
      </c>
      <c r="F201" s="13">
        <v>1394</v>
      </c>
      <c r="G201" s="6" t="s">
        <v>33</v>
      </c>
      <c r="H201" s="25">
        <v>680</v>
      </c>
      <c r="I201" s="10">
        <v>70</v>
      </c>
      <c r="J201" s="10">
        <v>321</v>
      </c>
      <c r="K201" s="10">
        <v>126</v>
      </c>
      <c r="L201" s="10">
        <v>0</v>
      </c>
      <c r="M201" s="10">
        <v>3</v>
      </c>
      <c r="N201" s="10">
        <v>1</v>
      </c>
      <c r="O201" s="10">
        <v>11</v>
      </c>
      <c r="P201" s="10">
        <v>2</v>
      </c>
      <c r="Q201" s="10">
        <v>0</v>
      </c>
      <c r="R201" s="10">
        <v>3</v>
      </c>
      <c r="S201" s="10">
        <v>0</v>
      </c>
      <c r="T201" s="10">
        <v>0</v>
      </c>
      <c r="U201" s="26">
        <v>7</v>
      </c>
      <c r="V201" s="26">
        <v>1</v>
      </c>
      <c r="W201" s="26"/>
      <c r="X201" s="10"/>
      <c r="Y201" s="10"/>
      <c r="Z201" s="10"/>
      <c r="AA201" s="10"/>
      <c r="AB201" s="10"/>
      <c r="AC201" s="10"/>
      <c r="AD201" s="10">
        <v>7</v>
      </c>
      <c r="AE201" s="10">
        <f t="shared" si="23"/>
        <v>552</v>
      </c>
    </row>
    <row r="202" spans="1:31">
      <c r="A202" s="4">
        <v>51</v>
      </c>
      <c r="B202" s="5">
        <v>1</v>
      </c>
      <c r="C202" s="14">
        <v>276</v>
      </c>
      <c r="D202" s="6" t="s">
        <v>96</v>
      </c>
      <c r="E202" s="47" t="s">
        <v>127</v>
      </c>
      <c r="F202" s="13">
        <v>1395</v>
      </c>
      <c r="G202" s="6" t="s">
        <v>33</v>
      </c>
      <c r="H202" s="25">
        <v>591</v>
      </c>
      <c r="I202" s="10">
        <v>97</v>
      </c>
      <c r="J202" s="10">
        <v>305</v>
      </c>
      <c r="K202" s="10">
        <v>70</v>
      </c>
      <c r="L202" s="10">
        <v>0</v>
      </c>
      <c r="M202" s="10">
        <v>3</v>
      </c>
      <c r="N202" s="10">
        <v>0</v>
      </c>
      <c r="O202" s="10">
        <v>9</v>
      </c>
      <c r="P202" s="10">
        <v>0</v>
      </c>
      <c r="Q202" s="10">
        <v>0</v>
      </c>
      <c r="R202" s="10">
        <v>2</v>
      </c>
      <c r="S202" s="10">
        <v>0</v>
      </c>
      <c r="T202" s="10">
        <v>0</v>
      </c>
      <c r="U202" s="26">
        <v>0</v>
      </c>
      <c r="V202" s="26">
        <v>0</v>
      </c>
      <c r="W202" s="26"/>
      <c r="X202" s="10"/>
      <c r="Y202" s="10"/>
      <c r="Z202" s="10"/>
      <c r="AA202" s="10"/>
      <c r="AB202" s="10"/>
      <c r="AC202" s="10"/>
      <c r="AD202" s="10">
        <v>0</v>
      </c>
      <c r="AE202" s="10">
        <f t="shared" si="23"/>
        <v>486</v>
      </c>
    </row>
    <row r="203" spans="1:31">
      <c r="A203" s="4">
        <v>52</v>
      </c>
      <c r="B203" s="5">
        <v>1</v>
      </c>
      <c r="C203" s="14">
        <v>276</v>
      </c>
      <c r="D203" s="6" t="s">
        <v>96</v>
      </c>
      <c r="E203" s="47" t="s">
        <v>128</v>
      </c>
      <c r="F203" s="13">
        <v>1395</v>
      </c>
      <c r="G203" s="6" t="s">
        <v>81</v>
      </c>
      <c r="H203" s="25">
        <v>578</v>
      </c>
      <c r="I203" s="10">
        <v>52</v>
      </c>
      <c r="J203" s="10">
        <v>314</v>
      </c>
      <c r="K203" s="10">
        <v>107</v>
      </c>
      <c r="L203" s="10">
        <v>1</v>
      </c>
      <c r="M203" s="10">
        <v>6</v>
      </c>
      <c r="N203" s="10">
        <v>1</v>
      </c>
      <c r="O203" s="10">
        <v>5</v>
      </c>
      <c r="P203" s="10">
        <v>1</v>
      </c>
      <c r="Q203" s="10">
        <v>0</v>
      </c>
      <c r="R203" s="10">
        <v>1</v>
      </c>
      <c r="S203" s="10">
        <v>0</v>
      </c>
      <c r="T203" s="10">
        <v>0</v>
      </c>
      <c r="U203" s="26">
        <v>1</v>
      </c>
      <c r="V203" s="26">
        <v>3</v>
      </c>
      <c r="W203" s="26"/>
      <c r="X203" s="10"/>
      <c r="Y203" s="10"/>
      <c r="Z203" s="10"/>
      <c r="AA203" s="10"/>
      <c r="AB203" s="10"/>
      <c r="AC203" s="10"/>
      <c r="AD203" s="10">
        <v>2</v>
      </c>
      <c r="AE203" s="10">
        <f t="shared" si="23"/>
        <v>494</v>
      </c>
    </row>
    <row r="204" spans="1:31">
      <c r="C204" s="15" t="s">
        <v>65</v>
      </c>
      <c r="D204" s="688" t="s">
        <v>66</v>
      </c>
      <c r="E204" s="688"/>
      <c r="F204" s="23"/>
      <c r="G204" s="23"/>
      <c r="H204" s="17">
        <f>SUM(H152:H203)</f>
        <v>26089</v>
      </c>
      <c r="I204" s="17">
        <f>SUM(I152:I203)</f>
        <v>4508</v>
      </c>
      <c r="J204" s="17">
        <f t="shared" ref="J204:AD204" si="24">SUM(J152:J203)</f>
        <v>11908</v>
      </c>
      <c r="K204" s="17">
        <f t="shared" si="24"/>
        <v>2491</v>
      </c>
      <c r="L204" s="17">
        <f t="shared" si="24"/>
        <v>55</v>
      </c>
      <c r="M204" s="17">
        <f t="shared" si="24"/>
        <v>417</v>
      </c>
      <c r="N204" s="17">
        <f t="shared" si="24"/>
        <v>49</v>
      </c>
      <c r="O204" s="17">
        <f t="shared" si="24"/>
        <v>282</v>
      </c>
      <c r="P204" s="17">
        <f t="shared" si="24"/>
        <v>44</v>
      </c>
      <c r="Q204" s="17">
        <f t="shared" si="24"/>
        <v>0</v>
      </c>
      <c r="R204" s="17">
        <f t="shared" si="24"/>
        <v>545</v>
      </c>
      <c r="S204" s="17">
        <f t="shared" si="24"/>
        <v>0</v>
      </c>
      <c r="T204" s="17">
        <f t="shared" si="24"/>
        <v>0</v>
      </c>
      <c r="U204" s="17">
        <f t="shared" si="24"/>
        <v>299</v>
      </c>
      <c r="V204" s="17">
        <f t="shared" si="24"/>
        <v>80</v>
      </c>
      <c r="W204" s="17">
        <f t="shared" si="24"/>
        <v>0</v>
      </c>
      <c r="X204" s="17">
        <f t="shared" si="24"/>
        <v>0</v>
      </c>
      <c r="Y204" s="17">
        <f t="shared" si="24"/>
        <v>0</v>
      </c>
      <c r="Z204" s="17">
        <f t="shared" si="24"/>
        <v>0</v>
      </c>
      <c r="AA204" s="17">
        <f t="shared" si="24"/>
        <v>0</v>
      </c>
      <c r="AB204" s="17">
        <f t="shared" si="24"/>
        <v>0</v>
      </c>
      <c r="AC204" s="17">
        <f t="shared" si="24"/>
        <v>0</v>
      </c>
      <c r="AD204" s="17">
        <f t="shared" si="24"/>
        <v>310</v>
      </c>
      <c r="AE204" s="17">
        <f>SUM(AE152:AE203)</f>
        <v>20988</v>
      </c>
    </row>
    <row r="205" spans="1:31">
      <c r="F205" s="12"/>
      <c r="G205" s="12"/>
      <c r="O205" s="3"/>
      <c r="U205" s="3">
        <f>U204/2</f>
        <v>149.5</v>
      </c>
      <c r="V205" s="3">
        <f>V204/2</f>
        <v>40</v>
      </c>
      <c r="W205" s="3"/>
      <c r="X205" s="3"/>
      <c r="Y205" s="3"/>
      <c r="Z205" s="3"/>
      <c r="AA205" s="3"/>
      <c r="AB205" s="3"/>
    </row>
    <row r="206" spans="1:31">
      <c r="C206" s="15" t="s">
        <v>67</v>
      </c>
      <c r="D206" s="689" t="s">
        <v>68</v>
      </c>
      <c r="E206" s="690"/>
      <c r="F206" s="690"/>
      <c r="G206" s="691"/>
      <c r="H206" s="16" t="s">
        <v>8</v>
      </c>
      <c r="I206" s="9" t="s">
        <v>9</v>
      </c>
      <c r="J206" s="9" t="s">
        <v>10</v>
      </c>
      <c r="K206" s="9" t="s">
        <v>11</v>
      </c>
      <c r="L206" s="9" t="s">
        <v>12</v>
      </c>
      <c r="M206" s="9" t="s">
        <v>13</v>
      </c>
      <c r="N206" s="9" t="s">
        <v>14</v>
      </c>
      <c r="O206" s="9" t="s">
        <v>15</v>
      </c>
      <c r="P206" s="9" t="s">
        <v>16</v>
      </c>
      <c r="Q206" s="9" t="s">
        <v>17</v>
      </c>
      <c r="R206" s="9" t="s">
        <v>18</v>
      </c>
      <c r="S206" s="9" t="s">
        <v>19</v>
      </c>
      <c r="T206" s="9" t="s">
        <v>20</v>
      </c>
      <c r="U206" s="9" t="s">
        <v>24</v>
      </c>
      <c r="V206" s="9" t="s">
        <v>25</v>
      </c>
      <c r="W206" s="9" t="s">
        <v>26</v>
      </c>
      <c r="X206" s="9" t="s">
        <v>27</v>
      </c>
      <c r="Y206" s="9" t="s">
        <v>28</v>
      </c>
      <c r="Z206" s="9" t="s">
        <v>29</v>
      </c>
      <c r="AA206" s="9" t="s">
        <v>30</v>
      </c>
      <c r="AB206" s="9" t="s">
        <v>31</v>
      </c>
    </row>
    <row r="207" spans="1:31">
      <c r="D207" s="692"/>
      <c r="E207" s="693"/>
      <c r="F207" s="693"/>
      <c r="G207" s="694"/>
      <c r="H207" s="10">
        <f>H204</f>
        <v>26089</v>
      </c>
      <c r="I207" s="10">
        <f>I204+150</f>
        <v>4658</v>
      </c>
      <c r="J207" s="10">
        <f>J204+40</f>
        <v>11948</v>
      </c>
      <c r="K207" s="10">
        <f>K204+149</f>
        <v>2640</v>
      </c>
      <c r="L207" s="10">
        <f>L204+40</f>
        <v>95</v>
      </c>
      <c r="M207" s="10">
        <f t="shared" ref="M207:T207" si="25">M204</f>
        <v>417</v>
      </c>
      <c r="N207" s="10">
        <f t="shared" si="25"/>
        <v>49</v>
      </c>
      <c r="O207" s="10">
        <f t="shared" si="25"/>
        <v>282</v>
      </c>
      <c r="P207" s="10">
        <f t="shared" si="25"/>
        <v>44</v>
      </c>
      <c r="Q207" s="10">
        <f t="shared" si="25"/>
        <v>0</v>
      </c>
      <c r="R207" s="10">
        <f t="shared" si="25"/>
        <v>545</v>
      </c>
      <c r="S207" s="10">
        <f t="shared" si="25"/>
        <v>0</v>
      </c>
      <c r="T207" s="10">
        <f t="shared" si="25"/>
        <v>0</v>
      </c>
      <c r="U207" s="10">
        <f>X152</f>
        <v>0</v>
      </c>
      <c r="V207" s="10">
        <f>Y152</f>
        <v>0</v>
      </c>
      <c r="W207" s="10">
        <f>Z152</f>
        <v>0</v>
      </c>
      <c r="X207" s="10">
        <f>AA152</f>
        <v>0</v>
      </c>
      <c r="Y207" s="10">
        <f>AB152</f>
        <v>0</v>
      </c>
      <c r="Z207" s="10">
        <f>AC204</f>
        <v>0</v>
      </c>
      <c r="AA207" s="10">
        <f>AD204</f>
        <v>310</v>
      </c>
      <c r="AB207" s="10">
        <f>SUM(I207:AA207)</f>
        <v>20988</v>
      </c>
    </row>
    <row r="208" spans="1:31">
      <c r="F208" s="12"/>
      <c r="G208" s="12"/>
      <c r="O208" s="3"/>
      <c r="U208" s="3"/>
      <c r="V208" s="3"/>
      <c r="W208" s="3"/>
      <c r="X208" s="3"/>
      <c r="Y208" s="3"/>
      <c r="Z208" s="3"/>
      <c r="AA208" s="3"/>
      <c r="AB208" s="3"/>
    </row>
    <row r="209" spans="1:31" ht="30.75" customHeight="1">
      <c r="C209" s="15" t="s">
        <v>69</v>
      </c>
      <c r="D209" s="695" t="s">
        <v>70</v>
      </c>
      <c r="E209" s="695"/>
      <c r="F209" s="695"/>
      <c r="G209" s="695"/>
      <c r="H209" s="16" t="s">
        <v>8</v>
      </c>
      <c r="I209" s="696" t="s">
        <v>71</v>
      </c>
      <c r="J209" s="696"/>
      <c r="K209" s="696" t="s">
        <v>72</v>
      </c>
      <c r="L209" s="696"/>
      <c r="M209" s="9" t="s">
        <v>13</v>
      </c>
      <c r="N209" s="9" t="s">
        <v>14</v>
      </c>
      <c r="O209" s="9" t="s">
        <v>15</v>
      </c>
      <c r="P209" s="9" t="s">
        <v>16</v>
      </c>
      <c r="Q209" s="9" t="s">
        <v>17</v>
      </c>
      <c r="R209" s="9" t="s">
        <v>18</v>
      </c>
      <c r="S209" s="9" t="s">
        <v>19</v>
      </c>
      <c r="T209" s="9" t="s">
        <v>20</v>
      </c>
      <c r="U209" s="9" t="s">
        <v>24</v>
      </c>
      <c r="V209" s="9" t="s">
        <v>25</v>
      </c>
      <c r="W209" s="9" t="s">
        <v>26</v>
      </c>
      <c r="X209" s="9" t="s">
        <v>27</v>
      </c>
      <c r="Y209" s="9" t="s">
        <v>28</v>
      </c>
      <c r="Z209" s="9" t="s">
        <v>29</v>
      </c>
      <c r="AA209" s="9" t="s">
        <v>30</v>
      </c>
      <c r="AB209" s="9" t="s">
        <v>31</v>
      </c>
    </row>
    <row r="210" spans="1:31">
      <c r="D210" s="695"/>
      <c r="E210" s="695"/>
      <c r="F210" s="695"/>
      <c r="G210" s="695"/>
      <c r="H210" s="10">
        <f>H204</f>
        <v>26089</v>
      </c>
      <c r="I210" s="697">
        <f>I207+K207</f>
        <v>7298</v>
      </c>
      <c r="J210" s="697"/>
      <c r="K210" s="697">
        <f>J207+L207</f>
        <v>12043</v>
      </c>
      <c r="L210" s="697"/>
      <c r="M210" s="10">
        <f>M207</f>
        <v>417</v>
      </c>
      <c r="N210" s="10">
        <f t="shared" ref="N210:S210" si="26">N207</f>
        <v>49</v>
      </c>
      <c r="O210" s="10">
        <f t="shared" si="26"/>
        <v>282</v>
      </c>
      <c r="P210" s="10">
        <f t="shared" si="26"/>
        <v>44</v>
      </c>
      <c r="Q210" s="10">
        <f t="shared" si="26"/>
        <v>0</v>
      </c>
      <c r="R210" s="10">
        <f t="shared" si="26"/>
        <v>545</v>
      </c>
      <c r="S210" s="10">
        <f t="shared" si="26"/>
        <v>0</v>
      </c>
      <c r="T210" s="10">
        <f>T207</f>
        <v>0</v>
      </c>
      <c r="U210" s="10">
        <f>U207</f>
        <v>0</v>
      </c>
      <c r="V210" s="10">
        <f t="shared" ref="V210:Y210" si="27">V207</f>
        <v>0</v>
      </c>
      <c r="W210" s="10">
        <f t="shared" si="27"/>
        <v>0</v>
      </c>
      <c r="X210" s="10">
        <f t="shared" si="27"/>
        <v>0</v>
      </c>
      <c r="Y210" s="10">
        <f t="shared" si="27"/>
        <v>0</v>
      </c>
      <c r="Z210" s="10">
        <f>Z207</f>
        <v>0</v>
      </c>
      <c r="AA210" s="10">
        <f>AA207</f>
        <v>310</v>
      </c>
      <c r="AB210" s="10">
        <f>SUM(I210:AA210)</f>
        <v>20988</v>
      </c>
    </row>
    <row r="213" spans="1:31">
      <c r="A213" s="7" t="s">
        <v>1</v>
      </c>
      <c r="B213" s="2" t="s">
        <v>2</v>
      </c>
      <c r="C213" s="8" t="s">
        <v>3</v>
      </c>
      <c r="D213" s="7" t="s">
        <v>4</v>
      </c>
      <c r="E213" s="318" t="s">
        <v>5</v>
      </c>
      <c r="F213" s="1" t="s">
        <v>6</v>
      </c>
      <c r="G213" s="1" t="s">
        <v>7</v>
      </c>
      <c r="H213" s="1" t="s">
        <v>8</v>
      </c>
      <c r="I213" s="9" t="s">
        <v>9</v>
      </c>
      <c r="J213" s="9" t="s">
        <v>10</v>
      </c>
      <c r="K213" s="9" t="s">
        <v>11</v>
      </c>
      <c r="L213" s="9" t="s">
        <v>12</v>
      </c>
      <c r="M213" s="9" t="s">
        <v>13</v>
      </c>
      <c r="N213" s="9" t="s">
        <v>14</v>
      </c>
      <c r="O213" s="9" t="s">
        <v>15</v>
      </c>
      <c r="P213" s="9" t="s">
        <v>16</v>
      </c>
      <c r="Q213" s="9" t="s">
        <v>17</v>
      </c>
      <c r="R213" s="9" t="s">
        <v>18</v>
      </c>
      <c r="S213" s="9" t="s">
        <v>19</v>
      </c>
      <c r="T213" s="9" t="s">
        <v>20</v>
      </c>
      <c r="U213" s="11" t="s">
        <v>21</v>
      </c>
      <c r="V213" s="11" t="s">
        <v>22</v>
      </c>
      <c r="W213" s="11" t="s">
        <v>23</v>
      </c>
      <c r="X213" s="9" t="s">
        <v>24</v>
      </c>
      <c r="Y213" s="9" t="s">
        <v>25</v>
      </c>
      <c r="Z213" s="9" t="s">
        <v>26</v>
      </c>
      <c r="AA213" s="9" t="s">
        <v>27</v>
      </c>
      <c r="AB213" s="9" t="s">
        <v>28</v>
      </c>
      <c r="AC213" s="9" t="s">
        <v>29</v>
      </c>
      <c r="AD213" s="9" t="s">
        <v>30</v>
      </c>
      <c r="AE213" s="9" t="s">
        <v>31</v>
      </c>
    </row>
    <row r="214" spans="1:31">
      <c r="A214" s="4">
        <v>1</v>
      </c>
      <c r="B214" s="5">
        <v>1</v>
      </c>
      <c r="C214" s="14">
        <v>2</v>
      </c>
      <c r="D214" s="6" t="s">
        <v>129</v>
      </c>
      <c r="E214" s="47" t="s">
        <v>129</v>
      </c>
      <c r="F214" s="13">
        <v>1473</v>
      </c>
      <c r="G214" s="6" t="s">
        <v>33</v>
      </c>
      <c r="H214" s="25">
        <v>710</v>
      </c>
      <c r="I214" s="10">
        <v>5</v>
      </c>
      <c r="J214" s="10">
        <v>159</v>
      </c>
      <c r="K214" s="10">
        <v>8</v>
      </c>
      <c r="L214" s="10">
        <v>1</v>
      </c>
      <c r="M214" s="10">
        <v>3</v>
      </c>
      <c r="N214" s="10">
        <v>99</v>
      </c>
      <c r="O214" s="10">
        <v>0</v>
      </c>
      <c r="P214" s="10">
        <v>5</v>
      </c>
      <c r="Q214" s="10">
        <v>0</v>
      </c>
      <c r="R214" s="10">
        <v>293</v>
      </c>
      <c r="S214" s="10">
        <v>0</v>
      </c>
      <c r="T214" s="10">
        <v>0</v>
      </c>
      <c r="U214" s="26">
        <v>0</v>
      </c>
      <c r="V214" s="26">
        <v>1</v>
      </c>
      <c r="W214" s="26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13</v>
      </c>
      <c r="AE214" s="10">
        <v>587</v>
      </c>
    </row>
    <row r="215" spans="1:31">
      <c r="A215" s="4">
        <v>2</v>
      </c>
      <c r="B215" s="5">
        <v>1</v>
      </c>
      <c r="C215" s="14">
        <v>2</v>
      </c>
      <c r="D215" s="6" t="s">
        <v>129</v>
      </c>
      <c r="E215" s="47" t="s">
        <v>129</v>
      </c>
      <c r="F215" s="13">
        <v>1473</v>
      </c>
      <c r="G215" s="6" t="s">
        <v>34</v>
      </c>
      <c r="H215" s="25">
        <v>709</v>
      </c>
      <c r="I215" s="10">
        <v>8</v>
      </c>
      <c r="J215" s="10">
        <v>148</v>
      </c>
      <c r="K215" s="10">
        <v>4</v>
      </c>
      <c r="L215" s="10">
        <v>1</v>
      </c>
      <c r="M215" s="10">
        <v>6</v>
      </c>
      <c r="N215" s="10">
        <v>129</v>
      </c>
      <c r="O215" s="10">
        <v>0</v>
      </c>
      <c r="P215" s="10">
        <v>9</v>
      </c>
      <c r="Q215" s="10">
        <v>0</v>
      </c>
      <c r="R215" s="10">
        <v>272</v>
      </c>
      <c r="S215" s="10">
        <v>0</v>
      </c>
      <c r="T215" s="10">
        <v>0</v>
      </c>
      <c r="U215" s="26">
        <v>0</v>
      </c>
      <c r="V215" s="26">
        <v>1</v>
      </c>
      <c r="W215" s="26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10</v>
      </c>
      <c r="AE215" s="10">
        <v>588</v>
      </c>
    </row>
    <row r="216" spans="1:31">
      <c r="A216" s="4">
        <v>3</v>
      </c>
      <c r="B216" s="5">
        <v>1</v>
      </c>
      <c r="C216" s="14">
        <v>2</v>
      </c>
      <c r="D216" s="6" t="s">
        <v>129</v>
      </c>
      <c r="E216" s="47" t="s">
        <v>129</v>
      </c>
      <c r="F216" s="13">
        <v>1474</v>
      </c>
      <c r="G216" s="6" t="s">
        <v>33</v>
      </c>
      <c r="H216" s="25">
        <v>538</v>
      </c>
      <c r="I216" s="10">
        <v>2</v>
      </c>
      <c r="J216" s="10">
        <v>202</v>
      </c>
      <c r="K216" s="10">
        <v>4</v>
      </c>
      <c r="L216" s="10">
        <v>1</v>
      </c>
      <c r="M216" s="10">
        <v>4</v>
      </c>
      <c r="N216" s="10">
        <v>193</v>
      </c>
      <c r="O216" s="10">
        <v>0</v>
      </c>
      <c r="P216" s="10">
        <v>3</v>
      </c>
      <c r="Q216" s="10">
        <v>0</v>
      </c>
      <c r="R216" s="10">
        <v>133</v>
      </c>
      <c r="S216" s="10">
        <v>0</v>
      </c>
      <c r="T216" s="10">
        <v>0</v>
      </c>
      <c r="U216" s="26">
        <v>0</v>
      </c>
      <c r="V216" s="26">
        <v>0</v>
      </c>
      <c r="W216" s="26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9</v>
      </c>
      <c r="AE216" s="10">
        <v>451</v>
      </c>
    </row>
    <row r="217" spans="1:31">
      <c r="A217" s="4">
        <v>4</v>
      </c>
      <c r="B217" s="5">
        <v>1</v>
      </c>
      <c r="C217" s="14">
        <v>2</v>
      </c>
      <c r="D217" s="6" t="s">
        <v>129</v>
      </c>
      <c r="E217" s="47" t="s">
        <v>129</v>
      </c>
      <c r="F217" s="13">
        <v>1474</v>
      </c>
      <c r="G217" s="6" t="s">
        <v>34</v>
      </c>
      <c r="H217" s="25">
        <v>537</v>
      </c>
      <c r="I217" s="10">
        <v>8</v>
      </c>
      <c r="J217" s="10">
        <v>157</v>
      </c>
      <c r="K217" s="10">
        <v>3</v>
      </c>
      <c r="L217" s="10">
        <v>0</v>
      </c>
      <c r="M217" s="10">
        <v>4</v>
      </c>
      <c r="N217" s="10">
        <v>133</v>
      </c>
      <c r="O217" s="10">
        <v>0</v>
      </c>
      <c r="P217" s="10">
        <v>3</v>
      </c>
      <c r="Q217" s="10">
        <v>0</v>
      </c>
      <c r="R217" s="10">
        <v>134</v>
      </c>
      <c r="S217" s="10">
        <v>0</v>
      </c>
      <c r="T217" s="10">
        <v>0</v>
      </c>
      <c r="U217" s="26">
        <v>0</v>
      </c>
      <c r="V217" s="26">
        <v>1</v>
      </c>
      <c r="W217" s="26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4</v>
      </c>
      <c r="AE217" s="10">
        <f t="shared" ref="AE217:AE227" si="28">SUM(I217:AD217)</f>
        <v>447</v>
      </c>
    </row>
    <row r="218" spans="1:31">
      <c r="A218" s="4">
        <v>5</v>
      </c>
      <c r="B218" s="5">
        <v>1</v>
      </c>
      <c r="C218" s="14">
        <v>2</v>
      </c>
      <c r="D218" s="6" t="s">
        <v>129</v>
      </c>
      <c r="E218" s="47" t="s">
        <v>129</v>
      </c>
      <c r="F218" s="13">
        <v>1474</v>
      </c>
      <c r="G218" s="6" t="s">
        <v>35</v>
      </c>
      <c r="H218" s="25">
        <v>537</v>
      </c>
      <c r="I218" s="10">
        <v>4</v>
      </c>
      <c r="J218" s="10">
        <v>140</v>
      </c>
      <c r="K218" s="10">
        <v>4</v>
      </c>
      <c r="L218" s="10">
        <v>5</v>
      </c>
      <c r="M218" s="10">
        <v>5</v>
      </c>
      <c r="N218" s="10">
        <v>136</v>
      </c>
      <c r="O218" s="10">
        <v>0</v>
      </c>
      <c r="P218" s="10">
        <v>2</v>
      </c>
      <c r="Q218" s="10">
        <v>0</v>
      </c>
      <c r="R218" s="10">
        <v>134</v>
      </c>
      <c r="S218" s="10">
        <v>0</v>
      </c>
      <c r="T218" s="10">
        <v>0</v>
      </c>
      <c r="U218" s="26">
        <v>0</v>
      </c>
      <c r="V218" s="26">
        <v>1</v>
      </c>
      <c r="W218" s="26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12</v>
      </c>
      <c r="AE218" s="10">
        <f t="shared" si="28"/>
        <v>443</v>
      </c>
    </row>
    <row r="219" spans="1:31">
      <c r="A219" s="4">
        <v>6</v>
      </c>
      <c r="B219" s="5">
        <v>1</v>
      </c>
      <c r="C219" s="14">
        <v>2</v>
      </c>
      <c r="D219" s="6" t="s">
        <v>129</v>
      </c>
      <c r="E219" s="47" t="s">
        <v>130</v>
      </c>
      <c r="F219" s="13">
        <v>1475</v>
      </c>
      <c r="G219" s="6" t="s">
        <v>33</v>
      </c>
      <c r="H219" s="25">
        <v>418</v>
      </c>
      <c r="I219" s="10">
        <v>19</v>
      </c>
      <c r="J219" s="10">
        <v>76</v>
      </c>
      <c r="K219" s="10">
        <v>3</v>
      </c>
      <c r="L219" s="10">
        <v>0</v>
      </c>
      <c r="M219" s="10">
        <v>2</v>
      </c>
      <c r="N219" s="10">
        <v>118</v>
      </c>
      <c r="O219" s="10">
        <v>0</v>
      </c>
      <c r="P219" s="10">
        <v>3</v>
      </c>
      <c r="Q219" s="10">
        <v>0</v>
      </c>
      <c r="R219" s="10">
        <v>96</v>
      </c>
      <c r="S219" s="10">
        <v>0</v>
      </c>
      <c r="T219" s="10">
        <v>0</v>
      </c>
      <c r="U219" s="26">
        <v>1</v>
      </c>
      <c r="V219" s="26">
        <v>2</v>
      </c>
      <c r="W219" s="26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8</v>
      </c>
      <c r="AE219" s="10">
        <f t="shared" si="28"/>
        <v>328</v>
      </c>
    </row>
    <row r="220" spans="1:31">
      <c r="A220" s="4">
        <v>7</v>
      </c>
      <c r="B220" s="5">
        <v>1</v>
      </c>
      <c r="C220" s="14">
        <v>2</v>
      </c>
      <c r="D220" s="6" t="s">
        <v>129</v>
      </c>
      <c r="E220" s="47" t="s">
        <v>131</v>
      </c>
      <c r="F220" s="13">
        <v>1476</v>
      </c>
      <c r="G220" s="6" t="s">
        <v>33</v>
      </c>
      <c r="H220" s="25">
        <v>398</v>
      </c>
      <c r="I220" s="10">
        <v>49</v>
      </c>
      <c r="J220" s="10">
        <v>84</v>
      </c>
      <c r="K220" s="10">
        <v>3</v>
      </c>
      <c r="L220" s="10">
        <v>2</v>
      </c>
      <c r="M220" s="10">
        <v>3</v>
      </c>
      <c r="N220" s="10">
        <v>52</v>
      </c>
      <c r="O220" s="10">
        <v>0</v>
      </c>
      <c r="P220" s="10">
        <v>4</v>
      </c>
      <c r="Q220" s="10">
        <v>0</v>
      </c>
      <c r="R220" s="10">
        <v>118</v>
      </c>
      <c r="S220" s="10">
        <v>0</v>
      </c>
      <c r="T220" s="10">
        <v>0</v>
      </c>
      <c r="U220" s="26">
        <v>0</v>
      </c>
      <c r="V220" s="26">
        <v>0</v>
      </c>
      <c r="W220" s="26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11</v>
      </c>
      <c r="AE220" s="10">
        <f t="shared" si="28"/>
        <v>326</v>
      </c>
    </row>
    <row r="221" spans="1:31">
      <c r="A221" s="4">
        <v>8</v>
      </c>
      <c r="B221" s="5">
        <v>1</v>
      </c>
      <c r="C221" s="14">
        <v>2</v>
      </c>
      <c r="D221" s="6" t="s">
        <v>129</v>
      </c>
      <c r="E221" s="47" t="s">
        <v>131</v>
      </c>
      <c r="F221" s="13">
        <v>1476</v>
      </c>
      <c r="G221" s="6" t="s">
        <v>34</v>
      </c>
      <c r="H221" s="25">
        <v>397</v>
      </c>
      <c r="I221" s="10">
        <v>61</v>
      </c>
      <c r="J221" s="10">
        <v>50</v>
      </c>
      <c r="K221" s="10">
        <v>7</v>
      </c>
      <c r="L221" s="10">
        <v>0</v>
      </c>
      <c r="M221" s="10">
        <v>2</v>
      </c>
      <c r="N221" s="10">
        <v>43</v>
      </c>
      <c r="O221" s="10">
        <v>0</v>
      </c>
      <c r="P221" s="10">
        <v>5</v>
      </c>
      <c r="Q221" s="10">
        <v>0</v>
      </c>
      <c r="R221" s="10">
        <v>146</v>
      </c>
      <c r="S221" s="10">
        <v>0</v>
      </c>
      <c r="T221" s="10">
        <v>0</v>
      </c>
      <c r="U221" s="26">
        <v>0</v>
      </c>
      <c r="V221" s="26">
        <v>0</v>
      </c>
      <c r="W221" s="26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10</v>
      </c>
      <c r="AE221" s="10">
        <f t="shared" si="28"/>
        <v>324</v>
      </c>
    </row>
    <row r="222" spans="1:31">
      <c r="A222" s="4">
        <v>9</v>
      </c>
      <c r="B222" s="5">
        <v>1</v>
      </c>
      <c r="C222" s="14">
        <v>2</v>
      </c>
      <c r="D222" s="6" t="s">
        <v>129</v>
      </c>
      <c r="E222" s="47" t="s">
        <v>132</v>
      </c>
      <c r="F222" s="13">
        <v>1477</v>
      </c>
      <c r="G222" s="6" t="s">
        <v>33</v>
      </c>
      <c r="H222" s="25">
        <v>348</v>
      </c>
      <c r="I222" s="10">
        <v>17</v>
      </c>
      <c r="J222" s="10">
        <v>86</v>
      </c>
      <c r="K222" s="10">
        <v>4</v>
      </c>
      <c r="L222" s="10">
        <v>0</v>
      </c>
      <c r="M222" s="10">
        <v>5</v>
      </c>
      <c r="N222" s="10">
        <v>67</v>
      </c>
      <c r="O222" s="10">
        <v>0</v>
      </c>
      <c r="P222" s="10">
        <v>5</v>
      </c>
      <c r="Q222" s="10">
        <v>0</v>
      </c>
      <c r="R222" s="10">
        <v>108</v>
      </c>
      <c r="S222" s="10">
        <v>0</v>
      </c>
      <c r="T222" s="10">
        <v>0</v>
      </c>
      <c r="U222" s="26">
        <v>0</v>
      </c>
      <c r="V222" s="26">
        <v>0</v>
      </c>
      <c r="W222" s="26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5</v>
      </c>
      <c r="AE222" s="10">
        <f t="shared" si="28"/>
        <v>297</v>
      </c>
    </row>
    <row r="223" spans="1:31">
      <c r="A223" s="4">
        <v>10</v>
      </c>
      <c r="B223" s="5">
        <v>1</v>
      </c>
      <c r="C223" s="14">
        <v>2</v>
      </c>
      <c r="D223" s="6" t="s">
        <v>129</v>
      </c>
      <c r="E223" s="47" t="s">
        <v>133</v>
      </c>
      <c r="F223" s="13">
        <v>1478</v>
      </c>
      <c r="G223" s="6" t="s">
        <v>33</v>
      </c>
      <c r="H223" s="25">
        <v>516</v>
      </c>
      <c r="I223" s="10">
        <v>5</v>
      </c>
      <c r="J223" s="10">
        <v>124</v>
      </c>
      <c r="K223" s="10">
        <v>3</v>
      </c>
      <c r="L223" s="10">
        <v>1</v>
      </c>
      <c r="M223" s="10">
        <v>10</v>
      </c>
      <c r="N223" s="10">
        <v>61</v>
      </c>
      <c r="O223" s="10">
        <v>0</v>
      </c>
      <c r="P223" s="10">
        <v>2</v>
      </c>
      <c r="Q223" s="10">
        <v>0</v>
      </c>
      <c r="R223" s="10">
        <v>189</v>
      </c>
      <c r="S223" s="10">
        <v>0</v>
      </c>
      <c r="T223" s="10">
        <v>0</v>
      </c>
      <c r="U223" s="26">
        <v>2</v>
      </c>
      <c r="V223" s="26">
        <v>0</v>
      </c>
      <c r="W223" s="26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8</v>
      </c>
      <c r="AE223" s="10">
        <f t="shared" si="28"/>
        <v>405</v>
      </c>
    </row>
    <row r="224" spans="1:31">
      <c r="A224" s="4">
        <v>11</v>
      </c>
      <c r="B224" s="5">
        <v>1</v>
      </c>
      <c r="C224" s="14">
        <v>2</v>
      </c>
      <c r="D224" s="6" t="s">
        <v>129</v>
      </c>
      <c r="E224" s="47" t="s">
        <v>133</v>
      </c>
      <c r="F224" s="13">
        <v>1478</v>
      </c>
      <c r="G224" s="6" t="s">
        <v>34</v>
      </c>
      <c r="H224" s="25">
        <v>515</v>
      </c>
      <c r="I224" s="10">
        <v>17</v>
      </c>
      <c r="J224" s="10">
        <v>129</v>
      </c>
      <c r="K224" s="10">
        <v>5</v>
      </c>
      <c r="L224" s="10">
        <v>1</v>
      </c>
      <c r="M224" s="10">
        <v>7</v>
      </c>
      <c r="N224" s="10">
        <v>42</v>
      </c>
      <c r="O224" s="10">
        <v>0</v>
      </c>
      <c r="P224" s="10">
        <v>0</v>
      </c>
      <c r="Q224" s="10">
        <v>0</v>
      </c>
      <c r="R224" s="10">
        <v>196</v>
      </c>
      <c r="S224" s="10">
        <v>0</v>
      </c>
      <c r="T224" s="10">
        <v>0</v>
      </c>
      <c r="U224" s="26">
        <v>2</v>
      </c>
      <c r="V224" s="26">
        <v>0</v>
      </c>
      <c r="W224" s="26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6</v>
      </c>
      <c r="AE224" s="10">
        <f t="shared" si="28"/>
        <v>405</v>
      </c>
    </row>
    <row r="225" spans="1:31">
      <c r="A225" s="4">
        <v>12</v>
      </c>
      <c r="B225" s="5">
        <v>1</v>
      </c>
      <c r="C225" s="14">
        <v>2</v>
      </c>
      <c r="D225" s="6" t="s">
        <v>129</v>
      </c>
      <c r="E225" s="47" t="s">
        <v>134</v>
      </c>
      <c r="F225" s="13">
        <v>1479</v>
      </c>
      <c r="G225" s="6" t="s">
        <v>33</v>
      </c>
      <c r="H225" s="25">
        <v>623</v>
      </c>
      <c r="I225" s="10">
        <v>4</v>
      </c>
      <c r="J225" s="10">
        <v>183</v>
      </c>
      <c r="K225" s="10">
        <v>0</v>
      </c>
      <c r="L225" s="10">
        <v>0</v>
      </c>
      <c r="M225" s="10">
        <v>3</v>
      </c>
      <c r="N225" s="10">
        <v>139</v>
      </c>
      <c r="O225" s="10">
        <v>0</v>
      </c>
      <c r="P225" s="10">
        <v>7</v>
      </c>
      <c r="Q225" s="10">
        <v>0</v>
      </c>
      <c r="R225" s="10">
        <v>145</v>
      </c>
      <c r="S225" s="10">
        <v>0</v>
      </c>
      <c r="T225" s="10">
        <v>0</v>
      </c>
      <c r="U225" s="26">
        <v>0</v>
      </c>
      <c r="V225" s="26">
        <v>0</v>
      </c>
      <c r="W225" s="26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85</v>
      </c>
      <c r="AE225" s="10">
        <f t="shared" si="28"/>
        <v>566</v>
      </c>
    </row>
    <row r="226" spans="1:31">
      <c r="A226" s="28">
        <v>13</v>
      </c>
      <c r="B226" s="29">
        <v>1</v>
      </c>
      <c r="C226" s="30">
        <v>2</v>
      </c>
      <c r="D226" s="6" t="s">
        <v>129</v>
      </c>
      <c r="E226" s="47" t="s">
        <v>135</v>
      </c>
      <c r="F226" s="13">
        <v>1480</v>
      </c>
      <c r="G226" s="6" t="s">
        <v>33</v>
      </c>
      <c r="H226" s="25">
        <v>591</v>
      </c>
      <c r="I226" s="10">
        <v>5</v>
      </c>
      <c r="J226" s="10">
        <v>136</v>
      </c>
      <c r="K226" s="10">
        <v>3</v>
      </c>
      <c r="L226" s="10">
        <v>1</v>
      </c>
      <c r="M226" s="10">
        <v>6</v>
      </c>
      <c r="N226" s="10">
        <v>198</v>
      </c>
      <c r="O226" s="10">
        <v>0</v>
      </c>
      <c r="P226" s="10">
        <v>5</v>
      </c>
      <c r="Q226" s="10">
        <v>0</v>
      </c>
      <c r="R226" s="10">
        <v>108</v>
      </c>
      <c r="S226" s="10">
        <v>0</v>
      </c>
      <c r="T226" s="10">
        <v>0</v>
      </c>
      <c r="U226" s="26">
        <v>0</v>
      </c>
      <c r="V226" s="26">
        <v>0</v>
      </c>
      <c r="W226" s="26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10</v>
      </c>
      <c r="AE226" s="10">
        <f t="shared" si="28"/>
        <v>472</v>
      </c>
    </row>
    <row r="227" spans="1:31">
      <c r="A227" s="28">
        <v>14</v>
      </c>
      <c r="B227" s="29">
        <v>1</v>
      </c>
      <c r="C227" s="30">
        <v>2</v>
      </c>
      <c r="D227" s="6" t="s">
        <v>129</v>
      </c>
      <c r="E227" s="47" t="s">
        <v>136</v>
      </c>
      <c r="F227" s="13">
        <v>1481</v>
      </c>
      <c r="G227" s="6" t="s">
        <v>33</v>
      </c>
      <c r="H227" s="25">
        <v>572</v>
      </c>
      <c r="I227" s="10">
        <v>8</v>
      </c>
      <c r="J227" s="10">
        <v>121</v>
      </c>
      <c r="K227" s="10">
        <v>4</v>
      </c>
      <c r="L227" s="10">
        <v>2</v>
      </c>
      <c r="M227" s="10">
        <v>8</v>
      </c>
      <c r="N227" s="10">
        <v>160</v>
      </c>
      <c r="O227" s="10">
        <v>0</v>
      </c>
      <c r="P227" s="10">
        <v>7</v>
      </c>
      <c r="Q227" s="10">
        <v>0</v>
      </c>
      <c r="R227" s="10">
        <v>157</v>
      </c>
      <c r="S227" s="10">
        <v>0</v>
      </c>
      <c r="T227" s="10">
        <v>0</v>
      </c>
      <c r="U227" s="26">
        <v>0</v>
      </c>
      <c r="V227" s="26">
        <v>0</v>
      </c>
      <c r="W227" s="26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10</v>
      </c>
      <c r="AE227" s="10">
        <f t="shared" si="28"/>
        <v>477</v>
      </c>
    </row>
    <row r="228" spans="1:31">
      <c r="C228" s="15" t="s">
        <v>65</v>
      </c>
      <c r="D228" s="688" t="s">
        <v>66</v>
      </c>
      <c r="E228" s="688"/>
      <c r="F228" s="23"/>
      <c r="G228" s="23"/>
      <c r="H228" s="17">
        <f t="shared" ref="H228:M228" si="29">SUM(H214:H227)</f>
        <v>7409</v>
      </c>
      <c r="I228" s="17">
        <f t="shared" si="29"/>
        <v>212</v>
      </c>
      <c r="J228" s="17">
        <f t="shared" si="29"/>
        <v>1795</v>
      </c>
      <c r="K228" s="17">
        <f t="shared" si="29"/>
        <v>55</v>
      </c>
      <c r="L228" s="17">
        <f t="shared" si="29"/>
        <v>15</v>
      </c>
      <c r="M228" s="17">
        <f t="shared" si="29"/>
        <v>68</v>
      </c>
      <c r="N228" s="17">
        <v>1470</v>
      </c>
      <c r="O228" s="17">
        <f t="shared" ref="O228:AE228" si="30">SUM(O214:O227)</f>
        <v>0</v>
      </c>
      <c r="P228" s="17">
        <f t="shared" si="30"/>
        <v>60</v>
      </c>
      <c r="Q228" s="17">
        <f t="shared" si="30"/>
        <v>0</v>
      </c>
      <c r="R228" s="17">
        <f t="shared" si="30"/>
        <v>2229</v>
      </c>
      <c r="S228" s="17">
        <f t="shared" si="30"/>
        <v>0</v>
      </c>
      <c r="T228" s="17">
        <f t="shared" si="30"/>
        <v>0</v>
      </c>
      <c r="U228" s="17">
        <f t="shared" si="30"/>
        <v>5</v>
      </c>
      <c r="V228" s="17">
        <f t="shared" si="30"/>
        <v>6</v>
      </c>
      <c r="W228" s="17">
        <f t="shared" si="30"/>
        <v>0</v>
      </c>
      <c r="X228" s="17">
        <f t="shared" si="30"/>
        <v>0</v>
      </c>
      <c r="Y228" s="17">
        <f t="shared" si="30"/>
        <v>0</v>
      </c>
      <c r="Z228" s="17">
        <f t="shared" si="30"/>
        <v>0</v>
      </c>
      <c r="AA228" s="17">
        <f t="shared" si="30"/>
        <v>0</v>
      </c>
      <c r="AB228" s="17">
        <f t="shared" si="30"/>
        <v>0</v>
      </c>
      <c r="AC228" s="17">
        <f t="shared" si="30"/>
        <v>0</v>
      </c>
      <c r="AD228" s="17">
        <f t="shared" si="30"/>
        <v>201</v>
      </c>
      <c r="AE228" s="17">
        <f t="shared" si="30"/>
        <v>6116</v>
      </c>
    </row>
    <row r="229" spans="1:31">
      <c r="C229" s="15"/>
      <c r="D229" s="31"/>
      <c r="E229" s="537"/>
      <c r="F229" s="31"/>
      <c r="G229" s="31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 spans="1:31">
      <c r="C230" s="15" t="s">
        <v>67</v>
      </c>
      <c r="D230" s="689" t="s">
        <v>68</v>
      </c>
      <c r="E230" s="690"/>
      <c r="F230" s="690"/>
      <c r="G230" s="691"/>
      <c r="H230" s="16" t="s">
        <v>8</v>
      </c>
      <c r="I230" s="9" t="s">
        <v>9</v>
      </c>
      <c r="J230" s="9" t="s">
        <v>10</v>
      </c>
      <c r="K230" s="9" t="s">
        <v>11</v>
      </c>
      <c r="L230" s="9" t="s">
        <v>12</v>
      </c>
      <c r="M230" s="9" t="s">
        <v>13</v>
      </c>
      <c r="N230" s="9" t="s">
        <v>14</v>
      </c>
      <c r="O230" s="9" t="s">
        <v>15</v>
      </c>
      <c r="P230" s="9" t="s">
        <v>16</v>
      </c>
      <c r="Q230" s="9" t="s">
        <v>17</v>
      </c>
      <c r="R230" s="9" t="s">
        <v>18</v>
      </c>
      <c r="S230" s="9" t="s">
        <v>19</v>
      </c>
      <c r="T230" s="9" t="s">
        <v>20</v>
      </c>
      <c r="U230" s="9" t="s">
        <v>24</v>
      </c>
      <c r="V230" s="9" t="s">
        <v>25</v>
      </c>
      <c r="W230" s="9" t="s">
        <v>26</v>
      </c>
      <c r="X230" s="9" t="s">
        <v>27</v>
      </c>
      <c r="Y230" s="9" t="s">
        <v>28</v>
      </c>
      <c r="Z230" s="9" t="s">
        <v>29</v>
      </c>
      <c r="AA230" s="9" t="s">
        <v>30</v>
      </c>
      <c r="AB230" s="9" t="s">
        <v>31</v>
      </c>
    </row>
    <row r="231" spans="1:31">
      <c r="D231" s="692"/>
      <c r="E231" s="693"/>
      <c r="F231" s="693"/>
      <c r="G231" s="694"/>
      <c r="H231" s="10">
        <f>H228</f>
        <v>7409</v>
      </c>
      <c r="I231" s="10">
        <f>I228+3</f>
        <v>215</v>
      </c>
      <c r="J231" s="10">
        <f>J228+3</f>
        <v>1798</v>
      </c>
      <c r="K231" s="10">
        <f>K228+2</f>
        <v>57</v>
      </c>
      <c r="L231" s="10">
        <f>L228+3</f>
        <v>18</v>
      </c>
      <c r="M231" s="10">
        <v>68</v>
      </c>
      <c r="N231" s="10">
        <v>1470</v>
      </c>
      <c r="O231" s="10">
        <v>0</v>
      </c>
      <c r="P231" s="10">
        <v>60</v>
      </c>
      <c r="Q231" s="10">
        <v>0</v>
      </c>
      <c r="R231" s="10">
        <f>R228</f>
        <v>2229</v>
      </c>
      <c r="S231" s="10">
        <f>S228</f>
        <v>0</v>
      </c>
      <c r="T231" s="10">
        <f>T228</f>
        <v>0</v>
      </c>
      <c r="U231" s="10">
        <f>X214</f>
        <v>0</v>
      </c>
      <c r="V231" s="10">
        <f>Y214</f>
        <v>0</v>
      </c>
      <c r="W231" s="10">
        <f>Z214</f>
        <v>0</v>
      </c>
      <c r="X231" s="10">
        <f>AA214</f>
        <v>0</v>
      </c>
      <c r="Y231" s="10">
        <f>AB214</f>
        <v>0</v>
      </c>
      <c r="Z231" s="10">
        <f>AC228</f>
        <v>0</v>
      </c>
      <c r="AA231" s="10">
        <f>AD228</f>
        <v>201</v>
      </c>
      <c r="AB231" s="10">
        <f>SUM(I231:AA231)</f>
        <v>6116</v>
      </c>
    </row>
    <row r="232" spans="1:31">
      <c r="F232" s="12"/>
      <c r="G232" s="12"/>
      <c r="O232" s="3"/>
      <c r="U232" s="3"/>
      <c r="V232" s="3"/>
      <c r="W232" s="3"/>
      <c r="X232" s="3"/>
      <c r="Y232" s="3"/>
      <c r="Z232" s="3"/>
      <c r="AA232" s="3"/>
      <c r="AB232" s="3"/>
    </row>
    <row r="233" spans="1:31" ht="30.75" customHeight="1">
      <c r="C233" s="15" t="s">
        <v>69</v>
      </c>
      <c r="D233" s="695" t="s">
        <v>70</v>
      </c>
      <c r="E233" s="695"/>
      <c r="F233" s="695"/>
      <c r="G233" s="695"/>
      <c r="H233" s="16" t="s">
        <v>8</v>
      </c>
      <c r="I233" s="696" t="s">
        <v>71</v>
      </c>
      <c r="J233" s="696"/>
      <c r="K233" s="696" t="s">
        <v>72</v>
      </c>
      <c r="L233" s="696"/>
      <c r="M233" s="9" t="s">
        <v>13</v>
      </c>
      <c r="N233" s="9" t="s">
        <v>14</v>
      </c>
      <c r="O233" s="9" t="s">
        <v>15</v>
      </c>
      <c r="P233" s="9" t="s">
        <v>16</v>
      </c>
      <c r="Q233" s="9" t="s">
        <v>17</v>
      </c>
      <c r="R233" s="9" t="s">
        <v>18</v>
      </c>
      <c r="S233" s="9" t="s">
        <v>19</v>
      </c>
      <c r="T233" s="9" t="s">
        <v>20</v>
      </c>
      <c r="U233" s="9" t="s">
        <v>24</v>
      </c>
      <c r="V233" s="9" t="s">
        <v>25</v>
      </c>
      <c r="W233" s="9" t="s">
        <v>26</v>
      </c>
      <c r="X233" s="9" t="s">
        <v>27</v>
      </c>
      <c r="Y233" s="9" t="s">
        <v>28</v>
      </c>
      <c r="Z233" s="9" t="s">
        <v>29</v>
      </c>
      <c r="AA233" s="9" t="s">
        <v>30</v>
      </c>
      <c r="AB233" s="9" t="s">
        <v>31</v>
      </c>
    </row>
    <row r="234" spans="1:31">
      <c r="D234" s="695"/>
      <c r="E234" s="695"/>
      <c r="F234" s="695"/>
      <c r="G234" s="695"/>
      <c r="H234" s="10">
        <f>H228</f>
        <v>7409</v>
      </c>
      <c r="I234" s="697">
        <f>I231+K231</f>
        <v>272</v>
      </c>
      <c r="J234" s="697"/>
      <c r="K234" s="697">
        <f>J231+L231</f>
        <v>1816</v>
      </c>
      <c r="L234" s="697"/>
      <c r="M234" s="10">
        <f>M231</f>
        <v>68</v>
      </c>
      <c r="N234" s="10">
        <f t="shared" ref="N234:S234" si="31">N231</f>
        <v>1470</v>
      </c>
      <c r="O234" s="10">
        <f t="shared" si="31"/>
        <v>0</v>
      </c>
      <c r="P234" s="10">
        <f t="shared" si="31"/>
        <v>60</v>
      </c>
      <c r="Q234" s="10">
        <f t="shared" si="31"/>
        <v>0</v>
      </c>
      <c r="R234" s="10">
        <f t="shared" si="31"/>
        <v>2229</v>
      </c>
      <c r="S234" s="10">
        <f t="shared" si="31"/>
        <v>0</v>
      </c>
      <c r="T234" s="10">
        <f>T231</f>
        <v>0</v>
      </c>
      <c r="U234" s="10">
        <f>U231</f>
        <v>0</v>
      </c>
      <c r="V234" s="10">
        <f t="shared" ref="V234:Y234" si="32">V231</f>
        <v>0</v>
      </c>
      <c r="W234" s="10">
        <f t="shared" si="32"/>
        <v>0</v>
      </c>
      <c r="X234" s="10">
        <f t="shared" si="32"/>
        <v>0</v>
      </c>
      <c r="Y234" s="10">
        <f t="shared" si="32"/>
        <v>0</v>
      </c>
      <c r="Z234" s="10">
        <f>Z231</f>
        <v>0</v>
      </c>
      <c r="AA234" s="10">
        <f>AA231</f>
        <v>201</v>
      </c>
      <c r="AB234" s="10">
        <f>SUM(I234:AA234)</f>
        <v>6116</v>
      </c>
    </row>
  </sheetData>
  <mergeCells count="42">
    <mergeCell ref="D69:G70"/>
    <mergeCell ref="I69:J69"/>
    <mergeCell ref="K69:L69"/>
    <mergeCell ref="D1:E1"/>
    <mergeCell ref="I70:J70"/>
    <mergeCell ref="K70:L70"/>
    <mergeCell ref="D64:E64"/>
    <mergeCell ref="D66:G67"/>
    <mergeCell ref="D91:E91"/>
    <mergeCell ref="D93:G94"/>
    <mergeCell ref="D96:G97"/>
    <mergeCell ref="I96:J96"/>
    <mergeCell ref="K96:L96"/>
    <mergeCell ref="I97:J97"/>
    <mergeCell ref="K97:L97"/>
    <mergeCell ref="D109:G110"/>
    <mergeCell ref="D112:G113"/>
    <mergeCell ref="I112:J112"/>
    <mergeCell ref="K112:L112"/>
    <mergeCell ref="I113:J113"/>
    <mergeCell ref="K113:L113"/>
    <mergeCell ref="D142:E142"/>
    <mergeCell ref="D144:G145"/>
    <mergeCell ref="D147:G148"/>
    <mergeCell ref="I147:J147"/>
    <mergeCell ref="K147:L147"/>
    <mergeCell ref="I148:J148"/>
    <mergeCell ref="K148:L148"/>
    <mergeCell ref="D204:E204"/>
    <mergeCell ref="D206:G207"/>
    <mergeCell ref="D209:G210"/>
    <mergeCell ref="I209:J209"/>
    <mergeCell ref="K209:L209"/>
    <mergeCell ref="I210:J210"/>
    <mergeCell ref="K210:L210"/>
    <mergeCell ref="D228:E228"/>
    <mergeCell ref="D230:G231"/>
    <mergeCell ref="D233:G234"/>
    <mergeCell ref="I233:J233"/>
    <mergeCell ref="K233:L233"/>
    <mergeCell ref="I234:J234"/>
    <mergeCell ref="K234:L23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6"/>
  <sheetViews>
    <sheetView topLeftCell="E1" zoomScaleNormal="100" workbookViewId="0">
      <pane ySplit="1" topLeftCell="A136" activePane="bottomLeft" state="frozen"/>
      <selection activeCell="N153" sqref="N153"/>
      <selection pane="bottomLeft" activeCell="AF144" sqref="AF144"/>
    </sheetView>
  </sheetViews>
  <sheetFormatPr baseColWidth="10" defaultRowHeight="15"/>
  <cols>
    <col min="1" max="1" width="3.140625" bestFit="1" customWidth="1"/>
    <col min="2" max="3" width="5" bestFit="1" customWidth="1"/>
    <col min="4" max="4" width="21" customWidth="1"/>
    <col min="5" max="5" width="11.42578125" customWidth="1"/>
    <col min="6" max="6" width="8.28515625" bestFit="1" customWidth="1"/>
    <col min="7" max="7" width="15.42578125" customWidth="1"/>
    <col min="8" max="8" width="10" bestFit="1" customWidth="1"/>
    <col min="9" max="11" width="5" bestFit="1" customWidth="1"/>
    <col min="12" max="12" width="5.28515625" bestFit="1" customWidth="1"/>
    <col min="13" max="14" width="5" bestFit="1" customWidth="1"/>
    <col min="15" max="15" width="4.5703125" bestFit="1" customWidth="1"/>
    <col min="16" max="16" width="5.140625" bestFit="1" customWidth="1"/>
    <col min="17" max="17" width="4.5703125" bestFit="1" customWidth="1"/>
    <col min="18" max="18" width="8.7109375" bestFit="1" customWidth="1"/>
    <col min="19" max="19" width="4.140625" bestFit="1" customWidth="1"/>
    <col min="20" max="20" width="4.5703125" bestFit="1" customWidth="1"/>
    <col min="21" max="21" width="8" bestFit="1" customWidth="1"/>
    <col min="22" max="22" width="8.5703125" bestFit="1" customWidth="1"/>
    <col min="23" max="23" width="8" bestFit="1" customWidth="1"/>
    <col min="24" max="24" width="6" bestFit="1" customWidth="1"/>
    <col min="25" max="26" width="5.5703125" bestFit="1" customWidth="1"/>
    <col min="27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286" customFormat="1" ht="16.5">
      <c r="A1" s="291" t="s">
        <v>1</v>
      </c>
      <c r="B1" s="285" t="s">
        <v>2</v>
      </c>
      <c r="C1" s="292" t="s">
        <v>3</v>
      </c>
      <c r="D1" s="318" t="s">
        <v>4</v>
      </c>
      <c r="E1" s="318" t="s">
        <v>5</v>
      </c>
      <c r="F1" s="319" t="s">
        <v>6</v>
      </c>
      <c r="G1" s="319" t="s">
        <v>7</v>
      </c>
      <c r="H1" s="320" t="s">
        <v>8</v>
      </c>
      <c r="I1" s="321" t="s">
        <v>9</v>
      </c>
      <c r="J1" s="321" t="s">
        <v>10</v>
      </c>
      <c r="K1" s="321" t="s">
        <v>11</v>
      </c>
      <c r="L1" s="321" t="s">
        <v>12</v>
      </c>
      <c r="M1" s="321" t="s">
        <v>13</v>
      </c>
      <c r="N1" s="321" t="s">
        <v>14</v>
      </c>
      <c r="O1" s="321" t="s">
        <v>15</v>
      </c>
      <c r="P1" s="322" t="s">
        <v>16</v>
      </c>
      <c r="Q1" s="322" t="s">
        <v>17</v>
      </c>
      <c r="R1" s="322" t="s">
        <v>18</v>
      </c>
      <c r="S1" s="322" t="s">
        <v>19</v>
      </c>
      <c r="T1" s="322" t="s">
        <v>20</v>
      </c>
      <c r="U1" s="323" t="s">
        <v>21</v>
      </c>
      <c r="V1" s="323" t="s">
        <v>22</v>
      </c>
      <c r="W1" s="323" t="s">
        <v>23</v>
      </c>
      <c r="X1" s="322" t="s">
        <v>24</v>
      </c>
      <c r="Y1" s="322" t="s">
        <v>25</v>
      </c>
      <c r="Z1" s="322" t="s">
        <v>26</v>
      </c>
      <c r="AA1" s="322" t="s">
        <v>27</v>
      </c>
      <c r="AB1" s="322" t="s">
        <v>28</v>
      </c>
      <c r="AC1" s="322" t="s">
        <v>29</v>
      </c>
      <c r="AD1" s="322" t="s">
        <v>30</v>
      </c>
      <c r="AE1" s="322" t="s">
        <v>31</v>
      </c>
    </row>
    <row r="2" spans="1:31" s="286" customFormat="1" ht="16.5">
      <c r="A2" s="287">
        <v>1</v>
      </c>
      <c r="B2" s="288">
        <v>11</v>
      </c>
      <c r="C2" s="299"/>
      <c r="D2" s="289" t="s">
        <v>711</v>
      </c>
      <c r="E2" s="289" t="s">
        <v>711</v>
      </c>
      <c r="F2" s="298">
        <v>77</v>
      </c>
      <c r="G2" s="289" t="s">
        <v>67</v>
      </c>
      <c r="H2" s="548">
        <v>668</v>
      </c>
      <c r="I2" s="294">
        <v>112</v>
      </c>
      <c r="J2" s="294">
        <v>218</v>
      </c>
      <c r="K2" s="294">
        <v>4</v>
      </c>
      <c r="L2" s="294">
        <v>4</v>
      </c>
      <c r="M2" s="294">
        <v>0</v>
      </c>
      <c r="N2" s="294">
        <v>39</v>
      </c>
      <c r="O2" s="294"/>
      <c r="P2" s="294">
        <v>1</v>
      </c>
      <c r="Q2" s="294">
        <v>4</v>
      </c>
      <c r="R2" s="294">
        <v>24</v>
      </c>
      <c r="S2" s="294"/>
      <c r="T2" s="294">
        <v>12</v>
      </c>
      <c r="U2" s="296">
        <v>2</v>
      </c>
      <c r="V2" s="296">
        <v>2</v>
      </c>
      <c r="W2" s="296"/>
      <c r="X2" s="294">
        <v>0</v>
      </c>
      <c r="Y2" s="294"/>
      <c r="Z2" s="294"/>
      <c r="AA2" s="294"/>
      <c r="AB2" s="294"/>
      <c r="AC2" s="294">
        <v>0</v>
      </c>
      <c r="AD2" s="294">
        <v>2</v>
      </c>
      <c r="AE2" s="294">
        <f>SUM(I2:AD2)</f>
        <v>424</v>
      </c>
    </row>
    <row r="3" spans="1:31" s="286" customFormat="1" ht="16.5">
      <c r="A3" s="287">
        <v>2</v>
      </c>
      <c r="B3" s="288">
        <v>11</v>
      </c>
      <c r="C3" s="299"/>
      <c r="D3" s="289" t="s">
        <v>711</v>
      </c>
      <c r="E3" s="289" t="s">
        <v>711</v>
      </c>
      <c r="F3" s="298">
        <v>77</v>
      </c>
      <c r="G3" s="289" t="s">
        <v>144</v>
      </c>
      <c r="H3" s="548">
        <v>667</v>
      </c>
      <c r="I3" s="294">
        <v>131</v>
      </c>
      <c r="J3" s="294">
        <v>211</v>
      </c>
      <c r="K3" s="294">
        <v>5</v>
      </c>
      <c r="L3" s="294">
        <v>4</v>
      </c>
      <c r="M3" s="294">
        <v>2</v>
      </c>
      <c r="N3" s="294">
        <v>34</v>
      </c>
      <c r="O3" s="294"/>
      <c r="P3" s="294">
        <v>1</v>
      </c>
      <c r="Q3" s="294">
        <v>0</v>
      </c>
      <c r="R3" s="294">
        <v>37</v>
      </c>
      <c r="S3" s="294"/>
      <c r="T3" s="294">
        <v>2</v>
      </c>
      <c r="U3" s="296">
        <v>1</v>
      </c>
      <c r="V3" s="296">
        <v>1</v>
      </c>
      <c r="W3" s="296"/>
      <c r="X3" s="294">
        <v>3</v>
      </c>
      <c r="Y3" s="294"/>
      <c r="Z3" s="294"/>
      <c r="AA3" s="294"/>
      <c r="AB3" s="294"/>
      <c r="AC3" s="294">
        <v>0</v>
      </c>
      <c r="AD3" s="294">
        <v>3</v>
      </c>
      <c r="AE3" s="294">
        <f t="shared" ref="AE3:AE20" si="0">SUM(I3:AD3)</f>
        <v>435</v>
      </c>
    </row>
    <row r="4" spans="1:31" s="286" customFormat="1" ht="16.5">
      <c r="A4" s="287">
        <v>3</v>
      </c>
      <c r="B4" s="288">
        <v>11</v>
      </c>
      <c r="C4" s="299"/>
      <c r="D4" s="289" t="s">
        <v>711</v>
      </c>
      <c r="E4" s="289" t="s">
        <v>711</v>
      </c>
      <c r="F4" s="298">
        <v>77</v>
      </c>
      <c r="G4" s="289" t="s">
        <v>145</v>
      </c>
      <c r="H4" s="548">
        <v>667</v>
      </c>
      <c r="I4" s="294">
        <v>110</v>
      </c>
      <c r="J4" s="294">
        <v>203</v>
      </c>
      <c r="K4" s="294">
        <v>2</v>
      </c>
      <c r="L4" s="294">
        <v>1</v>
      </c>
      <c r="M4" s="294">
        <v>1</v>
      </c>
      <c r="N4" s="294">
        <v>40</v>
      </c>
      <c r="O4" s="294"/>
      <c r="P4" s="294">
        <v>1</v>
      </c>
      <c r="Q4" s="294">
        <v>0</v>
      </c>
      <c r="R4" s="294">
        <v>28</v>
      </c>
      <c r="S4" s="294"/>
      <c r="T4" s="294">
        <v>8</v>
      </c>
      <c r="U4" s="296">
        <v>2</v>
      </c>
      <c r="V4" s="296">
        <v>4</v>
      </c>
      <c r="W4" s="296"/>
      <c r="X4" s="294">
        <v>9</v>
      </c>
      <c r="Y4" s="294"/>
      <c r="Z4" s="294"/>
      <c r="AA4" s="294"/>
      <c r="AB4" s="294"/>
      <c r="AC4" s="294">
        <v>0</v>
      </c>
      <c r="AD4" s="294">
        <v>8</v>
      </c>
      <c r="AE4" s="294">
        <f t="shared" si="0"/>
        <v>417</v>
      </c>
    </row>
    <row r="5" spans="1:31" s="286" customFormat="1" ht="16.5">
      <c r="A5" s="287">
        <v>4</v>
      </c>
      <c r="B5" s="288">
        <v>11</v>
      </c>
      <c r="C5" s="299"/>
      <c r="D5" s="289" t="s">
        <v>711</v>
      </c>
      <c r="E5" s="289" t="s">
        <v>712</v>
      </c>
      <c r="F5" s="298">
        <v>78</v>
      </c>
      <c r="G5" s="289" t="s">
        <v>67</v>
      </c>
      <c r="H5" s="548">
        <v>479</v>
      </c>
      <c r="I5" s="294">
        <v>105</v>
      </c>
      <c r="J5" s="294">
        <v>163</v>
      </c>
      <c r="K5" s="294">
        <v>2</v>
      </c>
      <c r="L5" s="294">
        <v>3</v>
      </c>
      <c r="M5" s="294">
        <v>2</v>
      </c>
      <c r="N5" s="294">
        <v>31</v>
      </c>
      <c r="O5" s="294"/>
      <c r="P5" s="294">
        <v>0</v>
      </c>
      <c r="Q5" s="294">
        <v>3</v>
      </c>
      <c r="R5" s="294">
        <v>11</v>
      </c>
      <c r="S5" s="294"/>
      <c r="T5" s="294">
        <v>25</v>
      </c>
      <c r="U5" s="296">
        <v>1</v>
      </c>
      <c r="V5" s="296">
        <v>1</v>
      </c>
      <c r="W5" s="296"/>
      <c r="X5" s="294">
        <v>3</v>
      </c>
      <c r="Y5" s="294"/>
      <c r="Z5" s="294"/>
      <c r="AA5" s="294"/>
      <c r="AB5" s="294"/>
      <c r="AC5" s="294">
        <v>0</v>
      </c>
      <c r="AD5" s="294">
        <v>6</v>
      </c>
      <c r="AE5" s="294">
        <f t="shared" si="0"/>
        <v>356</v>
      </c>
    </row>
    <row r="6" spans="1:31" s="286" customFormat="1" ht="16.5">
      <c r="A6" s="287">
        <v>5</v>
      </c>
      <c r="B6" s="288">
        <v>11</v>
      </c>
      <c r="C6" s="299"/>
      <c r="D6" s="289" t="s">
        <v>711</v>
      </c>
      <c r="E6" s="289" t="s">
        <v>712</v>
      </c>
      <c r="F6" s="298">
        <v>78</v>
      </c>
      <c r="G6" s="289" t="s">
        <v>69</v>
      </c>
      <c r="H6" s="548">
        <v>478</v>
      </c>
      <c r="I6" s="294">
        <v>82</v>
      </c>
      <c r="J6" s="294">
        <v>179</v>
      </c>
      <c r="K6" s="294">
        <v>3</v>
      </c>
      <c r="L6" s="294">
        <v>1</v>
      </c>
      <c r="M6" s="294">
        <v>0</v>
      </c>
      <c r="N6" s="294">
        <v>35</v>
      </c>
      <c r="O6" s="294"/>
      <c r="P6" s="294">
        <v>1</v>
      </c>
      <c r="Q6" s="294">
        <v>4</v>
      </c>
      <c r="R6" s="294">
        <v>23</v>
      </c>
      <c r="S6" s="294"/>
      <c r="T6" s="294">
        <v>6</v>
      </c>
      <c r="U6" s="296">
        <v>3</v>
      </c>
      <c r="V6" s="296">
        <v>3</v>
      </c>
      <c r="W6" s="296"/>
      <c r="X6" s="294">
        <v>6</v>
      </c>
      <c r="Y6" s="294"/>
      <c r="Z6" s="294"/>
      <c r="AA6" s="294"/>
      <c r="AB6" s="294"/>
      <c r="AC6" s="294">
        <v>0</v>
      </c>
      <c r="AD6" s="294">
        <v>8</v>
      </c>
      <c r="AE6" s="294">
        <f t="shared" si="0"/>
        <v>354</v>
      </c>
    </row>
    <row r="7" spans="1:31" s="286" customFormat="1" ht="16.5">
      <c r="A7" s="287">
        <v>6</v>
      </c>
      <c r="B7" s="288">
        <v>11</v>
      </c>
      <c r="C7" s="299"/>
      <c r="D7" s="289" t="s">
        <v>711</v>
      </c>
      <c r="E7" s="289" t="s">
        <v>711</v>
      </c>
      <c r="F7" s="298">
        <v>79</v>
      </c>
      <c r="G7" s="289" t="s">
        <v>67</v>
      </c>
      <c r="H7" s="548">
        <v>560</v>
      </c>
      <c r="I7" s="294">
        <v>77</v>
      </c>
      <c r="J7" s="294">
        <v>156</v>
      </c>
      <c r="K7" s="294">
        <v>9</v>
      </c>
      <c r="L7" s="294">
        <v>2</v>
      </c>
      <c r="M7" s="294">
        <v>0</v>
      </c>
      <c r="N7" s="294">
        <v>27</v>
      </c>
      <c r="O7" s="294"/>
      <c r="P7" s="294">
        <v>0</v>
      </c>
      <c r="Q7" s="294">
        <v>19</v>
      </c>
      <c r="R7" s="294">
        <v>51</v>
      </c>
      <c r="S7" s="294"/>
      <c r="T7" s="294">
        <v>3</v>
      </c>
      <c r="U7" s="296">
        <v>3</v>
      </c>
      <c r="V7" s="296">
        <v>3</v>
      </c>
      <c r="W7" s="296"/>
      <c r="X7" s="294">
        <v>5</v>
      </c>
      <c r="Y7" s="294"/>
      <c r="Z7" s="294"/>
      <c r="AA7" s="294"/>
      <c r="AB7" s="294"/>
      <c r="AC7" s="294">
        <v>0</v>
      </c>
      <c r="AD7" s="294">
        <v>8</v>
      </c>
      <c r="AE7" s="294">
        <f t="shared" si="0"/>
        <v>363</v>
      </c>
    </row>
    <row r="8" spans="1:31" s="286" customFormat="1" ht="16.5">
      <c r="A8" s="287">
        <v>7</v>
      </c>
      <c r="B8" s="288">
        <v>11</v>
      </c>
      <c r="C8" s="299"/>
      <c r="D8" s="289" t="s">
        <v>711</v>
      </c>
      <c r="E8" s="289" t="s">
        <v>711</v>
      </c>
      <c r="F8" s="298">
        <v>79</v>
      </c>
      <c r="G8" s="289" t="s">
        <v>144</v>
      </c>
      <c r="H8" s="548">
        <v>560</v>
      </c>
      <c r="I8" s="294">
        <v>65</v>
      </c>
      <c r="J8" s="294">
        <v>129</v>
      </c>
      <c r="K8" s="294">
        <v>4</v>
      </c>
      <c r="L8" s="294">
        <v>2</v>
      </c>
      <c r="M8" s="294">
        <v>2</v>
      </c>
      <c r="N8" s="294">
        <v>49</v>
      </c>
      <c r="O8" s="294"/>
      <c r="P8" s="294">
        <v>2</v>
      </c>
      <c r="Q8" s="294">
        <v>6</v>
      </c>
      <c r="R8" s="294">
        <v>58</v>
      </c>
      <c r="S8" s="294"/>
      <c r="T8" s="294">
        <v>7</v>
      </c>
      <c r="U8" s="296">
        <v>2</v>
      </c>
      <c r="V8" s="296">
        <v>7</v>
      </c>
      <c r="W8" s="296"/>
      <c r="X8" s="294">
        <v>0</v>
      </c>
      <c r="Y8" s="294"/>
      <c r="Z8" s="294"/>
      <c r="AA8" s="294"/>
      <c r="AB8" s="294"/>
      <c r="AC8" s="294">
        <v>0</v>
      </c>
      <c r="AD8" s="294">
        <v>8</v>
      </c>
      <c r="AE8" s="294">
        <f t="shared" si="0"/>
        <v>341</v>
      </c>
    </row>
    <row r="9" spans="1:31" s="286" customFormat="1" ht="16.5">
      <c r="A9" s="287">
        <v>8</v>
      </c>
      <c r="B9" s="288">
        <v>11</v>
      </c>
      <c r="C9" s="299"/>
      <c r="D9" s="289" t="s">
        <v>711</v>
      </c>
      <c r="E9" s="289" t="s">
        <v>711</v>
      </c>
      <c r="F9" s="298">
        <v>79</v>
      </c>
      <c r="G9" s="289" t="s">
        <v>145</v>
      </c>
      <c r="H9" s="548">
        <v>560</v>
      </c>
      <c r="I9" s="294">
        <v>104</v>
      </c>
      <c r="J9" s="294">
        <v>140</v>
      </c>
      <c r="K9" s="294">
        <v>3</v>
      </c>
      <c r="L9" s="294">
        <v>2</v>
      </c>
      <c r="M9" s="294">
        <v>0</v>
      </c>
      <c r="N9" s="294">
        <v>35</v>
      </c>
      <c r="O9" s="294"/>
      <c r="P9" s="294">
        <v>1</v>
      </c>
      <c r="Q9" s="294">
        <v>8</v>
      </c>
      <c r="R9" s="294">
        <v>34</v>
      </c>
      <c r="S9" s="294"/>
      <c r="T9" s="294">
        <v>3</v>
      </c>
      <c r="U9" s="296">
        <v>4</v>
      </c>
      <c r="V9" s="296">
        <v>3</v>
      </c>
      <c r="W9" s="296"/>
      <c r="X9" s="294">
        <v>0</v>
      </c>
      <c r="Y9" s="294"/>
      <c r="Z9" s="294"/>
      <c r="AA9" s="294"/>
      <c r="AB9" s="294"/>
      <c r="AC9" s="294">
        <v>0</v>
      </c>
      <c r="AD9" s="294">
        <v>14</v>
      </c>
      <c r="AE9" s="294">
        <f t="shared" si="0"/>
        <v>351</v>
      </c>
    </row>
    <row r="10" spans="1:31" s="286" customFormat="1" ht="16.5">
      <c r="A10" s="287">
        <v>9</v>
      </c>
      <c r="B10" s="288">
        <v>11</v>
      </c>
      <c r="C10" s="299"/>
      <c r="D10" s="289" t="s">
        <v>711</v>
      </c>
      <c r="E10" s="289" t="s">
        <v>713</v>
      </c>
      <c r="F10" s="298">
        <v>80</v>
      </c>
      <c r="G10" s="289" t="s">
        <v>67</v>
      </c>
      <c r="H10" s="548">
        <v>559</v>
      </c>
      <c r="I10" s="294">
        <v>118</v>
      </c>
      <c r="J10" s="294">
        <v>127</v>
      </c>
      <c r="K10" s="294">
        <v>4</v>
      </c>
      <c r="L10" s="294">
        <v>3</v>
      </c>
      <c r="M10" s="294">
        <v>0</v>
      </c>
      <c r="N10" s="294">
        <v>37</v>
      </c>
      <c r="O10" s="294"/>
      <c r="P10" s="294">
        <v>2</v>
      </c>
      <c r="Q10" s="294">
        <v>0</v>
      </c>
      <c r="R10" s="294">
        <v>21</v>
      </c>
      <c r="S10" s="294"/>
      <c r="T10" s="294">
        <v>21</v>
      </c>
      <c r="U10" s="296">
        <v>5</v>
      </c>
      <c r="V10" s="296">
        <v>5</v>
      </c>
      <c r="W10" s="296"/>
      <c r="X10" s="294">
        <v>3</v>
      </c>
      <c r="Y10" s="294"/>
      <c r="Z10" s="294"/>
      <c r="AA10" s="294"/>
      <c r="AB10" s="294"/>
      <c r="AC10" s="294">
        <v>0</v>
      </c>
      <c r="AD10" s="294">
        <v>14</v>
      </c>
      <c r="AE10" s="294">
        <f t="shared" si="0"/>
        <v>360</v>
      </c>
    </row>
    <row r="11" spans="1:31" s="286" customFormat="1" ht="16.5">
      <c r="A11" s="287">
        <v>10</v>
      </c>
      <c r="B11" s="288">
        <v>11</v>
      </c>
      <c r="C11" s="299"/>
      <c r="D11" s="289" t="s">
        <v>711</v>
      </c>
      <c r="E11" s="289" t="s">
        <v>713</v>
      </c>
      <c r="F11" s="298">
        <v>80</v>
      </c>
      <c r="G11" s="289" t="s">
        <v>69</v>
      </c>
      <c r="H11" s="548">
        <v>558</v>
      </c>
      <c r="I11" s="294">
        <v>111</v>
      </c>
      <c r="J11" s="294">
        <v>110</v>
      </c>
      <c r="K11" s="294">
        <v>9</v>
      </c>
      <c r="L11" s="294">
        <v>2</v>
      </c>
      <c r="M11" s="294">
        <v>1</v>
      </c>
      <c r="N11" s="294">
        <v>37</v>
      </c>
      <c r="O11" s="294"/>
      <c r="P11" s="294">
        <v>2</v>
      </c>
      <c r="Q11" s="294">
        <v>2</v>
      </c>
      <c r="R11" s="294">
        <v>36</v>
      </c>
      <c r="S11" s="294"/>
      <c r="T11" s="294">
        <v>9</v>
      </c>
      <c r="U11" s="296">
        <v>7</v>
      </c>
      <c r="V11" s="296">
        <v>5</v>
      </c>
      <c r="W11" s="296"/>
      <c r="X11" s="294">
        <v>3</v>
      </c>
      <c r="Y11" s="294"/>
      <c r="Z11" s="294"/>
      <c r="AA11" s="294"/>
      <c r="AB11" s="294"/>
      <c r="AC11" s="294">
        <v>0</v>
      </c>
      <c r="AD11" s="294">
        <v>5</v>
      </c>
      <c r="AE11" s="294">
        <f t="shared" si="0"/>
        <v>339</v>
      </c>
    </row>
    <row r="12" spans="1:31" s="286" customFormat="1" ht="16.5">
      <c r="A12" s="287">
        <v>11</v>
      </c>
      <c r="B12" s="288">
        <v>11</v>
      </c>
      <c r="C12" s="299"/>
      <c r="D12" s="289" t="s">
        <v>711</v>
      </c>
      <c r="E12" s="289" t="s">
        <v>714</v>
      </c>
      <c r="F12" s="298">
        <v>81</v>
      </c>
      <c r="G12" s="289" t="s">
        <v>67</v>
      </c>
      <c r="H12" s="548">
        <v>133</v>
      </c>
      <c r="I12" s="294">
        <v>9</v>
      </c>
      <c r="J12" s="294">
        <v>38</v>
      </c>
      <c r="K12" s="294">
        <v>1</v>
      </c>
      <c r="L12" s="294">
        <v>3</v>
      </c>
      <c r="M12" s="294">
        <v>2</v>
      </c>
      <c r="N12" s="294">
        <v>2</v>
      </c>
      <c r="O12" s="294"/>
      <c r="P12" s="294">
        <v>0</v>
      </c>
      <c r="Q12" s="294">
        <v>2</v>
      </c>
      <c r="R12" s="294">
        <v>1</v>
      </c>
      <c r="S12" s="294"/>
      <c r="T12" s="294">
        <v>5</v>
      </c>
      <c r="U12" s="296">
        <v>1</v>
      </c>
      <c r="V12" s="296">
        <v>2</v>
      </c>
      <c r="W12" s="296"/>
      <c r="X12" s="294">
        <v>19</v>
      </c>
      <c r="Y12" s="294"/>
      <c r="Z12" s="294"/>
      <c r="AA12" s="294"/>
      <c r="AB12" s="294"/>
      <c r="AC12" s="294">
        <v>0</v>
      </c>
      <c r="AD12" s="294">
        <v>6</v>
      </c>
      <c r="AE12" s="294">
        <f t="shared" si="0"/>
        <v>91</v>
      </c>
    </row>
    <row r="13" spans="1:31" s="286" customFormat="1" ht="16.5">
      <c r="A13" s="287">
        <v>12</v>
      </c>
      <c r="B13" s="288">
        <v>11</v>
      </c>
      <c r="C13" s="299"/>
      <c r="D13" s="289" t="s">
        <v>711</v>
      </c>
      <c r="E13" s="289" t="s">
        <v>715</v>
      </c>
      <c r="F13" s="298">
        <v>82</v>
      </c>
      <c r="G13" s="289" t="s">
        <v>67</v>
      </c>
      <c r="H13" s="548">
        <v>480</v>
      </c>
      <c r="I13" s="294">
        <v>33</v>
      </c>
      <c r="J13" s="294">
        <v>96</v>
      </c>
      <c r="K13" s="294">
        <v>12</v>
      </c>
      <c r="L13" s="294">
        <v>15</v>
      </c>
      <c r="M13" s="294">
        <v>5</v>
      </c>
      <c r="N13" s="294">
        <v>25</v>
      </c>
      <c r="O13" s="294"/>
      <c r="P13" s="294">
        <v>1</v>
      </c>
      <c r="Q13" s="294">
        <v>6</v>
      </c>
      <c r="R13" s="294">
        <v>21</v>
      </c>
      <c r="S13" s="294"/>
      <c r="T13" s="294">
        <v>26</v>
      </c>
      <c r="U13" s="296">
        <v>0</v>
      </c>
      <c r="V13" s="296">
        <v>5</v>
      </c>
      <c r="W13" s="296"/>
      <c r="X13" s="294">
        <v>19</v>
      </c>
      <c r="Y13" s="294"/>
      <c r="Z13" s="294"/>
      <c r="AA13" s="294"/>
      <c r="AB13" s="294"/>
      <c r="AC13" s="294">
        <v>0</v>
      </c>
      <c r="AD13" s="294">
        <v>19</v>
      </c>
      <c r="AE13" s="294">
        <f t="shared" si="0"/>
        <v>283</v>
      </c>
    </row>
    <row r="14" spans="1:31" s="286" customFormat="1" ht="16.5">
      <c r="A14" s="287">
        <v>13</v>
      </c>
      <c r="B14" s="288">
        <v>11</v>
      </c>
      <c r="C14" s="299"/>
      <c r="D14" s="289" t="s">
        <v>711</v>
      </c>
      <c r="E14" s="289" t="s">
        <v>715</v>
      </c>
      <c r="F14" s="298">
        <v>82</v>
      </c>
      <c r="G14" s="289" t="s">
        <v>69</v>
      </c>
      <c r="H14" s="548">
        <v>479</v>
      </c>
      <c r="I14" s="294">
        <v>25</v>
      </c>
      <c r="J14" s="294">
        <v>104</v>
      </c>
      <c r="K14" s="294">
        <v>9</v>
      </c>
      <c r="L14" s="294">
        <v>5</v>
      </c>
      <c r="M14" s="294">
        <v>5</v>
      </c>
      <c r="N14" s="294">
        <v>18</v>
      </c>
      <c r="O14" s="294"/>
      <c r="P14" s="294">
        <v>0</v>
      </c>
      <c r="Q14" s="294">
        <v>6</v>
      </c>
      <c r="R14" s="294">
        <v>21</v>
      </c>
      <c r="S14" s="294"/>
      <c r="T14" s="294">
        <v>28</v>
      </c>
      <c r="U14" s="296">
        <v>0</v>
      </c>
      <c r="V14" s="296">
        <v>0</v>
      </c>
      <c r="W14" s="296"/>
      <c r="X14" s="294">
        <v>16</v>
      </c>
      <c r="Y14" s="294"/>
      <c r="Z14" s="294"/>
      <c r="AA14" s="294"/>
      <c r="AB14" s="294"/>
      <c r="AC14" s="294">
        <v>0</v>
      </c>
      <c r="AD14" s="294">
        <v>11</v>
      </c>
      <c r="AE14" s="294">
        <f t="shared" si="0"/>
        <v>248</v>
      </c>
    </row>
    <row r="15" spans="1:31" s="286" customFormat="1" ht="16.5">
      <c r="A15" s="287">
        <v>14</v>
      </c>
      <c r="B15" s="288">
        <v>11</v>
      </c>
      <c r="C15" s="299"/>
      <c r="D15" s="289" t="s">
        <v>711</v>
      </c>
      <c r="E15" s="289" t="s">
        <v>506</v>
      </c>
      <c r="F15" s="298">
        <v>83</v>
      </c>
      <c r="G15" s="289" t="s">
        <v>67</v>
      </c>
      <c r="H15" s="548">
        <v>605</v>
      </c>
      <c r="I15" s="294">
        <v>75</v>
      </c>
      <c r="J15" s="294">
        <v>105</v>
      </c>
      <c r="K15" s="294">
        <v>7</v>
      </c>
      <c r="L15" s="294">
        <v>6</v>
      </c>
      <c r="M15" s="294">
        <v>4</v>
      </c>
      <c r="N15" s="294">
        <v>23</v>
      </c>
      <c r="O15" s="294"/>
      <c r="P15" s="294">
        <v>4</v>
      </c>
      <c r="Q15" s="294">
        <v>3</v>
      </c>
      <c r="R15" s="294">
        <v>37</v>
      </c>
      <c r="S15" s="294"/>
      <c r="T15" s="294">
        <v>51</v>
      </c>
      <c r="U15" s="296">
        <v>1</v>
      </c>
      <c r="V15" s="296">
        <v>2</v>
      </c>
      <c r="W15" s="296"/>
      <c r="X15" s="294">
        <v>39</v>
      </c>
      <c r="Y15" s="294"/>
      <c r="Z15" s="294"/>
      <c r="AA15" s="294"/>
      <c r="AB15" s="294"/>
      <c r="AC15" s="294">
        <v>0</v>
      </c>
      <c r="AD15" s="294">
        <v>11</v>
      </c>
      <c r="AE15" s="294">
        <f t="shared" si="0"/>
        <v>368</v>
      </c>
    </row>
    <row r="16" spans="1:31" s="286" customFormat="1" ht="16.5">
      <c r="A16" s="287">
        <v>15</v>
      </c>
      <c r="B16" s="288">
        <v>11</v>
      </c>
      <c r="C16" s="299"/>
      <c r="D16" s="289" t="s">
        <v>711</v>
      </c>
      <c r="E16" s="289" t="s">
        <v>716</v>
      </c>
      <c r="F16" s="298">
        <v>84</v>
      </c>
      <c r="G16" s="289" t="s">
        <v>67</v>
      </c>
      <c r="H16" s="548">
        <v>565</v>
      </c>
      <c r="I16" s="294">
        <v>32</v>
      </c>
      <c r="J16" s="294">
        <v>105</v>
      </c>
      <c r="K16" s="294">
        <v>18</v>
      </c>
      <c r="L16" s="294">
        <v>2</v>
      </c>
      <c r="M16" s="294">
        <v>2</v>
      </c>
      <c r="N16" s="294">
        <v>68</v>
      </c>
      <c r="O16" s="294"/>
      <c r="P16" s="294">
        <v>4</v>
      </c>
      <c r="Q16" s="294">
        <v>16</v>
      </c>
      <c r="R16" s="294">
        <v>11</v>
      </c>
      <c r="S16" s="294"/>
      <c r="T16" s="294">
        <v>87</v>
      </c>
      <c r="U16" s="296">
        <v>1</v>
      </c>
      <c r="V16" s="296">
        <v>4</v>
      </c>
      <c r="W16" s="296"/>
      <c r="X16" s="294">
        <v>15</v>
      </c>
      <c r="Y16" s="294"/>
      <c r="Z16" s="294"/>
      <c r="AA16" s="294"/>
      <c r="AB16" s="294"/>
      <c r="AC16" s="294">
        <v>0</v>
      </c>
      <c r="AD16" s="294">
        <v>8</v>
      </c>
      <c r="AE16" s="294">
        <f t="shared" si="0"/>
        <v>373</v>
      </c>
    </row>
    <row r="17" spans="1:32" s="286" customFormat="1" ht="16.5">
      <c r="A17" s="287">
        <v>16</v>
      </c>
      <c r="B17" s="288">
        <v>11</v>
      </c>
      <c r="C17" s="299"/>
      <c r="D17" s="289" t="s">
        <v>711</v>
      </c>
      <c r="E17" s="289" t="s">
        <v>716</v>
      </c>
      <c r="F17" s="298">
        <v>84</v>
      </c>
      <c r="G17" s="289" t="s">
        <v>69</v>
      </c>
      <c r="H17" s="548">
        <v>564</v>
      </c>
      <c r="I17" s="294">
        <v>35</v>
      </c>
      <c r="J17" s="294">
        <v>104</v>
      </c>
      <c r="K17" s="294">
        <v>17</v>
      </c>
      <c r="L17" s="294">
        <v>5</v>
      </c>
      <c r="M17" s="294">
        <v>1</v>
      </c>
      <c r="N17" s="294">
        <v>59</v>
      </c>
      <c r="O17" s="294"/>
      <c r="P17" s="294">
        <v>4</v>
      </c>
      <c r="Q17" s="294">
        <v>11</v>
      </c>
      <c r="R17" s="294">
        <v>10</v>
      </c>
      <c r="S17" s="294"/>
      <c r="T17" s="294">
        <v>61</v>
      </c>
      <c r="U17" s="296">
        <v>1</v>
      </c>
      <c r="V17" s="296">
        <v>1</v>
      </c>
      <c r="W17" s="296"/>
      <c r="X17" s="294">
        <v>21</v>
      </c>
      <c r="Y17" s="294"/>
      <c r="Z17" s="294"/>
      <c r="AA17" s="294"/>
      <c r="AB17" s="294"/>
      <c r="AC17" s="294">
        <v>0</v>
      </c>
      <c r="AD17" s="294">
        <v>12</v>
      </c>
      <c r="AE17" s="294">
        <f t="shared" si="0"/>
        <v>342</v>
      </c>
    </row>
    <row r="18" spans="1:32" s="286" customFormat="1" ht="16.5">
      <c r="A18" s="287">
        <v>17</v>
      </c>
      <c r="B18" s="288">
        <v>11</v>
      </c>
      <c r="C18" s="299"/>
      <c r="D18" s="289" t="s">
        <v>711</v>
      </c>
      <c r="E18" s="289" t="s">
        <v>717</v>
      </c>
      <c r="F18" s="298">
        <v>85</v>
      </c>
      <c r="G18" s="289" t="s">
        <v>67</v>
      </c>
      <c r="H18" s="548">
        <v>412</v>
      </c>
      <c r="I18" s="294">
        <v>79</v>
      </c>
      <c r="J18" s="294">
        <v>133</v>
      </c>
      <c r="K18" s="294">
        <v>4</v>
      </c>
      <c r="L18" s="294">
        <v>3</v>
      </c>
      <c r="M18" s="294">
        <v>1</v>
      </c>
      <c r="N18" s="294">
        <v>17</v>
      </c>
      <c r="O18" s="294"/>
      <c r="P18" s="294">
        <v>0</v>
      </c>
      <c r="Q18" s="294">
        <v>4</v>
      </c>
      <c r="R18" s="294">
        <v>22</v>
      </c>
      <c r="S18" s="294"/>
      <c r="T18" s="294">
        <v>2</v>
      </c>
      <c r="U18" s="296">
        <v>7</v>
      </c>
      <c r="V18" s="296">
        <v>8</v>
      </c>
      <c r="W18" s="296"/>
      <c r="X18" s="294">
        <v>12</v>
      </c>
      <c r="Y18" s="294"/>
      <c r="Z18" s="294"/>
      <c r="AA18" s="294"/>
      <c r="AB18" s="294"/>
      <c r="AC18" s="294">
        <v>0</v>
      </c>
      <c r="AD18" s="294">
        <v>8</v>
      </c>
      <c r="AE18" s="294">
        <f t="shared" si="0"/>
        <v>300</v>
      </c>
    </row>
    <row r="19" spans="1:32" s="286" customFormat="1" ht="16.5">
      <c r="A19" s="287">
        <v>18</v>
      </c>
      <c r="B19" s="288">
        <v>11</v>
      </c>
      <c r="C19" s="299"/>
      <c r="D19" s="289" t="s">
        <v>711</v>
      </c>
      <c r="E19" s="289" t="s">
        <v>718</v>
      </c>
      <c r="F19" s="298">
        <v>86</v>
      </c>
      <c r="G19" s="289" t="s">
        <v>67</v>
      </c>
      <c r="H19" s="548">
        <v>526</v>
      </c>
      <c r="I19" s="294">
        <v>9</v>
      </c>
      <c r="J19" s="294">
        <v>148</v>
      </c>
      <c r="K19" s="294">
        <v>13</v>
      </c>
      <c r="L19" s="294">
        <v>5</v>
      </c>
      <c r="M19" s="294">
        <v>0</v>
      </c>
      <c r="N19" s="294">
        <v>157</v>
      </c>
      <c r="O19" s="294"/>
      <c r="P19" s="294">
        <v>1</v>
      </c>
      <c r="Q19" s="294">
        <v>7</v>
      </c>
      <c r="R19" s="294">
        <v>14</v>
      </c>
      <c r="S19" s="294"/>
      <c r="T19" s="294">
        <v>12</v>
      </c>
      <c r="U19" s="296">
        <v>0</v>
      </c>
      <c r="V19" s="296">
        <v>1</v>
      </c>
      <c r="W19" s="296"/>
      <c r="X19" s="294">
        <v>3</v>
      </c>
      <c r="Y19" s="294"/>
      <c r="Z19" s="294"/>
      <c r="AA19" s="294"/>
      <c r="AB19" s="294"/>
      <c r="AC19" s="294">
        <v>0</v>
      </c>
      <c r="AD19" s="294">
        <v>12</v>
      </c>
      <c r="AE19" s="294">
        <f t="shared" si="0"/>
        <v>382</v>
      </c>
    </row>
    <row r="20" spans="1:32" s="286" customFormat="1" ht="16.5">
      <c r="A20" s="287">
        <v>19</v>
      </c>
      <c r="B20" s="288">
        <v>11</v>
      </c>
      <c r="C20" s="299"/>
      <c r="D20" s="289" t="s">
        <v>711</v>
      </c>
      <c r="E20" s="289" t="s">
        <v>718</v>
      </c>
      <c r="F20" s="298">
        <v>86</v>
      </c>
      <c r="G20" s="289" t="s">
        <v>69</v>
      </c>
      <c r="H20" s="548">
        <v>525</v>
      </c>
      <c r="I20" s="294">
        <v>4</v>
      </c>
      <c r="J20" s="294">
        <v>167</v>
      </c>
      <c r="K20" s="294">
        <v>8</v>
      </c>
      <c r="L20" s="294">
        <v>2</v>
      </c>
      <c r="M20" s="294">
        <v>2</v>
      </c>
      <c r="N20" s="294">
        <v>125</v>
      </c>
      <c r="O20" s="294"/>
      <c r="P20" s="294">
        <v>1</v>
      </c>
      <c r="Q20" s="294">
        <v>7</v>
      </c>
      <c r="R20" s="294">
        <v>15</v>
      </c>
      <c r="S20" s="294"/>
      <c r="T20" s="294">
        <v>12</v>
      </c>
      <c r="U20" s="296">
        <v>0</v>
      </c>
      <c r="V20" s="296">
        <v>2</v>
      </c>
      <c r="W20" s="296"/>
      <c r="X20" s="294">
        <v>8</v>
      </c>
      <c r="Y20" s="294"/>
      <c r="Z20" s="294"/>
      <c r="AA20" s="294"/>
      <c r="AB20" s="294"/>
      <c r="AC20" s="294">
        <v>0</v>
      </c>
      <c r="AD20" s="294">
        <v>17</v>
      </c>
      <c r="AE20" s="294">
        <f t="shared" si="0"/>
        <v>370</v>
      </c>
    </row>
    <row r="21" spans="1:32" s="286" customFormat="1" ht="16.5">
      <c r="C21" s="300" t="s">
        <v>65</v>
      </c>
      <c r="D21" s="688" t="s">
        <v>66</v>
      </c>
      <c r="E21" s="688"/>
      <c r="F21" s="421">
        <v>82</v>
      </c>
      <c r="G21" s="421"/>
      <c r="H21" s="302">
        <f>SUM(H2:H20)</f>
        <v>10045</v>
      </c>
      <c r="I21" s="302">
        <f t="shared" ref="I21:AC21" si="1">SUM(I2:I20)</f>
        <v>1316</v>
      </c>
      <c r="J21" s="302">
        <f t="shared" si="1"/>
        <v>2636</v>
      </c>
      <c r="K21" s="302">
        <f t="shared" si="1"/>
        <v>134</v>
      </c>
      <c r="L21" s="302">
        <f t="shared" si="1"/>
        <v>70</v>
      </c>
      <c r="M21" s="302">
        <f t="shared" si="1"/>
        <v>30</v>
      </c>
      <c r="N21" s="302">
        <f t="shared" si="1"/>
        <v>858</v>
      </c>
      <c r="O21" s="302">
        <f t="shared" si="1"/>
        <v>0</v>
      </c>
      <c r="P21" s="302">
        <f t="shared" si="1"/>
        <v>26</v>
      </c>
      <c r="Q21" s="302">
        <f t="shared" si="1"/>
        <v>108</v>
      </c>
      <c r="R21" s="302">
        <f t="shared" si="1"/>
        <v>475</v>
      </c>
      <c r="S21" s="302">
        <f t="shared" si="1"/>
        <v>0</v>
      </c>
      <c r="T21" s="302">
        <f t="shared" si="1"/>
        <v>380</v>
      </c>
      <c r="U21" s="302">
        <f t="shared" si="1"/>
        <v>41</v>
      </c>
      <c r="V21" s="302">
        <f t="shared" si="1"/>
        <v>59</v>
      </c>
      <c r="W21" s="302">
        <f t="shared" si="1"/>
        <v>0</v>
      </c>
      <c r="X21" s="302">
        <f t="shared" si="1"/>
        <v>184</v>
      </c>
      <c r="Y21" s="302">
        <f t="shared" si="1"/>
        <v>0</v>
      </c>
      <c r="Z21" s="302">
        <f t="shared" si="1"/>
        <v>0</v>
      </c>
      <c r="AA21" s="302">
        <f t="shared" si="1"/>
        <v>0</v>
      </c>
      <c r="AB21" s="302">
        <f t="shared" si="1"/>
        <v>0</v>
      </c>
      <c r="AC21" s="302">
        <f t="shared" si="1"/>
        <v>0</v>
      </c>
      <c r="AD21" s="302">
        <f t="shared" ref="AD21:AE21" si="2">SUM(AD2:AD20)</f>
        <v>180</v>
      </c>
      <c r="AE21" s="302">
        <f t="shared" si="2"/>
        <v>6497</v>
      </c>
    </row>
    <row r="22" spans="1:32" s="286" customFormat="1" ht="16.5">
      <c r="F22" s="297"/>
      <c r="G22" s="297"/>
    </row>
    <row r="23" spans="1:32" s="286" customFormat="1" ht="16.5">
      <c r="C23" s="300" t="s">
        <v>67</v>
      </c>
      <c r="D23" s="689" t="s">
        <v>68</v>
      </c>
      <c r="E23" s="690"/>
      <c r="F23" s="690"/>
      <c r="G23" s="691"/>
      <c r="H23" s="301" t="s">
        <v>8</v>
      </c>
      <c r="I23" s="293" t="s">
        <v>9</v>
      </c>
      <c r="J23" s="293" t="s">
        <v>10</v>
      </c>
      <c r="K23" s="293" t="s">
        <v>11</v>
      </c>
      <c r="L23" s="293" t="s">
        <v>12</v>
      </c>
      <c r="M23" s="293" t="s">
        <v>13</v>
      </c>
      <c r="N23" s="293" t="s">
        <v>14</v>
      </c>
      <c r="O23" s="293" t="s">
        <v>15</v>
      </c>
      <c r="P23" s="293" t="s">
        <v>16</v>
      </c>
      <c r="Q23" s="293" t="s">
        <v>17</v>
      </c>
      <c r="R23" s="293" t="s">
        <v>18</v>
      </c>
      <c r="S23" s="293" t="s">
        <v>19</v>
      </c>
      <c r="T23" s="293" t="s">
        <v>20</v>
      </c>
      <c r="U23" s="293" t="s">
        <v>24</v>
      </c>
      <c r="V23" s="293" t="s">
        <v>25</v>
      </c>
      <c r="W23" s="293" t="s">
        <v>26</v>
      </c>
      <c r="X23" s="293" t="s">
        <v>27</v>
      </c>
      <c r="Y23" s="293" t="s">
        <v>28</v>
      </c>
      <c r="Z23" s="293" t="s">
        <v>29</v>
      </c>
      <c r="AA23" s="293" t="s">
        <v>30</v>
      </c>
      <c r="AB23" s="293" t="s">
        <v>31</v>
      </c>
    </row>
    <row r="24" spans="1:32" s="286" customFormat="1" ht="16.5">
      <c r="D24" s="692"/>
      <c r="E24" s="693"/>
      <c r="F24" s="693"/>
      <c r="G24" s="694"/>
      <c r="H24" s="294">
        <v>9840</v>
      </c>
      <c r="I24" s="294">
        <v>1337</v>
      </c>
      <c r="J24" s="294">
        <v>2666</v>
      </c>
      <c r="K24" s="294">
        <v>154</v>
      </c>
      <c r="L24" s="294">
        <v>99</v>
      </c>
      <c r="M24" s="294">
        <v>30</v>
      </c>
      <c r="N24" s="294">
        <v>858</v>
      </c>
      <c r="O24" s="294"/>
      <c r="P24" s="294">
        <v>26</v>
      </c>
      <c r="Q24" s="294">
        <v>108</v>
      </c>
      <c r="R24" s="294">
        <v>475</v>
      </c>
      <c r="S24" s="294"/>
      <c r="T24" s="294">
        <v>380</v>
      </c>
      <c r="U24" s="294">
        <v>184</v>
      </c>
      <c r="V24" s="294"/>
      <c r="W24" s="294"/>
      <c r="X24" s="294"/>
      <c r="Y24" s="294"/>
      <c r="Z24" s="294"/>
      <c r="AA24" s="294">
        <v>180</v>
      </c>
      <c r="AB24" s="294">
        <f>SUM(I24:AA24)</f>
        <v>6497</v>
      </c>
    </row>
    <row r="25" spans="1:32" s="286" customFormat="1" ht="16.5">
      <c r="F25" s="297"/>
      <c r="G25" s="297"/>
    </row>
    <row r="26" spans="1:32" s="286" customFormat="1" ht="30.75" customHeight="1">
      <c r="C26" s="300" t="s">
        <v>69</v>
      </c>
      <c r="D26" s="695" t="s">
        <v>70</v>
      </c>
      <c r="E26" s="695"/>
      <c r="F26" s="695"/>
      <c r="G26" s="695"/>
      <c r="H26" s="301" t="s">
        <v>8</v>
      </c>
      <c r="I26" s="696" t="s">
        <v>71</v>
      </c>
      <c r="J26" s="696"/>
      <c r="K26" s="696" t="s">
        <v>72</v>
      </c>
      <c r="L26" s="696"/>
      <c r="M26" s="293" t="s">
        <v>13</v>
      </c>
      <c r="N26" s="293" t="s">
        <v>14</v>
      </c>
      <c r="O26" s="293" t="s">
        <v>15</v>
      </c>
      <c r="P26" s="293" t="s">
        <v>16</v>
      </c>
      <c r="Q26" s="293" t="s">
        <v>17</v>
      </c>
      <c r="R26" s="293" t="s">
        <v>18</v>
      </c>
      <c r="S26" s="293" t="s">
        <v>19</v>
      </c>
      <c r="T26" s="293" t="s">
        <v>20</v>
      </c>
      <c r="U26" s="293" t="s">
        <v>24</v>
      </c>
      <c r="V26" s="293" t="s">
        <v>25</v>
      </c>
      <c r="W26" s="293" t="s">
        <v>26</v>
      </c>
      <c r="X26" s="293" t="s">
        <v>27</v>
      </c>
      <c r="Y26" s="293" t="s">
        <v>28</v>
      </c>
      <c r="Z26" s="293" t="s">
        <v>29</v>
      </c>
      <c r="AA26" s="293" t="s">
        <v>30</v>
      </c>
      <c r="AB26" s="293" t="s">
        <v>31</v>
      </c>
    </row>
    <row r="27" spans="1:32" s="286" customFormat="1" ht="16.5">
      <c r="D27" s="695"/>
      <c r="E27" s="695"/>
      <c r="F27" s="695"/>
      <c r="G27" s="695"/>
      <c r="H27" s="294">
        <v>9840</v>
      </c>
      <c r="I27" s="697">
        <v>1491</v>
      </c>
      <c r="J27" s="697"/>
      <c r="K27" s="697">
        <v>2765</v>
      </c>
      <c r="L27" s="697"/>
      <c r="M27" s="294">
        <v>30</v>
      </c>
      <c r="N27" s="294">
        <v>858</v>
      </c>
      <c r="O27" s="294" t="s">
        <v>799</v>
      </c>
      <c r="P27" s="294">
        <v>26</v>
      </c>
      <c r="Q27" s="294">
        <v>108</v>
      </c>
      <c r="R27" s="294">
        <v>475</v>
      </c>
      <c r="S27" s="294" t="s">
        <v>799</v>
      </c>
      <c r="T27" s="294">
        <v>380</v>
      </c>
      <c r="U27" s="294">
        <v>184</v>
      </c>
      <c r="V27" s="294" t="s">
        <v>799</v>
      </c>
      <c r="W27" s="294" t="s">
        <v>799</v>
      </c>
      <c r="X27" s="294" t="s">
        <v>799</v>
      </c>
      <c r="Y27" s="294" t="s">
        <v>799</v>
      </c>
      <c r="Z27" s="294">
        <v>0</v>
      </c>
      <c r="AA27" s="294">
        <v>180</v>
      </c>
      <c r="AB27" s="294">
        <f>SUM(I27:AA27)</f>
        <v>6497</v>
      </c>
    </row>
    <row r="28" spans="1:32" s="286" customFormat="1" ht="16.5"/>
    <row r="29" spans="1:32" s="286" customFormat="1" ht="16.5">
      <c r="A29" s="291" t="s">
        <v>1</v>
      </c>
      <c r="B29" s="285" t="s">
        <v>2</v>
      </c>
      <c r="C29" s="292" t="s">
        <v>3</v>
      </c>
      <c r="D29" s="318" t="s">
        <v>4</v>
      </c>
      <c r="E29" s="318" t="s">
        <v>5</v>
      </c>
      <c r="F29" s="319" t="s">
        <v>6</v>
      </c>
      <c r="G29" s="319" t="s">
        <v>7</v>
      </c>
      <c r="H29" s="320" t="s">
        <v>8</v>
      </c>
      <c r="I29" s="321" t="s">
        <v>9</v>
      </c>
      <c r="J29" s="321" t="s">
        <v>10</v>
      </c>
      <c r="K29" s="321" t="s">
        <v>11</v>
      </c>
      <c r="L29" s="321" t="s">
        <v>12</v>
      </c>
      <c r="M29" s="321" t="s">
        <v>13</v>
      </c>
      <c r="N29" s="321" t="s">
        <v>14</v>
      </c>
      <c r="O29" s="321" t="s">
        <v>15</v>
      </c>
      <c r="P29" s="322" t="s">
        <v>16</v>
      </c>
      <c r="Q29" s="322" t="s">
        <v>17</v>
      </c>
      <c r="R29" s="322" t="s">
        <v>18</v>
      </c>
      <c r="S29" s="322" t="s">
        <v>19</v>
      </c>
      <c r="T29" s="322" t="s">
        <v>20</v>
      </c>
      <c r="U29" s="323" t="s">
        <v>21</v>
      </c>
      <c r="V29" s="323" t="s">
        <v>22</v>
      </c>
      <c r="W29" s="323" t="s">
        <v>23</v>
      </c>
      <c r="X29" s="322" t="s">
        <v>24</v>
      </c>
      <c r="Y29" s="322" t="s">
        <v>25</v>
      </c>
      <c r="Z29" s="322" t="s">
        <v>26</v>
      </c>
      <c r="AA29" s="322" t="s">
        <v>27</v>
      </c>
      <c r="AB29" s="322" t="s">
        <v>28</v>
      </c>
      <c r="AC29" s="322" t="s">
        <v>29</v>
      </c>
      <c r="AD29" s="322" t="s">
        <v>30</v>
      </c>
      <c r="AE29" s="322" t="s">
        <v>31</v>
      </c>
    </row>
    <row r="30" spans="1:32" s="286" customFormat="1" ht="16.5">
      <c r="A30" s="287">
        <v>1</v>
      </c>
      <c r="B30" s="288">
        <v>11</v>
      </c>
      <c r="C30" s="299">
        <v>15</v>
      </c>
      <c r="D30" s="47" t="s">
        <v>549</v>
      </c>
      <c r="E30" s="47"/>
      <c r="F30" s="298">
        <v>97</v>
      </c>
      <c r="G30" s="324" t="s">
        <v>33</v>
      </c>
      <c r="H30" s="597">
        <v>468</v>
      </c>
      <c r="I30" s="325">
        <v>4</v>
      </c>
      <c r="J30" s="325">
        <v>61</v>
      </c>
      <c r="K30" s="325">
        <v>22</v>
      </c>
      <c r="L30" s="325">
        <v>2</v>
      </c>
      <c r="M30" s="325">
        <v>51</v>
      </c>
      <c r="N30" s="325">
        <v>194</v>
      </c>
      <c r="O30" s="326">
        <v>0</v>
      </c>
      <c r="P30" s="326"/>
      <c r="Q30" s="325">
        <v>2</v>
      </c>
      <c r="R30" s="325">
        <v>5</v>
      </c>
      <c r="S30" s="326"/>
      <c r="T30" s="326"/>
      <c r="U30" s="327">
        <v>3</v>
      </c>
      <c r="V30" s="327">
        <v>6</v>
      </c>
      <c r="W30" s="328"/>
      <c r="X30" s="326"/>
      <c r="Y30" s="326"/>
      <c r="Z30" s="326"/>
      <c r="AA30" s="326"/>
      <c r="AB30" s="326"/>
      <c r="AC30" s="326"/>
      <c r="AD30" s="325">
        <v>11</v>
      </c>
      <c r="AE30" s="326">
        <f>SUM(I30:AD30)</f>
        <v>361</v>
      </c>
      <c r="AF30" s="326"/>
    </row>
    <row r="31" spans="1:32" s="286" customFormat="1" ht="16.5">
      <c r="A31" s="287">
        <v>2</v>
      </c>
      <c r="B31" s="288">
        <v>11</v>
      </c>
      <c r="C31" s="299">
        <v>15</v>
      </c>
      <c r="D31" s="47" t="s">
        <v>549</v>
      </c>
      <c r="E31" s="47"/>
      <c r="F31" s="298">
        <v>97</v>
      </c>
      <c r="G31" s="324" t="s">
        <v>34</v>
      </c>
      <c r="H31" s="548">
        <v>467</v>
      </c>
      <c r="I31" s="325">
        <v>7</v>
      </c>
      <c r="J31" s="325">
        <v>53</v>
      </c>
      <c r="K31" s="325">
        <v>17</v>
      </c>
      <c r="L31" s="325">
        <v>5</v>
      </c>
      <c r="M31" s="325">
        <v>40</v>
      </c>
      <c r="N31" s="325">
        <v>183</v>
      </c>
      <c r="O31" s="326"/>
      <c r="P31" s="326"/>
      <c r="Q31" s="325">
        <v>1</v>
      </c>
      <c r="R31" s="325">
        <v>1</v>
      </c>
      <c r="S31" s="326"/>
      <c r="T31" s="326"/>
      <c r="U31" s="327">
        <v>6</v>
      </c>
      <c r="V31" s="327">
        <v>2</v>
      </c>
      <c r="W31" s="328"/>
      <c r="X31" s="326"/>
      <c r="Y31" s="326"/>
      <c r="Z31" s="326"/>
      <c r="AA31" s="326"/>
      <c r="AB31" s="326"/>
      <c r="AC31" s="326"/>
      <c r="AD31" s="325">
        <v>16</v>
      </c>
      <c r="AE31" s="326">
        <f t="shared" ref="AE31:AE43" si="3">SUM(I31:AD31)</f>
        <v>331</v>
      </c>
      <c r="AF31" s="326"/>
    </row>
    <row r="32" spans="1:32" s="286" customFormat="1" ht="16.5">
      <c r="A32" s="287">
        <v>3</v>
      </c>
      <c r="B32" s="288">
        <v>11</v>
      </c>
      <c r="C32" s="299">
        <v>15</v>
      </c>
      <c r="D32" s="289" t="s">
        <v>549</v>
      </c>
      <c r="E32" s="289"/>
      <c r="F32" s="298">
        <v>98</v>
      </c>
      <c r="G32" s="329" t="s">
        <v>33</v>
      </c>
      <c r="H32" s="597">
        <v>698</v>
      </c>
      <c r="I32" s="325">
        <v>4</v>
      </c>
      <c r="J32" s="325">
        <v>78</v>
      </c>
      <c r="K32" s="325">
        <v>23</v>
      </c>
      <c r="L32" s="325">
        <v>4</v>
      </c>
      <c r="M32" s="325">
        <v>57</v>
      </c>
      <c r="N32" s="325">
        <v>291</v>
      </c>
      <c r="O32" s="326"/>
      <c r="P32" s="326"/>
      <c r="Q32" s="325">
        <v>1</v>
      </c>
      <c r="R32" s="325">
        <v>6</v>
      </c>
      <c r="S32" s="326"/>
      <c r="T32" s="326"/>
      <c r="U32" s="327"/>
      <c r="V32" s="327"/>
      <c r="W32" s="328"/>
      <c r="X32" s="326"/>
      <c r="Y32" s="326"/>
      <c r="Z32" s="326"/>
      <c r="AA32" s="326"/>
      <c r="AB32" s="326"/>
      <c r="AC32" s="326"/>
      <c r="AD32" s="325">
        <v>14</v>
      </c>
      <c r="AE32" s="326">
        <f t="shared" si="3"/>
        <v>478</v>
      </c>
      <c r="AF32" s="326"/>
    </row>
    <row r="33" spans="1:32" s="286" customFormat="1" ht="16.5">
      <c r="A33" s="287">
        <v>4</v>
      </c>
      <c r="B33" s="288">
        <v>11</v>
      </c>
      <c r="C33" s="299">
        <v>15</v>
      </c>
      <c r="D33" s="289" t="s">
        <v>549</v>
      </c>
      <c r="E33" s="289"/>
      <c r="F33" s="298">
        <v>98</v>
      </c>
      <c r="G33" s="329" t="s">
        <v>34</v>
      </c>
      <c r="H33" s="597">
        <v>698</v>
      </c>
      <c r="I33" s="325">
        <v>8</v>
      </c>
      <c r="J33" s="325">
        <v>96</v>
      </c>
      <c r="K33" s="325">
        <v>31</v>
      </c>
      <c r="L33" s="325">
        <v>3</v>
      </c>
      <c r="M33" s="325">
        <v>82</v>
      </c>
      <c r="N33" s="325">
        <v>245</v>
      </c>
      <c r="O33" s="326"/>
      <c r="P33" s="326"/>
      <c r="Q33" s="325">
        <v>3</v>
      </c>
      <c r="R33" s="325">
        <v>6</v>
      </c>
      <c r="S33" s="326"/>
      <c r="T33" s="326"/>
      <c r="U33" s="327">
        <v>8</v>
      </c>
      <c r="V33" s="327">
        <v>6</v>
      </c>
      <c r="W33" s="328"/>
      <c r="X33" s="326"/>
      <c r="Y33" s="326"/>
      <c r="Z33" s="326"/>
      <c r="AA33" s="326"/>
      <c r="AB33" s="326"/>
      <c r="AC33" s="326"/>
      <c r="AD33" s="325">
        <v>11</v>
      </c>
      <c r="AE33" s="326">
        <f t="shared" si="3"/>
        <v>499</v>
      </c>
      <c r="AF33" s="326"/>
    </row>
    <row r="34" spans="1:32" s="286" customFormat="1" ht="16.5">
      <c r="A34" s="287">
        <v>5</v>
      </c>
      <c r="B34" s="288">
        <v>11</v>
      </c>
      <c r="C34" s="299">
        <v>15</v>
      </c>
      <c r="D34" s="289" t="s">
        <v>549</v>
      </c>
      <c r="E34" s="289"/>
      <c r="F34" s="298">
        <v>99</v>
      </c>
      <c r="G34" s="329" t="s">
        <v>33</v>
      </c>
      <c r="H34" s="548">
        <v>482</v>
      </c>
      <c r="I34" s="325">
        <v>9</v>
      </c>
      <c r="J34" s="325">
        <v>58</v>
      </c>
      <c r="K34" s="325">
        <v>46</v>
      </c>
      <c r="L34" s="325">
        <v>8</v>
      </c>
      <c r="M34" s="325">
        <v>41</v>
      </c>
      <c r="N34" s="325">
        <v>172</v>
      </c>
      <c r="O34" s="326"/>
      <c r="P34" s="326"/>
      <c r="Q34" s="325">
        <v>0</v>
      </c>
      <c r="R34" s="325">
        <v>4</v>
      </c>
      <c r="S34" s="326"/>
      <c r="T34" s="326"/>
      <c r="U34" s="327">
        <v>0</v>
      </c>
      <c r="V34" s="327">
        <v>0</v>
      </c>
      <c r="W34" s="328"/>
      <c r="X34" s="326"/>
      <c r="Y34" s="326"/>
      <c r="Z34" s="326"/>
      <c r="AA34" s="326"/>
      <c r="AB34" s="326"/>
      <c r="AC34" s="326"/>
      <c r="AD34" s="325">
        <v>12</v>
      </c>
      <c r="AE34" s="326">
        <f t="shared" si="3"/>
        <v>350</v>
      </c>
      <c r="AF34" s="326"/>
    </row>
    <row r="35" spans="1:32" s="286" customFormat="1" ht="16.5">
      <c r="A35" s="287">
        <v>6</v>
      </c>
      <c r="B35" s="288">
        <v>11</v>
      </c>
      <c r="C35" s="299">
        <v>15</v>
      </c>
      <c r="D35" s="289" t="s">
        <v>549</v>
      </c>
      <c r="E35" s="289"/>
      <c r="F35" s="298">
        <v>99</v>
      </c>
      <c r="G35" s="329" t="s">
        <v>34</v>
      </c>
      <c r="H35" s="548">
        <v>482</v>
      </c>
      <c r="I35" s="325">
        <v>12</v>
      </c>
      <c r="J35" s="325">
        <v>99</v>
      </c>
      <c r="K35" s="325">
        <v>53</v>
      </c>
      <c r="L35" s="325">
        <v>4</v>
      </c>
      <c r="M35" s="325">
        <v>29</v>
      </c>
      <c r="N35" s="325">
        <v>134</v>
      </c>
      <c r="O35" s="326"/>
      <c r="P35" s="326"/>
      <c r="Q35" s="325">
        <v>0</v>
      </c>
      <c r="R35" s="325">
        <v>4</v>
      </c>
      <c r="S35" s="326"/>
      <c r="T35" s="326"/>
      <c r="U35" s="327">
        <v>9</v>
      </c>
      <c r="V35" s="327">
        <v>0</v>
      </c>
      <c r="W35" s="328"/>
      <c r="X35" s="326"/>
      <c r="Y35" s="326"/>
      <c r="Z35" s="326"/>
      <c r="AA35" s="326"/>
      <c r="AB35" s="326"/>
      <c r="AC35" s="326"/>
      <c r="AD35" s="325">
        <v>4</v>
      </c>
      <c r="AE35" s="326">
        <f t="shared" si="3"/>
        <v>348</v>
      </c>
      <c r="AF35" s="326"/>
    </row>
    <row r="36" spans="1:32" s="286" customFormat="1" ht="16.5">
      <c r="A36" s="287">
        <v>7</v>
      </c>
      <c r="B36" s="288">
        <v>11</v>
      </c>
      <c r="C36" s="299">
        <v>15</v>
      </c>
      <c r="D36" s="289" t="s">
        <v>549</v>
      </c>
      <c r="E36" s="289"/>
      <c r="F36" s="298">
        <v>100</v>
      </c>
      <c r="G36" s="329" t="s">
        <v>33</v>
      </c>
      <c r="H36" s="597">
        <v>586</v>
      </c>
      <c r="I36" s="325">
        <v>0</v>
      </c>
      <c r="J36" s="325">
        <v>130</v>
      </c>
      <c r="K36" s="325">
        <v>21</v>
      </c>
      <c r="L36" s="325">
        <v>3</v>
      </c>
      <c r="M36" s="325">
        <v>74</v>
      </c>
      <c r="N36" s="325">
        <v>176</v>
      </c>
      <c r="O36" s="326"/>
      <c r="P36" s="326"/>
      <c r="Q36" s="325">
        <v>1</v>
      </c>
      <c r="R36" s="325">
        <v>4</v>
      </c>
      <c r="S36" s="326"/>
      <c r="T36" s="326"/>
      <c r="U36" s="327"/>
      <c r="V36" s="327">
        <v>4</v>
      </c>
      <c r="W36" s="328"/>
      <c r="X36" s="326"/>
      <c r="Y36" s="326"/>
      <c r="Z36" s="326"/>
      <c r="AA36" s="326"/>
      <c r="AB36" s="326"/>
      <c r="AC36" s="326"/>
      <c r="AD36" s="325">
        <v>6</v>
      </c>
      <c r="AE36" s="326">
        <f t="shared" si="3"/>
        <v>419</v>
      </c>
      <c r="AF36" s="326"/>
    </row>
    <row r="37" spans="1:32" s="286" customFormat="1" ht="16.5">
      <c r="A37" s="287">
        <v>8</v>
      </c>
      <c r="B37" s="288">
        <v>11</v>
      </c>
      <c r="C37" s="299">
        <v>15</v>
      </c>
      <c r="D37" s="289" t="s">
        <v>549</v>
      </c>
      <c r="E37" s="289"/>
      <c r="F37" s="298">
        <v>100</v>
      </c>
      <c r="G37" s="329" t="s">
        <v>34</v>
      </c>
      <c r="H37" s="597">
        <v>585</v>
      </c>
      <c r="I37" s="325">
        <v>9</v>
      </c>
      <c r="J37" s="325">
        <v>169</v>
      </c>
      <c r="K37" s="325">
        <v>23</v>
      </c>
      <c r="L37" s="325">
        <v>3</v>
      </c>
      <c r="M37" s="325">
        <v>57</v>
      </c>
      <c r="N37" s="325">
        <v>163</v>
      </c>
      <c r="O37" s="326"/>
      <c r="P37" s="326"/>
      <c r="Q37" s="325">
        <v>1</v>
      </c>
      <c r="R37" s="325">
        <v>3</v>
      </c>
      <c r="S37" s="326"/>
      <c r="T37" s="326"/>
      <c r="U37" s="327">
        <v>0</v>
      </c>
      <c r="V37" s="327">
        <v>4</v>
      </c>
      <c r="W37" s="328"/>
      <c r="X37" s="326"/>
      <c r="Y37" s="326"/>
      <c r="Z37" s="326"/>
      <c r="AA37" s="326"/>
      <c r="AB37" s="326"/>
      <c r="AC37" s="326"/>
      <c r="AD37" s="325">
        <v>9</v>
      </c>
      <c r="AE37" s="326">
        <f t="shared" si="3"/>
        <v>441</v>
      </c>
      <c r="AF37" s="326"/>
    </row>
    <row r="38" spans="1:32" s="286" customFormat="1" ht="16.5">
      <c r="A38" s="287">
        <v>9</v>
      </c>
      <c r="B38" s="288">
        <v>11</v>
      </c>
      <c r="C38" s="299">
        <v>15</v>
      </c>
      <c r="D38" s="289" t="s">
        <v>549</v>
      </c>
      <c r="E38" s="289"/>
      <c r="F38" s="298">
        <v>101</v>
      </c>
      <c r="G38" s="329" t="s">
        <v>33</v>
      </c>
      <c r="H38" s="576">
        <v>537</v>
      </c>
      <c r="I38" s="327">
        <v>3</v>
      </c>
      <c r="J38" s="327">
        <v>142</v>
      </c>
      <c r="K38" s="327">
        <v>27</v>
      </c>
      <c r="L38" s="327">
        <v>5</v>
      </c>
      <c r="M38" s="327">
        <v>27</v>
      </c>
      <c r="N38" s="327">
        <v>160</v>
      </c>
      <c r="O38" s="326"/>
      <c r="P38" s="326"/>
      <c r="Q38" s="327">
        <v>1</v>
      </c>
      <c r="R38" s="327">
        <v>6</v>
      </c>
      <c r="S38" s="326"/>
      <c r="T38" s="326"/>
      <c r="U38" s="327">
        <v>4</v>
      </c>
      <c r="V38" s="327">
        <v>3</v>
      </c>
      <c r="W38" s="328"/>
      <c r="X38" s="326"/>
      <c r="Y38" s="326"/>
      <c r="Z38" s="326"/>
      <c r="AA38" s="326"/>
      <c r="AB38" s="326"/>
      <c r="AC38" s="326"/>
      <c r="AD38" s="327">
        <v>9</v>
      </c>
      <c r="AE38" s="326">
        <f t="shared" si="3"/>
        <v>387</v>
      </c>
      <c r="AF38" s="326"/>
    </row>
    <row r="39" spans="1:32" s="286" customFormat="1" ht="16.5">
      <c r="A39" s="287">
        <v>10</v>
      </c>
      <c r="B39" s="288">
        <v>11</v>
      </c>
      <c r="C39" s="299">
        <v>15</v>
      </c>
      <c r="D39" s="289" t="s">
        <v>549</v>
      </c>
      <c r="E39" s="289"/>
      <c r="F39" s="298">
        <v>101</v>
      </c>
      <c r="G39" s="329" t="s">
        <v>34</v>
      </c>
      <c r="H39" s="548">
        <v>537</v>
      </c>
      <c r="I39" s="327">
        <v>6</v>
      </c>
      <c r="J39" s="327">
        <v>127</v>
      </c>
      <c r="K39" s="327">
        <v>29</v>
      </c>
      <c r="L39" s="327">
        <v>5</v>
      </c>
      <c r="M39" s="327">
        <v>58</v>
      </c>
      <c r="N39" s="327">
        <v>159</v>
      </c>
      <c r="O39" s="326"/>
      <c r="P39" s="326"/>
      <c r="Q39" s="327">
        <v>1</v>
      </c>
      <c r="R39" s="327">
        <v>7</v>
      </c>
      <c r="S39" s="326"/>
      <c r="T39" s="326"/>
      <c r="U39" s="327">
        <v>4</v>
      </c>
      <c r="V39" s="327">
        <v>3</v>
      </c>
      <c r="W39" s="328"/>
      <c r="X39" s="326"/>
      <c r="Y39" s="326"/>
      <c r="Z39" s="326"/>
      <c r="AA39" s="326"/>
      <c r="AB39" s="326"/>
      <c r="AC39" s="326"/>
      <c r="AD39" s="327">
        <v>6</v>
      </c>
      <c r="AE39" s="326">
        <f t="shared" si="3"/>
        <v>405</v>
      </c>
      <c r="AF39" s="326"/>
    </row>
    <row r="40" spans="1:32" s="286" customFormat="1" ht="16.5">
      <c r="A40" s="287">
        <v>11</v>
      </c>
      <c r="B40" s="288">
        <v>11</v>
      </c>
      <c r="C40" s="299">
        <v>15</v>
      </c>
      <c r="D40" s="289" t="s">
        <v>549</v>
      </c>
      <c r="E40" s="289"/>
      <c r="F40" s="298">
        <v>102</v>
      </c>
      <c r="G40" s="329" t="s">
        <v>33</v>
      </c>
      <c r="H40" s="597">
        <v>645</v>
      </c>
      <c r="I40" s="325">
        <v>9</v>
      </c>
      <c r="J40" s="325">
        <v>101</v>
      </c>
      <c r="K40" s="325">
        <v>18</v>
      </c>
      <c r="L40" s="325">
        <v>7</v>
      </c>
      <c r="M40" s="325">
        <v>41</v>
      </c>
      <c r="N40" s="325">
        <v>238</v>
      </c>
      <c r="O40" s="326"/>
      <c r="P40" s="326"/>
      <c r="Q40" s="325">
        <v>2</v>
      </c>
      <c r="R40" s="325">
        <v>2</v>
      </c>
      <c r="S40" s="326"/>
      <c r="T40" s="326"/>
      <c r="U40" s="327">
        <v>2</v>
      </c>
      <c r="V40" s="327">
        <v>1</v>
      </c>
      <c r="W40" s="328"/>
      <c r="X40" s="326"/>
      <c r="Y40" s="326"/>
      <c r="Z40" s="326"/>
      <c r="AA40" s="326"/>
      <c r="AB40" s="326"/>
      <c r="AC40" s="326"/>
      <c r="AD40" s="325">
        <v>9</v>
      </c>
      <c r="AE40" s="326">
        <f t="shared" si="3"/>
        <v>430</v>
      </c>
      <c r="AF40" s="326"/>
    </row>
    <row r="41" spans="1:32" s="286" customFormat="1" ht="16.5">
      <c r="A41" s="287">
        <v>12</v>
      </c>
      <c r="B41" s="288">
        <v>11</v>
      </c>
      <c r="C41" s="299">
        <v>15</v>
      </c>
      <c r="D41" s="289" t="s">
        <v>549</v>
      </c>
      <c r="E41" s="289"/>
      <c r="F41" s="298">
        <v>102</v>
      </c>
      <c r="G41" s="329" t="s">
        <v>34</v>
      </c>
      <c r="H41" s="597">
        <v>645</v>
      </c>
      <c r="I41" s="325">
        <v>5</v>
      </c>
      <c r="J41" s="325">
        <v>83</v>
      </c>
      <c r="K41" s="325">
        <v>52</v>
      </c>
      <c r="L41" s="325">
        <v>11</v>
      </c>
      <c r="M41" s="325">
        <v>35</v>
      </c>
      <c r="N41" s="325">
        <v>247</v>
      </c>
      <c r="O41" s="326"/>
      <c r="P41" s="326"/>
      <c r="Q41" s="325">
        <v>0</v>
      </c>
      <c r="R41" s="325">
        <v>5</v>
      </c>
      <c r="S41" s="326"/>
      <c r="T41" s="326"/>
      <c r="U41" s="327">
        <v>5</v>
      </c>
      <c r="V41" s="327">
        <v>5</v>
      </c>
      <c r="W41" s="328"/>
      <c r="X41" s="326"/>
      <c r="Y41" s="326"/>
      <c r="Z41" s="326"/>
      <c r="AA41" s="326"/>
      <c r="AB41" s="326"/>
      <c r="AC41" s="326"/>
      <c r="AD41" s="325">
        <v>12</v>
      </c>
      <c r="AE41" s="326">
        <f t="shared" si="3"/>
        <v>460</v>
      </c>
      <c r="AF41" s="326"/>
    </row>
    <row r="42" spans="1:32" s="286" customFormat="1" ht="16.5">
      <c r="A42" s="287">
        <v>13</v>
      </c>
      <c r="B42" s="288">
        <v>11</v>
      </c>
      <c r="C42" s="299">
        <v>15</v>
      </c>
      <c r="D42" s="289" t="s">
        <v>549</v>
      </c>
      <c r="E42" s="289"/>
      <c r="F42" s="298">
        <v>103</v>
      </c>
      <c r="G42" s="329" t="s">
        <v>33</v>
      </c>
      <c r="H42" s="597">
        <v>556</v>
      </c>
      <c r="I42" s="325">
        <v>2</v>
      </c>
      <c r="J42" s="325">
        <v>88</v>
      </c>
      <c r="K42" s="325">
        <v>18</v>
      </c>
      <c r="L42" s="325">
        <v>7</v>
      </c>
      <c r="M42" s="325">
        <v>38</v>
      </c>
      <c r="N42" s="325">
        <v>219</v>
      </c>
      <c r="O42" s="326"/>
      <c r="P42" s="326"/>
      <c r="Q42" s="325">
        <v>1</v>
      </c>
      <c r="R42" s="325">
        <v>1</v>
      </c>
      <c r="S42" s="326"/>
      <c r="T42" s="326"/>
      <c r="U42" s="327">
        <v>1</v>
      </c>
      <c r="V42" s="327">
        <v>2</v>
      </c>
      <c r="W42" s="328"/>
      <c r="X42" s="326"/>
      <c r="Y42" s="326"/>
      <c r="Z42" s="326"/>
      <c r="AA42" s="326"/>
      <c r="AB42" s="326"/>
      <c r="AC42" s="326"/>
      <c r="AD42" s="325">
        <v>10</v>
      </c>
      <c r="AE42" s="326">
        <f t="shared" si="3"/>
        <v>387</v>
      </c>
      <c r="AF42" s="326"/>
    </row>
    <row r="43" spans="1:32" s="286" customFormat="1" ht="16.5">
      <c r="A43" s="287">
        <v>14</v>
      </c>
      <c r="B43" s="288">
        <v>11</v>
      </c>
      <c r="C43" s="299">
        <v>15</v>
      </c>
      <c r="D43" s="289" t="s">
        <v>549</v>
      </c>
      <c r="E43" s="289"/>
      <c r="F43" s="298">
        <v>103</v>
      </c>
      <c r="G43" s="329" t="s">
        <v>34</v>
      </c>
      <c r="H43" s="576">
        <v>555</v>
      </c>
      <c r="I43" s="327">
        <v>4</v>
      </c>
      <c r="J43" s="327">
        <v>77</v>
      </c>
      <c r="K43" s="327">
        <v>20</v>
      </c>
      <c r="L43" s="327">
        <v>7</v>
      </c>
      <c r="M43" s="327">
        <v>37</v>
      </c>
      <c r="N43" s="327">
        <v>218</v>
      </c>
      <c r="O43" s="326"/>
      <c r="P43" s="326"/>
      <c r="Q43" s="327">
        <v>3</v>
      </c>
      <c r="R43" s="327">
        <v>1</v>
      </c>
      <c r="S43" s="326"/>
      <c r="T43" s="326"/>
      <c r="U43" s="327">
        <v>2</v>
      </c>
      <c r="V43" s="327">
        <v>2</v>
      </c>
      <c r="W43" s="328"/>
      <c r="X43" s="326"/>
      <c r="Y43" s="326"/>
      <c r="Z43" s="326"/>
      <c r="AA43" s="326"/>
      <c r="AB43" s="326"/>
      <c r="AC43" s="326"/>
      <c r="AD43" s="326">
        <v>7</v>
      </c>
      <c r="AE43" s="326">
        <f t="shared" si="3"/>
        <v>378</v>
      </c>
      <c r="AF43" s="326"/>
    </row>
    <row r="44" spans="1:32" s="286" customFormat="1" ht="16.5">
      <c r="C44" s="300" t="s">
        <v>65</v>
      </c>
      <c r="D44" s="688" t="s">
        <v>66</v>
      </c>
      <c r="E44" s="688"/>
      <c r="F44" s="316"/>
      <c r="G44" s="316"/>
      <c r="H44" s="32">
        <f>SUM(H30:H43)</f>
        <v>7941</v>
      </c>
      <c r="I44" s="32">
        <f>SUM(I30:I43)</f>
        <v>82</v>
      </c>
      <c r="J44" s="32">
        <f t="shared" ref="J44:AA44" si="4">SUM(J30:J43)</f>
        <v>1362</v>
      </c>
      <c r="K44" s="32">
        <f t="shared" si="4"/>
        <v>400</v>
      </c>
      <c r="L44" s="32">
        <f t="shared" si="4"/>
        <v>74</v>
      </c>
      <c r="M44" s="32">
        <f t="shared" si="4"/>
        <v>667</v>
      </c>
      <c r="N44" s="32">
        <f t="shared" si="4"/>
        <v>2799</v>
      </c>
      <c r="O44" s="32">
        <f t="shared" si="4"/>
        <v>0</v>
      </c>
      <c r="P44" s="32">
        <f t="shared" si="4"/>
        <v>0</v>
      </c>
      <c r="Q44" s="32">
        <f t="shared" si="4"/>
        <v>17</v>
      </c>
      <c r="R44" s="32">
        <f t="shared" si="4"/>
        <v>55</v>
      </c>
      <c r="S44" s="32">
        <f t="shared" si="4"/>
        <v>0</v>
      </c>
      <c r="T44" s="32">
        <f t="shared" si="4"/>
        <v>0</v>
      </c>
      <c r="U44" s="32">
        <f t="shared" si="4"/>
        <v>44</v>
      </c>
      <c r="V44" s="32">
        <f t="shared" si="4"/>
        <v>38</v>
      </c>
      <c r="W44" s="330">
        <f t="shared" si="4"/>
        <v>0</v>
      </c>
      <c r="X44" s="119">
        <f t="shared" si="4"/>
        <v>0</v>
      </c>
      <c r="Y44" s="119">
        <f t="shared" si="4"/>
        <v>0</v>
      </c>
      <c r="Z44" s="119">
        <f t="shared" si="4"/>
        <v>0</v>
      </c>
      <c r="AA44" s="119">
        <f t="shared" si="4"/>
        <v>0</v>
      </c>
      <c r="AB44" s="119">
        <f>SUM(AB30:AB43)</f>
        <v>0</v>
      </c>
      <c r="AC44" s="119">
        <f t="shared" ref="AC44:AE44" si="5">SUM(AC30:AC43)</f>
        <v>0</v>
      </c>
      <c r="AD44" s="119">
        <f t="shared" si="5"/>
        <v>136</v>
      </c>
      <c r="AE44" s="119">
        <f t="shared" si="5"/>
        <v>5674</v>
      </c>
    </row>
    <row r="45" spans="1:32" s="286" customFormat="1" ht="16.5">
      <c r="F45" s="297"/>
      <c r="G45" s="297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32" s="286" customFormat="1" ht="16.5">
      <c r="C46" s="300" t="s">
        <v>67</v>
      </c>
      <c r="D46" s="689" t="s">
        <v>68</v>
      </c>
      <c r="E46" s="690"/>
      <c r="F46" s="690"/>
      <c r="G46" s="691"/>
      <c r="H46" s="301" t="s">
        <v>8</v>
      </c>
      <c r="I46" s="331" t="s">
        <v>9</v>
      </c>
      <c r="J46" s="331" t="s">
        <v>10</v>
      </c>
      <c r="K46" s="331" t="s">
        <v>11</v>
      </c>
      <c r="L46" s="331" t="s">
        <v>12</v>
      </c>
      <c r="M46" s="331" t="s">
        <v>13</v>
      </c>
      <c r="N46" s="331" t="s">
        <v>14</v>
      </c>
      <c r="O46" s="331" t="s">
        <v>15</v>
      </c>
      <c r="P46" s="331" t="s">
        <v>16</v>
      </c>
      <c r="Q46" s="331" t="s">
        <v>17</v>
      </c>
      <c r="R46" s="331" t="s">
        <v>18</v>
      </c>
      <c r="S46" s="331" t="s">
        <v>19</v>
      </c>
      <c r="T46" s="331" t="s">
        <v>20</v>
      </c>
      <c r="U46" s="331" t="s">
        <v>24</v>
      </c>
      <c r="V46" s="331" t="s">
        <v>25</v>
      </c>
      <c r="W46" s="293" t="s">
        <v>26</v>
      </c>
      <c r="X46" s="293" t="s">
        <v>27</v>
      </c>
      <c r="Y46" s="293" t="s">
        <v>28</v>
      </c>
      <c r="Z46" s="293" t="s">
        <v>29</v>
      </c>
      <c r="AA46" s="293" t="s">
        <v>30</v>
      </c>
      <c r="AB46" s="293" t="s">
        <v>31</v>
      </c>
    </row>
    <row r="47" spans="1:32" s="286" customFormat="1" ht="16.5">
      <c r="D47" s="692"/>
      <c r="E47" s="693"/>
      <c r="F47" s="693"/>
      <c r="G47" s="694"/>
      <c r="H47" s="294">
        <f>H44</f>
        <v>7941</v>
      </c>
      <c r="I47" s="294">
        <f>I44+U44/2</f>
        <v>104</v>
      </c>
      <c r="J47" s="294">
        <f>J44+V44/2</f>
        <v>1381</v>
      </c>
      <c r="K47" s="294">
        <f>K44+U44/2</f>
        <v>422</v>
      </c>
      <c r="L47" s="294">
        <f>L44+V44/2</f>
        <v>93</v>
      </c>
      <c r="M47" s="294">
        <f t="shared" ref="M47:T47" si="6">M44</f>
        <v>667</v>
      </c>
      <c r="N47" s="294">
        <f t="shared" si="6"/>
        <v>2799</v>
      </c>
      <c r="O47" s="294">
        <f t="shared" si="6"/>
        <v>0</v>
      </c>
      <c r="P47" s="294">
        <f t="shared" si="6"/>
        <v>0</v>
      </c>
      <c r="Q47" s="294">
        <f t="shared" si="6"/>
        <v>17</v>
      </c>
      <c r="R47" s="294">
        <f t="shared" si="6"/>
        <v>55</v>
      </c>
      <c r="S47" s="294">
        <f t="shared" si="6"/>
        <v>0</v>
      </c>
      <c r="T47" s="294">
        <f t="shared" si="6"/>
        <v>0</v>
      </c>
      <c r="U47" s="294">
        <f>X30</f>
        <v>0</v>
      </c>
      <c r="V47" s="294">
        <f t="shared" ref="V47:Y47" si="7">Y30</f>
        <v>0</v>
      </c>
      <c r="W47" s="294">
        <f t="shared" si="7"/>
        <v>0</v>
      </c>
      <c r="X47" s="294">
        <f t="shared" si="7"/>
        <v>0</v>
      </c>
      <c r="Y47" s="294">
        <f t="shared" si="7"/>
        <v>0</v>
      </c>
      <c r="Z47" s="294">
        <f>AC44</f>
        <v>0</v>
      </c>
      <c r="AA47" s="294">
        <f>AD44</f>
        <v>136</v>
      </c>
      <c r="AB47" s="294">
        <f>SUM(I47:AA47)</f>
        <v>5674</v>
      </c>
    </row>
    <row r="48" spans="1:32" s="286" customFormat="1" ht="16.5">
      <c r="F48" s="297"/>
      <c r="G48" s="297"/>
    </row>
    <row r="49" spans="1:31" s="286" customFormat="1" ht="30.75" customHeight="1">
      <c r="C49" s="300" t="s">
        <v>69</v>
      </c>
      <c r="D49" s="695" t="s">
        <v>70</v>
      </c>
      <c r="E49" s="695"/>
      <c r="F49" s="695"/>
      <c r="G49" s="695"/>
      <c r="H49" s="301" t="s">
        <v>8</v>
      </c>
      <c r="I49" s="696" t="s">
        <v>71</v>
      </c>
      <c r="J49" s="696"/>
      <c r="K49" s="696" t="s">
        <v>72</v>
      </c>
      <c r="L49" s="696"/>
      <c r="M49" s="293" t="s">
        <v>13</v>
      </c>
      <c r="N49" s="293" t="s">
        <v>14</v>
      </c>
      <c r="O49" s="293" t="s">
        <v>15</v>
      </c>
      <c r="P49" s="293" t="s">
        <v>16</v>
      </c>
      <c r="Q49" s="293" t="s">
        <v>17</v>
      </c>
      <c r="R49" s="293" t="s">
        <v>18</v>
      </c>
      <c r="S49" s="293" t="s">
        <v>19</v>
      </c>
      <c r="T49" s="293" t="s">
        <v>20</v>
      </c>
      <c r="U49" s="293" t="s">
        <v>24</v>
      </c>
      <c r="V49" s="293" t="s">
        <v>25</v>
      </c>
      <c r="W49" s="293" t="s">
        <v>26</v>
      </c>
      <c r="X49" s="293" t="s">
        <v>27</v>
      </c>
      <c r="Y49" s="293" t="s">
        <v>28</v>
      </c>
      <c r="Z49" s="293" t="s">
        <v>29</v>
      </c>
      <c r="AA49" s="293" t="s">
        <v>30</v>
      </c>
      <c r="AB49" s="293" t="s">
        <v>31</v>
      </c>
    </row>
    <row r="50" spans="1:31" s="286" customFormat="1" ht="16.5">
      <c r="D50" s="695"/>
      <c r="E50" s="695"/>
      <c r="F50" s="695"/>
      <c r="G50" s="695"/>
      <c r="H50" s="294">
        <f>H44</f>
        <v>7941</v>
      </c>
      <c r="I50" s="697">
        <f>I47+K47</f>
        <v>526</v>
      </c>
      <c r="J50" s="697"/>
      <c r="K50" s="697">
        <f>J47+L47</f>
        <v>1474</v>
      </c>
      <c r="L50" s="697"/>
      <c r="M50" s="294">
        <f>M47</f>
        <v>667</v>
      </c>
      <c r="N50" s="294">
        <f t="shared" ref="N50:R50" si="8">N47</f>
        <v>2799</v>
      </c>
      <c r="O50" s="294" t="s">
        <v>799</v>
      </c>
      <c r="P50" s="294" t="s">
        <v>799</v>
      </c>
      <c r="Q50" s="294">
        <f t="shared" si="8"/>
        <v>17</v>
      </c>
      <c r="R50" s="294">
        <f t="shared" si="8"/>
        <v>55</v>
      </c>
      <c r="S50" s="510" t="s">
        <v>799</v>
      </c>
      <c r="T50" s="510" t="s">
        <v>799</v>
      </c>
      <c r="U50" s="510" t="s">
        <v>799</v>
      </c>
      <c r="V50" s="510" t="s">
        <v>799</v>
      </c>
      <c r="W50" s="510" t="s">
        <v>799</v>
      </c>
      <c r="X50" s="510" t="s">
        <v>799</v>
      </c>
      <c r="Y50" s="510" t="s">
        <v>799</v>
      </c>
      <c r="Z50" s="294">
        <f>Z47</f>
        <v>0</v>
      </c>
      <c r="AA50" s="294">
        <f>AA47</f>
        <v>136</v>
      </c>
      <c r="AB50" s="294">
        <f>SUM(I50:AA50)</f>
        <v>5674</v>
      </c>
    </row>
    <row r="51" spans="1:31" s="286" customFormat="1" ht="16.5">
      <c r="D51" s="332"/>
      <c r="E51" s="332"/>
      <c r="F51" s="332"/>
      <c r="G51" s="332"/>
      <c r="H51" s="39"/>
      <c r="I51" s="326"/>
      <c r="J51" s="326"/>
      <c r="K51" s="326"/>
      <c r="L51" s="326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31" s="286" customFormat="1" ht="16.5"/>
    <row r="53" spans="1:31" s="286" customFormat="1" ht="16.5">
      <c r="A53" s="333" t="s">
        <v>1</v>
      </c>
      <c r="B53" s="285" t="s">
        <v>2</v>
      </c>
      <c r="C53" s="292" t="s">
        <v>3</v>
      </c>
      <c r="D53" s="291" t="s">
        <v>4</v>
      </c>
      <c r="E53" s="291" t="s">
        <v>5</v>
      </c>
      <c r="F53" s="284" t="s">
        <v>6</v>
      </c>
      <c r="G53" s="284" t="s">
        <v>7</v>
      </c>
      <c r="H53" s="334" t="s">
        <v>8</v>
      </c>
      <c r="I53" s="335" t="s">
        <v>9</v>
      </c>
      <c r="J53" s="336" t="s">
        <v>10</v>
      </c>
      <c r="K53" s="336" t="s">
        <v>11</v>
      </c>
      <c r="L53" s="336" t="s">
        <v>12</v>
      </c>
      <c r="M53" s="336" t="s">
        <v>13</v>
      </c>
      <c r="N53" s="336" t="s">
        <v>14</v>
      </c>
      <c r="O53" s="321" t="s">
        <v>15</v>
      </c>
      <c r="P53" s="336" t="s">
        <v>16</v>
      </c>
      <c r="Q53" s="337" t="s">
        <v>17</v>
      </c>
      <c r="R53" s="338" t="s">
        <v>18</v>
      </c>
      <c r="S53" s="293" t="s">
        <v>19</v>
      </c>
      <c r="T53" s="293" t="s">
        <v>20</v>
      </c>
      <c r="U53" s="295" t="s">
        <v>21</v>
      </c>
      <c r="V53" s="295" t="s">
        <v>22</v>
      </c>
      <c r="W53" s="295" t="s">
        <v>23</v>
      </c>
      <c r="X53" s="293" t="s">
        <v>24</v>
      </c>
      <c r="Y53" s="293" t="s">
        <v>25</v>
      </c>
      <c r="Z53" s="293" t="s">
        <v>26</v>
      </c>
      <c r="AA53" s="293" t="s">
        <v>27</v>
      </c>
      <c r="AB53" s="293" t="s">
        <v>28</v>
      </c>
      <c r="AC53" s="293" t="s">
        <v>29</v>
      </c>
      <c r="AD53" s="293" t="s">
        <v>30</v>
      </c>
      <c r="AE53" s="293" t="s">
        <v>31</v>
      </c>
    </row>
    <row r="54" spans="1:31" s="286" customFormat="1" ht="16.5">
      <c r="A54" s="339">
        <v>1</v>
      </c>
      <c r="B54" s="288">
        <v>11</v>
      </c>
      <c r="C54" s="299">
        <v>57</v>
      </c>
      <c r="D54" s="289" t="s">
        <v>550</v>
      </c>
      <c r="E54" s="289" t="s">
        <v>550</v>
      </c>
      <c r="F54" s="559">
        <v>397</v>
      </c>
      <c r="G54" s="525" t="s">
        <v>33</v>
      </c>
      <c r="H54" s="340">
        <v>586</v>
      </c>
      <c r="I54" s="296">
        <v>63</v>
      </c>
      <c r="J54" s="296">
        <v>93</v>
      </c>
      <c r="K54" s="294">
        <v>13</v>
      </c>
      <c r="L54" s="294">
        <v>2</v>
      </c>
      <c r="M54" s="296">
        <v>2</v>
      </c>
      <c r="N54" s="296">
        <v>14</v>
      </c>
      <c r="P54" s="294">
        <v>6</v>
      </c>
      <c r="Q54" s="294">
        <v>2</v>
      </c>
      <c r="R54" s="296">
        <v>72</v>
      </c>
      <c r="S54" s="341">
        <v>0</v>
      </c>
      <c r="T54" s="296">
        <v>2</v>
      </c>
      <c r="U54" s="294">
        <v>2</v>
      </c>
      <c r="V54" s="294">
        <v>0</v>
      </c>
      <c r="W54" s="296">
        <v>0</v>
      </c>
      <c r="X54" s="296">
        <v>50</v>
      </c>
      <c r="Y54" s="294">
        <v>0</v>
      </c>
      <c r="Z54" s="294">
        <v>0</v>
      </c>
      <c r="AA54" s="294">
        <v>0</v>
      </c>
      <c r="AB54" s="294">
        <v>0</v>
      </c>
      <c r="AC54" s="294">
        <v>0</v>
      </c>
      <c r="AD54" s="296">
        <v>15</v>
      </c>
      <c r="AE54" s="294">
        <f t="shared" ref="AE54:AE85" si="9">SUM(I54:AD54)</f>
        <v>336</v>
      </c>
    </row>
    <row r="55" spans="1:31" s="286" customFormat="1" ht="16.5">
      <c r="A55" s="339">
        <v>2</v>
      </c>
      <c r="B55" s="288">
        <v>11</v>
      </c>
      <c r="C55" s="299">
        <v>57</v>
      </c>
      <c r="D55" s="289" t="s">
        <v>550</v>
      </c>
      <c r="E55" s="289" t="s">
        <v>550</v>
      </c>
      <c r="F55" s="559">
        <v>397</v>
      </c>
      <c r="G55" s="525" t="s">
        <v>34</v>
      </c>
      <c r="H55" s="340">
        <v>585</v>
      </c>
      <c r="I55" s="296">
        <v>51</v>
      </c>
      <c r="J55" s="296">
        <v>92</v>
      </c>
      <c r="K55" s="294">
        <v>13</v>
      </c>
      <c r="L55" s="294">
        <v>4</v>
      </c>
      <c r="M55" s="296">
        <v>0</v>
      </c>
      <c r="N55" s="296">
        <v>12</v>
      </c>
      <c r="P55" s="294">
        <v>7</v>
      </c>
      <c r="Q55" s="294">
        <v>1</v>
      </c>
      <c r="R55" s="296">
        <v>57</v>
      </c>
      <c r="S55" s="341">
        <v>0</v>
      </c>
      <c r="T55" s="296">
        <v>1</v>
      </c>
      <c r="U55" s="294">
        <v>1</v>
      </c>
      <c r="V55" s="294">
        <v>0</v>
      </c>
      <c r="W55" s="296">
        <v>0</v>
      </c>
      <c r="X55" s="296">
        <v>54</v>
      </c>
      <c r="Y55" s="294">
        <v>0</v>
      </c>
      <c r="Z55" s="294">
        <v>0</v>
      </c>
      <c r="AA55" s="294">
        <v>0</v>
      </c>
      <c r="AB55" s="294">
        <v>0</v>
      </c>
      <c r="AC55" s="294">
        <v>0</v>
      </c>
      <c r="AD55" s="296">
        <v>16</v>
      </c>
      <c r="AE55" s="294">
        <f t="shared" si="9"/>
        <v>309</v>
      </c>
    </row>
    <row r="56" spans="1:31" s="286" customFormat="1" ht="16.5">
      <c r="A56" s="339">
        <v>3</v>
      </c>
      <c r="B56" s="288">
        <v>11</v>
      </c>
      <c r="C56" s="299">
        <v>57</v>
      </c>
      <c r="D56" s="289" t="s">
        <v>550</v>
      </c>
      <c r="E56" s="289" t="s">
        <v>550</v>
      </c>
      <c r="F56" s="559">
        <v>397</v>
      </c>
      <c r="G56" s="525" t="s">
        <v>35</v>
      </c>
      <c r="H56" s="340">
        <v>585</v>
      </c>
      <c r="I56" s="296">
        <v>90</v>
      </c>
      <c r="J56" s="296">
        <v>79</v>
      </c>
      <c r="K56" s="294">
        <v>19</v>
      </c>
      <c r="L56" s="294">
        <v>3</v>
      </c>
      <c r="M56" s="296">
        <v>7</v>
      </c>
      <c r="N56" s="296">
        <v>9</v>
      </c>
      <c r="P56" s="294">
        <v>4</v>
      </c>
      <c r="Q56" s="294">
        <v>1</v>
      </c>
      <c r="R56" s="296">
        <v>49</v>
      </c>
      <c r="S56" s="341">
        <v>0</v>
      </c>
      <c r="T56" s="296">
        <v>5</v>
      </c>
      <c r="U56" s="294">
        <v>6</v>
      </c>
      <c r="V56" s="294">
        <v>3</v>
      </c>
      <c r="W56" s="296">
        <v>0</v>
      </c>
      <c r="X56" s="296">
        <v>49</v>
      </c>
      <c r="Y56" s="294">
        <v>0</v>
      </c>
      <c r="Z56" s="294">
        <v>0</v>
      </c>
      <c r="AA56" s="294">
        <v>0</v>
      </c>
      <c r="AB56" s="294">
        <v>0</v>
      </c>
      <c r="AC56" s="294">
        <v>0</v>
      </c>
      <c r="AD56" s="296">
        <v>13</v>
      </c>
      <c r="AE56" s="294">
        <f t="shared" si="9"/>
        <v>337</v>
      </c>
    </row>
    <row r="57" spans="1:31" s="286" customFormat="1" ht="16.5">
      <c r="A57" s="339">
        <v>4</v>
      </c>
      <c r="B57" s="288">
        <v>11</v>
      </c>
      <c r="C57" s="299">
        <v>57</v>
      </c>
      <c r="D57" s="289" t="s">
        <v>550</v>
      </c>
      <c r="E57" s="289" t="s">
        <v>550</v>
      </c>
      <c r="F57" s="559">
        <v>398</v>
      </c>
      <c r="G57" s="525" t="s">
        <v>33</v>
      </c>
      <c r="H57" s="340">
        <v>464</v>
      </c>
      <c r="I57" s="296">
        <v>53</v>
      </c>
      <c r="J57" s="296">
        <v>56</v>
      </c>
      <c r="K57" s="294">
        <v>2</v>
      </c>
      <c r="L57" s="294">
        <v>1</v>
      </c>
      <c r="M57" s="296">
        <v>4</v>
      </c>
      <c r="N57" s="296">
        <v>6</v>
      </c>
      <c r="P57" s="294">
        <v>5</v>
      </c>
      <c r="Q57" s="294">
        <v>4</v>
      </c>
      <c r="R57" s="296">
        <v>52</v>
      </c>
      <c r="S57" s="341">
        <v>0</v>
      </c>
      <c r="T57" s="296">
        <v>1</v>
      </c>
      <c r="U57" s="294">
        <v>2</v>
      </c>
      <c r="V57" s="294">
        <v>2</v>
      </c>
      <c r="W57" s="296">
        <v>0</v>
      </c>
      <c r="X57" s="296">
        <v>45</v>
      </c>
      <c r="Y57" s="294">
        <v>0</v>
      </c>
      <c r="Z57" s="294">
        <v>0</v>
      </c>
      <c r="AA57" s="294">
        <v>0</v>
      </c>
      <c r="AB57" s="294">
        <v>0</v>
      </c>
      <c r="AC57" s="294">
        <v>0</v>
      </c>
      <c r="AD57" s="296">
        <v>4</v>
      </c>
      <c r="AE57" s="294">
        <f t="shared" si="9"/>
        <v>237</v>
      </c>
    </row>
    <row r="58" spans="1:31" s="286" customFormat="1" ht="16.5">
      <c r="A58" s="339">
        <v>5</v>
      </c>
      <c r="B58" s="288">
        <v>11</v>
      </c>
      <c r="C58" s="299">
        <v>57</v>
      </c>
      <c r="D58" s="289" t="s">
        <v>550</v>
      </c>
      <c r="E58" s="289" t="s">
        <v>550</v>
      </c>
      <c r="F58" s="559">
        <v>398</v>
      </c>
      <c r="G58" s="525" t="s">
        <v>34</v>
      </c>
      <c r="H58" s="340">
        <v>464</v>
      </c>
      <c r="I58" s="296">
        <v>46</v>
      </c>
      <c r="J58" s="296">
        <v>58</v>
      </c>
      <c r="K58" s="294">
        <v>2</v>
      </c>
      <c r="L58" s="294">
        <v>2</v>
      </c>
      <c r="M58" s="296">
        <v>1</v>
      </c>
      <c r="N58" s="296">
        <v>1</v>
      </c>
      <c r="P58" s="294">
        <v>4</v>
      </c>
      <c r="Q58" s="294">
        <v>1</v>
      </c>
      <c r="R58" s="296">
        <v>65</v>
      </c>
      <c r="S58" s="341">
        <v>0</v>
      </c>
      <c r="T58" s="296">
        <v>0</v>
      </c>
      <c r="U58" s="294">
        <v>1</v>
      </c>
      <c r="V58" s="294">
        <v>0</v>
      </c>
      <c r="W58" s="296">
        <v>0</v>
      </c>
      <c r="X58" s="296">
        <v>49</v>
      </c>
      <c r="Y58" s="294">
        <v>0</v>
      </c>
      <c r="Z58" s="294">
        <v>0</v>
      </c>
      <c r="AA58" s="294">
        <v>0</v>
      </c>
      <c r="AB58" s="294">
        <v>0</v>
      </c>
      <c r="AC58" s="294">
        <v>0</v>
      </c>
      <c r="AD58" s="296">
        <v>10</v>
      </c>
      <c r="AE58" s="294">
        <f t="shared" si="9"/>
        <v>240</v>
      </c>
    </row>
    <row r="59" spans="1:31" s="286" customFormat="1" ht="17.25" thickBot="1">
      <c r="A59" s="339">
        <v>7</v>
      </c>
      <c r="B59" s="288">
        <v>11</v>
      </c>
      <c r="C59" s="299">
        <v>57</v>
      </c>
      <c r="D59" s="289" t="s">
        <v>550</v>
      </c>
      <c r="E59" s="289" t="s">
        <v>550</v>
      </c>
      <c r="F59" s="559">
        <v>399</v>
      </c>
      <c r="G59" s="525" t="s">
        <v>33</v>
      </c>
      <c r="H59" s="342">
        <v>662</v>
      </c>
      <c r="I59" s="296">
        <v>72</v>
      </c>
      <c r="J59" s="296">
        <v>81</v>
      </c>
      <c r="K59" s="294">
        <v>9</v>
      </c>
      <c r="L59" s="294">
        <v>5</v>
      </c>
      <c r="M59" s="296">
        <v>2</v>
      </c>
      <c r="N59" s="296">
        <v>2</v>
      </c>
      <c r="P59" s="294">
        <v>6</v>
      </c>
      <c r="Q59" s="294">
        <v>3</v>
      </c>
      <c r="R59" s="296">
        <v>55</v>
      </c>
      <c r="S59" s="341">
        <v>0</v>
      </c>
      <c r="T59" s="296">
        <v>0</v>
      </c>
      <c r="U59" s="294">
        <v>3</v>
      </c>
      <c r="V59" s="294">
        <v>3</v>
      </c>
      <c r="W59" s="296">
        <v>0</v>
      </c>
      <c r="X59" s="296">
        <v>84</v>
      </c>
      <c r="Y59" s="294">
        <v>0</v>
      </c>
      <c r="Z59" s="294">
        <v>0</v>
      </c>
      <c r="AA59" s="294">
        <v>0</v>
      </c>
      <c r="AB59" s="294">
        <v>0</v>
      </c>
      <c r="AC59" s="294">
        <v>0</v>
      </c>
      <c r="AD59" s="296">
        <v>6</v>
      </c>
      <c r="AE59" s="294">
        <f t="shared" si="9"/>
        <v>331</v>
      </c>
    </row>
    <row r="60" spans="1:31" s="286" customFormat="1" ht="17.25" thickTop="1">
      <c r="A60" s="339">
        <v>8</v>
      </c>
      <c r="B60" s="288">
        <v>11</v>
      </c>
      <c r="C60" s="299">
        <v>57</v>
      </c>
      <c r="D60" s="289" t="s">
        <v>550</v>
      </c>
      <c r="E60" s="289" t="s">
        <v>550</v>
      </c>
      <c r="F60" s="559">
        <v>399</v>
      </c>
      <c r="G60" s="525" t="s">
        <v>34</v>
      </c>
      <c r="H60" s="343">
        <v>662</v>
      </c>
      <c r="I60" s="296">
        <v>65</v>
      </c>
      <c r="J60" s="296">
        <v>89</v>
      </c>
      <c r="K60" s="294">
        <v>6</v>
      </c>
      <c r="L60" s="294">
        <v>3</v>
      </c>
      <c r="M60" s="296">
        <v>3</v>
      </c>
      <c r="N60" s="296">
        <v>9</v>
      </c>
      <c r="P60" s="294">
        <v>7</v>
      </c>
      <c r="Q60" s="294">
        <v>3</v>
      </c>
      <c r="R60" s="296">
        <v>52</v>
      </c>
      <c r="S60" s="341">
        <v>0</v>
      </c>
      <c r="T60" s="296">
        <v>2</v>
      </c>
      <c r="U60" s="294">
        <v>1</v>
      </c>
      <c r="V60" s="294">
        <v>3</v>
      </c>
      <c r="W60" s="296">
        <v>0</v>
      </c>
      <c r="X60" s="296">
        <v>91</v>
      </c>
      <c r="Y60" s="294">
        <v>0</v>
      </c>
      <c r="Z60" s="294">
        <v>0</v>
      </c>
      <c r="AA60" s="294">
        <v>0</v>
      </c>
      <c r="AB60" s="294">
        <v>0</v>
      </c>
      <c r="AC60" s="294">
        <v>0</v>
      </c>
      <c r="AD60" s="296">
        <v>13</v>
      </c>
      <c r="AE60" s="294">
        <f t="shared" si="9"/>
        <v>347</v>
      </c>
    </row>
    <row r="61" spans="1:31" s="286" customFormat="1" ht="16.5">
      <c r="A61" s="339">
        <v>9</v>
      </c>
      <c r="B61" s="288">
        <v>11</v>
      </c>
      <c r="C61" s="299">
        <v>57</v>
      </c>
      <c r="D61" s="289" t="s">
        <v>550</v>
      </c>
      <c r="E61" s="289" t="s">
        <v>550</v>
      </c>
      <c r="F61" s="559">
        <v>400</v>
      </c>
      <c r="G61" s="525" t="s">
        <v>33</v>
      </c>
      <c r="H61" s="290">
        <v>705</v>
      </c>
      <c r="I61" s="296">
        <v>57</v>
      </c>
      <c r="J61" s="296">
        <v>77</v>
      </c>
      <c r="K61" s="294">
        <v>9</v>
      </c>
      <c r="L61" s="294">
        <v>9</v>
      </c>
      <c r="M61" s="296">
        <v>6</v>
      </c>
      <c r="N61" s="296">
        <v>4</v>
      </c>
      <c r="P61" s="294">
        <v>16</v>
      </c>
      <c r="Q61" s="294">
        <v>12</v>
      </c>
      <c r="R61" s="296">
        <v>43</v>
      </c>
      <c r="S61" s="341">
        <v>0</v>
      </c>
      <c r="T61" s="296">
        <v>2</v>
      </c>
      <c r="U61" s="294">
        <v>1</v>
      </c>
      <c r="V61" s="294">
        <v>2</v>
      </c>
      <c r="W61" s="296">
        <v>0</v>
      </c>
      <c r="X61" s="296">
        <v>66</v>
      </c>
      <c r="Y61" s="294">
        <v>0</v>
      </c>
      <c r="Z61" s="294">
        <v>0</v>
      </c>
      <c r="AA61" s="294">
        <v>0</v>
      </c>
      <c r="AB61" s="294">
        <v>0</v>
      </c>
      <c r="AC61" s="294">
        <v>0</v>
      </c>
      <c r="AD61" s="296">
        <v>14</v>
      </c>
      <c r="AE61" s="294">
        <f t="shared" si="9"/>
        <v>318</v>
      </c>
    </row>
    <row r="62" spans="1:31" s="286" customFormat="1" ht="16.5">
      <c r="A62" s="339">
        <v>10</v>
      </c>
      <c r="B62" s="288">
        <v>11</v>
      </c>
      <c r="C62" s="299">
        <v>57</v>
      </c>
      <c r="D62" s="289" t="s">
        <v>550</v>
      </c>
      <c r="E62" s="289" t="s">
        <v>550</v>
      </c>
      <c r="F62" s="559">
        <v>400</v>
      </c>
      <c r="G62" s="525" t="s">
        <v>34</v>
      </c>
      <c r="H62" s="290">
        <v>704</v>
      </c>
      <c r="I62" s="296">
        <v>52</v>
      </c>
      <c r="J62" s="296">
        <v>79</v>
      </c>
      <c r="K62" s="294">
        <v>14</v>
      </c>
      <c r="L62" s="294">
        <v>14</v>
      </c>
      <c r="M62" s="296">
        <v>7</v>
      </c>
      <c r="N62" s="296">
        <v>4</v>
      </c>
      <c r="P62" s="294">
        <v>39</v>
      </c>
      <c r="Q62" s="294">
        <v>3</v>
      </c>
      <c r="R62" s="296">
        <v>35</v>
      </c>
      <c r="S62" s="341">
        <v>0</v>
      </c>
      <c r="T62" s="296">
        <v>1</v>
      </c>
      <c r="U62" s="294">
        <v>5</v>
      </c>
      <c r="V62" s="294">
        <v>6</v>
      </c>
      <c r="W62" s="296">
        <v>0</v>
      </c>
      <c r="X62" s="296">
        <v>93</v>
      </c>
      <c r="Y62" s="294">
        <v>0</v>
      </c>
      <c r="Z62" s="294">
        <v>0</v>
      </c>
      <c r="AA62" s="294">
        <v>0</v>
      </c>
      <c r="AB62" s="294">
        <v>0</v>
      </c>
      <c r="AC62" s="294">
        <v>0</v>
      </c>
      <c r="AD62" s="296">
        <v>13</v>
      </c>
      <c r="AE62" s="294">
        <f t="shared" si="9"/>
        <v>365</v>
      </c>
    </row>
    <row r="63" spans="1:31" s="286" customFormat="1" ht="16.5">
      <c r="A63" s="344">
        <v>11</v>
      </c>
      <c r="B63" s="288">
        <v>11</v>
      </c>
      <c r="C63" s="299">
        <v>57</v>
      </c>
      <c r="D63" s="289" t="s">
        <v>550</v>
      </c>
      <c r="E63" s="289" t="s">
        <v>550</v>
      </c>
      <c r="F63" s="559">
        <v>400</v>
      </c>
      <c r="G63" s="525" t="s">
        <v>35</v>
      </c>
      <c r="H63" s="290">
        <v>704</v>
      </c>
      <c r="I63" s="296">
        <v>51</v>
      </c>
      <c r="J63" s="296">
        <v>72</v>
      </c>
      <c r="K63" s="294">
        <v>9</v>
      </c>
      <c r="L63" s="294">
        <v>10</v>
      </c>
      <c r="M63" s="296">
        <v>1</v>
      </c>
      <c r="N63" s="296">
        <v>3</v>
      </c>
      <c r="P63" s="294">
        <v>21</v>
      </c>
      <c r="Q63" s="294">
        <v>9</v>
      </c>
      <c r="R63" s="296">
        <v>53</v>
      </c>
      <c r="S63" s="341">
        <v>0</v>
      </c>
      <c r="T63" s="296">
        <v>3</v>
      </c>
      <c r="U63" s="294">
        <v>3</v>
      </c>
      <c r="V63" s="294">
        <v>6</v>
      </c>
      <c r="W63" s="296">
        <v>0</v>
      </c>
      <c r="X63" s="296">
        <v>93</v>
      </c>
      <c r="Y63" s="294">
        <v>0</v>
      </c>
      <c r="Z63" s="294">
        <v>0</v>
      </c>
      <c r="AA63" s="294">
        <v>0</v>
      </c>
      <c r="AB63" s="294">
        <v>0</v>
      </c>
      <c r="AC63" s="294">
        <v>0</v>
      </c>
      <c r="AD63" s="296">
        <v>10</v>
      </c>
      <c r="AE63" s="294">
        <f t="shared" si="9"/>
        <v>344</v>
      </c>
    </row>
    <row r="64" spans="1:31" s="286" customFormat="1" ht="16.5">
      <c r="A64" s="344">
        <v>12</v>
      </c>
      <c r="B64" s="288">
        <v>11</v>
      </c>
      <c r="C64" s="299">
        <v>57</v>
      </c>
      <c r="D64" s="289" t="s">
        <v>550</v>
      </c>
      <c r="E64" s="294" t="s">
        <v>550</v>
      </c>
      <c r="F64" s="525">
        <v>401</v>
      </c>
      <c r="G64" s="525" t="s">
        <v>33</v>
      </c>
      <c r="H64" s="290">
        <v>513</v>
      </c>
      <c r="I64" s="294">
        <v>46</v>
      </c>
      <c r="J64" s="294">
        <v>74</v>
      </c>
      <c r="K64" s="294">
        <v>5</v>
      </c>
      <c r="L64" s="296">
        <v>1</v>
      </c>
      <c r="M64" s="296">
        <v>3</v>
      </c>
      <c r="N64" s="294">
        <v>12</v>
      </c>
      <c r="P64" s="294">
        <v>2</v>
      </c>
      <c r="Q64" s="294">
        <v>7</v>
      </c>
      <c r="R64" s="296">
        <v>55</v>
      </c>
      <c r="S64" s="341">
        <v>0</v>
      </c>
      <c r="T64" s="296">
        <v>2</v>
      </c>
      <c r="U64" s="294">
        <v>1</v>
      </c>
      <c r="V64" s="294">
        <v>0</v>
      </c>
      <c r="W64" s="296">
        <v>0</v>
      </c>
      <c r="X64" s="294">
        <v>60</v>
      </c>
      <c r="Y64" s="294">
        <v>0</v>
      </c>
      <c r="Z64" s="294">
        <v>0</v>
      </c>
      <c r="AA64" s="294">
        <v>0</v>
      </c>
      <c r="AB64" s="294">
        <v>0</v>
      </c>
      <c r="AC64" s="294">
        <v>0</v>
      </c>
      <c r="AD64" s="296">
        <v>6</v>
      </c>
      <c r="AE64" s="296">
        <f t="shared" si="9"/>
        <v>274</v>
      </c>
    </row>
    <row r="65" spans="1:31" s="286" customFormat="1" ht="16.5">
      <c r="A65" s="344">
        <v>13</v>
      </c>
      <c r="B65" s="288">
        <v>11</v>
      </c>
      <c r="C65" s="299">
        <v>57</v>
      </c>
      <c r="D65" s="289" t="s">
        <v>550</v>
      </c>
      <c r="E65" s="294" t="s">
        <v>550</v>
      </c>
      <c r="F65" s="525">
        <v>401</v>
      </c>
      <c r="G65" s="525" t="s">
        <v>34</v>
      </c>
      <c r="H65" s="290">
        <v>512</v>
      </c>
      <c r="I65" s="294">
        <v>57</v>
      </c>
      <c r="J65" s="294">
        <v>74</v>
      </c>
      <c r="K65" s="294">
        <v>9</v>
      </c>
      <c r="L65" s="296">
        <v>1</v>
      </c>
      <c r="M65" s="296">
        <v>3</v>
      </c>
      <c r="N65" s="294">
        <v>7</v>
      </c>
      <c r="P65" s="294">
        <v>1</v>
      </c>
      <c r="Q65" s="294">
        <v>4</v>
      </c>
      <c r="R65" s="296">
        <v>51</v>
      </c>
      <c r="S65" s="341">
        <v>0</v>
      </c>
      <c r="T65" s="296">
        <v>2</v>
      </c>
      <c r="U65" s="294">
        <v>3</v>
      </c>
      <c r="V65" s="294">
        <v>4</v>
      </c>
      <c r="W65" s="296">
        <v>0</v>
      </c>
      <c r="X65" s="294">
        <v>52</v>
      </c>
      <c r="Y65" s="294">
        <v>0</v>
      </c>
      <c r="Z65" s="294">
        <v>0</v>
      </c>
      <c r="AA65" s="294">
        <v>0</v>
      </c>
      <c r="AB65" s="294">
        <v>0</v>
      </c>
      <c r="AC65" s="294">
        <v>0</v>
      </c>
      <c r="AD65" s="296">
        <v>4</v>
      </c>
      <c r="AE65" s="296">
        <f t="shared" si="9"/>
        <v>272</v>
      </c>
    </row>
    <row r="66" spans="1:31" s="286" customFormat="1" ht="16.5">
      <c r="A66" s="344">
        <v>14</v>
      </c>
      <c r="B66" s="288">
        <v>11</v>
      </c>
      <c r="C66" s="299">
        <v>57</v>
      </c>
      <c r="D66" s="289" t="s">
        <v>550</v>
      </c>
      <c r="E66" s="294" t="s">
        <v>550</v>
      </c>
      <c r="F66" s="525">
        <v>402</v>
      </c>
      <c r="G66" s="525" t="s">
        <v>33</v>
      </c>
      <c r="H66" s="290">
        <v>477</v>
      </c>
      <c r="I66" s="294">
        <v>62</v>
      </c>
      <c r="J66" s="294">
        <v>50</v>
      </c>
      <c r="K66" s="294">
        <v>7</v>
      </c>
      <c r="L66" s="296">
        <v>4</v>
      </c>
      <c r="M66" s="296">
        <v>3</v>
      </c>
      <c r="N66" s="294">
        <v>15</v>
      </c>
      <c r="P66" s="294">
        <v>11</v>
      </c>
      <c r="Q66" s="294">
        <v>1</v>
      </c>
      <c r="R66" s="296">
        <v>34</v>
      </c>
      <c r="S66" s="341">
        <v>0</v>
      </c>
      <c r="T66" s="296">
        <v>3</v>
      </c>
      <c r="U66" s="294">
        <v>0</v>
      </c>
      <c r="V66" s="294">
        <v>0</v>
      </c>
      <c r="W66" s="296">
        <v>0</v>
      </c>
      <c r="X66" s="294">
        <v>55</v>
      </c>
      <c r="Y66" s="294">
        <v>0</v>
      </c>
      <c r="Z66" s="294">
        <v>0</v>
      </c>
      <c r="AA66" s="294">
        <v>0</v>
      </c>
      <c r="AB66" s="294">
        <v>0</v>
      </c>
      <c r="AC66" s="294">
        <v>0</v>
      </c>
      <c r="AD66" s="296">
        <v>4</v>
      </c>
      <c r="AE66" s="296">
        <f t="shared" si="9"/>
        <v>249</v>
      </c>
    </row>
    <row r="67" spans="1:31" s="286" customFormat="1" ht="16.5">
      <c r="A67" s="344">
        <v>15</v>
      </c>
      <c r="B67" s="288">
        <v>11</v>
      </c>
      <c r="C67" s="299">
        <v>57</v>
      </c>
      <c r="D67" s="289" t="s">
        <v>550</v>
      </c>
      <c r="E67" s="294" t="s">
        <v>550</v>
      </c>
      <c r="F67" s="525">
        <v>402</v>
      </c>
      <c r="G67" s="525" t="s">
        <v>34</v>
      </c>
      <c r="H67" s="290">
        <v>477</v>
      </c>
      <c r="I67" s="294">
        <v>70</v>
      </c>
      <c r="J67" s="294">
        <v>65</v>
      </c>
      <c r="K67" s="294">
        <v>10</v>
      </c>
      <c r="L67" s="296">
        <v>6</v>
      </c>
      <c r="M67" s="296">
        <v>3</v>
      </c>
      <c r="N67" s="294">
        <v>8</v>
      </c>
      <c r="P67" s="294">
        <v>2</v>
      </c>
      <c r="Q67" s="294">
        <v>3</v>
      </c>
      <c r="R67" s="296">
        <v>40</v>
      </c>
      <c r="S67" s="341">
        <v>0</v>
      </c>
      <c r="T67" s="296">
        <v>4</v>
      </c>
      <c r="U67" s="294">
        <v>0</v>
      </c>
      <c r="V67" s="294">
        <v>0</v>
      </c>
      <c r="W67" s="296">
        <v>0</v>
      </c>
      <c r="X67" s="294">
        <v>44</v>
      </c>
      <c r="Y67" s="294">
        <v>0</v>
      </c>
      <c r="Z67" s="294">
        <v>0</v>
      </c>
      <c r="AA67" s="294">
        <v>0</v>
      </c>
      <c r="AB67" s="294">
        <v>0</v>
      </c>
      <c r="AC67" s="294">
        <v>0</v>
      </c>
      <c r="AD67" s="296">
        <v>10</v>
      </c>
      <c r="AE67" s="296">
        <f t="shared" si="9"/>
        <v>265</v>
      </c>
    </row>
    <row r="68" spans="1:31" s="286" customFormat="1" ht="16.5">
      <c r="A68" s="344">
        <v>16</v>
      </c>
      <c r="B68" s="288">
        <v>11</v>
      </c>
      <c r="C68" s="299">
        <v>57</v>
      </c>
      <c r="D68" s="289" t="s">
        <v>550</v>
      </c>
      <c r="E68" s="294" t="s">
        <v>550</v>
      </c>
      <c r="F68" s="525">
        <v>402</v>
      </c>
      <c r="G68" s="549" t="s">
        <v>36</v>
      </c>
      <c r="H68" s="290"/>
      <c r="I68" s="294">
        <v>12</v>
      </c>
      <c r="J68" s="294">
        <v>9</v>
      </c>
      <c r="K68" s="294">
        <v>1</v>
      </c>
      <c r="L68" s="296">
        <v>0</v>
      </c>
      <c r="M68" s="296">
        <v>1</v>
      </c>
      <c r="N68" s="294">
        <v>0</v>
      </c>
      <c r="P68" s="294">
        <v>7</v>
      </c>
      <c r="Q68" s="294">
        <v>1</v>
      </c>
      <c r="R68" s="296">
        <v>9</v>
      </c>
      <c r="S68" s="341">
        <v>0</v>
      </c>
      <c r="T68" s="296">
        <v>0</v>
      </c>
      <c r="U68" s="294">
        <v>0</v>
      </c>
      <c r="V68" s="294">
        <v>2</v>
      </c>
      <c r="W68" s="296">
        <v>0</v>
      </c>
      <c r="X68" s="294">
        <v>8</v>
      </c>
      <c r="Y68" s="294">
        <v>0</v>
      </c>
      <c r="Z68" s="294">
        <v>0</v>
      </c>
      <c r="AA68" s="294">
        <v>0</v>
      </c>
      <c r="AB68" s="294">
        <v>0</v>
      </c>
      <c r="AC68" s="294">
        <v>0</v>
      </c>
      <c r="AD68" s="296">
        <v>2</v>
      </c>
      <c r="AE68" s="296">
        <f t="shared" si="9"/>
        <v>52</v>
      </c>
    </row>
    <row r="69" spans="1:31" s="286" customFormat="1" ht="16.5">
      <c r="A69" s="344">
        <v>17</v>
      </c>
      <c r="B69" s="288">
        <v>11</v>
      </c>
      <c r="C69" s="299">
        <v>57</v>
      </c>
      <c r="D69" s="289" t="s">
        <v>550</v>
      </c>
      <c r="E69" s="294" t="s">
        <v>550</v>
      </c>
      <c r="F69" s="525">
        <v>403</v>
      </c>
      <c r="G69" s="525" t="s">
        <v>33</v>
      </c>
      <c r="H69" s="290">
        <v>631</v>
      </c>
      <c r="I69" s="294">
        <v>56</v>
      </c>
      <c r="J69" s="294">
        <v>83</v>
      </c>
      <c r="K69" s="294">
        <v>9</v>
      </c>
      <c r="L69" s="296">
        <v>2</v>
      </c>
      <c r="M69" s="296">
        <v>8</v>
      </c>
      <c r="N69" s="294">
        <v>25</v>
      </c>
      <c r="P69" s="294">
        <v>5</v>
      </c>
      <c r="Q69" s="294">
        <v>2</v>
      </c>
      <c r="R69" s="296">
        <v>64</v>
      </c>
      <c r="S69" s="341">
        <v>0</v>
      </c>
      <c r="T69" s="296">
        <v>2</v>
      </c>
      <c r="U69" s="294">
        <v>4</v>
      </c>
      <c r="V69" s="294">
        <v>1</v>
      </c>
      <c r="W69" s="296">
        <v>0</v>
      </c>
      <c r="X69" s="294">
        <v>72</v>
      </c>
      <c r="Y69" s="294">
        <v>0</v>
      </c>
      <c r="Z69" s="294">
        <v>0</v>
      </c>
      <c r="AA69" s="294">
        <v>0</v>
      </c>
      <c r="AB69" s="294">
        <v>0</v>
      </c>
      <c r="AC69" s="294">
        <v>0</v>
      </c>
      <c r="AD69" s="296">
        <v>14</v>
      </c>
      <c r="AE69" s="296">
        <f t="shared" si="9"/>
        <v>347</v>
      </c>
    </row>
    <row r="70" spans="1:31" s="286" customFormat="1" ht="16.5">
      <c r="A70" s="344">
        <v>18</v>
      </c>
      <c r="B70" s="288">
        <v>11</v>
      </c>
      <c r="C70" s="299">
        <v>57</v>
      </c>
      <c r="D70" s="289" t="s">
        <v>550</v>
      </c>
      <c r="E70" s="294" t="s">
        <v>550</v>
      </c>
      <c r="F70" s="525">
        <v>403</v>
      </c>
      <c r="G70" s="525" t="s">
        <v>34</v>
      </c>
      <c r="H70" s="290">
        <v>630</v>
      </c>
      <c r="I70" s="294">
        <v>92</v>
      </c>
      <c r="J70" s="294">
        <v>87</v>
      </c>
      <c r="K70" s="294">
        <v>3</v>
      </c>
      <c r="L70" s="296">
        <v>2</v>
      </c>
      <c r="M70" s="296">
        <v>4</v>
      </c>
      <c r="N70" s="294">
        <v>13</v>
      </c>
      <c r="P70" s="294">
        <v>5</v>
      </c>
      <c r="Q70" s="294">
        <v>2</v>
      </c>
      <c r="R70" s="296">
        <v>94</v>
      </c>
      <c r="S70" s="341">
        <v>0</v>
      </c>
      <c r="T70" s="296">
        <v>2</v>
      </c>
      <c r="U70" s="294">
        <v>0</v>
      </c>
      <c r="V70" s="294">
        <v>2</v>
      </c>
      <c r="W70" s="296">
        <v>0</v>
      </c>
      <c r="X70" s="294">
        <v>63</v>
      </c>
      <c r="Y70" s="294">
        <v>0</v>
      </c>
      <c r="Z70" s="294">
        <v>0</v>
      </c>
      <c r="AA70" s="294">
        <v>0</v>
      </c>
      <c r="AB70" s="294">
        <v>0</v>
      </c>
      <c r="AC70" s="294">
        <v>0</v>
      </c>
      <c r="AD70" s="296">
        <v>10</v>
      </c>
      <c r="AE70" s="296">
        <f t="shared" si="9"/>
        <v>379</v>
      </c>
    </row>
    <row r="71" spans="1:31" s="286" customFormat="1" ht="16.5">
      <c r="A71" s="344">
        <v>19</v>
      </c>
      <c r="B71" s="288">
        <v>11</v>
      </c>
      <c r="C71" s="299">
        <v>57</v>
      </c>
      <c r="D71" s="289" t="s">
        <v>550</v>
      </c>
      <c r="E71" s="294" t="s">
        <v>550</v>
      </c>
      <c r="F71" s="525">
        <v>404</v>
      </c>
      <c r="G71" s="525" t="s">
        <v>33</v>
      </c>
      <c r="H71" s="290">
        <v>533</v>
      </c>
      <c r="I71" s="294">
        <v>61</v>
      </c>
      <c r="J71" s="294">
        <v>98</v>
      </c>
      <c r="K71" s="294">
        <v>8</v>
      </c>
      <c r="L71" s="296">
        <v>5</v>
      </c>
      <c r="M71" s="296">
        <v>3</v>
      </c>
      <c r="N71" s="294">
        <v>15</v>
      </c>
      <c r="P71" s="294">
        <v>6</v>
      </c>
      <c r="Q71" s="294">
        <v>2</v>
      </c>
      <c r="R71" s="296">
        <v>49</v>
      </c>
      <c r="S71" s="341">
        <v>0</v>
      </c>
      <c r="T71" s="296">
        <v>1</v>
      </c>
      <c r="U71" s="294">
        <v>2</v>
      </c>
      <c r="V71" s="294">
        <v>4</v>
      </c>
      <c r="W71" s="296">
        <v>0</v>
      </c>
      <c r="X71" s="294">
        <v>63</v>
      </c>
      <c r="Y71" s="294">
        <v>0</v>
      </c>
      <c r="Z71" s="294">
        <v>0</v>
      </c>
      <c r="AA71" s="294">
        <v>0</v>
      </c>
      <c r="AB71" s="294">
        <v>0</v>
      </c>
      <c r="AC71" s="294">
        <v>0</v>
      </c>
      <c r="AD71" s="296">
        <v>10</v>
      </c>
      <c r="AE71" s="296">
        <f t="shared" si="9"/>
        <v>327</v>
      </c>
    </row>
    <row r="72" spans="1:31" s="286" customFormat="1" ht="16.5">
      <c r="A72" s="344">
        <v>20</v>
      </c>
      <c r="B72" s="288">
        <v>11</v>
      </c>
      <c r="C72" s="299">
        <v>57</v>
      </c>
      <c r="D72" s="289" t="s">
        <v>550</v>
      </c>
      <c r="E72" s="294" t="s">
        <v>550</v>
      </c>
      <c r="F72" s="525">
        <v>404</v>
      </c>
      <c r="G72" s="525" t="s">
        <v>34</v>
      </c>
      <c r="H72" s="290">
        <v>532</v>
      </c>
      <c r="I72" s="294">
        <v>60</v>
      </c>
      <c r="J72" s="294">
        <v>64</v>
      </c>
      <c r="K72" s="294">
        <v>10</v>
      </c>
      <c r="L72" s="296">
        <v>0</v>
      </c>
      <c r="M72" s="296">
        <v>4</v>
      </c>
      <c r="N72" s="294">
        <v>9</v>
      </c>
      <c r="P72" s="294">
        <v>3</v>
      </c>
      <c r="Q72" s="294">
        <v>3</v>
      </c>
      <c r="R72" s="296">
        <v>62</v>
      </c>
      <c r="S72" s="341">
        <v>0</v>
      </c>
      <c r="T72" s="296">
        <v>1</v>
      </c>
      <c r="U72" s="294">
        <v>1</v>
      </c>
      <c r="V72" s="294">
        <v>2</v>
      </c>
      <c r="W72" s="296">
        <v>0</v>
      </c>
      <c r="X72" s="294">
        <v>66</v>
      </c>
      <c r="Y72" s="294">
        <v>0</v>
      </c>
      <c r="Z72" s="294">
        <v>0</v>
      </c>
      <c r="AA72" s="294">
        <v>0</v>
      </c>
      <c r="AB72" s="294">
        <v>0</v>
      </c>
      <c r="AC72" s="294">
        <v>0</v>
      </c>
      <c r="AD72" s="296">
        <v>6</v>
      </c>
      <c r="AE72" s="296">
        <f t="shared" si="9"/>
        <v>291</v>
      </c>
    </row>
    <row r="73" spans="1:31" s="286" customFormat="1" ht="16.5">
      <c r="A73" s="344">
        <v>21</v>
      </c>
      <c r="B73" s="288">
        <v>11</v>
      </c>
      <c r="C73" s="299">
        <v>57</v>
      </c>
      <c r="D73" s="289" t="s">
        <v>550</v>
      </c>
      <c r="E73" s="294" t="s">
        <v>550</v>
      </c>
      <c r="F73" s="525">
        <v>405</v>
      </c>
      <c r="G73" s="525" t="s">
        <v>33</v>
      </c>
      <c r="H73" s="290">
        <v>479</v>
      </c>
      <c r="I73" s="294">
        <v>59</v>
      </c>
      <c r="J73" s="294">
        <v>44</v>
      </c>
      <c r="K73" s="294">
        <v>5</v>
      </c>
      <c r="L73" s="296">
        <v>1</v>
      </c>
      <c r="M73" s="296">
        <v>3</v>
      </c>
      <c r="N73" s="294">
        <v>3</v>
      </c>
      <c r="P73" s="294">
        <v>3</v>
      </c>
      <c r="Q73" s="294">
        <v>3</v>
      </c>
      <c r="R73" s="296">
        <v>70</v>
      </c>
      <c r="S73" s="341">
        <v>0</v>
      </c>
      <c r="T73" s="296">
        <v>0</v>
      </c>
      <c r="U73" s="294">
        <v>2</v>
      </c>
      <c r="V73" s="294">
        <v>1</v>
      </c>
      <c r="W73" s="296">
        <v>0</v>
      </c>
      <c r="X73" s="294">
        <v>47</v>
      </c>
      <c r="Y73" s="294">
        <v>0</v>
      </c>
      <c r="Z73" s="294">
        <v>0</v>
      </c>
      <c r="AA73" s="294">
        <v>0</v>
      </c>
      <c r="AB73" s="294">
        <v>0</v>
      </c>
      <c r="AC73" s="294">
        <v>0</v>
      </c>
      <c r="AD73" s="296">
        <v>5</v>
      </c>
      <c r="AE73" s="296">
        <f t="shared" si="9"/>
        <v>246</v>
      </c>
    </row>
    <row r="74" spans="1:31" s="286" customFormat="1" ht="16.5">
      <c r="A74" s="344">
        <v>22</v>
      </c>
      <c r="B74" s="288">
        <v>11</v>
      </c>
      <c r="C74" s="299">
        <v>57</v>
      </c>
      <c r="D74" s="289" t="s">
        <v>550</v>
      </c>
      <c r="E74" s="294" t="s">
        <v>550</v>
      </c>
      <c r="F74" s="525">
        <v>405</v>
      </c>
      <c r="G74" s="525" t="s">
        <v>34</v>
      </c>
      <c r="H74" s="290">
        <v>479</v>
      </c>
      <c r="I74" s="294">
        <v>68</v>
      </c>
      <c r="J74" s="294">
        <v>51</v>
      </c>
      <c r="K74" s="294">
        <v>4</v>
      </c>
      <c r="L74" s="296">
        <v>3</v>
      </c>
      <c r="M74" s="296">
        <v>4</v>
      </c>
      <c r="N74" s="294">
        <v>5</v>
      </c>
      <c r="P74" s="294">
        <v>3</v>
      </c>
      <c r="Q74" s="294">
        <v>5</v>
      </c>
      <c r="R74" s="296">
        <v>63</v>
      </c>
      <c r="S74" s="341">
        <v>0</v>
      </c>
      <c r="T74" s="296">
        <v>2</v>
      </c>
      <c r="U74" s="294">
        <v>1</v>
      </c>
      <c r="V74" s="294">
        <v>4</v>
      </c>
      <c r="W74" s="296">
        <v>0</v>
      </c>
      <c r="X74" s="294">
        <v>34</v>
      </c>
      <c r="Y74" s="294">
        <v>0</v>
      </c>
      <c r="Z74" s="294">
        <v>0</v>
      </c>
      <c r="AA74" s="294">
        <v>0</v>
      </c>
      <c r="AB74" s="294">
        <v>0</v>
      </c>
      <c r="AC74" s="294">
        <v>0</v>
      </c>
      <c r="AD74" s="296">
        <v>2</v>
      </c>
      <c r="AE74" s="296">
        <f t="shared" si="9"/>
        <v>249</v>
      </c>
    </row>
    <row r="75" spans="1:31" s="286" customFormat="1" ht="16.5">
      <c r="A75" s="344">
        <v>23</v>
      </c>
      <c r="B75" s="288">
        <v>11</v>
      </c>
      <c r="C75" s="299">
        <v>57</v>
      </c>
      <c r="D75" s="289" t="s">
        <v>550</v>
      </c>
      <c r="E75" s="294" t="s">
        <v>550</v>
      </c>
      <c r="F75" s="525">
        <v>406</v>
      </c>
      <c r="G75" s="525" t="s">
        <v>33</v>
      </c>
      <c r="H75" s="290">
        <v>648</v>
      </c>
      <c r="I75" s="294">
        <v>57</v>
      </c>
      <c r="J75" s="294">
        <v>67</v>
      </c>
      <c r="K75" s="294">
        <v>14</v>
      </c>
      <c r="L75" s="296">
        <v>3</v>
      </c>
      <c r="M75" s="296">
        <v>5</v>
      </c>
      <c r="N75" s="294">
        <v>8</v>
      </c>
      <c r="P75" s="294">
        <v>5</v>
      </c>
      <c r="Q75" s="294">
        <v>5</v>
      </c>
      <c r="R75" s="296">
        <v>75</v>
      </c>
      <c r="S75" s="341">
        <v>0</v>
      </c>
      <c r="T75" s="296">
        <v>3</v>
      </c>
      <c r="U75" s="294">
        <v>2</v>
      </c>
      <c r="V75" s="294">
        <v>4</v>
      </c>
      <c r="W75" s="296">
        <v>0</v>
      </c>
      <c r="X75" s="294">
        <v>66</v>
      </c>
      <c r="Y75" s="294">
        <v>0</v>
      </c>
      <c r="Z75" s="294">
        <v>0</v>
      </c>
      <c r="AA75" s="294">
        <v>0</v>
      </c>
      <c r="AB75" s="294">
        <v>0</v>
      </c>
      <c r="AC75" s="294">
        <v>0</v>
      </c>
      <c r="AD75" s="296">
        <v>18</v>
      </c>
      <c r="AE75" s="296">
        <f t="shared" si="9"/>
        <v>332</v>
      </c>
    </row>
    <row r="76" spans="1:31" s="286" customFormat="1" ht="16.5">
      <c r="A76" s="344">
        <v>24</v>
      </c>
      <c r="B76" s="288">
        <v>11</v>
      </c>
      <c r="C76" s="299">
        <v>57</v>
      </c>
      <c r="D76" s="289" t="s">
        <v>550</v>
      </c>
      <c r="E76" s="294" t="s">
        <v>550</v>
      </c>
      <c r="F76" s="525">
        <v>406</v>
      </c>
      <c r="G76" s="525" t="s">
        <v>34</v>
      </c>
      <c r="H76" s="290">
        <v>648</v>
      </c>
      <c r="I76" s="294">
        <v>70</v>
      </c>
      <c r="J76" s="294">
        <v>83</v>
      </c>
      <c r="K76" s="294">
        <v>15</v>
      </c>
      <c r="L76" s="296">
        <v>2</v>
      </c>
      <c r="M76" s="296">
        <v>2</v>
      </c>
      <c r="N76" s="294">
        <v>5</v>
      </c>
      <c r="P76" s="294">
        <v>4</v>
      </c>
      <c r="Q76" s="294">
        <v>17</v>
      </c>
      <c r="R76" s="296">
        <v>60</v>
      </c>
      <c r="S76" s="341">
        <v>0</v>
      </c>
      <c r="T76" s="296">
        <v>1</v>
      </c>
      <c r="U76" s="294">
        <v>5</v>
      </c>
      <c r="V76" s="294">
        <v>1</v>
      </c>
      <c r="W76" s="296">
        <v>0</v>
      </c>
      <c r="X76" s="294">
        <v>73</v>
      </c>
      <c r="Y76" s="294">
        <v>0</v>
      </c>
      <c r="Z76" s="294">
        <v>0</v>
      </c>
      <c r="AA76" s="294">
        <v>0</v>
      </c>
      <c r="AB76" s="294">
        <v>0</v>
      </c>
      <c r="AC76" s="294">
        <v>0</v>
      </c>
      <c r="AD76" s="296">
        <v>19</v>
      </c>
      <c r="AE76" s="296">
        <f t="shared" si="9"/>
        <v>357</v>
      </c>
    </row>
    <row r="77" spans="1:31" s="286" customFormat="1" ht="16.5">
      <c r="A77" s="344">
        <v>25</v>
      </c>
      <c r="B77" s="288">
        <v>11</v>
      </c>
      <c r="C77" s="299">
        <v>57</v>
      </c>
      <c r="D77" s="289" t="s">
        <v>550</v>
      </c>
      <c r="E77" s="294" t="s">
        <v>550</v>
      </c>
      <c r="F77" s="525">
        <v>407</v>
      </c>
      <c r="G77" s="525" t="s">
        <v>33</v>
      </c>
      <c r="H77" s="290">
        <v>671</v>
      </c>
      <c r="I77" s="294">
        <v>56</v>
      </c>
      <c r="J77" s="294">
        <v>102</v>
      </c>
      <c r="K77" s="294">
        <v>3</v>
      </c>
      <c r="L77" s="296">
        <v>4</v>
      </c>
      <c r="M77" s="296">
        <v>1</v>
      </c>
      <c r="N77" s="294">
        <v>6</v>
      </c>
      <c r="P77" s="294">
        <v>8</v>
      </c>
      <c r="Q77" s="294">
        <v>2</v>
      </c>
      <c r="R77" s="296">
        <v>50</v>
      </c>
      <c r="S77" s="341">
        <v>0</v>
      </c>
      <c r="T77" s="296">
        <v>2</v>
      </c>
      <c r="U77" s="294">
        <v>2</v>
      </c>
      <c r="V77" s="294">
        <v>3</v>
      </c>
      <c r="W77" s="296">
        <v>0</v>
      </c>
      <c r="X77" s="294">
        <v>82</v>
      </c>
      <c r="Y77" s="294">
        <v>0</v>
      </c>
      <c r="Z77" s="294">
        <v>0</v>
      </c>
      <c r="AA77" s="294">
        <v>0</v>
      </c>
      <c r="AB77" s="294">
        <v>0</v>
      </c>
      <c r="AC77" s="294">
        <v>0</v>
      </c>
      <c r="AD77" s="296">
        <v>25</v>
      </c>
      <c r="AE77" s="296">
        <f t="shared" si="9"/>
        <v>346</v>
      </c>
    </row>
    <row r="78" spans="1:31" s="286" customFormat="1" ht="16.5">
      <c r="A78" s="344">
        <v>26</v>
      </c>
      <c r="B78" s="288">
        <v>11</v>
      </c>
      <c r="C78" s="299">
        <v>57</v>
      </c>
      <c r="D78" s="289" t="s">
        <v>550</v>
      </c>
      <c r="E78" s="294" t="s">
        <v>550</v>
      </c>
      <c r="F78" s="525">
        <v>407</v>
      </c>
      <c r="G78" s="525" t="s">
        <v>34</v>
      </c>
      <c r="H78" s="290">
        <v>671</v>
      </c>
      <c r="I78" s="294">
        <v>58</v>
      </c>
      <c r="J78" s="294">
        <v>104</v>
      </c>
      <c r="K78" s="294">
        <v>9</v>
      </c>
      <c r="L78" s="296">
        <v>2</v>
      </c>
      <c r="M78" s="296">
        <v>2</v>
      </c>
      <c r="N78" s="294">
        <v>9</v>
      </c>
      <c r="P78" s="294">
        <v>8</v>
      </c>
      <c r="Q78" s="294">
        <v>4</v>
      </c>
      <c r="R78" s="296">
        <v>58</v>
      </c>
      <c r="S78" s="341">
        <v>0</v>
      </c>
      <c r="T78" s="296">
        <v>2</v>
      </c>
      <c r="U78" s="294">
        <v>3</v>
      </c>
      <c r="V78" s="294">
        <v>2</v>
      </c>
      <c r="W78" s="296">
        <v>0</v>
      </c>
      <c r="X78" s="294">
        <v>55</v>
      </c>
      <c r="Y78" s="294">
        <v>0</v>
      </c>
      <c r="Z78" s="294">
        <v>0</v>
      </c>
      <c r="AA78" s="294">
        <v>0</v>
      </c>
      <c r="AB78" s="294">
        <v>0</v>
      </c>
      <c r="AC78" s="294">
        <v>0</v>
      </c>
      <c r="AD78" s="296">
        <v>13</v>
      </c>
      <c r="AE78" s="296">
        <f t="shared" si="9"/>
        <v>329</v>
      </c>
    </row>
    <row r="79" spans="1:31" s="286" customFormat="1" ht="16.5">
      <c r="A79" s="344">
        <v>27</v>
      </c>
      <c r="B79" s="288">
        <v>11</v>
      </c>
      <c r="C79" s="299">
        <v>57</v>
      </c>
      <c r="D79" s="289" t="s">
        <v>550</v>
      </c>
      <c r="E79" s="294" t="s">
        <v>550</v>
      </c>
      <c r="F79" s="525">
        <v>407</v>
      </c>
      <c r="G79" s="525" t="s">
        <v>35</v>
      </c>
      <c r="H79" s="290">
        <v>671</v>
      </c>
      <c r="I79" s="294">
        <v>71</v>
      </c>
      <c r="J79" s="294">
        <v>95</v>
      </c>
      <c r="K79" s="294">
        <v>3</v>
      </c>
      <c r="L79" s="296">
        <v>4</v>
      </c>
      <c r="M79" s="296">
        <v>1</v>
      </c>
      <c r="N79" s="294">
        <v>11</v>
      </c>
      <c r="P79" s="294">
        <v>13</v>
      </c>
      <c r="Q79" s="294">
        <v>2</v>
      </c>
      <c r="R79" s="296">
        <v>46</v>
      </c>
      <c r="S79" s="341">
        <v>0</v>
      </c>
      <c r="T79" s="296">
        <v>1</v>
      </c>
      <c r="U79" s="294">
        <v>0</v>
      </c>
      <c r="V79" s="294">
        <v>0</v>
      </c>
      <c r="W79" s="296">
        <v>0</v>
      </c>
      <c r="X79" s="294">
        <v>46</v>
      </c>
      <c r="Y79" s="294">
        <v>0</v>
      </c>
      <c r="Z79" s="294">
        <v>0</v>
      </c>
      <c r="AA79" s="294">
        <v>0</v>
      </c>
      <c r="AB79" s="294">
        <v>0</v>
      </c>
      <c r="AC79" s="294">
        <v>0</v>
      </c>
      <c r="AD79" s="296">
        <v>7</v>
      </c>
      <c r="AE79" s="296">
        <f t="shared" si="9"/>
        <v>300</v>
      </c>
    </row>
    <row r="80" spans="1:31" s="286" customFormat="1" ht="16.5">
      <c r="A80" s="344">
        <v>28</v>
      </c>
      <c r="B80" s="288">
        <v>11</v>
      </c>
      <c r="C80" s="299">
        <v>57</v>
      </c>
      <c r="D80" s="289" t="s">
        <v>550</v>
      </c>
      <c r="E80" s="294" t="s">
        <v>550</v>
      </c>
      <c r="F80" s="525">
        <v>408</v>
      </c>
      <c r="G80" s="525" t="s">
        <v>33</v>
      </c>
      <c r="H80" s="290">
        <v>589</v>
      </c>
      <c r="I80" s="294">
        <v>31</v>
      </c>
      <c r="J80" s="294">
        <v>120</v>
      </c>
      <c r="K80" s="294">
        <v>12</v>
      </c>
      <c r="L80" s="296">
        <v>3</v>
      </c>
      <c r="M80" s="296">
        <v>6</v>
      </c>
      <c r="N80" s="294">
        <v>7</v>
      </c>
      <c r="P80" s="294">
        <v>11</v>
      </c>
      <c r="Q80" s="294">
        <v>4</v>
      </c>
      <c r="R80" s="296">
        <v>40</v>
      </c>
      <c r="S80" s="341">
        <v>0</v>
      </c>
      <c r="T80" s="296">
        <v>1</v>
      </c>
      <c r="U80" s="294">
        <v>3</v>
      </c>
      <c r="V80" s="294">
        <v>3</v>
      </c>
      <c r="W80" s="296">
        <v>0</v>
      </c>
      <c r="X80" s="294">
        <v>51</v>
      </c>
      <c r="Y80" s="294">
        <v>0</v>
      </c>
      <c r="Z80" s="294">
        <v>0</v>
      </c>
      <c r="AA80" s="294">
        <v>0</v>
      </c>
      <c r="AB80" s="294">
        <v>0</v>
      </c>
      <c r="AC80" s="294">
        <v>0</v>
      </c>
      <c r="AD80" s="296">
        <v>17</v>
      </c>
      <c r="AE80" s="296">
        <f t="shared" si="9"/>
        <v>309</v>
      </c>
    </row>
    <row r="81" spans="1:31" s="286" customFormat="1" ht="16.5">
      <c r="A81" s="344">
        <v>29</v>
      </c>
      <c r="B81" s="288">
        <v>11</v>
      </c>
      <c r="C81" s="299">
        <v>57</v>
      </c>
      <c r="D81" s="289" t="s">
        <v>550</v>
      </c>
      <c r="E81" s="294" t="s">
        <v>550</v>
      </c>
      <c r="F81" s="525">
        <v>408</v>
      </c>
      <c r="G81" s="525" t="s">
        <v>34</v>
      </c>
      <c r="H81" s="290">
        <v>589</v>
      </c>
      <c r="I81" s="294">
        <v>33</v>
      </c>
      <c r="J81" s="294">
        <v>128</v>
      </c>
      <c r="K81" s="294">
        <v>16</v>
      </c>
      <c r="L81" s="296">
        <v>4</v>
      </c>
      <c r="M81" s="296">
        <v>6</v>
      </c>
      <c r="N81" s="294">
        <v>6</v>
      </c>
      <c r="P81" s="294">
        <v>3</v>
      </c>
      <c r="Q81" s="294">
        <v>6</v>
      </c>
      <c r="R81" s="296">
        <v>15</v>
      </c>
      <c r="S81" s="341">
        <v>0</v>
      </c>
      <c r="T81" s="296">
        <v>4</v>
      </c>
      <c r="U81" s="294">
        <v>3</v>
      </c>
      <c r="V81" s="294">
        <v>2</v>
      </c>
      <c r="W81" s="296">
        <v>0</v>
      </c>
      <c r="X81" s="294">
        <v>66</v>
      </c>
      <c r="Y81" s="294">
        <v>0</v>
      </c>
      <c r="Z81" s="294">
        <v>0</v>
      </c>
      <c r="AA81" s="294">
        <v>0</v>
      </c>
      <c r="AB81" s="294">
        <v>0</v>
      </c>
      <c r="AC81" s="294">
        <v>0</v>
      </c>
      <c r="AD81" s="296">
        <v>11</v>
      </c>
      <c r="AE81" s="296">
        <f t="shared" si="9"/>
        <v>303</v>
      </c>
    </row>
    <row r="82" spans="1:31" s="286" customFormat="1" ht="16.5">
      <c r="A82" s="344">
        <v>30</v>
      </c>
      <c r="B82" s="288">
        <v>11</v>
      </c>
      <c r="C82" s="299">
        <v>57</v>
      </c>
      <c r="D82" s="289" t="s">
        <v>550</v>
      </c>
      <c r="E82" s="294" t="s">
        <v>550</v>
      </c>
      <c r="F82" s="525">
        <v>408</v>
      </c>
      <c r="G82" s="525" t="s">
        <v>35</v>
      </c>
      <c r="H82" s="290">
        <v>588</v>
      </c>
      <c r="I82" s="294">
        <v>46</v>
      </c>
      <c r="J82" s="294">
        <v>125</v>
      </c>
      <c r="K82" s="294">
        <v>11</v>
      </c>
      <c r="L82" s="296">
        <v>6</v>
      </c>
      <c r="M82" s="296">
        <v>4</v>
      </c>
      <c r="N82" s="294">
        <v>7</v>
      </c>
      <c r="P82" s="294">
        <v>11</v>
      </c>
      <c r="Q82" s="294">
        <v>1</v>
      </c>
      <c r="R82" s="296">
        <v>18</v>
      </c>
      <c r="S82" s="341">
        <v>0</v>
      </c>
      <c r="T82" s="296">
        <v>2</v>
      </c>
      <c r="U82" s="294">
        <v>4</v>
      </c>
      <c r="V82" s="294">
        <v>7</v>
      </c>
      <c r="W82" s="296">
        <v>0</v>
      </c>
      <c r="X82" s="294">
        <v>62</v>
      </c>
      <c r="Y82" s="294">
        <v>0</v>
      </c>
      <c r="Z82" s="294">
        <v>0</v>
      </c>
      <c r="AA82" s="294">
        <v>0</v>
      </c>
      <c r="AB82" s="294">
        <v>0</v>
      </c>
      <c r="AC82" s="294">
        <v>0</v>
      </c>
      <c r="AD82" s="296">
        <v>2</v>
      </c>
      <c r="AE82" s="296">
        <f t="shared" si="9"/>
        <v>306</v>
      </c>
    </row>
    <row r="83" spans="1:31" s="286" customFormat="1" ht="16.5">
      <c r="A83" s="344">
        <v>31</v>
      </c>
      <c r="B83" s="288">
        <v>11</v>
      </c>
      <c r="C83" s="299">
        <v>57</v>
      </c>
      <c r="D83" s="289" t="s">
        <v>550</v>
      </c>
      <c r="E83" s="294" t="s">
        <v>550</v>
      </c>
      <c r="F83" s="525">
        <v>409</v>
      </c>
      <c r="G83" s="525" t="s">
        <v>33</v>
      </c>
      <c r="H83" s="286">
        <v>651</v>
      </c>
      <c r="I83" s="294">
        <v>28</v>
      </c>
      <c r="J83" s="294">
        <v>58</v>
      </c>
      <c r="K83" s="294">
        <v>22</v>
      </c>
      <c r="L83" s="296">
        <v>4</v>
      </c>
      <c r="M83" s="296">
        <v>2</v>
      </c>
      <c r="N83" s="294">
        <v>2</v>
      </c>
      <c r="P83" s="294">
        <v>139</v>
      </c>
      <c r="Q83" s="294">
        <v>2</v>
      </c>
      <c r="R83" s="296">
        <v>34</v>
      </c>
      <c r="S83" s="341">
        <v>0</v>
      </c>
      <c r="T83" s="296">
        <v>0</v>
      </c>
      <c r="U83" s="294">
        <v>3</v>
      </c>
      <c r="V83" s="294">
        <v>2</v>
      </c>
      <c r="W83" s="296">
        <v>0</v>
      </c>
      <c r="X83" s="294">
        <v>68</v>
      </c>
      <c r="Y83" s="294">
        <v>0</v>
      </c>
      <c r="Z83" s="294">
        <v>0</v>
      </c>
      <c r="AA83" s="294">
        <v>0</v>
      </c>
      <c r="AB83" s="294">
        <v>0</v>
      </c>
      <c r="AC83" s="294">
        <v>0</v>
      </c>
      <c r="AD83" s="296">
        <v>27</v>
      </c>
      <c r="AE83" s="296">
        <f t="shared" si="9"/>
        <v>391</v>
      </c>
    </row>
    <row r="84" spans="1:31" s="286" customFormat="1" ht="16.5">
      <c r="A84" s="344">
        <v>32</v>
      </c>
      <c r="B84" s="288">
        <v>11</v>
      </c>
      <c r="C84" s="299">
        <v>57</v>
      </c>
      <c r="D84" s="289" t="s">
        <v>550</v>
      </c>
      <c r="E84" s="294" t="s">
        <v>550</v>
      </c>
      <c r="F84" s="525">
        <v>409</v>
      </c>
      <c r="G84" s="525" t="s">
        <v>34</v>
      </c>
      <c r="H84" s="290">
        <v>651</v>
      </c>
      <c r="I84" s="294">
        <v>27</v>
      </c>
      <c r="J84" s="294">
        <v>47</v>
      </c>
      <c r="K84" s="294">
        <v>16</v>
      </c>
      <c r="L84" s="296">
        <v>5</v>
      </c>
      <c r="M84" s="296">
        <v>3</v>
      </c>
      <c r="N84" s="294">
        <v>1</v>
      </c>
      <c r="P84" s="294">
        <v>173</v>
      </c>
      <c r="Q84" s="294">
        <v>4</v>
      </c>
      <c r="R84" s="296">
        <v>36</v>
      </c>
      <c r="S84" s="341">
        <v>0</v>
      </c>
      <c r="T84" s="296">
        <v>0</v>
      </c>
      <c r="U84" s="294">
        <v>1</v>
      </c>
      <c r="V84" s="294">
        <v>0</v>
      </c>
      <c r="W84" s="296">
        <v>0</v>
      </c>
      <c r="X84" s="294">
        <v>61</v>
      </c>
      <c r="Y84" s="294">
        <v>0</v>
      </c>
      <c r="Z84" s="294">
        <v>0</v>
      </c>
      <c r="AA84" s="294">
        <v>0</v>
      </c>
      <c r="AB84" s="294">
        <v>0</v>
      </c>
      <c r="AC84" s="294">
        <v>0</v>
      </c>
      <c r="AD84" s="296">
        <v>25</v>
      </c>
      <c r="AE84" s="296">
        <f t="shared" si="9"/>
        <v>399</v>
      </c>
    </row>
    <row r="85" spans="1:31" s="286" customFormat="1" ht="16.5">
      <c r="A85" s="344">
        <v>33</v>
      </c>
      <c r="B85" s="288">
        <v>11</v>
      </c>
      <c r="C85" s="299">
        <v>57</v>
      </c>
      <c r="D85" s="289" t="s">
        <v>550</v>
      </c>
      <c r="E85" s="294" t="s">
        <v>550</v>
      </c>
      <c r="F85" s="525">
        <v>409</v>
      </c>
      <c r="G85" s="549" t="s">
        <v>81</v>
      </c>
      <c r="H85" s="290">
        <v>361</v>
      </c>
      <c r="I85" s="294">
        <v>11</v>
      </c>
      <c r="J85" s="294">
        <v>88</v>
      </c>
      <c r="K85" s="294">
        <v>8</v>
      </c>
      <c r="L85" s="296">
        <v>1</v>
      </c>
      <c r="M85" s="296">
        <v>2</v>
      </c>
      <c r="N85" s="294">
        <v>1</v>
      </c>
      <c r="P85" s="294">
        <v>46</v>
      </c>
      <c r="Q85" s="294">
        <v>2</v>
      </c>
      <c r="R85" s="296">
        <v>22</v>
      </c>
      <c r="S85" s="341">
        <v>0</v>
      </c>
      <c r="T85" s="296">
        <v>1</v>
      </c>
      <c r="U85" s="294">
        <v>0</v>
      </c>
      <c r="V85" s="294">
        <v>1</v>
      </c>
      <c r="W85" s="296">
        <v>0</v>
      </c>
      <c r="X85" s="294">
        <v>12</v>
      </c>
      <c r="Y85" s="294">
        <v>0</v>
      </c>
      <c r="Z85" s="294">
        <v>0</v>
      </c>
      <c r="AA85" s="294">
        <v>0</v>
      </c>
      <c r="AB85" s="294">
        <v>0</v>
      </c>
      <c r="AC85" s="294">
        <v>0</v>
      </c>
      <c r="AD85" s="296">
        <v>8</v>
      </c>
      <c r="AE85" s="296">
        <f t="shared" si="9"/>
        <v>203</v>
      </c>
    </row>
    <row r="86" spans="1:31" s="286" customFormat="1" ht="16.5">
      <c r="A86" s="344">
        <v>34</v>
      </c>
      <c r="B86" s="288">
        <v>11</v>
      </c>
      <c r="C86" s="299">
        <v>57</v>
      </c>
      <c r="D86" s="289" t="s">
        <v>550</v>
      </c>
      <c r="E86" s="294" t="s">
        <v>550</v>
      </c>
      <c r="F86" s="525">
        <v>410</v>
      </c>
      <c r="G86" s="525" t="s">
        <v>33</v>
      </c>
      <c r="H86" s="290">
        <v>617</v>
      </c>
      <c r="I86" s="294">
        <v>37</v>
      </c>
      <c r="J86" s="294">
        <v>81</v>
      </c>
      <c r="K86" s="294">
        <v>18</v>
      </c>
      <c r="L86" s="296">
        <v>4</v>
      </c>
      <c r="M86" s="296">
        <v>2</v>
      </c>
      <c r="N86" s="294">
        <v>2</v>
      </c>
      <c r="P86" s="294">
        <v>44</v>
      </c>
      <c r="Q86" s="294">
        <v>1</v>
      </c>
      <c r="R86" s="296">
        <v>65</v>
      </c>
      <c r="S86" s="341">
        <v>0</v>
      </c>
      <c r="T86" s="296">
        <v>1</v>
      </c>
      <c r="U86" s="294">
        <v>6</v>
      </c>
      <c r="V86" s="294">
        <v>1</v>
      </c>
      <c r="W86" s="296">
        <v>0</v>
      </c>
      <c r="X86" s="294">
        <v>55</v>
      </c>
      <c r="Y86" s="294">
        <v>0</v>
      </c>
      <c r="Z86" s="294">
        <v>0</v>
      </c>
      <c r="AA86" s="294">
        <v>0</v>
      </c>
      <c r="AB86" s="294">
        <v>0</v>
      </c>
      <c r="AC86" s="294">
        <v>0</v>
      </c>
      <c r="AD86" s="296">
        <v>23</v>
      </c>
      <c r="AE86" s="296">
        <f t="shared" ref="AE86:AE107" si="10">SUM(I86:AD86)</f>
        <v>340</v>
      </c>
    </row>
    <row r="87" spans="1:31" s="286" customFormat="1" ht="16.5">
      <c r="A87" s="344">
        <v>35</v>
      </c>
      <c r="B87" s="288">
        <v>11</v>
      </c>
      <c r="C87" s="299">
        <v>57</v>
      </c>
      <c r="D87" s="289" t="s">
        <v>550</v>
      </c>
      <c r="E87" s="294" t="s">
        <v>550</v>
      </c>
      <c r="F87" s="525">
        <v>410</v>
      </c>
      <c r="G87" s="525" t="s">
        <v>34</v>
      </c>
      <c r="H87" s="290">
        <v>616</v>
      </c>
      <c r="I87" s="294">
        <v>35</v>
      </c>
      <c r="J87" s="294">
        <v>52</v>
      </c>
      <c r="K87" s="294">
        <v>27</v>
      </c>
      <c r="L87" s="296">
        <v>3</v>
      </c>
      <c r="M87" s="296">
        <v>4</v>
      </c>
      <c r="N87" s="294">
        <v>1</v>
      </c>
      <c r="P87" s="294">
        <v>38</v>
      </c>
      <c r="Q87" s="294">
        <v>4</v>
      </c>
      <c r="R87" s="296">
        <v>73</v>
      </c>
      <c r="S87" s="341">
        <v>0</v>
      </c>
      <c r="T87" s="296">
        <v>0</v>
      </c>
      <c r="U87" s="294">
        <v>6</v>
      </c>
      <c r="V87" s="294">
        <v>1</v>
      </c>
      <c r="W87" s="296">
        <v>0</v>
      </c>
      <c r="X87" s="294">
        <v>64</v>
      </c>
      <c r="Y87" s="294">
        <v>0</v>
      </c>
      <c r="Z87" s="294">
        <v>0</v>
      </c>
      <c r="AA87" s="294">
        <v>0</v>
      </c>
      <c r="AB87" s="294">
        <v>0</v>
      </c>
      <c r="AC87" s="294">
        <v>0</v>
      </c>
      <c r="AD87" s="296">
        <v>20</v>
      </c>
      <c r="AE87" s="296">
        <f t="shared" si="10"/>
        <v>328</v>
      </c>
    </row>
    <row r="88" spans="1:31" s="286" customFormat="1" ht="16.5">
      <c r="A88" s="344">
        <v>36</v>
      </c>
      <c r="B88" s="288">
        <v>11</v>
      </c>
      <c r="C88" s="299">
        <v>57</v>
      </c>
      <c r="D88" s="289" t="s">
        <v>550</v>
      </c>
      <c r="E88" s="294" t="s">
        <v>550</v>
      </c>
      <c r="F88" s="525">
        <v>411</v>
      </c>
      <c r="G88" s="525" t="s">
        <v>33</v>
      </c>
      <c r="H88" s="290">
        <v>439</v>
      </c>
      <c r="I88" s="294">
        <v>37</v>
      </c>
      <c r="J88" s="294">
        <v>25</v>
      </c>
      <c r="K88" s="294">
        <v>14</v>
      </c>
      <c r="L88" s="296">
        <v>1</v>
      </c>
      <c r="M88" s="296">
        <v>4</v>
      </c>
      <c r="N88" s="294">
        <v>2</v>
      </c>
      <c r="P88" s="294">
        <v>28</v>
      </c>
      <c r="Q88" s="294">
        <v>4</v>
      </c>
      <c r="R88" s="296">
        <v>49</v>
      </c>
      <c r="S88" s="341">
        <v>0</v>
      </c>
      <c r="T88" s="296">
        <v>1</v>
      </c>
      <c r="U88" s="294">
        <v>0</v>
      </c>
      <c r="V88" s="294">
        <v>1</v>
      </c>
      <c r="W88" s="296">
        <v>0</v>
      </c>
      <c r="X88" s="294">
        <v>25</v>
      </c>
      <c r="Y88" s="294">
        <v>0</v>
      </c>
      <c r="Z88" s="294">
        <v>0</v>
      </c>
      <c r="AA88" s="294">
        <v>0</v>
      </c>
      <c r="AB88" s="294">
        <v>0</v>
      </c>
      <c r="AC88" s="294">
        <v>0</v>
      </c>
      <c r="AD88" s="296">
        <v>12</v>
      </c>
      <c r="AE88" s="296">
        <f t="shared" si="10"/>
        <v>203</v>
      </c>
    </row>
    <row r="89" spans="1:31" s="286" customFormat="1" ht="16.5">
      <c r="A89" s="344">
        <v>37</v>
      </c>
      <c r="B89" s="288">
        <v>11</v>
      </c>
      <c r="C89" s="299">
        <v>57</v>
      </c>
      <c r="D89" s="289" t="s">
        <v>550</v>
      </c>
      <c r="E89" s="294" t="s">
        <v>550</v>
      </c>
      <c r="F89" s="525">
        <v>411</v>
      </c>
      <c r="G89" s="525" t="s">
        <v>34</v>
      </c>
      <c r="H89" s="290">
        <v>439</v>
      </c>
      <c r="I89" s="294">
        <v>32</v>
      </c>
      <c r="J89" s="294">
        <v>23</v>
      </c>
      <c r="K89" s="294">
        <v>16</v>
      </c>
      <c r="L89" s="296">
        <v>2</v>
      </c>
      <c r="M89" s="296">
        <v>4</v>
      </c>
      <c r="N89" s="294">
        <v>3</v>
      </c>
      <c r="P89" s="294">
        <v>48</v>
      </c>
      <c r="Q89" s="294">
        <v>4</v>
      </c>
      <c r="R89" s="296">
        <v>32</v>
      </c>
      <c r="S89" s="341">
        <v>0</v>
      </c>
      <c r="T89" s="296">
        <v>1</v>
      </c>
      <c r="U89" s="294">
        <v>0</v>
      </c>
      <c r="V89" s="294">
        <v>1</v>
      </c>
      <c r="W89" s="296">
        <v>0</v>
      </c>
      <c r="X89" s="294">
        <v>34</v>
      </c>
      <c r="Y89" s="294">
        <v>0</v>
      </c>
      <c r="Z89" s="294">
        <v>0</v>
      </c>
      <c r="AA89" s="294">
        <v>0</v>
      </c>
      <c r="AB89" s="294">
        <v>0</v>
      </c>
      <c r="AC89" s="294">
        <v>0</v>
      </c>
      <c r="AD89" s="296">
        <v>14</v>
      </c>
      <c r="AE89" s="296">
        <f t="shared" si="10"/>
        <v>214</v>
      </c>
    </row>
    <row r="90" spans="1:31" s="286" customFormat="1" ht="16.5">
      <c r="A90" s="344">
        <v>38</v>
      </c>
      <c r="B90" s="288">
        <v>11</v>
      </c>
      <c r="C90" s="299">
        <v>57</v>
      </c>
      <c r="D90" s="289" t="s">
        <v>550</v>
      </c>
      <c r="E90" s="294" t="s">
        <v>550</v>
      </c>
      <c r="F90" s="525">
        <v>412</v>
      </c>
      <c r="G90" s="525" t="s">
        <v>33</v>
      </c>
      <c r="H90" s="290">
        <v>561</v>
      </c>
      <c r="I90" s="294">
        <v>57</v>
      </c>
      <c r="J90" s="294">
        <v>103</v>
      </c>
      <c r="K90" s="294">
        <v>9</v>
      </c>
      <c r="L90" s="296">
        <v>4</v>
      </c>
      <c r="M90" s="296">
        <v>3</v>
      </c>
      <c r="N90" s="294">
        <v>2</v>
      </c>
      <c r="P90" s="294">
        <v>6</v>
      </c>
      <c r="Q90" s="294">
        <v>4</v>
      </c>
      <c r="R90" s="296">
        <v>37</v>
      </c>
      <c r="S90" s="341">
        <v>0</v>
      </c>
      <c r="T90" s="296">
        <v>6</v>
      </c>
      <c r="U90" s="294">
        <v>3</v>
      </c>
      <c r="V90" s="294">
        <v>1</v>
      </c>
      <c r="W90" s="296">
        <v>0</v>
      </c>
      <c r="X90" s="294">
        <v>16</v>
      </c>
      <c r="Y90" s="294">
        <v>0</v>
      </c>
      <c r="Z90" s="294">
        <v>0</v>
      </c>
      <c r="AA90" s="294">
        <v>0</v>
      </c>
      <c r="AB90" s="294">
        <v>0</v>
      </c>
      <c r="AC90" s="294">
        <v>0</v>
      </c>
      <c r="AD90" s="296">
        <v>8</v>
      </c>
      <c r="AE90" s="296">
        <f t="shared" si="10"/>
        <v>259</v>
      </c>
    </row>
    <row r="91" spans="1:31" s="286" customFormat="1" ht="16.5">
      <c r="A91" s="344">
        <v>39</v>
      </c>
      <c r="B91" s="288">
        <v>11</v>
      </c>
      <c r="C91" s="299">
        <v>57</v>
      </c>
      <c r="D91" s="289" t="s">
        <v>550</v>
      </c>
      <c r="E91" s="294" t="s">
        <v>550</v>
      </c>
      <c r="F91" s="525">
        <v>412</v>
      </c>
      <c r="G91" s="525" t="s">
        <v>34</v>
      </c>
      <c r="H91" s="290">
        <v>561</v>
      </c>
      <c r="I91" s="294">
        <v>66</v>
      </c>
      <c r="J91" s="294">
        <v>119</v>
      </c>
      <c r="K91" s="294">
        <v>13</v>
      </c>
      <c r="L91" s="296">
        <v>4</v>
      </c>
      <c r="M91" s="296">
        <v>2</v>
      </c>
      <c r="N91" s="294">
        <v>3</v>
      </c>
      <c r="P91" s="294">
        <v>3</v>
      </c>
      <c r="Q91" s="294">
        <v>4</v>
      </c>
      <c r="R91" s="296">
        <v>31</v>
      </c>
      <c r="S91" s="341">
        <v>0</v>
      </c>
      <c r="T91" s="296">
        <v>2</v>
      </c>
      <c r="U91" s="294">
        <v>3</v>
      </c>
      <c r="V91" s="294">
        <v>0</v>
      </c>
      <c r="W91" s="296">
        <v>0</v>
      </c>
      <c r="X91" s="294">
        <v>34</v>
      </c>
      <c r="Y91" s="294">
        <v>0</v>
      </c>
      <c r="Z91" s="294">
        <v>0</v>
      </c>
      <c r="AA91" s="294">
        <v>0</v>
      </c>
      <c r="AB91" s="294">
        <v>0</v>
      </c>
      <c r="AC91" s="294">
        <v>0</v>
      </c>
      <c r="AD91" s="296">
        <v>8</v>
      </c>
      <c r="AE91" s="296">
        <f t="shared" si="10"/>
        <v>292</v>
      </c>
    </row>
    <row r="92" spans="1:31" s="286" customFormat="1" ht="16.5">
      <c r="A92" s="344">
        <v>40</v>
      </c>
      <c r="B92" s="288">
        <v>11</v>
      </c>
      <c r="C92" s="299">
        <v>57</v>
      </c>
      <c r="D92" s="289" t="s">
        <v>550</v>
      </c>
      <c r="E92" s="294" t="s">
        <v>550</v>
      </c>
      <c r="F92" s="525">
        <v>413</v>
      </c>
      <c r="G92" s="525" t="s">
        <v>33</v>
      </c>
      <c r="H92" s="290">
        <v>477</v>
      </c>
      <c r="I92" s="294">
        <v>26</v>
      </c>
      <c r="J92" s="294">
        <v>86</v>
      </c>
      <c r="K92" s="294">
        <v>5</v>
      </c>
      <c r="L92" s="296">
        <v>6</v>
      </c>
      <c r="M92" s="296">
        <v>3</v>
      </c>
      <c r="N92" s="294">
        <v>5</v>
      </c>
      <c r="P92" s="294">
        <v>42</v>
      </c>
      <c r="Q92" s="294">
        <v>5</v>
      </c>
      <c r="R92" s="296">
        <v>33</v>
      </c>
      <c r="S92" s="341">
        <v>0</v>
      </c>
      <c r="T92" s="296">
        <v>3</v>
      </c>
      <c r="U92" s="294">
        <v>0</v>
      </c>
      <c r="V92" s="294">
        <v>0</v>
      </c>
      <c r="W92" s="296">
        <v>0</v>
      </c>
      <c r="X92" s="294">
        <v>61</v>
      </c>
      <c r="Y92" s="294">
        <v>0</v>
      </c>
      <c r="Z92" s="294">
        <v>0</v>
      </c>
      <c r="AA92" s="294">
        <v>0</v>
      </c>
      <c r="AB92" s="294">
        <v>0</v>
      </c>
      <c r="AC92" s="294">
        <v>0</v>
      </c>
      <c r="AD92" s="296">
        <v>13</v>
      </c>
      <c r="AE92" s="296">
        <f t="shared" si="10"/>
        <v>288</v>
      </c>
    </row>
    <row r="93" spans="1:31" s="286" customFormat="1" ht="16.5">
      <c r="A93" s="344">
        <v>41</v>
      </c>
      <c r="B93" s="288">
        <v>11</v>
      </c>
      <c r="C93" s="299">
        <v>57</v>
      </c>
      <c r="D93" s="289" t="s">
        <v>550</v>
      </c>
      <c r="E93" s="294" t="s">
        <v>550</v>
      </c>
      <c r="F93" s="525">
        <v>414</v>
      </c>
      <c r="G93" s="525" t="s">
        <v>33</v>
      </c>
      <c r="H93" s="290">
        <v>414</v>
      </c>
      <c r="I93" s="294">
        <v>45</v>
      </c>
      <c r="J93" s="294">
        <v>45</v>
      </c>
      <c r="K93" s="294">
        <v>24</v>
      </c>
      <c r="L93" s="296">
        <v>6</v>
      </c>
      <c r="M93" s="296">
        <v>1</v>
      </c>
      <c r="N93" s="294">
        <v>1</v>
      </c>
      <c r="P93" s="294">
        <v>20</v>
      </c>
      <c r="Q93" s="294">
        <v>2</v>
      </c>
      <c r="R93" s="296">
        <v>44</v>
      </c>
      <c r="S93" s="341">
        <v>0</v>
      </c>
      <c r="T93" s="296">
        <v>0</v>
      </c>
      <c r="U93" s="294">
        <v>5</v>
      </c>
      <c r="V93" s="294">
        <v>1</v>
      </c>
      <c r="W93" s="296">
        <v>0</v>
      </c>
      <c r="X93" s="294">
        <v>11</v>
      </c>
      <c r="Y93" s="294">
        <v>0</v>
      </c>
      <c r="Z93" s="294">
        <v>0</v>
      </c>
      <c r="AA93" s="294">
        <v>0</v>
      </c>
      <c r="AB93" s="294">
        <v>0</v>
      </c>
      <c r="AC93" s="294">
        <v>0</v>
      </c>
      <c r="AD93" s="296">
        <v>11</v>
      </c>
      <c r="AE93" s="296">
        <f t="shared" si="10"/>
        <v>216</v>
      </c>
    </row>
    <row r="94" spans="1:31" s="286" customFormat="1" ht="16.5">
      <c r="A94" s="344">
        <v>42</v>
      </c>
      <c r="B94" s="288">
        <v>11</v>
      </c>
      <c r="C94" s="299">
        <v>57</v>
      </c>
      <c r="D94" s="289" t="s">
        <v>550</v>
      </c>
      <c r="E94" s="294" t="s">
        <v>550</v>
      </c>
      <c r="F94" s="525">
        <v>414</v>
      </c>
      <c r="G94" s="525" t="s">
        <v>34</v>
      </c>
      <c r="H94" s="290">
        <v>413</v>
      </c>
      <c r="I94" s="294">
        <v>50</v>
      </c>
      <c r="J94" s="294">
        <v>39</v>
      </c>
      <c r="K94" s="294">
        <v>20</v>
      </c>
      <c r="L94" s="296">
        <v>6</v>
      </c>
      <c r="M94" s="296">
        <v>4</v>
      </c>
      <c r="N94" s="294">
        <v>3</v>
      </c>
      <c r="P94" s="294">
        <v>15</v>
      </c>
      <c r="Q94" s="294">
        <v>2</v>
      </c>
      <c r="R94" s="296">
        <v>44</v>
      </c>
      <c r="S94" s="341">
        <v>0</v>
      </c>
      <c r="T94" s="296">
        <v>4</v>
      </c>
      <c r="U94" s="294">
        <v>0</v>
      </c>
      <c r="V94" s="294">
        <v>1</v>
      </c>
      <c r="W94" s="296">
        <v>0</v>
      </c>
      <c r="X94" s="294">
        <v>10</v>
      </c>
      <c r="Y94" s="294">
        <v>0</v>
      </c>
      <c r="Z94" s="294">
        <v>0</v>
      </c>
      <c r="AA94" s="294">
        <v>0</v>
      </c>
      <c r="AB94" s="294">
        <v>0</v>
      </c>
      <c r="AC94" s="294">
        <v>0</v>
      </c>
      <c r="AD94" s="296">
        <v>9</v>
      </c>
      <c r="AE94" s="296">
        <f t="shared" si="10"/>
        <v>207</v>
      </c>
    </row>
    <row r="95" spans="1:31" s="286" customFormat="1" ht="16.5">
      <c r="A95" s="344">
        <v>43</v>
      </c>
      <c r="B95" s="288">
        <v>11</v>
      </c>
      <c r="C95" s="299">
        <v>57</v>
      </c>
      <c r="D95" s="289" t="s">
        <v>550</v>
      </c>
      <c r="E95" s="294" t="s">
        <v>550</v>
      </c>
      <c r="F95" s="525">
        <v>414</v>
      </c>
      <c r="G95" s="549" t="s">
        <v>81</v>
      </c>
      <c r="H95" s="290">
        <v>132</v>
      </c>
      <c r="I95" s="294">
        <v>14</v>
      </c>
      <c r="J95" s="294">
        <v>38</v>
      </c>
      <c r="K95" s="294">
        <v>5</v>
      </c>
      <c r="L95" s="296">
        <v>2</v>
      </c>
      <c r="M95" s="296">
        <v>0</v>
      </c>
      <c r="N95" s="294">
        <v>0</v>
      </c>
      <c r="P95" s="294">
        <v>1</v>
      </c>
      <c r="Q95" s="294">
        <v>1</v>
      </c>
      <c r="R95" s="296">
        <v>14</v>
      </c>
      <c r="S95" s="341">
        <v>0</v>
      </c>
      <c r="T95" s="296">
        <v>0</v>
      </c>
      <c r="U95" s="294">
        <v>0</v>
      </c>
      <c r="V95" s="294">
        <v>0</v>
      </c>
      <c r="W95" s="296">
        <v>0</v>
      </c>
      <c r="X95" s="294">
        <v>4</v>
      </c>
      <c r="Y95" s="294">
        <v>0</v>
      </c>
      <c r="Z95" s="294">
        <v>0</v>
      </c>
      <c r="AA95" s="294">
        <v>0</v>
      </c>
      <c r="AB95" s="294">
        <v>0</v>
      </c>
      <c r="AC95" s="294">
        <v>0</v>
      </c>
      <c r="AD95" s="296">
        <v>1</v>
      </c>
      <c r="AE95" s="296">
        <f t="shared" si="10"/>
        <v>80</v>
      </c>
    </row>
    <row r="96" spans="1:31" s="286" customFormat="1" ht="16.5">
      <c r="A96" s="344">
        <v>44</v>
      </c>
      <c r="B96" s="288">
        <v>11</v>
      </c>
      <c r="C96" s="299">
        <v>57</v>
      </c>
      <c r="D96" s="289" t="s">
        <v>550</v>
      </c>
      <c r="E96" s="294" t="s">
        <v>550</v>
      </c>
      <c r="F96" s="525">
        <v>415</v>
      </c>
      <c r="G96" s="525" t="s">
        <v>33</v>
      </c>
      <c r="H96" s="290">
        <v>583</v>
      </c>
      <c r="I96" s="294">
        <v>64</v>
      </c>
      <c r="J96" s="294">
        <v>69</v>
      </c>
      <c r="K96" s="294">
        <v>8</v>
      </c>
      <c r="L96" s="296">
        <v>15</v>
      </c>
      <c r="M96" s="296">
        <v>2</v>
      </c>
      <c r="N96" s="294">
        <v>2</v>
      </c>
      <c r="P96" s="294">
        <v>23</v>
      </c>
      <c r="Q96" s="294">
        <v>4</v>
      </c>
      <c r="R96" s="296">
        <v>60</v>
      </c>
      <c r="S96" s="341">
        <v>0</v>
      </c>
      <c r="T96" s="296">
        <v>0</v>
      </c>
      <c r="U96" s="294">
        <v>0</v>
      </c>
      <c r="V96" s="294">
        <v>0</v>
      </c>
      <c r="W96" s="296">
        <v>0</v>
      </c>
      <c r="X96" s="294">
        <v>48</v>
      </c>
      <c r="Y96" s="294">
        <v>0</v>
      </c>
      <c r="Z96" s="294">
        <v>0</v>
      </c>
      <c r="AA96" s="294">
        <v>0</v>
      </c>
      <c r="AB96" s="294">
        <v>0</v>
      </c>
      <c r="AC96" s="294">
        <v>0</v>
      </c>
      <c r="AD96" s="296">
        <v>21</v>
      </c>
      <c r="AE96" s="296">
        <f t="shared" si="10"/>
        <v>316</v>
      </c>
    </row>
    <row r="97" spans="1:31" s="286" customFormat="1" ht="16.5">
      <c r="A97" s="344">
        <v>45</v>
      </c>
      <c r="B97" s="288">
        <v>11</v>
      </c>
      <c r="C97" s="299">
        <v>57</v>
      </c>
      <c r="D97" s="289" t="s">
        <v>550</v>
      </c>
      <c r="E97" s="294" t="s">
        <v>550</v>
      </c>
      <c r="F97" s="525">
        <v>415</v>
      </c>
      <c r="G97" s="525" t="s">
        <v>34</v>
      </c>
      <c r="H97" s="290">
        <v>583</v>
      </c>
      <c r="I97" s="294">
        <v>58</v>
      </c>
      <c r="J97" s="294">
        <v>72</v>
      </c>
      <c r="K97" s="294">
        <v>10</v>
      </c>
      <c r="L97" s="296">
        <v>10</v>
      </c>
      <c r="M97" s="296">
        <v>3</v>
      </c>
      <c r="N97" s="294">
        <v>4</v>
      </c>
      <c r="P97" s="294">
        <v>19</v>
      </c>
      <c r="Q97" s="294">
        <v>4</v>
      </c>
      <c r="R97" s="296">
        <v>59</v>
      </c>
      <c r="S97" s="341">
        <v>0</v>
      </c>
      <c r="T97" s="296">
        <v>0</v>
      </c>
      <c r="U97" s="294">
        <v>5</v>
      </c>
      <c r="V97" s="294">
        <v>0</v>
      </c>
      <c r="W97" s="296">
        <v>0</v>
      </c>
      <c r="X97" s="294">
        <v>41</v>
      </c>
      <c r="Y97" s="294">
        <v>0</v>
      </c>
      <c r="Z97" s="294">
        <v>0</v>
      </c>
      <c r="AA97" s="294">
        <v>0</v>
      </c>
      <c r="AB97" s="294">
        <v>0</v>
      </c>
      <c r="AC97" s="294">
        <v>0</v>
      </c>
      <c r="AD97" s="296">
        <v>18</v>
      </c>
      <c r="AE97" s="296">
        <f t="shared" si="10"/>
        <v>303</v>
      </c>
    </row>
    <row r="98" spans="1:31" s="286" customFormat="1" ht="16.5">
      <c r="A98" s="344">
        <v>46</v>
      </c>
      <c r="B98" s="288">
        <v>11</v>
      </c>
      <c r="C98" s="299">
        <v>57</v>
      </c>
      <c r="D98" s="289" t="s">
        <v>550</v>
      </c>
      <c r="E98" s="294" t="s">
        <v>550</v>
      </c>
      <c r="F98" s="525">
        <v>415</v>
      </c>
      <c r="G98" s="525" t="s">
        <v>35</v>
      </c>
      <c r="H98" s="290">
        <v>582</v>
      </c>
      <c r="I98" s="294">
        <v>73</v>
      </c>
      <c r="J98" s="294">
        <v>79</v>
      </c>
      <c r="K98" s="294">
        <v>2</v>
      </c>
      <c r="L98" s="296">
        <v>16</v>
      </c>
      <c r="M98" s="296">
        <v>1</v>
      </c>
      <c r="N98" s="294">
        <v>4</v>
      </c>
      <c r="P98" s="294">
        <v>15</v>
      </c>
      <c r="Q98" s="294">
        <v>1</v>
      </c>
      <c r="R98" s="296">
        <v>72</v>
      </c>
      <c r="S98" s="341">
        <v>0</v>
      </c>
      <c r="T98" s="296">
        <v>3</v>
      </c>
      <c r="U98" s="294">
        <v>2</v>
      </c>
      <c r="V98" s="294">
        <v>3</v>
      </c>
      <c r="W98" s="296">
        <v>0</v>
      </c>
      <c r="X98" s="294">
        <v>33</v>
      </c>
      <c r="Y98" s="294">
        <v>0</v>
      </c>
      <c r="Z98" s="294">
        <v>0</v>
      </c>
      <c r="AA98" s="294">
        <v>0</v>
      </c>
      <c r="AB98" s="294">
        <v>0</v>
      </c>
      <c r="AC98" s="294">
        <v>0</v>
      </c>
      <c r="AD98" s="296">
        <v>14</v>
      </c>
      <c r="AE98" s="296">
        <f t="shared" si="10"/>
        <v>318</v>
      </c>
    </row>
    <row r="99" spans="1:31" s="286" customFormat="1" ht="16.5">
      <c r="A99" s="339">
        <v>47</v>
      </c>
      <c r="B99" s="288">
        <v>11</v>
      </c>
      <c r="C99" s="299">
        <v>57</v>
      </c>
      <c r="D99" s="289" t="s">
        <v>550</v>
      </c>
      <c r="E99" s="294" t="s">
        <v>550</v>
      </c>
      <c r="F99" s="525">
        <v>416</v>
      </c>
      <c r="G99" s="525" t="s">
        <v>33</v>
      </c>
      <c r="H99" s="290">
        <v>605</v>
      </c>
      <c r="I99" s="294">
        <v>27</v>
      </c>
      <c r="J99" s="294">
        <v>7</v>
      </c>
      <c r="K99" s="294">
        <v>4</v>
      </c>
      <c r="L99" s="296">
        <v>2</v>
      </c>
      <c r="M99" s="296">
        <v>0</v>
      </c>
      <c r="N99" s="294">
        <v>0</v>
      </c>
      <c r="P99" s="294">
        <v>311</v>
      </c>
      <c r="Q99" s="294">
        <v>3</v>
      </c>
      <c r="R99" s="296">
        <v>29</v>
      </c>
      <c r="S99" s="341">
        <v>0</v>
      </c>
      <c r="T99" s="296">
        <v>0</v>
      </c>
      <c r="U99" s="294">
        <v>0</v>
      </c>
      <c r="V99" s="294">
        <v>0</v>
      </c>
      <c r="W99" s="296">
        <v>0</v>
      </c>
      <c r="X99" s="294">
        <v>1</v>
      </c>
      <c r="Y99" s="294">
        <v>0</v>
      </c>
      <c r="Z99" s="294">
        <v>0</v>
      </c>
      <c r="AA99" s="294">
        <v>0</v>
      </c>
      <c r="AB99" s="294">
        <v>0</v>
      </c>
      <c r="AC99" s="294">
        <v>0</v>
      </c>
      <c r="AD99" s="296">
        <v>4</v>
      </c>
      <c r="AE99" s="296">
        <f t="shared" si="10"/>
        <v>388</v>
      </c>
    </row>
    <row r="100" spans="1:31" s="286" customFormat="1" ht="16.5">
      <c r="A100" s="339">
        <v>48</v>
      </c>
      <c r="B100" s="288">
        <v>11</v>
      </c>
      <c r="C100" s="299">
        <v>57</v>
      </c>
      <c r="D100" s="289" t="s">
        <v>550</v>
      </c>
      <c r="E100" s="294" t="s">
        <v>550</v>
      </c>
      <c r="F100" s="525">
        <v>417</v>
      </c>
      <c r="G100" s="525" t="s">
        <v>33</v>
      </c>
      <c r="H100" s="290">
        <v>732</v>
      </c>
      <c r="I100" s="294">
        <v>30</v>
      </c>
      <c r="J100" s="294">
        <v>155</v>
      </c>
      <c r="K100" s="294">
        <v>27</v>
      </c>
      <c r="L100" s="296">
        <v>3</v>
      </c>
      <c r="M100" s="296">
        <v>3</v>
      </c>
      <c r="N100" s="294">
        <v>5</v>
      </c>
      <c r="P100" s="294">
        <v>23</v>
      </c>
      <c r="Q100" s="294">
        <v>7</v>
      </c>
      <c r="R100" s="296">
        <v>76</v>
      </c>
      <c r="S100" s="341">
        <v>0</v>
      </c>
      <c r="T100" s="296">
        <v>3</v>
      </c>
      <c r="U100" s="294">
        <v>0</v>
      </c>
      <c r="V100" s="294">
        <v>0</v>
      </c>
      <c r="W100" s="296">
        <v>0</v>
      </c>
      <c r="X100" s="294">
        <v>23</v>
      </c>
      <c r="Y100" s="294">
        <v>0</v>
      </c>
      <c r="Z100" s="294">
        <v>0</v>
      </c>
      <c r="AA100" s="294">
        <v>0</v>
      </c>
      <c r="AB100" s="294">
        <v>0</v>
      </c>
      <c r="AC100" s="294">
        <v>0</v>
      </c>
      <c r="AD100" s="296">
        <v>21</v>
      </c>
      <c r="AE100" s="296">
        <f t="shared" si="10"/>
        <v>376</v>
      </c>
    </row>
    <row r="101" spans="1:31" s="286" customFormat="1" ht="16.5">
      <c r="A101" s="339">
        <v>49</v>
      </c>
      <c r="B101" s="288">
        <v>11</v>
      </c>
      <c r="C101" s="299">
        <v>57</v>
      </c>
      <c r="D101" s="289" t="s">
        <v>550</v>
      </c>
      <c r="E101" s="294" t="s">
        <v>550</v>
      </c>
      <c r="F101" s="525">
        <v>418</v>
      </c>
      <c r="G101" s="525" t="s">
        <v>33</v>
      </c>
      <c r="H101" s="290">
        <v>293</v>
      </c>
      <c r="I101" s="294">
        <v>22</v>
      </c>
      <c r="J101" s="294">
        <v>76</v>
      </c>
      <c r="K101" s="294">
        <v>9</v>
      </c>
      <c r="L101" s="296">
        <v>3</v>
      </c>
      <c r="M101" s="296">
        <v>1</v>
      </c>
      <c r="N101" s="294">
        <v>0</v>
      </c>
      <c r="P101" s="294">
        <v>1</v>
      </c>
      <c r="Q101" s="294">
        <v>3</v>
      </c>
      <c r="R101" s="296">
        <v>7</v>
      </c>
      <c r="S101" s="341">
        <v>0</v>
      </c>
      <c r="T101" s="296">
        <v>0</v>
      </c>
      <c r="U101" s="294">
        <v>1</v>
      </c>
      <c r="V101" s="294">
        <v>0</v>
      </c>
      <c r="W101" s="296">
        <v>0</v>
      </c>
      <c r="X101" s="294">
        <v>52</v>
      </c>
      <c r="Y101" s="294">
        <v>0</v>
      </c>
      <c r="Z101" s="294">
        <v>0</v>
      </c>
      <c r="AA101" s="294">
        <v>0</v>
      </c>
      <c r="AB101" s="294">
        <v>0</v>
      </c>
      <c r="AC101" s="294">
        <v>0</v>
      </c>
      <c r="AD101" s="296">
        <v>10</v>
      </c>
      <c r="AE101" s="296">
        <f t="shared" si="10"/>
        <v>185</v>
      </c>
    </row>
    <row r="102" spans="1:31" s="286" customFormat="1" ht="16.5">
      <c r="A102" s="339">
        <v>50</v>
      </c>
      <c r="B102" s="288">
        <v>11</v>
      </c>
      <c r="C102" s="299">
        <v>57</v>
      </c>
      <c r="D102" s="289" t="s">
        <v>550</v>
      </c>
      <c r="E102" s="294" t="s">
        <v>550</v>
      </c>
      <c r="F102" s="525">
        <v>419</v>
      </c>
      <c r="G102" s="525" t="s">
        <v>33</v>
      </c>
      <c r="H102" s="290">
        <v>343</v>
      </c>
      <c r="I102" s="294">
        <v>44</v>
      </c>
      <c r="J102" s="294">
        <v>32</v>
      </c>
      <c r="K102" s="294">
        <v>5</v>
      </c>
      <c r="L102" s="296">
        <v>2</v>
      </c>
      <c r="M102" s="296">
        <v>2</v>
      </c>
      <c r="N102" s="294">
        <v>0</v>
      </c>
      <c r="P102" s="294">
        <v>14</v>
      </c>
      <c r="Q102" s="294">
        <v>0</v>
      </c>
      <c r="R102" s="296">
        <v>5</v>
      </c>
      <c r="S102" s="341">
        <v>0</v>
      </c>
      <c r="T102" s="296">
        <v>1</v>
      </c>
      <c r="U102" s="294">
        <v>0</v>
      </c>
      <c r="V102" s="294">
        <v>2</v>
      </c>
      <c r="W102" s="296">
        <v>0</v>
      </c>
      <c r="X102" s="294">
        <v>5</v>
      </c>
      <c r="Y102" s="294">
        <v>0</v>
      </c>
      <c r="Z102" s="294">
        <v>0</v>
      </c>
      <c r="AA102" s="294">
        <v>0</v>
      </c>
      <c r="AB102" s="294">
        <v>0</v>
      </c>
      <c r="AC102" s="294">
        <v>0</v>
      </c>
      <c r="AD102" s="296">
        <v>1</v>
      </c>
      <c r="AE102" s="296">
        <f t="shared" si="10"/>
        <v>113</v>
      </c>
    </row>
    <row r="103" spans="1:31" s="286" customFormat="1" ht="16.5">
      <c r="A103" s="339">
        <v>51</v>
      </c>
      <c r="B103" s="288">
        <v>11</v>
      </c>
      <c r="C103" s="299">
        <v>57</v>
      </c>
      <c r="D103" s="289" t="s">
        <v>550</v>
      </c>
      <c r="E103" s="294" t="s">
        <v>550</v>
      </c>
      <c r="F103" s="525">
        <v>419</v>
      </c>
      <c r="G103" s="549" t="s">
        <v>62</v>
      </c>
      <c r="H103" s="290">
        <v>216</v>
      </c>
      <c r="I103" s="294">
        <v>17</v>
      </c>
      <c r="J103" s="294">
        <v>83</v>
      </c>
      <c r="K103" s="294">
        <v>17</v>
      </c>
      <c r="L103" s="296">
        <v>5</v>
      </c>
      <c r="M103" s="296">
        <v>2</v>
      </c>
      <c r="N103" s="294">
        <v>0</v>
      </c>
      <c r="P103" s="294">
        <v>8</v>
      </c>
      <c r="Q103" s="294">
        <v>2</v>
      </c>
      <c r="R103" s="296">
        <v>35</v>
      </c>
      <c r="S103" s="341">
        <v>0</v>
      </c>
      <c r="T103" s="296">
        <v>2</v>
      </c>
      <c r="U103" s="294">
        <v>2</v>
      </c>
      <c r="V103" s="294">
        <v>0</v>
      </c>
      <c r="W103" s="296">
        <v>0</v>
      </c>
      <c r="X103" s="294">
        <v>25</v>
      </c>
      <c r="Y103" s="294">
        <v>0</v>
      </c>
      <c r="Z103" s="294">
        <v>0</v>
      </c>
      <c r="AA103" s="294">
        <v>0</v>
      </c>
      <c r="AB103" s="294">
        <v>0</v>
      </c>
      <c r="AC103" s="294">
        <v>0</v>
      </c>
      <c r="AD103" s="296">
        <v>10</v>
      </c>
      <c r="AE103" s="296">
        <f t="shared" si="10"/>
        <v>208</v>
      </c>
    </row>
    <row r="104" spans="1:31" s="286" customFormat="1" ht="16.5">
      <c r="A104" s="339">
        <v>52</v>
      </c>
      <c r="B104" s="288">
        <v>11</v>
      </c>
      <c r="C104" s="299">
        <v>57</v>
      </c>
      <c r="D104" s="289" t="s">
        <v>550</v>
      </c>
      <c r="E104" s="294" t="s">
        <v>550</v>
      </c>
      <c r="F104" s="525">
        <v>420</v>
      </c>
      <c r="G104" s="525" t="s">
        <v>33</v>
      </c>
      <c r="H104" s="290">
        <v>725</v>
      </c>
      <c r="I104" s="294">
        <v>80</v>
      </c>
      <c r="J104" s="294">
        <v>61</v>
      </c>
      <c r="K104" s="294">
        <v>10</v>
      </c>
      <c r="L104" s="296">
        <v>6</v>
      </c>
      <c r="M104" s="296">
        <v>6</v>
      </c>
      <c r="N104" s="294">
        <v>5</v>
      </c>
      <c r="P104" s="294">
        <v>7</v>
      </c>
      <c r="Q104" s="294">
        <v>6</v>
      </c>
      <c r="R104" s="296">
        <v>82</v>
      </c>
      <c r="S104" s="341">
        <v>0</v>
      </c>
      <c r="T104" s="296">
        <v>5</v>
      </c>
      <c r="U104" s="294">
        <v>4</v>
      </c>
      <c r="V104" s="294">
        <v>2</v>
      </c>
      <c r="W104" s="296">
        <v>0</v>
      </c>
      <c r="X104" s="294">
        <v>27</v>
      </c>
      <c r="Y104" s="294">
        <v>0</v>
      </c>
      <c r="Z104" s="294">
        <v>0</v>
      </c>
      <c r="AA104" s="294">
        <v>0</v>
      </c>
      <c r="AB104" s="294">
        <v>0</v>
      </c>
      <c r="AC104" s="294">
        <v>0</v>
      </c>
      <c r="AD104" s="296">
        <v>17</v>
      </c>
      <c r="AE104" s="296">
        <f t="shared" si="10"/>
        <v>318</v>
      </c>
    </row>
    <row r="105" spans="1:31" s="286" customFormat="1" ht="16.5">
      <c r="A105" s="339">
        <v>53</v>
      </c>
      <c r="B105" s="288">
        <v>11</v>
      </c>
      <c r="C105" s="299">
        <v>57</v>
      </c>
      <c r="D105" s="289" t="s">
        <v>550</v>
      </c>
      <c r="E105" s="294" t="s">
        <v>550</v>
      </c>
      <c r="F105" s="525">
        <v>420</v>
      </c>
      <c r="G105" s="525" t="s">
        <v>34</v>
      </c>
      <c r="H105" s="290">
        <v>725</v>
      </c>
      <c r="I105" s="294">
        <v>76</v>
      </c>
      <c r="J105" s="294">
        <v>58</v>
      </c>
      <c r="K105" s="294">
        <v>24</v>
      </c>
      <c r="L105" s="296">
        <v>9</v>
      </c>
      <c r="M105" s="296">
        <v>3</v>
      </c>
      <c r="N105" s="294">
        <v>4</v>
      </c>
      <c r="P105" s="294">
        <v>6</v>
      </c>
      <c r="Q105" s="294">
        <v>2</v>
      </c>
      <c r="R105" s="296">
        <v>68</v>
      </c>
      <c r="S105" s="341">
        <v>0</v>
      </c>
      <c r="T105" s="296">
        <v>1</v>
      </c>
      <c r="U105" s="294">
        <v>1</v>
      </c>
      <c r="V105" s="294">
        <v>0</v>
      </c>
      <c r="W105" s="296">
        <v>0</v>
      </c>
      <c r="X105" s="294">
        <v>30</v>
      </c>
      <c r="Y105" s="294">
        <v>0</v>
      </c>
      <c r="Z105" s="294">
        <v>0</v>
      </c>
      <c r="AA105" s="294">
        <v>0</v>
      </c>
      <c r="AB105" s="294">
        <v>0</v>
      </c>
      <c r="AC105" s="294">
        <v>0</v>
      </c>
      <c r="AD105" s="296">
        <v>8</v>
      </c>
      <c r="AE105" s="296">
        <f t="shared" si="10"/>
        <v>290</v>
      </c>
    </row>
    <row r="106" spans="1:31" s="286" customFormat="1" ht="16.5">
      <c r="A106" s="339">
        <v>54</v>
      </c>
      <c r="B106" s="288">
        <v>11</v>
      </c>
      <c r="C106" s="299">
        <v>57</v>
      </c>
      <c r="D106" s="289" t="s">
        <v>550</v>
      </c>
      <c r="E106" s="294" t="s">
        <v>550</v>
      </c>
      <c r="F106" s="525">
        <v>420</v>
      </c>
      <c r="G106" s="525" t="s">
        <v>35</v>
      </c>
      <c r="H106" s="290">
        <v>725</v>
      </c>
      <c r="I106" s="294">
        <v>98</v>
      </c>
      <c r="J106" s="294">
        <v>76</v>
      </c>
      <c r="K106" s="294">
        <v>20</v>
      </c>
      <c r="L106" s="296">
        <v>2</v>
      </c>
      <c r="M106" s="296">
        <v>4</v>
      </c>
      <c r="N106" s="294">
        <v>9</v>
      </c>
      <c r="P106" s="294">
        <v>9</v>
      </c>
      <c r="Q106" s="294">
        <v>4</v>
      </c>
      <c r="R106" s="296">
        <v>69</v>
      </c>
      <c r="S106" s="341">
        <v>0</v>
      </c>
      <c r="T106" s="296">
        <v>2</v>
      </c>
      <c r="U106" s="294">
        <v>2</v>
      </c>
      <c r="V106" s="294">
        <v>2</v>
      </c>
      <c r="W106" s="296">
        <v>0</v>
      </c>
      <c r="X106" s="294">
        <v>23</v>
      </c>
      <c r="Y106" s="294">
        <v>0</v>
      </c>
      <c r="Z106" s="294">
        <v>0</v>
      </c>
      <c r="AA106" s="294">
        <v>0</v>
      </c>
      <c r="AB106" s="294">
        <v>0</v>
      </c>
      <c r="AC106" s="294">
        <v>0</v>
      </c>
      <c r="AD106" s="296">
        <v>10</v>
      </c>
      <c r="AE106" s="296">
        <f t="shared" si="10"/>
        <v>330</v>
      </c>
    </row>
    <row r="107" spans="1:31" s="286" customFormat="1" ht="16.5">
      <c r="A107" s="339">
        <v>12</v>
      </c>
      <c r="B107" s="288">
        <v>11</v>
      </c>
      <c r="C107" s="299">
        <v>57</v>
      </c>
      <c r="D107" s="289" t="s">
        <v>550</v>
      </c>
      <c r="E107" s="294" t="s">
        <v>550</v>
      </c>
      <c r="F107" s="525">
        <v>421</v>
      </c>
      <c r="G107" s="525" t="s">
        <v>33</v>
      </c>
      <c r="H107" s="290">
        <v>135</v>
      </c>
      <c r="I107" s="294">
        <v>3</v>
      </c>
      <c r="J107" s="294">
        <v>27</v>
      </c>
      <c r="K107" s="294">
        <v>4</v>
      </c>
      <c r="L107" s="296">
        <v>1</v>
      </c>
      <c r="M107" s="296">
        <v>0</v>
      </c>
      <c r="N107" s="294">
        <v>5</v>
      </c>
      <c r="P107" s="294">
        <v>2</v>
      </c>
      <c r="Q107" s="294">
        <v>2</v>
      </c>
      <c r="R107" s="296">
        <v>12</v>
      </c>
      <c r="S107" s="341">
        <v>0</v>
      </c>
      <c r="T107" s="296">
        <v>1</v>
      </c>
      <c r="U107" s="294">
        <v>0</v>
      </c>
      <c r="V107" s="294">
        <v>1</v>
      </c>
      <c r="W107" s="296">
        <v>0</v>
      </c>
      <c r="X107" s="294">
        <v>31</v>
      </c>
      <c r="Y107" s="294">
        <v>0</v>
      </c>
      <c r="Z107" s="294">
        <v>0</v>
      </c>
      <c r="AA107" s="294">
        <v>0</v>
      </c>
      <c r="AB107" s="294">
        <v>0</v>
      </c>
      <c r="AC107" s="294">
        <v>0</v>
      </c>
      <c r="AD107" s="296">
        <v>3</v>
      </c>
      <c r="AE107" s="296">
        <f t="shared" si="10"/>
        <v>92</v>
      </c>
    </row>
    <row r="108" spans="1:31" s="280" customFormat="1" ht="16.5">
      <c r="A108" s="345"/>
      <c r="C108" s="300" t="s">
        <v>65</v>
      </c>
      <c r="D108" s="302" t="s">
        <v>66</v>
      </c>
      <c r="E108" s="302"/>
      <c r="F108" s="596"/>
      <c r="G108" s="596"/>
      <c r="H108" s="302">
        <f>SUM(H54:H107)</f>
        <v>29038</v>
      </c>
      <c r="I108" s="302">
        <f t="shared" ref="I108:O108" si="11">SUM(I54:I107)</f>
        <v>2722</v>
      </c>
      <c r="J108" s="302">
        <f t="shared" si="11"/>
        <v>3898</v>
      </c>
      <c r="K108" s="302">
        <f t="shared" si="11"/>
        <v>587</v>
      </c>
      <c r="L108" s="346">
        <f t="shared" si="11"/>
        <v>228</v>
      </c>
      <c r="M108" s="346">
        <f t="shared" si="11"/>
        <v>160</v>
      </c>
      <c r="N108" s="302">
        <f t="shared" si="11"/>
        <v>299</v>
      </c>
      <c r="O108" s="302">
        <f t="shared" si="11"/>
        <v>0</v>
      </c>
      <c r="P108" s="302">
        <f>SUM(P54:P107)</f>
        <v>1267</v>
      </c>
      <c r="Q108" s="302">
        <f>SUM(Q54:Q107)</f>
        <v>190</v>
      </c>
      <c r="R108" s="346">
        <f>SUM(R54:R107)</f>
        <v>2574</v>
      </c>
      <c r="S108" s="341">
        <v>0</v>
      </c>
      <c r="T108" s="346">
        <f>SUM(T54:T107)</f>
        <v>89</v>
      </c>
      <c r="U108" s="302">
        <f>SUM(U54:U107)</f>
        <v>105</v>
      </c>
      <c r="V108" s="302">
        <f>SUM(V54:V107)</f>
        <v>87</v>
      </c>
      <c r="W108" s="346">
        <v>0</v>
      </c>
      <c r="X108" s="302">
        <f>SUM(X54:X107)</f>
        <v>2533</v>
      </c>
      <c r="Y108" s="302">
        <f>SUM(Y54:Y107)</f>
        <v>0</v>
      </c>
      <c r="Z108" s="302">
        <v>0</v>
      </c>
      <c r="AA108" s="302">
        <v>0</v>
      </c>
      <c r="AB108" s="302">
        <v>0</v>
      </c>
      <c r="AC108" s="302">
        <v>0</v>
      </c>
      <c r="AD108" s="346">
        <f>SUM(AD54:AD107)</f>
        <v>615</v>
      </c>
      <c r="AE108" s="346">
        <f>SUM(AE54:AE107)</f>
        <v>15354</v>
      </c>
    </row>
    <row r="109" spans="1:31" s="401" customFormat="1" ht="16.5">
      <c r="A109" s="400"/>
      <c r="D109" s="402"/>
      <c r="E109" s="402"/>
      <c r="F109" s="402"/>
      <c r="G109" s="402"/>
      <c r="I109" s="402"/>
      <c r="J109" s="402"/>
      <c r="K109" s="402"/>
      <c r="L109" s="402"/>
      <c r="M109" s="402"/>
      <c r="N109" s="402"/>
      <c r="P109" s="402"/>
      <c r="Q109" s="402"/>
      <c r="R109" s="402"/>
      <c r="T109" s="402"/>
      <c r="U109" s="402">
        <f>U108/2</f>
        <v>52.5</v>
      </c>
      <c r="V109" s="402">
        <f>V108/2</f>
        <v>43.5</v>
      </c>
      <c r="W109" s="402">
        <v>0</v>
      </c>
      <c r="X109" s="402"/>
      <c r="AD109" s="402"/>
      <c r="AE109" s="402"/>
    </row>
    <row r="110" spans="1:31" s="286" customFormat="1" ht="16.5" customHeight="1">
      <c r="C110" s="300" t="s">
        <v>67</v>
      </c>
      <c r="D110" s="689" t="s">
        <v>68</v>
      </c>
      <c r="E110" s="690"/>
      <c r="F110" s="690"/>
      <c r="G110" s="691"/>
      <c r="H110" s="301" t="s">
        <v>8</v>
      </c>
      <c r="I110" s="293" t="s">
        <v>9</v>
      </c>
      <c r="J110" s="293" t="s">
        <v>10</v>
      </c>
      <c r="K110" s="293" t="s">
        <v>11</v>
      </c>
      <c r="L110" s="293" t="s">
        <v>12</v>
      </c>
      <c r="M110" s="293" t="s">
        <v>13</v>
      </c>
      <c r="N110" s="293" t="s">
        <v>14</v>
      </c>
      <c r="O110" s="293" t="s">
        <v>15</v>
      </c>
      <c r="P110" s="293" t="s">
        <v>16</v>
      </c>
      <c r="Q110" s="293" t="s">
        <v>17</v>
      </c>
      <c r="R110" s="293" t="s">
        <v>18</v>
      </c>
      <c r="S110" s="293" t="s">
        <v>19</v>
      </c>
      <c r="T110" s="293" t="s">
        <v>20</v>
      </c>
      <c r="U110" s="293" t="s">
        <v>24</v>
      </c>
      <c r="V110" s="293" t="s">
        <v>25</v>
      </c>
      <c r="W110" s="293" t="s">
        <v>26</v>
      </c>
      <c r="X110" s="293" t="s">
        <v>27</v>
      </c>
      <c r="Y110" s="293" t="s">
        <v>28</v>
      </c>
      <c r="Z110" s="293" t="s">
        <v>29</v>
      </c>
      <c r="AA110" s="293" t="s">
        <v>30</v>
      </c>
      <c r="AB110" s="293" t="s">
        <v>31</v>
      </c>
      <c r="AD110" s="293"/>
      <c r="AE110" s="293"/>
    </row>
    <row r="111" spans="1:31" s="286" customFormat="1" ht="16.5">
      <c r="D111" s="692"/>
      <c r="E111" s="693"/>
      <c r="F111" s="693"/>
      <c r="G111" s="694"/>
      <c r="H111" s="294">
        <f>H108</f>
        <v>29038</v>
      </c>
      <c r="I111" s="294">
        <f>I108+53</f>
        <v>2775</v>
      </c>
      <c r="J111" s="294">
        <f>J108+44</f>
        <v>3942</v>
      </c>
      <c r="K111" s="294">
        <f>K108+52</f>
        <v>639</v>
      </c>
      <c r="L111" s="294">
        <f>L108+43</f>
        <v>271</v>
      </c>
      <c r="M111" s="294">
        <f>M108</f>
        <v>160</v>
      </c>
      <c r="N111" s="294">
        <f>N108</f>
        <v>299</v>
      </c>
      <c r="O111" s="286">
        <v>0</v>
      </c>
      <c r="P111" s="294">
        <f>P108</f>
        <v>1267</v>
      </c>
      <c r="Q111" s="294">
        <f>Q108</f>
        <v>190</v>
      </c>
      <c r="R111" s="294">
        <f>R108</f>
        <v>2574</v>
      </c>
      <c r="S111" s="294">
        <f>S108</f>
        <v>0</v>
      </c>
      <c r="T111" s="294">
        <f>T108</f>
        <v>89</v>
      </c>
      <c r="U111" s="294">
        <f>X108</f>
        <v>2533</v>
      </c>
      <c r="V111" s="294"/>
      <c r="W111" s="294">
        <f>Z54</f>
        <v>0</v>
      </c>
      <c r="X111" s="294">
        <f>AA54</f>
        <v>0</v>
      </c>
      <c r="Y111" s="294">
        <f>AB54</f>
        <v>0</v>
      </c>
      <c r="Z111" s="294">
        <f>AC54</f>
        <v>0</v>
      </c>
      <c r="AA111" s="294">
        <v>615</v>
      </c>
      <c r="AB111" s="294">
        <f>SUM(I111:AA111)</f>
        <v>15354</v>
      </c>
      <c r="AD111" s="294"/>
      <c r="AE111" s="294"/>
    </row>
    <row r="112" spans="1:31" s="286" customFormat="1" ht="16.5">
      <c r="A112" s="344"/>
      <c r="D112" s="294"/>
      <c r="E112" s="294"/>
      <c r="F112" s="296"/>
      <c r="G112" s="296"/>
      <c r="I112" s="294"/>
      <c r="J112" s="294"/>
      <c r="K112" s="294"/>
      <c r="L112" s="296"/>
      <c r="M112" s="296"/>
      <c r="N112" s="294"/>
      <c r="P112" s="294"/>
      <c r="Q112" s="294"/>
      <c r="R112" s="296"/>
      <c r="T112" s="296"/>
      <c r="U112" s="294"/>
      <c r="V112" s="294"/>
      <c r="X112" s="294"/>
      <c r="AD112" s="296"/>
      <c r="AE112" s="296"/>
    </row>
    <row r="113" spans="1:31" s="348" customFormat="1" ht="30.75" customHeight="1">
      <c r="A113" s="347"/>
      <c r="C113" s="300" t="s">
        <v>69</v>
      </c>
      <c r="D113" s="735" t="s">
        <v>70</v>
      </c>
      <c r="E113" s="736"/>
      <c r="F113" s="736"/>
      <c r="G113" s="737"/>
      <c r="H113" s="301" t="s">
        <v>8</v>
      </c>
      <c r="I113" s="738" t="s">
        <v>71</v>
      </c>
      <c r="J113" s="739"/>
      <c r="K113" s="738" t="s">
        <v>72</v>
      </c>
      <c r="L113" s="739"/>
      <c r="M113" s="349" t="s">
        <v>13</v>
      </c>
      <c r="N113" s="350" t="s">
        <v>14</v>
      </c>
      <c r="O113" s="348" t="s">
        <v>15</v>
      </c>
      <c r="P113" s="350" t="s">
        <v>16</v>
      </c>
      <c r="Q113" s="350" t="s">
        <v>17</v>
      </c>
      <c r="R113" s="349" t="s">
        <v>18</v>
      </c>
      <c r="S113" s="293" t="s">
        <v>19</v>
      </c>
      <c r="T113" s="349" t="s">
        <v>20</v>
      </c>
      <c r="U113" s="350" t="s">
        <v>24</v>
      </c>
      <c r="V113" s="350" t="s">
        <v>25</v>
      </c>
      <c r="W113" s="293" t="s">
        <v>26</v>
      </c>
      <c r="X113" s="350" t="s">
        <v>27</v>
      </c>
      <c r="Y113" s="293" t="s">
        <v>28</v>
      </c>
      <c r="Z113" s="293" t="s">
        <v>29</v>
      </c>
      <c r="AA113" s="293" t="s">
        <v>30</v>
      </c>
      <c r="AB113" s="293" t="s">
        <v>31</v>
      </c>
      <c r="AD113" s="349"/>
      <c r="AE113" s="349"/>
    </row>
    <row r="114" spans="1:31" s="286" customFormat="1" ht="16.5">
      <c r="A114" s="344"/>
      <c r="D114" s="294"/>
      <c r="E114" s="294"/>
      <c r="F114" s="296"/>
      <c r="G114" s="296"/>
      <c r="H114" s="294">
        <f>H108</f>
        <v>29038</v>
      </c>
      <c r="I114" s="705">
        <f>I111+K111</f>
        <v>3414</v>
      </c>
      <c r="J114" s="709"/>
      <c r="K114" s="705">
        <f>J111+L111</f>
        <v>4213</v>
      </c>
      <c r="L114" s="709"/>
      <c r="M114" s="296">
        <f>M111</f>
        <v>160</v>
      </c>
      <c r="N114" s="294">
        <f t="shared" ref="N114" si="12">N111</f>
        <v>299</v>
      </c>
      <c r="O114" s="286" t="s">
        <v>799</v>
      </c>
      <c r="P114" s="294">
        <f>P111</f>
        <v>1267</v>
      </c>
      <c r="Q114" s="294">
        <f>Q111</f>
        <v>190</v>
      </c>
      <c r="R114" s="296">
        <f>R111</f>
        <v>2574</v>
      </c>
      <c r="S114" s="294" t="s">
        <v>799</v>
      </c>
      <c r="T114" s="296">
        <f>T111</f>
        <v>89</v>
      </c>
      <c r="U114" s="294">
        <f>X108</f>
        <v>2533</v>
      </c>
      <c r="V114" s="510" t="s">
        <v>799</v>
      </c>
      <c r="W114" s="510" t="s">
        <v>799</v>
      </c>
      <c r="X114" s="510" t="s">
        <v>799</v>
      </c>
      <c r="Y114" s="510" t="s">
        <v>799</v>
      </c>
      <c r="Z114" s="294">
        <f>Z111</f>
        <v>0</v>
      </c>
      <c r="AA114" s="294">
        <f>AA111</f>
        <v>615</v>
      </c>
      <c r="AB114" s="294">
        <f>SUM(I114:AA114)</f>
        <v>15354</v>
      </c>
      <c r="AD114" s="296"/>
      <c r="AE114" s="296"/>
    </row>
    <row r="115" spans="1:31" s="286" customFormat="1" ht="16.5">
      <c r="A115" s="344"/>
      <c r="F115" s="297"/>
    </row>
    <row r="116" spans="1:31" s="286" customFormat="1" ht="16.5">
      <c r="A116" s="344"/>
      <c r="F116" s="297"/>
    </row>
    <row r="117" spans="1:31" s="286" customFormat="1" ht="16.5">
      <c r="A117" s="291" t="s">
        <v>1</v>
      </c>
      <c r="B117" s="285" t="s">
        <v>2</v>
      </c>
      <c r="C117" s="292" t="s">
        <v>3</v>
      </c>
      <c r="D117" s="291" t="s">
        <v>4</v>
      </c>
      <c r="E117" s="291" t="s">
        <v>5</v>
      </c>
      <c r="F117" s="284" t="s">
        <v>6</v>
      </c>
      <c r="G117" s="284" t="s">
        <v>7</v>
      </c>
      <c r="H117" s="284" t="s">
        <v>8</v>
      </c>
      <c r="I117" s="293" t="s">
        <v>9</v>
      </c>
      <c r="J117" s="293" t="s">
        <v>10</v>
      </c>
      <c r="K117" s="293" t="s">
        <v>11</v>
      </c>
      <c r="L117" s="293" t="s">
        <v>12</v>
      </c>
      <c r="M117" s="293" t="s">
        <v>13</v>
      </c>
      <c r="N117" s="293" t="s">
        <v>14</v>
      </c>
      <c r="O117" s="293" t="s">
        <v>15</v>
      </c>
      <c r="P117" s="293" t="s">
        <v>16</v>
      </c>
      <c r="Q117" s="293" t="s">
        <v>17</v>
      </c>
      <c r="R117" s="293" t="s">
        <v>18</v>
      </c>
      <c r="S117" s="293" t="s">
        <v>19</v>
      </c>
      <c r="T117" s="293" t="s">
        <v>20</v>
      </c>
      <c r="U117" s="295" t="s">
        <v>21</v>
      </c>
      <c r="V117" s="295" t="s">
        <v>22</v>
      </c>
      <c r="W117" s="295" t="s">
        <v>23</v>
      </c>
      <c r="X117" s="293" t="s">
        <v>24</v>
      </c>
      <c r="Y117" s="293" t="s">
        <v>25</v>
      </c>
      <c r="Z117" s="293" t="s">
        <v>26</v>
      </c>
      <c r="AA117" s="293" t="s">
        <v>27</v>
      </c>
      <c r="AB117" s="293" t="s">
        <v>28</v>
      </c>
      <c r="AC117" s="293" t="s">
        <v>29</v>
      </c>
      <c r="AD117" s="293" t="s">
        <v>30</v>
      </c>
      <c r="AE117" s="293" t="s">
        <v>31</v>
      </c>
    </row>
    <row r="118" spans="1:31" s="283" customFormat="1" ht="15.75">
      <c r="A118" s="436">
        <v>1</v>
      </c>
      <c r="B118" s="418">
        <v>11</v>
      </c>
      <c r="C118" s="418">
        <v>72</v>
      </c>
      <c r="D118" s="418" t="s">
        <v>674</v>
      </c>
      <c r="E118" s="418"/>
      <c r="F118" s="407">
        <v>661</v>
      </c>
      <c r="G118" s="407" t="s">
        <v>33</v>
      </c>
      <c r="H118" s="418">
        <v>498</v>
      </c>
      <c r="I118" s="407">
        <v>0</v>
      </c>
      <c r="J118" s="407">
        <v>189</v>
      </c>
      <c r="K118" s="407">
        <v>4</v>
      </c>
      <c r="L118" s="407">
        <v>1</v>
      </c>
      <c r="M118" s="407">
        <v>6</v>
      </c>
      <c r="N118" s="407">
        <v>0</v>
      </c>
      <c r="O118" s="407">
        <v>0</v>
      </c>
      <c r="P118" s="407">
        <v>0</v>
      </c>
      <c r="Q118" s="407">
        <v>0</v>
      </c>
      <c r="R118" s="407">
        <v>26</v>
      </c>
      <c r="S118" s="407">
        <v>0</v>
      </c>
      <c r="T118" s="407">
        <v>0</v>
      </c>
      <c r="U118" s="407">
        <v>0</v>
      </c>
      <c r="V118" s="407">
        <v>1</v>
      </c>
      <c r="W118" s="418"/>
      <c r="X118" s="407">
        <v>145</v>
      </c>
      <c r="Y118" s="407">
        <v>0</v>
      </c>
      <c r="Z118" s="407">
        <v>0</v>
      </c>
      <c r="AA118" s="407">
        <v>0</v>
      </c>
      <c r="AB118" s="407">
        <v>0</v>
      </c>
      <c r="AC118" s="407">
        <v>0</v>
      </c>
      <c r="AD118" s="407">
        <v>16</v>
      </c>
      <c r="AE118" s="283">
        <f>SUM(I118:AD118)</f>
        <v>388</v>
      </c>
    </row>
    <row r="119" spans="1:31" s="283" customFormat="1" ht="15.75">
      <c r="A119" s="436">
        <v>2</v>
      </c>
      <c r="B119" s="418">
        <v>11</v>
      </c>
      <c r="C119" s="418">
        <v>72</v>
      </c>
      <c r="D119" s="418" t="s">
        <v>674</v>
      </c>
      <c r="E119" s="418"/>
      <c r="F119" s="407">
        <v>661</v>
      </c>
      <c r="G119" s="407" t="s">
        <v>34</v>
      </c>
      <c r="H119" s="418">
        <v>497</v>
      </c>
      <c r="I119" s="407">
        <v>0</v>
      </c>
      <c r="J119" s="407">
        <v>164</v>
      </c>
      <c r="K119" s="407">
        <v>4</v>
      </c>
      <c r="L119" s="407">
        <v>1</v>
      </c>
      <c r="M119" s="407">
        <v>10</v>
      </c>
      <c r="N119" s="407">
        <v>3</v>
      </c>
      <c r="O119" s="407">
        <v>0</v>
      </c>
      <c r="P119" s="407">
        <v>0</v>
      </c>
      <c r="Q119" s="407">
        <v>1</v>
      </c>
      <c r="R119" s="407">
        <v>27</v>
      </c>
      <c r="S119" s="407">
        <v>0</v>
      </c>
      <c r="T119" s="407">
        <v>0</v>
      </c>
      <c r="U119" s="407">
        <v>0</v>
      </c>
      <c r="V119" s="407">
        <v>3</v>
      </c>
      <c r="W119" s="418"/>
      <c r="X119" s="407">
        <v>122</v>
      </c>
      <c r="Y119" s="407">
        <v>0</v>
      </c>
      <c r="Z119" s="407">
        <v>0</v>
      </c>
      <c r="AA119" s="407">
        <v>0</v>
      </c>
      <c r="AB119" s="407">
        <v>0</v>
      </c>
      <c r="AC119" s="407">
        <v>0</v>
      </c>
      <c r="AD119" s="407">
        <v>10</v>
      </c>
      <c r="AE119" s="283">
        <f t="shared" ref="AE119:AE121" si="13">SUM(I119:AD119)</f>
        <v>345</v>
      </c>
    </row>
    <row r="120" spans="1:31" s="283" customFormat="1" ht="15.75">
      <c r="A120" s="436">
        <v>3</v>
      </c>
      <c r="B120" s="418">
        <v>11</v>
      </c>
      <c r="C120" s="418">
        <v>72</v>
      </c>
      <c r="D120" s="418" t="s">
        <v>674</v>
      </c>
      <c r="E120" s="418"/>
      <c r="F120" s="407">
        <v>662</v>
      </c>
      <c r="G120" s="407" t="s">
        <v>33</v>
      </c>
      <c r="H120" s="418">
        <v>530</v>
      </c>
      <c r="I120" s="407">
        <v>3</v>
      </c>
      <c r="J120" s="407">
        <v>137</v>
      </c>
      <c r="K120" s="407">
        <v>2</v>
      </c>
      <c r="L120" s="407">
        <v>2</v>
      </c>
      <c r="M120" s="407">
        <v>1</v>
      </c>
      <c r="N120" s="407">
        <v>2</v>
      </c>
      <c r="O120" s="407">
        <v>0</v>
      </c>
      <c r="P120" s="407">
        <v>0</v>
      </c>
      <c r="Q120" s="407">
        <v>5</v>
      </c>
      <c r="R120" s="407">
        <v>38</v>
      </c>
      <c r="S120" s="407">
        <v>0</v>
      </c>
      <c r="T120" s="407">
        <v>0</v>
      </c>
      <c r="U120" s="407">
        <v>0</v>
      </c>
      <c r="V120" s="407">
        <v>2</v>
      </c>
      <c r="W120" s="418"/>
      <c r="X120" s="407">
        <v>180</v>
      </c>
      <c r="Y120" s="407">
        <v>0</v>
      </c>
      <c r="Z120" s="407">
        <v>0</v>
      </c>
      <c r="AA120" s="407">
        <v>0</v>
      </c>
      <c r="AB120" s="407">
        <v>0</v>
      </c>
      <c r="AC120" s="407">
        <v>1</v>
      </c>
      <c r="AD120" s="407">
        <v>9</v>
      </c>
      <c r="AE120" s="283">
        <f t="shared" si="13"/>
        <v>382</v>
      </c>
    </row>
    <row r="121" spans="1:31" s="283" customFormat="1" ht="15.75">
      <c r="A121" s="436">
        <v>4</v>
      </c>
      <c r="B121" s="418">
        <v>11</v>
      </c>
      <c r="C121" s="418">
        <v>72</v>
      </c>
      <c r="D121" s="418" t="s">
        <v>674</v>
      </c>
      <c r="E121" s="418"/>
      <c r="F121" s="407">
        <v>662</v>
      </c>
      <c r="G121" s="407" t="s">
        <v>34</v>
      </c>
      <c r="H121" s="418">
        <v>529</v>
      </c>
      <c r="I121" s="407">
        <v>1</v>
      </c>
      <c r="J121" s="407">
        <v>136</v>
      </c>
      <c r="K121" s="407">
        <v>8</v>
      </c>
      <c r="L121" s="407">
        <v>1</v>
      </c>
      <c r="M121" s="407">
        <v>3</v>
      </c>
      <c r="N121" s="407">
        <v>4</v>
      </c>
      <c r="O121" s="407">
        <v>0</v>
      </c>
      <c r="P121" s="407">
        <v>0</v>
      </c>
      <c r="Q121" s="407">
        <v>2</v>
      </c>
      <c r="R121" s="407">
        <v>37</v>
      </c>
      <c r="S121" s="407">
        <v>0</v>
      </c>
      <c r="T121" s="407">
        <v>0</v>
      </c>
      <c r="U121" s="407">
        <v>0</v>
      </c>
      <c r="V121" s="407">
        <v>0</v>
      </c>
      <c r="W121" s="418"/>
      <c r="X121" s="407">
        <v>192</v>
      </c>
      <c r="Y121" s="407">
        <v>0</v>
      </c>
      <c r="Z121" s="407">
        <v>0</v>
      </c>
      <c r="AA121" s="407">
        <v>0</v>
      </c>
      <c r="AB121" s="407">
        <v>0</v>
      </c>
      <c r="AC121" s="407">
        <v>0</v>
      </c>
      <c r="AD121" s="407">
        <v>25</v>
      </c>
      <c r="AE121" s="283">
        <f t="shared" si="13"/>
        <v>409</v>
      </c>
    </row>
    <row r="122" spans="1:31" s="286" customFormat="1" ht="16.5">
      <c r="C122" s="300" t="s">
        <v>65</v>
      </c>
      <c r="D122" s="688" t="s">
        <v>66</v>
      </c>
      <c r="E122" s="688"/>
      <c r="F122" s="421"/>
      <c r="G122" s="421"/>
      <c r="H122" s="302">
        <f>SUM(H118:H121)</f>
        <v>2054</v>
      </c>
      <c r="I122" s="302">
        <f t="shared" ref="I122:AB122" si="14">SUM(I118:I121)</f>
        <v>4</v>
      </c>
      <c r="J122" s="302">
        <f t="shared" si="14"/>
        <v>626</v>
      </c>
      <c r="K122" s="302">
        <f t="shared" si="14"/>
        <v>18</v>
      </c>
      <c r="L122" s="302">
        <f t="shared" si="14"/>
        <v>5</v>
      </c>
      <c r="M122" s="302">
        <f t="shared" si="14"/>
        <v>20</v>
      </c>
      <c r="N122" s="302">
        <f t="shared" si="14"/>
        <v>9</v>
      </c>
      <c r="O122" s="302">
        <f t="shared" si="14"/>
        <v>0</v>
      </c>
      <c r="P122" s="302">
        <f t="shared" si="14"/>
        <v>0</v>
      </c>
      <c r="Q122" s="302">
        <f t="shared" si="14"/>
        <v>8</v>
      </c>
      <c r="R122" s="302">
        <f t="shared" si="14"/>
        <v>128</v>
      </c>
      <c r="S122" s="302">
        <f t="shared" si="14"/>
        <v>0</v>
      </c>
      <c r="T122" s="302">
        <f t="shared" si="14"/>
        <v>0</v>
      </c>
      <c r="U122" s="302">
        <f t="shared" si="14"/>
        <v>0</v>
      </c>
      <c r="V122" s="302">
        <f t="shared" si="14"/>
        <v>6</v>
      </c>
      <c r="W122" s="302">
        <f t="shared" si="14"/>
        <v>0</v>
      </c>
      <c r="X122" s="302">
        <f t="shared" si="14"/>
        <v>639</v>
      </c>
      <c r="Y122" s="302">
        <f t="shared" si="14"/>
        <v>0</v>
      </c>
      <c r="Z122" s="302">
        <f t="shared" si="14"/>
        <v>0</v>
      </c>
      <c r="AA122" s="302">
        <f t="shared" si="14"/>
        <v>0</v>
      </c>
      <c r="AB122" s="302">
        <f t="shared" si="14"/>
        <v>0</v>
      </c>
      <c r="AC122" s="302">
        <f t="shared" ref="AC122" si="15">SUM(AC118:AC121)</f>
        <v>1</v>
      </c>
      <c r="AD122" s="302">
        <f t="shared" ref="AD122" si="16">SUM(AD118:AD121)</f>
        <v>60</v>
      </c>
      <c r="AE122" s="302">
        <f t="shared" ref="AE122" si="17">SUM(AE118:AE121)</f>
        <v>1524</v>
      </c>
    </row>
    <row r="123" spans="1:31" s="286" customFormat="1" ht="16.5">
      <c r="F123" s="297"/>
      <c r="G123" s="297"/>
      <c r="U123" s="286">
        <v>0</v>
      </c>
      <c r="V123" s="286">
        <f>V122/2</f>
        <v>3</v>
      </c>
    </row>
    <row r="124" spans="1:31" s="286" customFormat="1" ht="16.5">
      <c r="C124" s="300" t="s">
        <v>67</v>
      </c>
      <c r="D124" s="689" t="s">
        <v>68</v>
      </c>
      <c r="E124" s="690"/>
      <c r="F124" s="690"/>
      <c r="G124" s="691"/>
      <c r="H124" s="301" t="s">
        <v>8</v>
      </c>
      <c r="I124" s="293" t="s">
        <v>9</v>
      </c>
      <c r="J124" s="293" t="s">
        <v>10</v>
      </c>
      <c r="K124" s="293" t="s">
        <v>11</v>
      </c>
      <c r="L124" s="293" t="s">
        <v>12</v>
      </c>
      <c r="M124" s="293" t="s">
        <v>13</v>
      </c>
      <c r="N124" s="293" t="s">
        <v>14</v>
      </c>
      <c r="O124" s="293" t="s">
        <v>15</v>
      </c>
      <c r="P124" s="293" t="s">
        <v>16</v>
      </c>
      <c r="Q124" s="293" t="s">
        <v>17</v>
      </c>
      <c r="R124" s="293" t="s">
        <v>18</v>
      </c>
      <c r="S124" s="293" t="s">
        <v>19</v>
      </c>
      <c r="T124" s="293" t="s">
        <v>20</v>
      </c>
      <c r="U124" s="293" t="s">
        <v>24</v>
      </c>
      <c r="V124" s="293" t="s">
        <v>25</v>
      </c>
      <c r="W124" s="293" t="s">
        <v>26</v>
      </c>
      <c r="X124" s="293" t="s">
        <v>27</v>
      </c>
      <c r="Y124" s="293" t="s">
        <v>28</v>
      </c>
      <c r="Z124" s="293" t="s">
        <v>29</v>
      </c>
      <c r="AA124" s="293" t="s">
        <v>30</v>
      </c>
      <c r="AB124" s="293" t="s">
        <v>31</v>
      </c>
    </row>
    <row r="125" spans="1:31" s="286" customFormat="1" ht="16.5">
      <c r="D125" s="692"/>
      <c r="E125" s="693"/>
      <c r="F125" s="693"/>
      <c r="G125" s="694"/>
      <c r="H125" s="294">
        <f>H122</f>
        <v>2054</v>
      </c>
      <c r="I125" s="294">
        <f>I122</f>
        <v>4</v>
      </c>
      <c r="J125" s="294">
        <f>J122+3</f>
        <v>629</v>
      </c>
      <c r="K125" s="294">
        <f>K122</f>
        <v>18</v>
      </c>
      <c r="L125" s="294">
        <f>L122+3</f>
        <v>8</v>
      </c>
      <c r="M125" s="294">
        <f t="shared" ref="M125:T125" si="18">M122</f>
        <v>20</v>
      </c>
      <c r="N125" s="294">
        <f t="shared" si="18"/>
        <v>9</v>
      </c>
      <c r="O125" s="294">
        <f t="shared" si="18"/>
        <v>0</v>
      </c>
      <c r="P125" s="294">
        <f t="shared" si="18"/>
        <v>0</v>
      </c>
      <c r="Q125" s="294">
        <f t="shared" si="18"/>
        <v>8</v>
      </c>
      <c r="R125" s="294">
        <f t="shared" si="18"/>
        <v>128</v>
      </c>
      <c r="S125" s="294">
        <f t="shared" si="18"/>
        <v>0</v>
      </c>
      <c r="T125" s="294">
        <f t="shared" si="18"/>
        <v>0</v>
      </c>
      <c r="U125" s="294">
        <f>X122</f>
        <v>639</v>
      </c>
      <c r="V125" s="294">
        <f t="shared" ref="V125" si="19">Y104</f>
        <v>0</v>
      </c>
      <c r="W125" s="294">
        <f t="shared" ref="W125" si="20">Z104</f>
        <v>0</v>
      </c>
      <c r="X125" s="294">
        <f t="shared" ref="X125" si="21">AA104</f>
        <v>0</v>
      </c>
      <c r="Y125" s="294">
        <f t="shared" ref="Y125" si="22">AB104</f>
        <v>0</v>
      </c>
      <c r="Z125" s="294">
        <f>AC122</f>
        <v>1</v>
      </c>
      <c r="AA125" s="294">
        <f>AD122</f>
        <v>60</v>
      </c>
      <c r="AB125" s="294">
        <f>SUM(I125:AA125)</f>
        <v>1524</v>
      </c>
    </row>
    <row r="126" spans="1:31" s="286" customFormat="1" ht="16.5">
      <c r="F126" s="297"/>
      <c r="G126" s="297"/>
    </row>
    <row r="127" spans="1:31" s="286" customFormat="1" ht="30.75" customHeight="1">
      <c r="C127" s="300" t="s">
        <v>69</v>
      </c>
      <c r="D127" s="695" t="s">
        <v>70</v>
      </c>
      <c r="E127" s="695"/>
      <c r="F127" s="695"/>
      <c r="G127" s="695"/>
      <c r="H127" s="301" t="s">
        <v>8</v>
      </c>
      <c r="I127" s="696" t="s">
        <v>71</v>
      </c>
      <c r="J127" s="696"/>
      <c r="K127" s="696" t="s">
        <v>72</v>
      </c>
      <c r="L127" s="696"/>
      <c r="M127" s="293" t="s">
        <v>13</v>
      </c>
      <c r="N127" s="293" t="s">
        <v>14</v>
      </c>
      <c r="O127" s="293" t="s">
        <v>15</v>
      </c>
      <c r="P127" s="293" t="s">
        <v>16</v>
      </c>
      <c r="Q127" s="293" t="s">
        <v>17</v>
      </c>
      <c r="R127" s="293" t="s">
        <v>18</v>
      </c>
      <c r="S127" s="293" t="s">
        <v>19</v>
      </c>
      <c r="T127" s="293" t="s">
        <v>20</v>
      </c>
      <c r="U127" s="293" t="s">
        <v>24</v>
      </c>
      <c r="V127" s="293" t="s">
        <v>25</v>
      </c>
      <c r="W127" s="293" t="s">
        <v>26</v>
      </c>
      <c r="X127" s="293" t="s">
        <v>27</v>
      </c>
      <c r="Y127" s="293" t="s">
        <v>28</v>
      </c>
      <c r="Z127" s="293" t="s">
        <v>29</v>
      </c>
      <c r="AA127" s="293" t="s">
        <v>30</v>
      </c>
      <c r="AB127" s="293" t="s">
        <v>31</v>
      </c>
    </row>
    <row r="128" spans="1:31" s="286" customFormat="1" ht="16.5">
      <c r="D128" s="695"/>
      <c r="E128" s="695"/>
      <c r="F128" s="695"/>
      <c r="G128" s="695"/>
      <c r="H128" s="294">
        <f>H122</f>
        <v>2054</v>
      </c>
      <c r="I128" s="697">
        <f>I125+K125</f>
        <v>22</v>
      </c>
      <c r="J128" s="697"/>
      <c r="K128" s="697">
        <f>J125+L125</f>
        <v>637</v>
      </c>
      <c r="L128" s="697"/>
      <c r="M128" s="294">
        <f>M125</f>
        <v>20</v>
      </c>
      <c r="N128" s="294">
        <f t="shared" ref="N128:R128" si="23">N125</f>
        <v>9</v>
      </c>
      <c r="O128" s="294" t="s">
        <v>799</v>
      </c>
      <c r="P128" s="294" t="s">
        <v>799</v>
      </c>
      <c r="Q128" s="294">
        <f t="shared" si="23"/>
        <v>8</v>
      </c>
      <c r="R128" s="294">
        <f t="shared" si="23"/>
        <v>128</v>
      </c>
      <c r="S128" s="294" t="s">
        <v>799</v>
      </c>
      <c r="T128" s="294" t="s">
        <v>799</v>
      </c>
      <c r="U128" s="294">
        <f>U125</f>
        <v>639</v>
      </c>
      <c r="V128" s="294">
        <f t="shared" ref="V128:Y128" si="24">V125</f>
        <v>0</v>
      </c>
      <c r="W128" s="294">
        <f t="shared" si="24"/>
        <v>0</v>
      </c>
      <c r="X128" s="294">
        <f t="shared" si="24"/>
        <v>0</v>
      </c>
      <c r="Y128" s="294">
        <f t="shared" si="24"/>
        <v>0</v>
      </c>
      <c r="Z128" s="294">
        <f>Z125</f>
        <v>1</v>
      </c>
      <c r="AA128" s="294">
        <f>AA125</f>
        <v>60</v>
      </c>
      <c r="AB128" s="294">
        <f>SUM(I128:AA128)</f>
        <v>1524</v>
      </c>
    </row>
    <row r="129" spans="1:32" s="283" customFormat="1"/>
    <row r="130" spans="1:32" s="283" customFormat="1"/>
    <row r="131" spans="1:32" s="286" customFormat="1" ht="16.5">
      <c r="A131" s="291" t="s">
        <v>1</v>
      </c>
      <c r="B131" s="285" t="s">
        <v>2</v>
      </c>
      <c r="C131" s="292" t="s">
        <v>3</v>
      </c>
      <c r="D131" s="291" t="s">
        <v>4</v>
      </c>
      <c r="E131" s="291" t="s">
        <v>5</v>
      </c>
      <c r="F131" s="284" t="s">
        <v>6</v>
      </c>
      <c r="G131" s="284" t="s">
        <v>7</v>
      </c>
      <c r="H131" s="284" t="s">
        <v>8</v>
      </c>
      <c r="I131" s="293" t="s">
        <v>9</v>
      </c>
      <c r="J131" s="293" t="s">
        <v>10</v>
      </c>
      <c r="K131" s="293" t="s">
        <v>11</v>
      </c>
      <c r="L131" s="293" t="s">
        <v>12</v>
      </c>
      <c r="M131" s="293" t="s">
        <v>13</v>
      </c>
      <c r="N131" s="293" t="s">
        <v>14</v>
      </c>
      <c r="O131" s="293" t="s">
        <v>15</v>
      </c>
      <c r="P131" s="293" t="s">
        <v>16</v>
      </c>
      <c r="Q131" s="293" t="s">
        <v>17</v>
      </c>
      <c r="R131" s="293" t="s">
        <v>18</v>
      </c>
      <c r="S131" s="293" t="s">
        <v>19</v>
      </c>
      <c r="T131" s="293" t="s">
        <v>20</v>
      </c>
      <c r="U131" s="295" t="s">
        <v>21</v>
      </c>
      <c r="V131" s="295" t="s">
        <v>22</v>
      </c>
      <c r="W131" s="295" t="s">
        <v>23</v>
      </c>
      <c r="X131" s="293" t="s">
        <v>24</v>
      </c>
      <c r="Y131" s="293" t="s">
        <v>25</v>
      </c>
      <c r="Z131" s="293" t="s">
        <v>26</v>
      </c>
      <c r="AA131" s="293" t="s">
        <v>27</v>
      </c>
      <c r="AB131" s="293" t="s">
        <v>28</v>
      </c>
      <c r="AC131" s="293" t="s">
        <v>29</v>
      </c>
      <c r="AD131" s="293" t="s">
        <v>30</v>
      </c>
      <c r="AE131" s="293" t="s">
        <v>31</v>
      </c>
    </row>
    <row r="132" spans="1:32" s="286" customFormat="1" ht="16.5">
      <c r="A132" s="287">
        <v>1</v>
      </c>
      <c r="B132" s="288">
        <v>11</v>
      </c>
      <c r="C132" s="299">
        <v>199</v>
      </c>
      <c r="D132" s="289" t="s">
        <v>719</v>
      </c>
      <c r="E132" s="289"/>
      <c r="F132" s="298">
        <v>1139</v>
      </c>
      <c r="G132" s="289" t="s">
        <v>33</v>
      </c>
      <c r="H132" s="290">
        <v>475</v>
      </c>
      <c r="I132" s="294">
        <v>2</v>
      </c>
      <c r="J132" s="294">
        <v>183</v>
      </c>
      <c r="K132" s="294">
        <v>159</v>
      </c>
      <c r="L132" s="294">
        <v>2</v>
      </c>
      <c r="M132" s="294">
        <v>2</v>
      </c>
      <c r="N132" s="294">
        <v>0</v>
      </c>
      <c r="O132" s="294">
        <v>0</v>
      </c>
      <c r="P132" s="294">
        <v>0</v>
      </c>
      <c r="Q132" s="294">
        <v>1</v>
      </c>
      <c r="R132" s="294">
        <v>9</v>
      </c>
      <c r="S132" s="294">
        <v>0</v>
      </c>
      <c r="T132" s="294">
        <v>7</v>
      </c>
      <c r="U132" s="296">
        <v>1</v>
      </c>
      <c r="V132" s="296">
        <v>0</v>
      </c>
      <c r="W132" s="296">
        <v>0</v>
      </c>
      <c r="X132" s="294">
        <v>0</v>
      </c>
      <c r="Y132" s="294">
        <v>0</v>
      </c>
      <c r="Z132" s="294">
        <v>0</v>
      </c>
      <c r="AA132" s="294">
        <v>0</v>
      </c>
      <c r="AB132" s="294">
        <v>0</v>
      </c>
      <c r="AC132" s="294">
        <v>0</v>
      </c>
      <c r="AD132" s="294">
        <v>21</v>
      </c>
      <c r="AE132" s="294">
        <f>SUM(I132:AD132)</f>
        <v>387</v>
      </c>
    </row>
    <row r="133" spans="1:32" s="286" customFormat="1" ht="16.5">
      <c r="A133" s="287">
        <v>2</v>
      </c>
      <c r="B133" s="288">
        <v>11</v>
      </c>
      <c r="C133" s="299">
        <v>199</v>
      </c>
      <c r="D133" s="289" t="s">
        <v>719</v>
      </c>
      <c r="E133" s="289"/>
      <c r="F133" s="298">
        <v>1139</v>
      </c>
      <c r="G133" s="182" t="s">
        <v>34</v>
      </c>
      <c r="H133" s="290">
        <v>474</v>
      </c>
      <c r="I133" s="294">
        <v>5</v>
      </c>
      <c r="J133" s="294">
        <v>171</v>
      </c>
      <c r="K133" s="294">
        <v>153</v>
      </c>
      <c r="L133" s="294">
        <v>2</v>
      </c>
      <c r="M133" s="294">
        <v>5</v>
      </c>
      <c r="N133" s="294">
        <v>0</v>
      </c>
      <c r="O133" s="294">
        <v>0</v>
      </c>
      <c r="P133" s="294">
        <v>0</v>
      </c>
      <c r="Q133" s="294">
        <v>0</v>
      </c>
      <c r="R133" s="294">
        <v>16</v>
      </c>
      <c r="S133" s="294">
        <v>0</v>
      </c>
      <c r="T133" s="294">
        <v>1</v>
      </c>
      <c r="U133" s="296">
        <v>1</v>
      </c>
      <c r="V133" s="296">
        <v>0</v>
      </c>
      <c r="W133" s="296">
        <v>0</v>
      </c>
      <c r="X133" s="294">
        <v>0</v>
      </c>
      <c r="Y133" s="294">
        <v>0</v>
      </c>
      <c r="Z133" s="294">
        <v>0</v>
      </c>
      <c r="AA133" s="294">
        <v>0</v>
      </c>
      <c r="AB133" s="294">
        <v>0</v>
      </c>
      <c r="AC133" s="294">
        <v>0</v>
      </c>
      <c r="AD133" s="294">
        <v>17</v>
      </c>
      <c r="AE133" s="294">
        <f t="shared" ref="AE133:AE168" si="25">SUM(I133:AD133)</f>
        <v>371</v>
      </c>
    </row>
    <row r="134" spans="1:32" s="286" customFormat="1" ht="16.5">
      <c r="A134" s="287">
        <v>3</v>
      </c>
      <c r="B134" s="288">
        <v>11</v>
      </c>
      <c r="C134" s="299">
        <v>199</v>
      </c>
      <c r="D134" s="289" t="s">
        <v>719</v>
      </c>
      <c r="E134" s="289"/>
      <c r="F134" s="298">
        <v>1140</v>
      </c>
      <c r="G134" s="289" t="s">
        <v>33</v>
      </c>
      <c r="H134" s="290">
        <v>494</v>
      </c>
      <c r="I134" s="294">
        <v>1</v>
      </c>
      <c r="J134" s="294">
        <v>187</v>
      </c>
      <c r="K134" s="294">
        <v>159</v>
      </c>
      <c r="L134" s="294">
        <v>1</v>
      </c>
      <c r="M134" s="294">
        <v>7</v>
      </c>
      <c r="N134" s="294">
        <v>1</v>
      </c>
      <c r="O134" s="294">
        <v>1</v>
      </c>
      <c r="P134" s="294">
        <v>0</v>
      </c>
      <c r="Q134" s="294">
        <v>1</v>
      </c>
      <c r="R134" s="294">
        <v>3</v>
      </c>
      <c r="S134" s="294">
        <v>0</v>
      </c>
      <c r="T134" s="294">
        <v>3</v>
      </c>
      <c r="U134" s="296">
        <v>1</v>
      </c>
      <c r="V134" s="296">
        <v>0</v>
      </c>
      <c r="W134" s="296">
        <v>0</v>
      </c>
      <c r="X134" s="294">
        <v>0</v>
      </c>
      <c r="Y134" s="294">
        <v>0</v>
      </c>
      <c r="Z134" s="294">
        <v>0</v>
      </c>
      <c r="AA134" s="294">
        <v>0</v>
      </c>
      <c r="AB134" s="294">
        <v>0</v>
      </c>
      <c r="AC134" s="294">
        <v>0</v>
      </c>
      <c r="AD134" s="294">
        <v>27</v>
      </c>
      <c r="AE134" s="294">
        <f t="shared" si="25"/>
        <v>392</v>
      </c>
    </row>
    <row r="135" spans="1:32" s="286" customFormat="1" ht="16.5">
      <c r="A135" s="287">
        <v>4</v>
      </c>
      <c r="B135" s="288">
        <v>11</v>
      </c>
      <c r="C135" s="299">
        <v>199</v>
      </c>
      <c r="D135" s="289" t="s">
        <v>719</v>
      </c>
      <c r="E135" s="289"/>
      <c r="F135" s="298">
        <v>1140</v>
      </c>
      <c r="G135" s="182" t="s">
        <v>34</v>
      </c>
      <c r="H135" s="290">
        <v>493</v>
      </c>
      <c r="I135" s="294">
        <v>3</v>
      </c>
      <c r="J135" s="294">
        <v>179</v>
      </c>
      <c r="K135" s="294">
        <v>169</v>
      </c>
      <c r="L135" s="294">
        <v>2</v>
      </c>
      <c r="M135" s="294">
        <v>7</v>
      </c>
      <c r="N135" s="294">
        <v>1</v>
      </c>
      <c r="O135" s="294">
        <v>0</v>
      </c>
      <c r="P135" s="294">
        <v>0</v>
      </c>
      <c r="Q135" s="294">
        <v>0</v>
      </c>
      <c r="R135" s="294">
        <v>2</v>
      </c>
      <c r="S135" s="294">
        <v>0</v>
      </c>
      <c r="T135" s="294">
        <v>1</v>
      </c>
      <c r="U135" s="296">
        <v>0</v>
      </c>
      <c r="V135" s="296">
        <v>0</v>
      </c>
      <c r="W135" s="296">
        <v>0</v>
      </c>
      <c r="X135" s="294">
        <v>0</v>
      </c>
      <c r="Y135" s="294">
        <v>0</v>
      </c>
      <c r="Z135" s="294">
        <v>0</v>
      </c>
      <c r="AA135" s="294">
        <v>0</v>
      </c>
      <c r="AB135" s="294">
        <v>0</v>
      </c>
      <c r="AC135" s="294">
        <v>0</v>
      </c>
      <c r="AD135" s="294">
        <v>17</v>
      </c>
      <c r="AE135" s="294">
        <f t="shared" si="25"/>
        <v>381</v>
      </c>
    </row>
    <row r="136" spans="1:32" s="286" customFormat="1" ht="16.5">
      <c r="A136" s="287">
        <v>5</v>
      </c>
      <c r="B136" s="288">
        <v>11</v>
      </c>
      <c r="C136" s="299">
        <v>199</v>
      </c>
      <c r="D136" s="289" t="s">
        <v>719</v>
      </c>
      <c r="E136" s="289"/>
      <c r="F136" s="298">
        <v>1141</v>
      </c>
      <c r="G136" s="289" t="s">
        <v>33</v>
      </c>
      <c r="H136" s="290">
        <v>595</v>
      </c>
      <c r="I136" s="294">
        <v>3</v>
      </c>
      <c r="J136" s="294">
        <v>193</v>
      </c>
      <c r="K136" s="294">
        <v>219</v>
      </c>
      <c r="L136" s="294">
        <v>2</v>
      </c>
      <c r="M136" s="294">
        <v>18</v>
      </c>
      <c r="N136" s="294">
        <v>0</v>
      </c>
      <c r="O136" s="294">
        <v>1</v>
      </c>
      <c r="P136" s="294">
        <v>0</v>
      </c>
      <c r="Q136" s="294">
        <v>1</v>
      </c>
      <c r="R136" s="294">
        <v>13</v>
      </c>
      <c r="S136" s="294">
        <v>0</v>
      </c>
      <c r="T136" s="294">
        <v>2</v>
      </c>
      <c r="U136" s="296">
        <v>0</v>
      </c>
      <c r="V136" s="296">
        <v>0</v>
      </c>
      <c r="W136" s="296">
        <v>0</v>
      </c>
      <c r="X136" s="294">
        <v>0</v>
      </c>
      <c r="Y136" s="294">
        <v>0</v>
      </c>
      <c r="Z136" s="294">
        <v>0</v>
      </c>
      <c r="AA136" s="294">
        <v>0</v>
      </c>
      <c r="AB136" s="294">
        <v>0</v>
      </c>
      <c r="AC136" s="294">
        <v>0</v>
      </c>
      <c r="AD136" s="294">
        <v>24</v>
      </c>
      <c r="AE136" s="294">
        <f t="shared" si="25"/>
        <v>476</v>
      </c>
    </row>
    <row r="137" spans="1:32" s="286" customFormat="1" ht="16.5">
      <c r="A137" s="287">
        <v>6</v>
      </c>
      <c r="B137" s="288">
        <v>11</v>
      </c>
      <c r="C137" s="299">
        <v>199</v>
      </c>
      <c r="D137" s="289" t="s">
        <v>719</v>
      </c>
      <c r="F137" s="297">
        <v>1141</v>
      </c>
      <c r="G137" s="182" t="s">
        <v>34</v>
      </c>
      <c r="H137" s="286">
        <v>595</v>
      </c>
      <c r="I137" s="286">
        <v>2</v>
      </c>
      <c r="J137" s="286">
        <v>233</v>
      </c>
      <c r="K137" s="286">
        <v>221</v>
      </c>
      <c r="L137" s="286">
        <v>0</v>
      </c>
      <c r="M137" s="286">
        <v>3</v>
      </c>
      <c r="N137" s="286">
        <v>0</v>
      </c>
      <c r="O137" s="286">
        <v>0</v>
      </c>
      <c r="P137" s="286">
        <v>0</v>
      </c>
      <c r="Q137" s="286">
        <v>1</v>
      </c>
      <c r="R137" s="286">
        <v>4</v>
      </c>
      <c r="S137" s="286">
        <v>0</v>
      </c>
      <c r="T137" s="286">
        <v>3</v>
      </c>
      <c r="U137" s="286">
        <v>4</v>
      </c>
      <c r="V137" s="286">
        <v>0</v>
      </c>
      <c r="W137" s="286">
        <v>0</v>
      </c>
      <c r="X137" s="286">
        <v>0</v>
      </c>
      <c r="Y137" s="286">
        <v>0</v>
      </c>
      <c r="Z137" s="286">
        <v>0</v>
      </c>
      <c r="AA137" s="286">
        <v>0</v>
      </c>
      <c r="AB137" s="286">
        <v>0</v>
      </c>
      <c r="AC137" s="286">
        <v>0</v>
      </c>
      <c r="AD137" s="286">
        <v>6</v>
      </c>
      <c r="AE137" s="286">
        <f t="shared" si="25"/>
        <v>477</v>
      </c>
    </row>
    <row r="138" spans="1:32" s="286" customFormat="1" ht="16.5">
      <c r="A138" s="287">
        <v>7</v>
      </c>
      <c r="B138" s="288">
        <v>11</v>
      </c>
      <c r="C138" s="299">
        <v>199</v>
      </c>
      <c r="D138" s="289" t="s">
        <v>719</v>
      </c>
      <c r="E138" s="289"/>
      <c r="F138" s="298">
        <v>1142</v>
      </c>
      <c r="G138" s="289" t="s">
        <v>33</v>
      </c>
      <c r="H138" s="290">
        <v>420</v>
      </c>
      <c r="I138" s="294">
        <v>2</v>
      </c>
      <c r="J138" s="294">
        <v>137</v>
      </c>
      <c r="K138" s="294">
        <v>200</v>
      </c>
      <c r="L138" s="294">
        <v>0</v>
      </c>
      <c r="M138" s="294">
        <v>1</v>
      </c>
      <c r="N138" s="294">
        <v>0</v>
      </c>
      <c r="O138" s="294">
        <v>1</v>
      </c>
      <c r="P138" s="294">
        <v>0</v>
      </c>
      <c r="Q138" s="294">
        <v>0</v>
      </c>
      <c r="R138" s="294">
        <v>12</v>
      </c>
      <c r="S138" s="294">
        <v>0</v>
      </c>
      <c r="T138" s="294">
        <v>2</v>
      </c>
      <c r="U138" s="296">
        <v>1</v>
      </c>
      <c r="V138" s="296">
        <v>0</v>
      </c>
      <c r="W138" s="296">
        <v>0</v>
      </c>
      <c r="X138" s="294">
        <v>0</v>
      </c>
      <c r="Y138" s="294">
        <v>0</v>
      </c>
      <c r="Z138" s="294">
        <v>0</v>
      </c>
      <c r="AA138" s="294">
        <v>0</v>
      </c>
      <c r="AB138" s="294">
        <v>0</v>
      </c>
      <c r="AC138" s="294">
        <v>0</v>
      </c>
      <c r="AD138" s="294">
        <v>6</v>
      </c>
      <c r="AE138" s="294">
        <f t="shared" si="25"/>
        <v>362</v>
      </c>
    </row>
    <row r="139" spans="1:32" s="286" customFormat="1" ht="16.5">
      <c r="A139" s="287">
        <v>8</v>
      </c>
      <c r="B139" s="288">
        <v>11</v>
      </c>
      <c r="C139" s="299">
        <v>199</v>
      </c>
      <c r="D139" s="289" t="s">
        <v>719</v>
      </c>
      <c r="E139" s="289"/>
      <c r="F139" s="298">
        <v>1142</v>
      </c>
      <c r="G139" s="182" t="s">
        <v>81</v>
      </c>
      <c r="H139" s="290">
        <v>538</v>
      </c>
      <c r="I139" s="286">
        <v>1</v>
      </c>
      <c r="J139" s="286">
        <v>153</v>
      </c>
      <c r="K139" s="286">
        <v>206</v>
      </c>
      <c r="L139" s="286">
        <v>6</v>
      </c>
      <c r="M139" s="286">
        <v>5</v>
      </c>
      <c r="N139" s="286">
        <v>0</v>
      </c>
      <c r="O139" s="286">
        <v>2</v>
      </c>
      <c r="P139" s="286">
        <v>0</v>
      </c>
      <c r="Q139" s="286">
        <v>0</v>
      </c>
      <c r="R139" s="286">
        <v>1</v>
      </c>
      <c r="S139" s="286">
        <v>0</v>
      </c>
      <c r="T139" s="286">
        <v>19</v>
      </c>
      <c r="U139" s="286">
        <v>1</v>
      </c>
      <c r="V139" s="286">
        <v>0</v>
      </c>
      <c r="W139" s="286">
        <v>0</v>
      </c>
      <c r="X139" s="286">
        <v>0</v>
      </c>
      <c r="Y139" s="286">
        <v>0</v>
      </c>
      <c r="Z139" s="286">
        <v>0</v>
      </c>
      <c r="AA139" s="286">
        <v>0</v>
      </c>
      <c r="AB139" s="286">
        <v>0</v>
      </c>
      <c r="AC139" s="286">
        <v>0</v>
      </c>
      <c r="AD139" s="286">
        <v>2</v>
      </c>
      <c r="AE139" s="286">
        <f t="shared" si="25"/>
        <v>396</v>
      </c>
    </row>
    <row r="140" spans="1:32" s="286" customFormat="1" ht="16.5">
      <c r="A140" s="287">
        <v>9</v>
      </c>
      <c r="B140" s="288">
        <v>11</v>
      </c>
      <c r="C140" s="299">
        <v>199</v>
      </c>
      <c r="D140" s="289" t="s">
        <v>719</v>
      </c>
      <c r="E140" s="289"/>
      <c r="F140" s="298">
        <v>1142</v>
      </c>
      <c r="G140" s="182" t="s">
        <v>379</v>
      </c>
      <c r="H140" s="290">
        <v>538</v>
      </c>
      <c r="I140" s="294">
        <v>2</v>
      </c>
      <c r="J140" s="294">
        <v>147</v>
      </c>
      <c r="K140" s="294">
        <v>238</v>
      </c>
      <c r="L140" s="294">
        <v>1</v>
      </c>
      <c r="M140" s="294">
        <v>3</v>
      </c>
      <c r="N140" s="294">
        <v>0</v>
      </c>
      <c r="O140" s="294">
        <v>1</v>
      </c>
      <c r="P140" s="294">
        <v>0</v>
      </c>
      <c r="Q140" s="294">
        <v>0</v>
      </c>
      <c r="R140" s="294">
        <v>0</v>
      </c>
      <c r="S140" s="294">
        <v>0</v>
      </c>
      <c r="T140" s="294">
        <v>22</v>
      </c>
      <c r="U140" s="296">
        <v>0</v>
      </c>
      <c r="V140" s="296">
        <v>0</v>
      </c>
      <c r="W140" s="296">
        <v>0</v>
      </c>
      <c r="X140" s="294">
        <v>0</v>
      </c>
      <c r="Y140" s="294">
        <v>0</v>
      </c>
      <c r="Z140" s="294">
        <v>0</v>
      </c>
      <c r="AA140" s="294">
        <v>0</v>
      </c>
      <c r="AB140" s="294">
        <v>0</v>
      </c>
      <c r="AC140" s="294">
        <v>0</v>
      </c>
      <c r="AD140" s="294">
        <v>4</v>
      </c>
      <c r="AE140" s="294">
        <f t="shared" si="25"/>
        <v>418</v>
      </c>
    </row>
    <row r="141" spans="1:32" s="286" customFormat="1" ht="16.5">
      <c r="A141" s="287">
        <v>10</v>
      </c>
      <c r="B141" s="288">
        <v>11</v>
      </c>
      <c r="C141" s="299">
        <v>199</v>
      </c>
      <c r="D141" s="289" t="s">
        <v>719</v>
      </c>
      <c r="E141" s="289"/>
      <c r="F141" s="298">
        <v>1143</v>
      </c>
      <c r="G141" s="289" t="s">
        <v>33</v>
      </c>
      <c r="H141" s="290">
        <v>323</v>
      </c>
      <c r="I141" s="294">
        <v>1</v>
      </c>
      <c r="J141" s="294">
        <v>81</v>
      </c>
      <c r="K141" s="294">
        <v>109</v>
      </c>
      <c r="L141" s="294">
        <v>9</v>
      </c>
      <c r="M141" s="294">
        <v>8</v>
      </c>
      <c r="N141" s="294">
        <v>0</v>
      </c>
      <c r="O141" s="294">
        <v>2</v>
      </c>
      <c r="P141" s="294">
        <v>0</v>
      </c>
      <c r="Q141" s="294">
        <v>2</v>
      </c>
      <c r="R141" s="294">
        <v>6</v>
      </c>
      <c r="S141" s="294">
        <v>0</v>
      </c>
      <c r="T141" s="294">
        <v>0</v>
      </c>
      <c r="U141" s="296">
        <v>0</v>
      </c>
      <c r="V141" s="296">
        <v>0</v>
      </c>
      <c r="W141" s="296">
        <v>0</v>
      </c>
      <c r="X141" s="294">
        <v>0</v>
      </c>
      <c r="Y141" s="294">
        <v>0</v>
      </c>
      <c r="Z141" s="294">
        <v>0</v>
      </c>
      <c r="AA141" s="294">
        <v>0</v>
      </c>
      <c r="AB141" s="294">
        <v>0</v>
      </c>
      <c r="AC141" s="294">
        <v>0</v>
      </c>
      <c r="AD141" s="294">
        <v>9</v>
      </c>
      <c r="AE141" s="294">
        <f t="shared" si="25"/>
        <v>227</v>
      </c>
    </row>
    <row r="142" spans="1:32" s="286" customFormat="1" ht="16.5">
      <c r="A142" s="287">
        <v>11</v>
      </c>
      <c r="B142" s="288">
        <v>11</v>
      </c>
      <c r="C142" s="299">
        <v>199</v>
      </c>
      <c r="D142" s="289" t="s">
        <v>719</v>
      </c>
      <c r="E142" s="289"/>
      <c r="F142" s="298">
        <v>1143</v>
      </c>
      <c r="G142" s="182" t="s">
        <v>81</v>
      </c>
      <c r="H142" s="290">
        <v>220</v>
      </c>
      <c r="I142" s="294">
        <v>1</v>
      </c>
      <c r="J142" s="294">
        <v>56</v>
      </c>
      <c r="K142" s="294">
        <v>102</v>
      </c>
      <c r="L142" s="294">
        <v>1</v>
      </c>
      <c r="M142" s="294">
        <v>2</v>
      </c>
      <c r="N142" s="294">
        <v>0</v>
      </c>
      <c r="O142" s="294">
        <v>0</v>
      </c>
      <c r="P142" s="294">
        <v>0</v>
      </c>
      <c r="Q142" s="294">
        <v>0</v>
      </c>
      <c r="R142" s="294">
        <v>11</v>
      </c>
      <c r="S142" s="294">
        <v>0</v>
      </c>
      <c r="T142" s="294">
        <v>0</v>
      </c>
      <c r="U142" s="296">
        <v>0</v>
      </c>
      <c r="V142" s="296">
        <v>0</v>
      </c>
      <c r="W142" s="296">
        <v>0</v>
      </c>
      <c r="X142" s="294">
        <v>0</v>
      </c>
      <c r="Y142" s="294">
        <v>0</v>
      </c>
      <c r="Z142" s="294">
        <v>0</v>
      </c>
      <c r="AA142" s="294">
        <v>0</v>
      </c>
      <c r="AB142" s="294">
        <v>0</v>
      </c>
      <c r="AC142" s="294">
        <v>0</v>
      </c>
      <c r="AD142" s="294">
        <v>9</v>
      </c>
      <c r="AE142" s="294">
        <f t="shared" si="25"/>
        <v>182</v>
      </c>
    </row>
    <row r="143" spans="1:32" s="286" customFormat="1" ht="16.5">
      <c r="A143" s="287"/>
      <c r="B143" s="288"/>
      <c r="C143" s="299"/>
      <c r="D143" s="289"/>
      <c r="E143" s="289"/>
      <c r="F143" s="298"/>
      <c r="G143" s="182"/>
      <c r="H143" s="290">
        <v>736</v>
      </c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6"/>
      <c r="V143" s="296"/>
      <c r="W143" s="296"/>
      <c r="X143" s="294"/>
      <c r="Y143" s="294"/>
      <c r="Z143" s="294"/>
      <c r="AA143" s="294"/>
      <c r="AB143" s="294"/>
      <c r="AC143" s="294"/>
      <c r="AD143" s="294"/>
      <c r="AE143" s="294"/>
      <c r="AF143" s="286" t="s">
        <v>852</v>
      </c>
    </row>
    <row r="144" spans="1:32" s="286" customFormat="1" ht="16.5">
      <c r="A144" s="287">
        <v>12</v>
      </c>
      <c r="B144" s="288">
        <v>11</v>
      </c>
      <c r="C144" s="299">
        <v>199</v>
      </c>
      <c r="D144" s="289" t="s">
        <v>719</v>
      </c>
      <c r="E144" s="289"/>
      <c r="F144" s="298">
        <v>1144</v>
      </c>
      <c r="G144" s="182" t="s">
        <v>81</v>
      </c>
      <c r="H144" s="182">
        <v>378</v>
      </c>
      <c r="I144" s="294">
        <v>11</v>
      </c>
      <c r="J144" s="294">
        <v>51</v>
      </c>
      <c r="K144" s="294">
        <v>125</v>
      </c>
      <c r="L144" s="294">
        <v>30</v>
      </c>
      <c r="M144" s="294">
        <v>6</v>
      </c>
      <c r="N144" s="294">
        <v>1</v>
      </c>
      <c r="O144" s="294">
        <v>1</v>
      </c>
      <c r="P144" s="294">
        <v>0</v>
      </c>
      <c r="Q144" s="294">
        <v>2</v>
      </c>
      <c r="R144" s="294">
        <v>8</v>
      </c>
      <c r="S144" s="294">
        <v>0</v>
      </c>
      <c r="T144" s="294">
        <v>1</v>
      </c>
      <c r="U144" s="296">
        <v>0</v>
      </c>
      <c r="V144" s="296">
        <v>0</v>
      </c>
      <c r="W144" s="296">
        <v>0</v>
      </c>
      <c r="X144" s="294">
        <v>0</v>
      </c>
      <c r="Y144" s="294">
        <v>0</v>
      </c>
      <c r="Z144" s="294">
        <v>0</v>
      </c>
      <c r="AA144" s="294">
        <v>0</v>
      </c>
      <c r="AB144" s="294">
        <v>0</v>
      </c>
      <c r="AC144" s="294">
        <v>0</v>
      </c>
      <c r="AD144" s="294">
        <v>10</v>
      </c>
      <c r="AE144" s="294">
        <f t="shared" si="25"/>
        <v>246</v>
      </c>
    </row>
    <row r="145" spans="1:32" s="283" customFormat="1" ht="16.5">
      <c r="A145" s="287">
        <v>13</v>
      </c>
      <c r="B145" s="288">
        <v>11</v>
      </c>
      <c r="C145" s="299">
        <v>199</v>
      </c>
      <c r="D145" s="289" t="s">
        <v>719</v>
      </c>
      <c r="E145" s="289"/>
      <c r="F145" s="298">
        <v>1145</v>
      </c>
      <c r="G145" s="182" t="s">
        <v>33</v>
      </c>
      <c r="H145" s="182">
        <v>579</v>
      </c>
      <c r="I145" s="294">
        <v>2</v>
      </c>
      <c r="J145" s="294">
        <v>153</v>
      </c>
      <c r="K145" s="294">
        <v>114</v>
      </c>
      <c r="L145" s="294">
        <v>2</v>
      </c>
      <c r="M145" s="294">
        <v>5</v>
      </c>
      <c r="N145" s="294">
        <v>1</v>
      </c>
      <c r="O145" s="294">
        <v>1</v>
      </c>
      <c r="P145" s="294">
        <v>0</v>
      </c>
      <c r="Q145" s="294">
        <v>2</v>
      </c>
      <c r="R145" s="294">
        <v>9</v>
      </c>
      <c r="S145" s="294">
        <v>0</v>
      </c>
      <c r="T145" s="294">
        <v>39</v>
      </c>
      <c r="U145" s="296">
        <v>1</v>
      </c>
      <c r="V145" s="296">
        <v>0</v>
      </c>
      <c r="W145" s="296">
        <v>0</v>
      </c>
      <c r="X145" s="294">
        <v>0</v>
      </c>
      <c r="Y145" s="294">
        <v>0</v>
      </c>
      <c r="Z145" s="294">
        <v>0</v>
      </c>
      <c r="AA145" s="294">
        <v>0</v>
      </c>
      <c r="AB145" s="294">
        <v>0</v>
      </c>
      <c r="AC145" s="294">
        <v>0</v>
      </c>
      <c r="AD145" s="294">
        <v>86</v>
      </c>
      <c r="AE145" s="294">
        <f t="shared" si="25"/>
        <v>415</v>
      </c>
      <c r="AF145" s="286"/>
    </row>
    <row r="146" spans="1:32" s="283" customFormat="1" ht="16.5">
      <c r="A146" s="287">
        <v>14</v>
      </c>
      <c r="B146" s="288">
        <v>11</v>
      </c>
      <c r="C146" s="299">
        <v>199</v>
      </c>
      <c r="D146" s="289" t="s">
        <v>719</v>
      </c>
      <c r="E146" s="289"/>
      <c r="F146" s="298">
        <v>1145</v>
      </c>
      <c r="G146" s="182" t="s">
        <v>81</v>
      </c>
      <c r="H146" s="182">
        <v>328</v>
      </c>
      <c r="I146" s="294">
        <v>3</v>
      </c>
      <c r="J146" s="294">
        <v>61</v>
      </c>
      <c r="K146" s="294">
        <v>125</v>
      </c>
      <c r="L146" s="294">
        <v>5</v>
      </c>
      <c r="M146" s="294">
        <v>7</v>
      </c>
      <c r="N146" s="294">
        <v>0</v>
      </c>
      <c r="O146" s="294">
        <v>0</v>
      </c>
      <c r="P146" s="294">
        <v>0</v>
      </c>
      <c r="Q146" s="294">
        <v>0</v>
      </c>
      <c r="R146" s="294">
        <v>1</v>
      </c>
      <c r="S146" s="294">
        <v>0</v>
      </c>
      <c r="T146" s="294">
        <v>0</v>
      </c>
      <c r="U146" s="296">
        <v>0</v>
      </c>
      <c r="V146" s="296">
        <v>0</v>
      </c>
      <c r="W146" s="296">
        <v>0</v>
      </c>
      <c r="X146" s="294">
        <v>0</v>
      </c>
      <c r="Y146" s="294">
        <v>0</v>
      </c>
      <c r="Z146" s="294">
        <v>0</v>
      </c>
      <c r="AA146" s="294">
        <v>0</v>
      </c>
      <c r="AB146" s="294">
        <v>0</v>
      </c>
      <c r="AC146" s="294">
        <v>0</v>
      </c>
      <c r="AD146" s="294">
        <v>4</v>
      </c>
      <c r="AE146" s="294">
        <f t="shared" si="25"/>
        <v>206</v>
      </c>
      <c r="AF146" s="286"/>
    </row>
    <row r="147" spans="1:32" s="283" customFormat="1" ht="16.5">
      <c r="A147" s="287">
        <v>15</v>
      </c>
      <c r="B147" s="288">
        <v>11</v>
      </c>
      <c r="C147" s="299">
        <v>199</v>
      </c>
      <c r="D147" s="289" t="s">
        <v>719</v>
      </c>
      <c r="E147" s="289"/>
      <c r="F147" s="298">
        <v>1146</v>
      </c>
      <c r="G147" s="182" t="s">
        <v>33</v>
      </c>
      <c r="H147" s="290">
        <v>563</v>
      </c>
      <c r="I147" s="294">
        <v>8</v>
      </c>
      <c r="J147" s="294">
        <v>70</v>
      </c>
      <c r="K147" s="294">
        <v>237</v>
      </c>
      <c r="L147" s="294">
        <v>30</v>
      </c>
      <c r="M147" s="294">
        <v>16</v>
      </c>
      <c r="N147" s="294">
        <v>1</v>
      </c>
      <c r="O147" s="294">
        <v>1</v>
      </c>
      <c r="P147" s="294">
        <v>0</v>
      </c>
      <c r="Q147" s="294">
        <v>1</v>
      </c>
      <c r="R147" s="294">
        <v>4</v>
      </c>
      <c r="S147" s="294">
        <v>0</v>
      </c>
      <c r="T147" s="294">
        <v>1</v>
      </c>
      <c r="U147" s="296">
        <v>4</v>
      </c>
      <c r="V147" s="296">
        <v>0</v>
      </c>
      <c r="W147" s="296">
        <v>0</v>
      </c>
      <c r="X147" s="294">
        <v>0</v>
      </c>
      <c r="Y147" s="294">
        <v>0</v>
      </c>
      <c r="Z147" s="294">
        <v>0</v>
      </c>
      <c r="AA147" s="294">
        <v>0</v>
      </c>
      <c r="AB147" s="294">
        <v>0</v>
      </c>
      <c r="AC147" s="294">
        <v>0</v>
      </c>
      <c r="AD147" s="294">
        <v>34</v>
      </c>
      <c r="AE147" s="294">
        <f t="shared" si="25"/>
        <v>407</v>
      </c>
      <c r="AF147" s="286"/>
    </row>
    <row r="148" spans="1:32" s="283" customFormat="1" ht="16.5">
      <c r="A148" s="287">
        <v>16</v>
      </c>
      <c r="B148" s="288">
        <v>11</v>
      </c>
      <c r="C148" s="299">
        <v>199</v>
      </c>
      <c r="D148" s="289" t="s">
        <v>719</v>
      </c>
      <c r="E148" s="289"/>
      <c r="F148" s="298">
        <v>1147</v>
      </c>
      <c r="G148" s="289" t="s">
        <v>33</v>
      </c>
      <c r="H148" s="290">
        <v>391</v>
      </c>
      <c r="I148" s="294">
        <v>15</v>
      </c>
      <c r="J148" s="294">
        <v>60</v>
      </c>
      <c r="K148" s="294">
        <v>160</v>
      </c>
      <c r="L148" s="294">
        <v>2</v>
      </c>
      <c r="M148" s="294">
        <v>11</v>
      </c>
      <c r="N148" s="294">
        <v>0</v>
      </c>
      <c r="O148" s="294">
        <v>0</v>
      </c>
      <c r="P148" s="294">
        <v>0</v>
      </c>
      <c r="Q148" s="294">
        <v>3</v>
      </c>
      <c r="R148" s="294">
        <v>10</v>
      </c>
      <c r="S148" s="294">
        <v>0</v>
      </c>
      <c r="T148" s="294">
        <v>11</v>
      </c>
      <c r="U148" s="296">
        <v>0</v>
      </c>
      <c r="V148" s="296">
        <v>0</v>
      </c>
      <c r="W148" s="296">
        <v>0</v>
      </c>
      <c r="X148" s="294">
        <v>0</v>
      </c>
      <c r="Y148" s="294">
        <v>0</v>
      </c>
      <c r="Z148" s="294">
        <v>0</v>
      </c>
      <c r="AA148" s="294">
        <v>0</v>
      </c>
      <c r="AB148" s="294">
        <v>0</v>
      </c>
      <c r="AC148" s="294">
        <v>0</v>
      </c>
      <c r="AD148" s="294">
        <v>29</v>
      </c>
      <c r="AE148" s="294">
        <f t="shared" si="25"/>
        <v>301</v>
      </c>
      <c r="AF148" s="286"/>
    </row>
    <row r="149" spans="1:32" s="283" customFormat="1" ht="16.5">
      <c r="A149" s="287">
        <v>17</v>
      </c>
      <c r="B149" s="288">
        <v>11</v>
      </c>
      <c r="C149" s="299">
        <v>199</v>
      </c>
      <c r="D149" s="289" t="s">
        <v>719</v>
      </c>
      <c r="E149" s="289"/>
      <c r="F149" s="298">
        <v>1147</v>
      </c>
      <c r="G149" s="289" t="s">
        <v>81</v>
      </c>
      <c r="H149" s="290">
        <v>355</v>
      </c>
      <c r="I149" s="294">
        <v>3</v>
      </c>
      <c r="J149" s="294">
        <v>77</v>
      </c>
      <c r="K149" s="294">
        <v>92</v>
      </c>
      <c r="L149" s="294">
        <v>3</v>
      </c>
      <c r="M149" s="294">
        <v>3</v>
      </c>
      <c r="N149" s="294">
        <v>2</v>
      </c>
      <c r="O149" s="294">
        <v>0</v>
      </c>
      <c r="P149" s="294">
        <v>0</v>
      </c>
      <c r="Q149" s="294">
        <v>3</v>
      </c>
      <c r="R149" s="294">
        <v>3</v>
      </c>
      <c r="S149" s="294">
        <v>0</v>
      </c>
      <c r="T149" s="294">
        <v>29</v>
      </c>
      <c r="U149" s="296">
        <v>0</v>
      </c>
      <c r="V149" s="296">
        <v>0</v>
      </c>
      <c r="W149" s="296">
        <v>0</v>
      </c>
      <c r="X149" s="294">
        <v>0</v>
      </c>
      <c r="Y149" s="294">
        <v>0</v>
      </c>
      <c r="Z149" s="294">
        <v>0</v>
      </c>
      <c r="AA149" s="294">
        <v>0</v>
      </c>
      <c r="AB149" s="294">
        <v>0</v>
      </c>
      <c r="AC149" s="294">
        <v>8</v>
      </c>
      <c r="AD149" s="294">
        <v>8</v>
      </c>
      <c r="AE149" s="294">
        <f t="shared" si="25"/>
        <v>231</v>
      </c>
      <c r="AF149" s="286"/>
    </row>
    <row r="150" spans="1:32" s="283" customFormat="1" ht="16.5">
      <c r="A150" s="287">
        <v>18</v>
      </c>
      <c r="B150" s="288">
        <v>11</v>
      </c>
      <c r="C150" s="299">
        <v>199</v>
      </c>
      <c r="D150" s="289" t="s">
        <v>719</v>
      </c>
      <c r="E150" s="289"/>
      <c r="F150" s="298">
        <v>1148</v>
      </c>
      <c r="G150" s="289" t="s">
        <v>33</v>
      </c>
      <c r="H150" s="290">
        <v>719</v>
      </c>
      <c r="I150" s="294">
        <v>2</v>
      </c>
      <c r="J150" s="294">
        <v>40</v>
      </c>
      <c r="K150" s="294">
        <v>331</v>
      </c>
      <c r="L150" s="294">
        <v>2</v>
      </c>
      <c r="M150" s="294">
        <v>14</v>
      </c>
      <c r="N150" s="294">
        <v>0</v>
      </c>
      <c r="O150" s="294">
        <v>2</v>
      </c>
      <c r="P150" s="294">
        <v>0</v>
      </c>
      <c r="Q150" s="294">
        <v>2</v>
      </c>
      <c r="R150" s="294">
        <v>7</v>
      </c>
      <c r="S150" s="294">
        <v>0</v>
      </c>
      <c r="T150" s="294">
        <v>71</v>
      </c>
      <c r="U150" s="296">
        <v>1</v>
      </c>
      <c r="V150" s="296">
        <v>0</v>
      </c>
      <c r="W150" s="296">
        <v>0</v>
      </c>
      <c r="X150" s="294">
        <v>0</v>
      </c>
      <c r="Y150" s="294">
        <v>0</v>
      </c>
      <c r="Z150" s="294">
        <v>0</v>
      </c>
      <c r="AA150" s="294">
        <v>0</v>
      </c>
      <c r="AB150" s="294">
        <v>0</v>
      </c>
      <c r="AC150" s="294">
        <v>0</v>
      </c>
      <c r="AD150" s="294">
        <v>19</v>
      </c>
      <c r="AE150" s="294">
        <f t="shared" si="25"/>
        <v>491</v>
      </c>
      <c r="AF150" s="286"/>
    </row>
    <row r="151" spans="1:32" s="283" customFormat="1" ht="16.5">
      <c r="A151" s="287">
        <v>19</v>
      </c>
      <c r="B151" s="288">
        <v>11</v>
      </c>
      <c r="C151" s="299">
        <v>199</v>
      </c>
      <c r="D151" s="289" t="s">
        <v>719</v>
      </c>
      <c r="E151" s="289"/>
      <c r="F151" s="298">
        <v>1149</v>
      </c>
      <c r="G151" s="289" t="s">
        <v>33</v>
      </c>
      <c r="H151" s="290">
        <v>407</v>
      </c>
      <c r="I151" s="294">
        <v>4</v>
      </c>
      <c r="J151" s="294">
        <v>49</v>
      </c>
      <c r="K151" s="294">
        <v>99</v>
      </c>
      <c r="L151" s="294">
        <v>20</v>
      </c>
      <c r="M151" s="294">
        <v>18</v>
      </c>
      <c r="N151" s="294">
        <v>2</v>
      </c>
      <c r="O151" s="294">
        <v>1</v>
      </c>
      <c r="P151" s="294">
        <v>0</v>
      </c>
      <c r="Q151" s="294">
        <v>20</v>
      </c>
      <c r="R151" s="294">
        <v>23</v>
      </c>
      <c r="S151" s="294">
        <v>0</v>
      </c>
      <c r="T151" s="294">
        <v>3</v>
      </c>
      <c r="U151" s="296">
        <v>1</v>
      </c>
      <c r="V151" s="296">
        <v>0</v>
      </c>
      <c r="W151" s="296">
        <v>0</v>
      </c>
      <c r="X151" s="294">
        <v>0</v>
      </c>
      <c r="Y151" s="294">
        <v>0</v>
      </c>
      <c r="Z151" s="294">
        <v>0</v>
      </c>
      <c r="AA151" s="294">
        <v>0</v>
      </c>
      <c r="AB151" s="294">
        <v>0</v>
      </c>
      <c r="AC151" s="294">
        <v>0</v>
      </c>
      <c r="AD151" s="294">
        <v>43</v>
      </c>
      <c r="AE151" s="294">
        <f t="shared" si="25"/>
        <v>283</v>
      </c>
      <c r="AF151" s="286"/>
    </row>
    <row r="152" spans="1:32" s="283" customFormat="1" ht="16.5">
      <c r="A152" s="287">
        <v>20</v>
      </c>
      <c r="B152" s="288">
        <v>11</v>
      </c>
      <c r="C152" s="299">
        <v>199</v>
      </c>
      <c r="D152" s="289" t="s">
        <v>719</v>
      </c>
      <c r="E152" s="289"/>
      <c r="F152" s="298">
        <v>1149</v>
      </c>
      <c r="G152" s="289" t="s">
        <v>34</v>
      </c>
      <c r="H152" s="290">
        <v>406</v>
      </c>
      <c r="I152" s="286">
        <v>0</v>
      </c>
      <c r="J152" s="286">
        <v>34</v>
      </c>
      <c r="K152" s="286">
        <v>136</v>
      </c>
      <c r="L152" s="286">
        <v>20</v>
      </c>
      <c r="M152" s="286">
        <v>15</v>
      </c>
      <c r="N152" s="286">
        <v>1</v>
      </c>
      <c r="O152" s="286">
        <v>1</v>
      </c>
      <c r="P152" s="286">
        <v>0</v>
      </c>
      <c r="Q152" s="286">
        <v>10</v>
      </c>
      <c r="R152" s="286">
        <v>23</v>
      </c>
      <c r="S152" s="286">
        <v>0</v>
      </c>
      <c r="T152" s="286">
        <v>2</v>
      </c>
      <c r="U152" s="286">
        <v>1</v>
      </c>
      <c r="V152" s="286">
        <v>0</v>
      </c>
      <c r="W152" s="286">
        <v>0</v>
      </c>
      <c r="X152" s="286">
        <v>0</v>
      </c>
      <c r="Y152" s="286">
        <v>0</v>
      </c>
      <c r="Z152" s="286">
        <v>0</v>
      </c>
      <c r="AA152" s="286">
        <v>0</v>
      </c>
      <c r="AB152" s="286">
        <v>0</v>
      </c>
      <c r="AC152" s="286">
        <v>1</v>
      </c>
      <c r="AD152" s="286">
        <v>37</v>
      </c>
      <c r="AE152" s="286">
        <f t="shared" si="25"/>
        <v>281</v>
      </c>
      <c r="AF152" s="286"/>
    </row>
    <row r="153" spans="1:32" s="283" customFormat="1" ht="16.5">
      <c r="A153" s="287">
        <v>21</v>
      </c>
      <c r="B153" s="288">
        <v>11</v>
      </c>
      <c r="C153" s="299">
        <v>199</v>
      </c>
      <c r="D153" s="289" t="s">
        <v>719</v>
      </c>
      <c r="E153" s="289"/>
      <c r="F153" s="298">
        <v>1150</v>
      </c>
      <c r="G153" s="289" t="s">
        <v>33</v>
      </c>
      <c r="H153" s="290">
        <v>427</v>
      </c>
      <c r="I153" s="294">
        <v>3</v>
      </c>
      <c r="J153" s="294">
        <v>40</v>
      </c>
      <c r="K153" s="294">
        <v>200</v>
      </c>
      <c r="L153" s="294">
        <v>7</v>
      </c>
      <c r="M153" s="294">
        <v>8</v>
      </c>
      <c r="N153" s="294">
        <v>0</v>
      </c>
      <c r="O153" s="294">
        <v>0</v>
      </c>
      <c r="P153" s="294">
        <v>0</v>
      </c>
      <c r="Q153" s="294">
        <v>2</v>
      </c>
      <c r="R153" s="294">
        <v>15</v>
      </c>
      <c r="S153" s="294">
        <v>0</v>
      </c>
      <c r="T153" s="294">
        <v>3</v>
      </c>
      <c r="U153" s="296">
        <v>3</v>
      </c>
      <c r="V153" s="296">
        <v>0</v>
      </c>
      <c r="W153" s="296">
        <v>0</v>
      </c>
      <c r="X153" s="294">
        <v>0</v>
      </c>
      <c r="Y153" s="294">
        <v>0</v>
      </c>
      <c r="Z153" s="294">
        <v>0</v>
      </c>
      <c r="AA153" s="294">
        <v>0</v>
      </c>
      <c r="AB153" s="294">
        <v>0</v>
      </c>
      <c r="AC153" s="294">
        <v>0</v>
      </c>
      <c r="AD153" s="294">
        <v>15</v>
      </c>
      <c r="AE153" s="294">
        <f t="shared" si="25"/>
        <v>296</v>
      </c>
      <c r="AF153" s="286"/>
    </row>
    <row r="154" spans="1:32" s="283" customFormat="1" ht="16.5">
      <c r="A154" s="287">
        <v>22</v>
      </c>
      <c r="B154" s="288">
        <v>11</v>
      </c>
      <c r="C154" s="299">
        <v>199</v>
      </c>
      <c r="D154" s="289" t="s">
        <v>719</v>
      </c>
      <c r="E154" s="289"/>
      <c r="F154" s="298">
        <v>1150</v>
      </c>
      <c r="G154" s="289" t="s">
        <v>34</v>
      </c>
      <c r="H154" s="290">
        <v>427</v>
      </c>
      <c r="I154" s="294">
        <v>1</v>
      </c>
      <c r="J154" s="294">
        <v>53</v>
      </c>
      <c r="K154" s="294">
        <v>160</v>
      </c>
      <c r="L154" s="294">
        <v>8</v>
      </c>
      <c r="M154" s="294">
        <v>6</v>
      </c>
      <c r="N154" s="294">
        <v>1</v>
      </c>
      <c r="O154" s="294">
        <v>2</v>
      </c>
      <c r="P154" s="294">
        <v>0</v>
      </c>
      <c r="Q154" s="294">
        <v>3</v>
      </c>
      <c r="R154" s="294">
        <v>24</v>
      </c>
      <c r="S154" s="294">
        <v>0</v>
      </c>
      <c r="T154" s="294">
        <v>2</v>
      </c>
      <c r="U154" s="296">
        <v>0</v>
      </c>
      <c r="V154" s="296">
        <v>0</v>
      </c>
      <c r="W154" s="296">
        <v>0</v>
      </c>
      <c r="X154" s="294">
        <v>0</v>
      </c>
      <c r="Y154" s="294">
        <v>0</v>
      </c>
      <c r="Z154" s="294">
        <v>0</v>
      </c>
      <c r="AA154" s="294">
        <v>0</v>
      </c>
      <c r="AB154" s="294">
        <v>0</v>
      </c>
      <c r="AC154" s="294">
        <v>0</v>
      </c>
      <c r="AD154" s="294">
        <v>20</v>
      </c>
      <c r="AE154" s="294">
        <f t="shared" si="25"/>
        <v>280</v>
      </c>
      <c r="AF154" s="286"/>
    </row>
    <row r="155" spans="1:32" s="283" customFormat="1" ht="16.5">
      <c r="A155" s="287">
        <v>23</v>
      </c>
      <c r="B155" s="288">
        <v>11</v>
      </c>
      <c r="C155" s="299">
        <v>199</v>
      </c>
      <c r="D155" s="289" t="s">
        <v>719</v>
      </c>
      <c r="E155" s="289"/>
      <c r="F155" s="298">
        <v>1151</v>
      </c>
      <c r="G155" s="289" t="s">
        <v>33</v>
      </c>
      <c r="H155" s="290">
        <v>530</v>
      </c>
      <c r="I155" s="294">
        <v>4</v>
      </c>
      <c r="J155" s="294">
        <v>170</v>
      </c>
      <c r="K155" s="294">
        <v>167</v>
      </c>
      <c r="L155" s="294">
        <v>4</v>
      </c>
      <c r="M155" s="294">
        <v>15</v>
      </c>
      <c r="N155" s="294">
        <v>1</v>
      </c>
      <c r="O155" s="294">
        <v>0</v>
      </c>
      <c r="P155" s="294">
        <v>0</v>
      </c>
      <c r="Q155" s="294">
        <v>6</v>
      </c>
      <c r="R155" s="294">
        <v>5</v>
      </c>
      <c r="S155" s="294">
        <v>0</v>
      </c>
      <c r="T155" s="294">
        <v>10</v>
      </c>
      <c r="U155" s="296">
        <v>0</v>
      </c>
      <c r="V155" s="296">
        <v>0</v>
      </c>
      <c r="W155" s="296">
        <v>0</v>
      </c>
      <c r="X155" s="294">
        <v>0</v>
      </c>
      <c r="Y155" s="294">
        <v>0</v>
      </c>
      <c r="Z155" s="294">
        <v>0</v>
      </c>
      <c r="AA155" s="294">
        <v>0</v>
      </c>
      <c r="AB155" s="294">
        <v>0</v>
      </c>
      <c r="AC155" s="294">
        <v>0</v>
      </c>
      <c r="AD155" s="294">
        <v>34</v>
      </c>
      <c r="AE155" s="294">
        <f t="shared" si="25"/>
        <v>416</v>
      </c>
      <c r="AF155" s="286"/>
    </row>
    <row r="156" spans="1:32" s="283" customFormat="1" ht="16.5">
      <c r="A156" s="287">
        <v>24</v>
      </c>
      <c r="B156" s="288">
        <v>11</v>
      </c>
      <c r="C156" s="299">
        <v>199</v>
      </c>
      <c r="D156" s="289" t="s">
        <v>719</v>
      </c>
      <c r="E156" s="289"/>
      <c r="F156" s="298">
        <v>1151</v>
      </c>
      <c r="G156" s="289" t="s">
        <v>34</v>
      </c>
      <c r="H156" s="290">
        <v>529</v>
      </c>
      <c r="I156" s="294">
        <v>1</v>
      </c>
      <c r="J156" s="294">
        <v>129</v>
      </c>
      <c r="K156" s="294">
        <v>216</v>
      </c>
      <c r="L156" s="294">
        <v>5</v>
      </c>
      <c r="M156" s="294">
        <v>11</v>
      </c>
      <c r="N156" s="294">
        <v>0</v>
      </c>
      <c r="O156" s="294">
        <v>2</v>
      </c>
      <c r="P156" s="294">
        <v>0</v>
      </c>
      <c r="Q156" s="294">
        <v>5</v>
      </c>
      <c r="R156" s="294">
        <v>1</v>
      </c>
      <c r="S156" s="294">
        <v>0</v>
      </c>
      <c r="T156" s="294">
        <v>8</v>
      </c>
      <c r="U156" s="296">
        <v>1</v>
      </c>
      <c r="V156" s="296">
        <v>0</v>
      </c>
      <c r="W156" s="296">
        <v>0</v>
      </c>
      <c r="X156" s="294">
        <v>0</v>
      </c>
      <c r="Y156" s="294">
        <v>0</v>
      </c>
      <c r="Z156" s="294">
        <v>0</v>
      </c>
      <c r="AA156" s="294">
        <v>0</v>
      </c>
      <c r="AB156" s="294">
        <v>0</v>
      </c>
      <c r="AC156" s="294">
        <v>0</v>
      </c>
      <c r="AD156" s="294">
        <v>30</v>
      </c>
      <c r="AE156" s="294">
        <f t="shared" si="25"/>
        <v>409</v>
      </c>
      <c r="AF156" s="286"/>
    </row>
    <row r="157" spans="1:32" s="283" customFormat="1" ht="16.5">
      <c r="A157" s="287">
        <v>25</v>
      </c>
      <c r="B157" s="288">
        <v>11</v>
      </c>
      <c r="C157" s="299">
        <v>199</v>
      </c>
      <c r="D157" s="289" t="s">
        <v>719</v>
      </c>
      <c r="E157" s="289"/>
      <c r="F157" s="298">
        <v>1152</v>
      </c>
      <c r="G157" s="289" t="s">
        <v>33</v>
      </c>
      <c r="H157" s="290">
        <v>561</v>
      </c>
      <c r="I157" s="294">
        <v>0</v>
      </c>
      <c r="J157" s="294">
        <v>160</v>
      </c>
      <c r="K157" s="294">
        <v>238</v>
      </c>
      <c r="L157" s="294">
        <v>5</v>
      </c>
      <c r="M157" s="294">
        <v>4</v>
      </c>
      <c r="N157" s="294">
        <v>0</v>
      </c>
      <c r="O157" s="294">
        <v>0</v>
      </c>
      <c r="P157" s="294">
        <v>0</v>
      </c>
      <c r="Q157" s="294">
        <v>1</v>
      </c>
      <c r="R157" s="294">
        <v>0</v>
      </c>
      <c r="S157" s="294">
        <v>0</v>
      </c>
      <c r="T157" s="294">
        <v>53</v>
      </c>
      <c r="U157" s="296">
        <v>0</v>
      </c>
      <c r="V157" s="296">
        <v>0</v>
      </c>
      <c r="W157" s="296">
        <v>0</v>
      </c>
      <c r="X157" s="294">
        <v>0</v>
      </c>
      <c r="Y157" s="294">
        <v>0</v>
      </c>
      <c r="Z157" s="294">
        <v>0</v>
      </c>
      <c r="AA157" s="294">
        <v>0</v>
      </c>
      <c r="AB157" s="294">
        <v>0</v>
      </c>
      <c r="AC157" s="294">
        <v>0</v>
      </c>
      <c r="AD157" s="294">
        <v>7</v>
      </c>
      <c r="AE157" s="294">
        <f t="shared" si="25"/>
        <v>468</v>
      </c>
    </row>
    <row r="158" spans="1:32" s="283" customFormat="1" ht="16.5">
      <c r="A158" s="287">
        <v>26</v>
      </c>
      <c r="B158" s="288">
        <v>11</v>
      </c>
      <c r="C158" s="299">
        <v>199</v>
      </c>
      <c r="D158" s="289" t="s">
        <v>719</v>
      </c>
      <c r="E158" s="289"/>
      <c r="F158" s="298">
        <v>1153</v>
      </c>
      <c r="G158" s="289" t="s">
        <v>33</v>
      </c>
      <c r="H158" s="290">
        <v>651</v>
      </c>
      <c r="I158" s="294">
        <v>2</v>
      </c>
      <c r="J158" s="294">
        <v>124</v>
      </c>
      <c r="K158" s="294">
        <v>236</v>
      </c>
      <c r="L158" s="294">
        <v>17</v>
      </c>
      <c r="M158" s="294">
        <v>18</v>
      </c>
      <c r="N158" s="294">
        <v>2</v>
      </c>
      <c r="O158" s="294">
        <v>0</v>
      </c>
      <c r="P158" s="294">
        <v>0</v>
      </c>
      <c r="Q158" s="294">
        <v>3</v>
      </c>
      <c r="R158" s="294">
        <v>2</v>
      </c>
      <c r="S158" s="294">
        <v>0</v>
      </c>
      <c r="T158" s="294">
        <v>13</v>
      </c>
      <c r="U158" s="296">
        <v>2</v>
      </c>
      <c r="V158" s="296">
        <v>0</v>
      </c>
      <c r="W158" s="296">
        <v>0</v>
      </c>
      <c r="X158" s="294">
        <v>0</v>
      </c>
      <c r="Y158" s="294">
        <v>0</v>
      </c>
      <c r="Z158" s="294">
        <v>0</v>
      </c>
      <c r="AA158" s="294">
        <v>0</v>
      </c>
      <c r="AB158" s="294">
        <v>0</v>
      </c>
      <c r="AC158" s="294">
        <v>0</v>
      </c>
      <c r="AD158" s="294">
        <v>52</v>
      </c>
      <c r="AE158" s="294">
        <f t="shared" si="25"/>
        <v>471</v>
      </c>
    </row>
    <row r="159" spans="1:32" s="283" customFormat="1" ht="16.5">
      <c r="A159" s="287">
        <v>27</v>
      </c>
      <c r="B159" s="288">
        <v>11</v>
      </c>
      <c r="C159" s="299">
        <v>199</v>
      </c>
      <c r="D159" s="289" t="s">
        <v>719</v>
      </c>
      <c r="E159" s="289"/>
      <c r="F159" s="298">
        <v>1154</v>
      </c>
      <c r="G159" s="289" t="s">
        <v>33</v>
      </c>
      <c r="H159" s="290">
        <v>528</v>
      </c>
      <c r="I159" s="294">
        <v>2</v>
      </c>
      <c r="J159" s="294">
        <v>116</v>
      </c>
      <c r="K159" s="294">
        <v>208</v>
      </c>
      <c r="L159" s="294">
        <v>2</v>
      </c>
      <c r="M159" s="294">
        <v>3</v>
      </c>
      <c r="N159" s="294">
        <v>0</v>
      </c>
      <c r="O159" s="294">
        <v>0</v>
      </c>
      <c r="P159" s="294">
        <v>0</v>
      </c>
      <c r="Q159" s="294">
        <v>1</v>
      </c>
      <c r="R159" s="294">
        <v>1</v>
      </c>
      <c r="S159" s="294">
        <v>0</v>
      </c>
      <c r="T159" s="294">
        <v>17</v>
      </c>
      <c r="U159" s="296">
        <v>0</v>
      </c>
      <c r="V159" s="296">
        <v>0</v>
      </c>
      <c r="W159" s="296">
        <v>0</v>
      </c>
      <c r="X159" s="294">
        <v>0</v>
      </c>
      <c r="Y159" s="294">
        <v>0</v>
      </c>
      <c r="Z159" s="294">
        <v>0</v>
      </c>
      <c r="AA159" s="294">
        <v>0</v>
      </c>
      <c r="AB159" s="294">
        <v>0</v>
      </c>
      <c r="AC159" s="294">
        <v>0</v>
      </c>
      <c r="AD159" s="294">
        <v>20</v>
      </c>
      <c r="AE159" s="294">
        <f t="shared" si="25"/>
        <v>370</v>
      </c>
    </row>
    <row r="160" spans="1:32" s="283" customFormat="1" ht="16.5">
      <c r="A160" s="287">
        <v>28</v>
      </c>
      <c r="B160" s="288">
        <v>11</v>
      </c>
      <c r="C160" s="299">
        <v>199</v>
      </c>
      <c r="D160" s="289" t="s">
        <v>719</v>
      </c>
      <c r="E160" s="289"/>
      <c r="F160" s="298">
        <v>1154</v>
      </c>
      <c r="G160" s="289" t="s">
        <v>34</v>
      </c>
      <c r="H160" s="290">
        <v>527</v>
      </c>
      <c r="I160" s="294">
        <v>3</v>
      </c>
      <c r="J160" s="294">
        <v>112</v>
      </c>
      <c r="K160" s="294">
        <v>169</v>
      </c>
      <c r="L160" s="294">
        <v>9</v>
      </c>
      <c r="M160" s="294">
        <v>24</v>
      </c>
      <c r="N160" s="294">
        <v>0</v>
      </c>
      <c r="O160" s="294">
        <v>0</v>
      </c>
      <c r="P160" s="294">
        <v>0</v>
      </c>
      <c r="Q160" s="294">
        <v>1</v>
      </c>
      <c r="R160" s="294">
        <v>1</v>
      </c>
      <c r="S160" s="294">
        <v>0</v>
      </c>
      <c r="T160" s="294">
        <v>11</v>
      </c>
      <c r="U160" s="296">
        <v>2</v>
      </c>
      <c r="V160" s="296">
        <v>0</v>
      </c>
      <c r="W160" s="296">
        <v>0</v>
      </c>
      <c r="X160" s="294">
        <v>0</v>
      </c>
      <c r="Y160" s="294">
        <v>0</v>
      </c>
      <c r="Z160" s="294">
        <v>0</v>
      </c>
      <c r="AA160" s="294">
        <v>0</v>
      </c>
      <c r="AB160" s="294">
        <v>0</v>
      </c>
      <c r="AC160" s="294">
        <v>0</v>
      </c>
      <c r="AD160" s="294">
        <v>44</v>
      </c>
      <c r="AE160" s="294">
        <f t="shared" si="25"/>
        <v>376</v>
      </c>
    </row>
    <row r="161" spans="1:31" s="283" customFormat="1" ht="16.5">
      <c r="A161" s="287">
        <v>29</v>
      </c>
      <c r="B161" s="288">
        <v>11</v>
      </c>
      <c r="C161" s="299">
        <v>199</v>
      </c>
      <c r="D161" s="289" t="s">
        <v>719</v>
      </c>
      <c r="E161" s="289"/>
      <c r="F161" s="298">
        <v>1155</v>
      </c>
      <c r="G161" s="289" t="s">
        <v>33</v>
      </c>
      <c r="H161" s="290">
        <v>482</v>
      </c>
      <c r="I161" s="294">
        <v>2</v>
      </c>
      <c r="J161" s="294">
        <v>144</v>
      </c>
      <c r="K161" s="294">
        <v>188</v>
      </c>
      <c r="L161" s="294">
        <v>4</v>
      </c>
      <c r="M161" s="294">
        <v>9</v>
      </c>
      <c r="N161" s="294">
        <v>0</v>
      </c>
      <c r="O161" s="294">
        <v>1</v>
      </c>
      <c r="P161" s="294">
        <v>0</v>
      </c>
      <c r="Q161" s="294">
        <v>0</v>
      </c>
      <c r="R161" s="294">
        <v>3</v>
      </c>
      <c r="S161" s="294">
        <v>0</v>
      </c>
      <c r="T161" s="294">
        <v>12</v>
      </c>
      <c r="U161" s="296">
        <v>0</v>
      </c>
      <c r="V161" s="296">
        <v>0</v>
      </c>
      <c r="W161" s="296">
        <v>0</v>
      </c>
      <c r="X161" s="294">
        <v>0</v>
      </c>
      <c r="Y161" s="294">
        <v>0</v>
      </c>
      <c r="Z161" s="294">
        <v>0</v>
      </c>
      <c r="AA161" s="294">
        <v>0</v>
      </c>
      <c r="AB161" s="294">
        <v>0</v>
      </c>
      <c r="AC161" s="294">
        <v>0</v>
      </c>
      <c r="AD161" s="294">
        <v>12</v>
      </c>
      <c r="AE161" s="294">
        <f t="shared" si="25"/>
        <v>375</v>
      </c>
    </row>
    <row r="162" spans="1:31" s="283" customFormat="1" ht="16.5">
      <c r="A162" s="287">
        <v>30</v>
      </c>
      <c r="B162" s="288">
        <v>11</v>
      </c>
      <c r="C162" s="299">
        <v>199</v>
      </c>
      <c r="D162" s="289" t="s">
        <v>719</v>
      </c>
      <c r="E162" s="289"/>
      <c r="F162" s="298">
        <v>1155</v>
      </c>
      <c r="G162" s="289" t="s">
        <v>34</v>
      </c>
      <c r="H162" s="290">
        <v>481</v>
      </c>
      <c r="I162" s="294">
        <v>2</v>
      </c>
      <c r="J162" s="294">
        <v>134</v>
      </c>
      <c r="K162" s="294">
        <v>212</v>
      </c>
      <c r="L162" s="294">
        <v>1</v>
      </c>
      <c r="M162" s="294">
        <v>7</v>
      </c>
      <c r="N162" s="294">
        <v>0</v>
      </c>
      <c r="O162" s="294">
        <v>0</v>
      </c>
      <c r="P162" s="294">
        <v>0</v>
      </c>
      <c r="Q162" s="294">
        <v>0</v>
      </c>
      <c r="R162" s="294">
        <v>0</v>
      </c>
      <c r="S162" s="294">
        <v>0</v>
      </c>
      <c r="T162" s="294">
        <v>22</v>
      </c>
      <c r="U162" s="296">
        <v>0</v>
      </c>
      <c r="V162" s="296">
        <v>0</v>
      </c>
      <c r="W162" s="296">
        <v>0</v>
      </c>
      <c r="X162" s="294">
        <v>0</v>
      </c>
      <c r="Y162" s="294">
        <v>0</v>
      </c>
      <c r="Z162" s="294">
        <v>0</v>
      </c>
      <c r="AA162" s="294">
        <v>0</v>
      </c>
      <c r="AB162" s="294">
        <v>0</v>
      </c>
      <c r="AC162" s="294">
        <v>0</v>
      </c>
      <c r="AD162" s="294">
        <v>17</v>
      </c>
      <c r="AE162" s="294">
        <f t="shared" si="25"/>
        <v>395</v>
      </c>
    </row>
    <row r="163" spans="1:31" s="283" customFormat="1" ht="16.5">
      <c r="A163" s="287">
        <v>31</v>
      </c>
      <c r="B163" s="288">
        <v>11</v>
      </c>
      <c r="C163" s="299">
        <v>199</v>
      </c>
      <c r="D163" s="289" t="s">
        <v>719</v>
      </c>
      <c r="E163" s="289"/>
      <c r="F163" s="298">
        <v>1156</v>
      </c>
      <c r="G163" s="289" t="s">
        <v>33</v>
      </c>
      <c r="H163" s="290">
        <v>688</v>
      </c>
      <c r="I163" s="294">
        <v>6</v>
      </c>
      <c r="J163" s="294">
        <v>121</v>
      </c>
      <c r="K163" s="294">
        <v>224</v>
      </c>
      <c r="L163" s="294">
        <v>0</v>
      </c>
      <c r="M163" s="294">
        <v>5</v>
      </c>
      <c r="N163" s="294">
        <v>0</v>
      </c>
      <c r="O163" s="294">
        <v>0</v>
      </c>
      <c r="P163" s="294">
        <v>0</v>
      </c>
      <c r="Q163" s="294">
        <v>2</v>
      </c>
      <c r="R163" s="294">
        <v>6</v>
      </c>
      <c r="S163" s="294">
        <v>0</v>
      </c>
      <c r="T163" s="294">
        <v>112</v>
      </c>
      <c r="U163" s="296">
        <v>2</v>
      </c>
      <c r="V163" s="296">
        <v>0</v>
      </c>
      <c r="W163" s="296">
        <v>0</v>
      </c>
      <c r="X163" s="294">
        <v>0</v>
      </c>
      <c r="Y163" s="294">
        <v>0</v>
      </c>
      <c r="Z163" s="294">
        <v>0</v>
      </c>
      <c r="AA163" s="294">
        <v>0</v>
      </c>
      <c r="AB163" s="294">
        <v>0</v>
      </c>
      <c r="AC163" s="294">
        <v>0</v>
      </c>
      <c r="AD163" s="294">
        <v>19</v>
      </c>
      <c r="AE163" s="294">
        <f t="shared" si="25"/>
        <v>497</v>
      </c>
    </row>
    <row r="164" spans="1:31" s="283" customFormat="1" ht="16.5">
      <c r="A164" s="287">
        <v>32</v>
      </c>
      <c r="B164" s="288">
        <v>11</v>
      </c>
      <c r="C164" s="299">
        <v>199</v>
      </c>
      <c r="D164" s="289" t="s">
        <v>719</v>
      </c>
      <c r="E164" s="289"/>
      <c r="F164" s="298">
        <v>1156</v>
      </c>
      <c r="G164" s="182" t="s">
        <v>81</v>
      </c>
      <c r="H164" s="290">
        <v>352</v>
      </c>
      <c r="I164" s="286">
        <v>0</v>
      </c>
      <c r="J164" s="286">
        <v>72</v>
      </c>
      <c r="K164" s="286">
        <v>130</v>
      </c>
      <c r="L164" s="286">
        <v>0</v>
      </c>
      <c r="M164" s="286">
        <v>11</v>
      </c>
      <c r="N164" s="286">
        <v>0</v>
      </c>
      <c r="O164" s="286">
        <v>0</v>
      </c>
      <c r="P164" s="286">
        <v>0</v>
      </c>
      <c r="Q164" s="286">
        <v>0</v>
      </c>
      <c r="R164" s="286">
        <v>1</v>
      </c>
      <c r="S164" s="286">
        <v>0</v>
      </c>
      <c r="T164" s="286">
        <v>9</v>
      </c>
      <c r="U164" s="286">
        <v>0</v>
      </c>
      <c r="V164" s="286">
        <v>0</v>
      </c>
      <c r="W164" s="286">
        <v>0</v>
      </c>
      <c r="X164" s="286">
        <v>0</v>
      </c>
      <c r="Y164" s="286">
        <v>0</v>
      </c>
      <c r="Z164" s="286">
        <v>0</v>
      </c>
      <c r="AA164" s="286">
        <v>0</v>
      </c>
      <c r="AB164" s="286">
        <v>0</v>
      </c>
      <c r="AC164" s="286">
        <v>0</v>
      </c>
      <c r="AD164" s="286">
        <v>23</v>
      </c>
      <c r="AE164" s="286">
        <f t="shared" si="25"/>
        <v>246</v>
      </c>
    </row>
    <row r="165" spans="1:31" s="283" customFormat="1" ht="16.5">
      <c r="A165" s="287">
        <v>33</v>
      </c>
      <c r="B165" s="288">
        <v>11</v>
      </c>
      <c r="C165" s="299">
        <v>199</v>
      </c>
      <c r="D165" s="289" t="s">
        <v>719</v>
      </c>
      <c r="E165" s="289"/>
      <c r="F165" s="298">
        <v>1157</v>
      </c>
      <c r="G165" s="289" t="s">
        <v>33</v>
      </c>
      <c r="H165" s="290">
        <v>638</v>
      </c>
      <c r="I165" s="294">
        <v>2</v>
      </c>
      <c r="J165" s="294">
        <v>180</v>
      </c>
      <c r="K165" s="294">
        <v>198</v>
      </c>
      <c r="L165" s="294">
        <v>5</v>
      </c>
      <c r="M165" s="294">
        <v>5</v>
      </c>
      <c r="N165" s="294">
        <v>3</v>
      </c>
      <c r="O165" s="294">
        <v>1</v>
      </c>
      <c r="P165" s="294">
        <v>0</v>
      </c>
      <c r="Q165" s="294">
        <v>1</v>
      </c>
      <c r="R165" s="294">
        <v>10</v>
      </c>
      <c r="S165" s="294">
        <v>0</v>
      </c>
      <c r="T165" s="294">
        <v>7</v>
      </c>
      <c r="U165" s="296">
        <v>2</v>
      </c>
      <c r="V165" s="296">
        <v>0</v>
      </c>
      <c r="W165" s="296">
        <v>0</v>
      </c>
      <c r="X165" s="294">
        <v>0</v>
      </c>
      <c r="Y165" s="294">
        <v>0</v>
      </c>
      <c r="Z165" s="294">
        <v>0</v>
      </c>
      <c r="AA165" s="294">
        <v>0</v>
      </c>
      <c r="AB165" s="294">
        <v>0</v>
      </c>
      <c r="AC165" s="294">
        <v>0</v>
      </c>
      <c r="AD165" s="294">
        <v>16</v>
      </c>
      <c r="AE165" s="294">
        <f t="shared" si="25"/>
        <v>430</v>
      </c>
    </row>
    <row r="166" spans="1:31" s="283" customFormat="1" ht="16.5">
      <c r="A166" s="287">
        <v>34</v>
      </c>
      <c r="B166" s="288">
        <v>11</v>
      </c>
      <c r="C166" s="299">
        <v>199</v>
      </c>
      <c r="D166" s="289" t="s">
        <v>719</v>
      </c>
      <c r="E166" s="289"/>
      <c r="F166" s="298">
        <v>1157</v>
      </c>
      <c r="G166" s="289" t="s">
        <v>34</v>
      </c>
      <c r="H166" s="290">
        <v>637</v>
      </c>
      <c r="I166" s="294">
        <v>5</v>
      </c>
      <c r="J166" s="294">
        <v>168</v>
      </c>
      <c r="K166" s="294">
        <v>217</v>
      </c>
      <c r="L166" s="294">
        <v>1</v>
      </c>
      <c r="M166" s="294">
        <v>5</v>
      </c>
      <c r="N166" s="294">
        <v>1</v>
      </c>
      <c r="O166" s="294">
        <v>0</v>
      </c>
      <c r="P166" s="294">
        <v>0</v>
      </c>
      <c r="Q166" s="294">
        <v>2</v>
      </c>
      <c r="R166" s="294">
        <v>8</v>
      </c>
      <c r="S166" s="294">
        <v>0</v>
      </c>
      <c r="T166" s="294">
        <v>12</v>
      </c>
      <c r="U166" s="296">
        <v>0</v>
      </c>
      <c r="V166" s="296">
        <v>0</v>
      </c>
      <c r="W166" s="296">
        <v>0</v>
      </c>
      <c r="X166" s="294">
        <v>0</v>
      </c>
      <c r="Y166" s="294">
        <v>0</v>
      </c>
      <c r="Z166" s="294">
        <v>0</v>
      </c>
      <c r="AA166" s="294">
        <v>0</v>
      </c>
      <c r="AB166" s="294">
        <v>0</v>
      </c>
      <c r="AC166" s="294">
        <v>0</v>
      </c>
      <c r="AD166" s="294">
        <v>18</v>
      </c>
      <c r="AE166" s="294">
        <f t="shared" si="25"/>
        <v>437</v>
      </c>
    </row>
    <row r="167" spans="1:31" s="283" customFormat="1" ht="16.5">
      <c r="A167" s="287">
        <v>35</v>
      </c>
      <c r="B167" s="288">
        <v>11</v>
      </c>
      <c r="C167" s="299">
        <v>199</v>
      </c>
      <c r="D167" s="289" t="s">
        <v>719</v>
      </c>
      <c r="E167" s="289"/>
      <c r="F167" s="298">
        <v>1158</v>
      </c>
      <c r="G167" s="289" t="s">
        <v>33</v>
      </c>
      <c r="H167" s="290">
        <v>611</v>
      </c>
      <c r="I167" s="294">
        <v>7</v>
      </c>
      <c r="J167" s="294">
        <v>133</v>
      </c>
      <c r="K167" s="294">
        <v>171</v>
      </c>
      <c r="L167" s="294">
        <v>3</v>
      </c>
      <c r="M167" s="294">
        <v>8</v>
      </c>
      <c r="N167" s="294">
        <v>1</v>
      </c>
      <c r="O167" s="294">
        <v>4</v>
      </c>
      <c r="P167" s="294">
        <v>0</v>
      </c>
      <c r="Q167" s="294">
        <v>2</v>
      </c>
      <c r="R167" s="294">
        <v>6</v>
      </c>
      <c r="S167" s="294">
        <v>0</v>
      </c>
      <c r="T167" s="294">
        <v>16</v>
      </c>
      <c r="U167" s="296">
        <v>5</v>
      </c>
      <c r="V167" s="296">
        <v>0</v>
      </c>
      <c r="W167" s="296">
        <v>0</v>
      </c>
      <c r="X167" s="294">
        <v>0</v>
      </c>
      <c r="Y167" s="294">
        <v>0</v>
      </c>
      <c r="Z167" s="294">
        <v>0</v>
      </c>
      <c r="AA167" s="294">
        <v>0</v>
      </c>
      <c r="AB167" s="294">
        <v>0</v>
      </c>
      <c r="AC167" s="294">
        <v>0</v>
      </c>
      <c r="AD167" s="294">
        <v>47</v>
      </c>
      <c r="AE167" s="294">
        <f t="shared" si="25"/>
        <v>403</v>
      </c>
    </row>
    <row r="168" spans="1:31" s="283" customFormat="1" ht="16.5">
      <c r="A168" s="287">
        <v>36</v>
      </c>
      <c r="B168" s="288">
        <v>11</v>
      </c>
      <c r="C168" s="299">
        <v>199</v>
      </c>
      <c r="D168" s="289" t="s">
        <v>719</v>
      </c>
      <c r="E168" s="289"/>
      <c r="F168" s="298">
        <v>1158</v>
      </c>
      <c r="G168" s="289" t="s">
        <v>34</v>
      </c>
      <c r="H168" s="290">
        <v>611</v>
      </c>
      <c r="I168" s="294">
        <v>5</v>
      </c>
      <c r="J168" s="294">
        <v>98</v>
      </c>
      <c r="K168" s="294">
        <v>200</v>
      </c>
      <c r="L168" s="294">
        <v>3</v>
      </c>
      <c r="M168" s="294">
        <v>11</v>
      </c>
      <c r="N168" s="294">
        <v>2</v>
      </c>
      <c r="O168" s="294">
        <v>8</v>
      </c>
      <c r="P168" s="294">
        <v>0</v>
      </c>
      <c r="Q168" s="294">
        <v>3</v>
      </c>
      <c r="R168" s="294">
        <v>7</v>
      </c>
      <c r="S168" s="294">
        <v>0</v>
      </c>
      <c r="T168" s="294">
        <v>18</v>
      </c>
      <c r="U168" s="296">
        <v>2</v>
      </c>
      <c r="V168" s="296">
        <v>0</v>
      </c>
      <c r="W168" s="296">
        <v>0</v>
      </c>
      <c r="X168" s="294">
        <v>0</v>
      </c>
      <c r="Y168" s="294">
        <v>0</v>
      </c>
      <c r="Z168" s="294">
        <v>0</v>
      </c>
      <c r="AA168" s="294">
        <v>0</v>
      </c>
      <c r="AB168" s="294">
        <v>0</v>
      </c>
      <c r="AC168" s="294">
        <v>0</v>
      </c>
      <c r="AD168" s="294">
        <v>42</v>
      </c>
      <c r="AE168" s="294">
        <f t="shared" si="25"/>
        <v>399</v>
      </c>
    </row>
    <row r="169" spans="1:31" s="283" customFormat="1" ht="16.5">
      <c r="A169" s="287">
        <v>37</v>
      </c>
      <c r="B169" s="288">
        <v>11</v>
      </c>
      <c r="C169" s="299">
        <v>199</v>
      </c>
      <c r="D169" s="289" t="s">
        <v>719</v>
      </c>
      <c r="E169" s="289"/>
      <c r="F169" s="298">
        <v>1159</v>
      </c>
      <c r="G169" s="289" t="s">
        <v>33</v>
      </c>
      <c r="H169" s="290">
        <v>489</v>
      </c>
      <c r="I169" s="294">
        <v>3</v>
      </c>
      <c r="J169" s="294">
        <v>132</v>
      </c>
      <c r="K169" s="294">
        <v>170</v>
      </c>
      <c r="L169" s="294">
        <v>7</v>
      </c>
      <c r="M169" s="294">
        <v>1</v>
      </c>
      <c r="N169" s="294">
        <v>1</v>
      </c>
      <c r="O169" s="294">
        <v>0</v>
      </c>
      <c r="P169" s="294">
        <v>0</v>
      </c>
      <c r="Q169" s="294">
        <v>3</v>
      </c>
      <c r="R169" s="294">
        <v>2</v>
      </c>
      <c r="S169" s="294">
        <v>0</v>
      </c>
      <c r="T169" s="294">
        <v>3</v>
      </c>
      <c r="U169" s="296">
        <v>3</v>
      </c>
      <c r="V169" s="296">
        <v>0</v>
      </c>
      <c r="W169" s="296">
        <v>0</v>
      </c>
      <c r="X169" s="294">
        <v>0</v>
      </c>
      <c r="Y169" s="294">
        <v>0</v>
      </c>
      <c r="Z169" s="294">
        <v>0</v>
      </c>
      <c r="AA169" s="294">
        <v>0</v>
      </c>
      <c r="AB169" s="294">
        <v>0</v>
      </c>
      <c r="AC169" s="294">
        <v>0</v>
      </c>
      <c r="AD169" s="294">
        <v>35</v>
      </c>
      <c r="AE169" s="294">
        <f>SUM(I169:AD169)</f>
        <v>360</v>
      </c>
    </row>
    <row r="170" spans="1:31" s="283" customFormat="1" ht="16.5">
      <c r="A170" s="287">
        <v>38</v>
      </c>
      <c r="B170" s="288">
        <v>11</v>
      </c>
      <c r="C170" s="299">
        <v>199</v>
      </c>
      <c r="D170" s="289" t="s">
        <v>719</v>
      </c>
      <c r="E170" s="289"/>
      <c r="F170" s="298">
        <v>1159</v>
      </c>
      <c r="G170" s="289" t="s">
        <v>34</v>
      </c>
      <c r="H170" s="290">
        <v>488</v>
      </c>
      <c r="I170" s="294">
        <v>5</v>
      </c>
      <c r="J170" s="294">
        <v>153</v>
      </c>
      <c r="K170" s="294">
        <v>151</v>
      </c>
      <c r="L170" s="294">
        <v>6</v>
      </c>
      <c r="M170" s="294">
        <v>2</v>
      </c>
      <c r="N170" s="294">
        <v>1</v>
      </c>
      <c r="O170" s="294">
        <v>1</v>
      </c>
      <c r="P170" s="294">
        <v>0</v>
      </c>
      <c r="Q170" s="294">
        <v>0</v>
      </c>
      <c r="R170" s="294">
        <v>1</v>
      </c>
      <c r="S170" s="294">
        <v>0</v>
      </c>
      <c r="T170" s="294">
        <v>2</v>
      </c>
      <c r="U170" s="296">
        <v>4</v>
      </c>
      <c r="V170" s="296">
        <v>0</v>
      </c>
      <c r="W170" s="296">
        <v>0</v>
      </c>
      <c r="X170" s="294">
        <v>0</v>
      </c>
      <c r="Y170" s="294">
        <v>0</v>
      </c>
      <c r="Z170" s="294">
        <v>0</v>
      </c>
      <c r="AA170" s="294">
        <v>0</v>
      </c>
      <c r="AB170" s="294">
        <v>0</v>
      </c>
      <c r="AC170" s="294">
        <v>0</v>
      </c>
      <c r="AD170" s="294">
        <v>35</v>
      </c>
      <c r="AE170" s="294">
        <f>SUM(I170:AD170)</f>
        <v>361</v>
      </c>
    </row>
    <row r="171" spans="1:31" s="283" customFormat="1" ht="16.5">
      <c r="A171" s="287">
        <v>39</v>
      </c>
      <c r="B171" s="288">
        <v>11</v>
      </c>
      <c r="C171" s="299">
        <v>199</v>
      </c>
      <c r="D171" s="289" t="s">
        <v>719</v>
      </c>
      <c r="E171" s="289"/>
      <c r="F171" s="298">
        <v>1160</v>
      </c>
      <c r="G171" s="289" t="s">
        <v>33</v>
      </c>
      <c r="H171" s="290">
        <v>605</v>
      </c>
      <c r="I171" s="294">
        <v>10</v>
      </c>
      <c r="J171" s="294">
        <v>87</v>
      </c>
      <c r="K171" s="294">
        <v>337</v>
      </c>
      <c r="L171" s="294">
        <v>0</v>
      </c>
      <c r="M171" s="294">
        <v>4</v>
      </c>
      <c r="N171" s="294">
        <v>0</v>
      </c>
      <c r="O171" s="294">
        <v>0</v>
      </c>
      <c r="P171" s="294">
        <v>0</v>
      </c>
      <c r="Q171" s="294">
        <v>0</v>
      </c>
      <c r="R171" s="294">
        <v>0</v>
      </c>
      <c r="S171" s="294">
        <v>0</v>
      </c>
      <c r="T171" s="294">
        <v>31</v>
      </c>
      <c r="U171" s="296">
        <v>0</v>
      </c>
      <c r="V171" s="296">
        <v>0</v>
      </c>
      <c r="W171" s="296">
        <v>0</v>
      </c>
      <c r="X171" s="294">
        <v>0</v>
      </c>
      <c r="Y171" s="294">
        <v>0</v>
      </c>
      <c r="Z171" s="294">
        <v>0</v>
      </c>
      <c r="AA171" s="294">
        <v>0</v>
      </c>
      <c r="AB171" s="294">
        <v>0</v>
      </c>
      <c r="AC171" s="294">
        <v>0</v>
      </c>
      <c r="AD171" s="294">
        <v>1</v>
      </c>
      <c r="AE171" s="294">
        <f t="shared" ref="AE171:AE173" si="26">SUM(I171:AD171)</f>
        <v>470</v>
      </c>
    </row>
    <row r="172" spans="1:31" s="283" customFormat="1" ht="16.5">
      <c r="A172" s="287">
        <v>40</v>
      </c>
      <c r="B172" s="288">
        <v>11</v>
      </c>
      <c r="C172" s="299">
        <v>199</v>
      </c>
      <c r="D172" s="289" t="s">
        <v>719</v>
      </c>
      <c r="E172" s="289"/>
      <c r="F172" s="298">
        <v>1160</v>
      </c>
      <c r="G172" s="289" t="s">
        <v>34</v>
      </c>
      <c r="H172" s="290">
        <v>605</v>
      </c>
      <c r="I172" s="294">
        <v>16</v>
      </c>
      <c r="J172" s="294">
        <v>69</v>
      </c>
      <c r="K172" s="294">
        <v>384</v>
      </c>
      <c r="L172" s="294">
        <v>0</v>
      </c>
      <c r="M172" s="294">
        <v>8</v>
      </c>
      <c r="N172" s="294">
        <v>0</v>
      </c>
      <c r="O172" s="294">
        <v>0</v>
      </c>
      <c r="P172" s="294">
        <v>0</v>
      </c>
      <c r="Q172" s="294">
        <v>0</v>
      </c>
      <c r="R172" s="294">
        <v>0</v>
      </c>
      <c r="S172" s="294">
        <v>0</v>
      </c>
      <c r="T172" s="294">
        <v>21</v>
      </c>
      <c r="U172" s="296">
        <v>0</v>
      </c>
      <c r="V172" s="296">
        <v>0</v>
      </c>
      <c r="W172" s="296">
        <v>0</v>
      </c>
      <c r="X172" s="294">
        <v>0</v>
      </c>
      <c r="Y172" s="294">
        <v>0</v>
      </c>
      <c r="Z172" s="294">
        <v>0</v>
      </c>
      <c r="AA172" s="294">
        <v>0</v>
      </c>
      <c r="AB172" s="294">
        <v>0</v>
      </c>
      <c r="AC172" s="294">
        <v>0</v>
      </c>
      <c r="AD172" s="294">
        <v>0</v>
      </c>
      <c r="AE172" s="294">
        <f t="shared" si="26"/>
        <v>498</v>
      </c>
    </row>
    <row r="173" spans="1:31" s="283" customFormat="1" ht="16.5">
      <c r="A173" s="287">
        <v>41</v>
      </c>
      <c r="B173" s="288">
        <v>11</v>
      </c>
      <c r="C173" s="299">
        <v>199</v>
      </c>
      <c r="D173" s="289" t="s">
        <v>719</v>
      </c>
      <c r="E173" s="289"/>
      <c r="F173" s="298">
        <v>1161</v>
      </c>
      <c r="G173" s="289" t="s">
        <v>33</v>
      </c>
      <c r="H173" s="290">
        <v>518</v>
      </c>
      <c r="I173" s="294">
        <v>14</v>
      </c>
      <c r="J173" s="294">
        <v>121</v>
      </c>
      <c r="K173" s="294">
        <v>264</v>
      </c>
      <c r="L173" s="294">
        <v>2</v>
      </c>
      <c r="M173" s="294">
        <v>1</v>
      </c>
      <c r="N173" s="294">
        <v>0</v>
      </c>
      <c r="O173" s="294">
        <v>0</v>
      </c>
      <c r="P173" s="294">
        <v>0</v>
      </c>
      <c r="Q173" s="294">
        <v>1</v>
      </c>
      <c r="R173" s="294">
        <v>8</v>
      </c>
      <c r="S173" s="294">
        <v>0</v>
      </c>
      <c r="T173" s="294">
        <v>6</v>
      </c>
      <c r="U173" s="296">
        <v>0</v>
      </c>
      <c r="V173" s="296">
        <v>0</v>
      </c>
      <c r="W173" s="296">
        <v>0</v>
      </c>
      <c r="X173" s="294">
        <v>0</v>
      </c>
      <c r="Y173" s="294">
        <v>0</v>
      </c>
      <c r="Z173" s="294">
        <v>0</v>
      </c>
      <c r="AA173" s="294">
        <v>0</v>
      </c>
      <c r="AB173" s="294">
        <v>0</v>
      </c>
      <c r="AC173" s="294">
        <v>0</v>
      </c>
      <c r="AD173" s="294">
        <v>2</v>
      </c>
      <c r="AE173" s="294">
        <f t="shared" si="26"/>
        <v>419</v>
      </c>
    </row>
    <row r="174" spans="1:31" s="283" customFormat="1" ht="16.5">
      <c r="A174" s="287">
        <v>42</v>
      </c>
      <c r="B174" s="288">
        <v>11</v>
      </c>
      <c r="C174" s="299">
        <v>199</v>
      </c>
      <c r="D174" s="289" t="s">
        <v>719</v>
      </c>
      <c r="E174" s="289"/>
      <c r="F174" s="298">
        <v>1161</v>
      </c>
      <c r="G174" s="289" t="s">
        <v>34</v>
      </c>
      <c r="H174" s="290">
        <v>517</v>
      </c>
      <c r="I174" s="294">
        <v>14</v>
      </c>
      <c r="J174" s="294">
        <v>117</v>
      </c>
      <c r="K174" s="294">
        <v>253</v>
      </c>
      <c r="L174" s="294">
        <v>1</v>
      </c>
      <c r="M174" s="294">
        <v>2</v>
      </c>
      <c r="N174" s="294">
        <v>0</v>
      </c>
      <c r="O174" s="294">
        <v>0</v>
      </c>
      <c r="P174" s="294">
        <v>0</v>
      </c>
      <c r="Q174" s="294">
        <v>0</v>
      </c>
      <c r="R174" s="294">
        <v>5</v>
      </c>
      <c r="S174" s="294">
        <v>0</v>
      </c>
      <c r="T174" s="294">
        <v>20</v>
      </c>
      <c r="U174" s="296">
        <v>0</v>
      </c>
      <c r="V174" s="296">
        <v>0</v>
      </c>
      <c r="W174" s="296">
        <v>0</v>
      </c>
      <c r="X174" s="294">
        <v>0</v>
      </c>
      <c r="Y174" s="294">
        <v>0</v>
      </c>
      <c r="Z174" s="294">
        <v>0</v>
      </c>
      <c r="AA174" s="294">
        <v>0</v>
      </c>
      <c r="AB174" s="294">
        <v>0</v>
      </c>
      <c r="AC174" s="294">
        <v>0</v>
      </c>
      <c r="AD174" s="294">
        <v>2</v>
      </c>
      <c r="AE174" s="294">
        <f>SUM(I174:AD174)</f>
        <v>414</v>
      </c>
    </row>
    <row r="175" spans="1:31" s="286" customFormat="1" ht="16.5">
      <c r="C175" s="300" t="s">
        <v>65</v>
      </c>
      <c r="D175" s="688" t="s">
        <v>66</v>
      </c>
      <c r="E175" s="688"/>
      <c r="F175" s="421"/>
      <c r="G175" s="421"/>
      <c r="H175" s="302">
        <f t="shared" ref="H175:AE175" si="27">SUM(H132:H174)</f>
        <v>21929</v>
      </c>
      <c r="I175" s="302">
        <f t="shared" si="27"/>
        <v>178</v>
      </c>
      <c r="J175" s="302">
        <f t="shared" si="27"/>
        <v>4948</v>
      </c>
      <c r="K175" s="302">
        <f t="shared" si="27"/>
        <v>8047</v>
      </c>
      <c r="L175" s="302">
        <f t="shared" si="27"/>
        <v>230</v>
      </c>
      <c r="M175" s="302">
        <f t="shared" si="27"/>
        <v>324</v>
      </c>
      <c r="N175" s="302">
        <f t="shared" si="27"/>
        <v>23</v>
      </c>
      <c r="O175" s="302">
        <f t="shared" si="27"/>
        <v>34</v>
      </c>
      <c r="P175" s="302">
        <f t="shared" si="27"/>
        <v>0</v>
      </c>
      <c r="Q175" s="302">
        <f t="shared" si="27"/>
        <v>85</v>
      </c>
      <c r="R175" s="302">
        <f t="shared" si="27"/>
        <v>271</v>
      </c>
      <c r="S175" s="302">
        <f t="shared" si="27"/>
        <v>0</v>
      </c>
      <c r="T175" s="302">
        <f t="shared" si="27"/>
        <v>625</v>
      </c>
      <c r="U175" s="302">
        <f t="shared" si="27"/>
        <v>43</v>
      </c>
      <c r="V175" s="302">
        <f t="shared" si="27"/>
        <v>0</v>
      </c>
      <c r="W175" s="302">
        <f t="shared" si="27"/>
        <v>0</v>
      </c>
      <c r="X175" s="302">
        <f t="shared" si="27"/>
        <v>0</v>
      </c>
      <c r="Y175" s="302">
        <f t="shared" si="27"/>
        <v>0</v>
      </c>
      <c r="Z175" s="302">
        <f t="shared" si="27"/>
        <v>0</v>
      </c>
      <c r="AA175" s="302">
        <f t="shared" si="27"/>
        <v>0</v>
      </c>
      <c r="AB175" s="302">
        <f t="shared" si="27"/>
        <v>0</v>
      </c>
      <c r="AC175" s="302">
        <f t="shared" si="27"/>
        <v>9</v>
      </c>
      <c r="AD175" s="302">
        <f t="shared" si="27"/>
        <v>903</v>
      </c>
      <c r="AE175" s="302">
        <f t="shared" si="27"/>
        <v>15720</v>
      </c>
    </row>
    <row r="176" spans="1:31" s="286" customFormat="1" ht="16.5">
      <c r="F176" s="297"/>
      <c r="G176" s="297"/>
      <c r="U176" s="286">
        <f>U175/2</f>
        <v>21.5</v>
      </c>
    </row>
    <row r="177" spans="1:31" s="286" customFormat="1" ht="16.5">
      <c r="C177" s="300" t="s">
        <v>67</v>
      </c>
      <c r="D177" s="689" t="s">
        <v>68</v>
      </c>
      <c r="E177" s="690"/>
      <c r="F177" s="690"/>
      <c r="G177" s="691"/>
      <c r="H177" s="301" t="s">
        <v>8</v>
      </c>
      <c r="I177" s="293" t="s">
        <v>9</v>
      </c>
      <c r="J177" s="293" t="s">
        <v>10</v>
      </c>
      <c r="K177" s="293" t="s">
        <v>11</v>
      </c>
      <c r="L177" s="293" t="s">
        <v>12</v>
      </c>
      <c r="M177" s="293" t="s">
        <v>13</v>
      </c>
      <c r="N177" s="293" t="s">
        <v>14</v>
      </c>
      <c r="O177" s="293" t="s">
        <v>15</v>
      </c>
      <c r="P177" s="293" t="s">
        <v>16</v>
      </c>
      <c r="Q177" s="293" t="s">
        <v>17</v>
      </c>
      <c r="R177" s="293" t="s">
        <v>18</v>
      </c>
      <c r="S177" s="293" t="s">
        <v>19</v>
      </c>
      <c r="T177" s="293" t="s">
        <v>20</v>
      </c>
      <c r="U177" s="293" t="s">
        <v>24</v>
      </c>
      <c r="V177" s="293" t="s">
        <v>25</v>
      </c>
      <c r="W177" s="293" t="s">
        <v>26</v>
      </c>
      <c r="X177" s="293" t="s">
        <v>27</v>
      </c>
      <c r="Y177" s="293" t="s">
        <v>28</v>
      </c>
      <c r="Z177" s="293" t="s">
        <v>29</v>
      </c>
      <c r="AA177" s="293" t="s">
        <v>30</v>
      </c>
      <c r="AB177" s="422" t="s">
        <v>31</v>
      </c>
      <c r="AC177" s="389"/>
      <c r="AD177" s="39"/>
    </row>
    <row r="178" spans="1:31" s="286" customFormat="1" ht="16.5">
      <c r="D178" s="692"/>
      <c r="E178" s="693"/>
      <c r="F178" s="693"/>
      <c r="G178" s="694"/>
      <c r="H178" s="294">
        <f>H175</f>
        <v>21929</v>
      </c>
      <c r="I178" s="294">
        <f>I175+21</f>
        <v>199</v>
      </c>
      <c r="J178" s="294">
        <f>J175</f>
        <v>4948</v>
      </c>
      <c r="K178" s="294">
        <f>K175+22</f>
        <v>8069</v>
      </c>
      <c r="L178" s="294">
        <f>L175</f>
        <v>230</v>
      </c>
      <c r="M178" s="294">
        <f t="shared" ref="M178:T178" si="28">M175</f>
        <v>324</v>
      </c>
      <c r="N178" s="294">
        <f t="shared" si="28"/>
        <v>23</v>
      </c>
      <c r="O178" s="294">
        <f t="shared" si="28"/>
        <v>34</v>
      </c>
      <c r="P178" s="294">
        <f t="shared" si="28"/>
        <v>0</v>
      </c>
      <c r="Q178" s="294">
        <f t="shared" si="28"/>
        <v>85</v>
      </c>
      <c r="R178" s="294">
        <f t="shared" si="28"/>
        <v>271</v>
      </c>
      <c r="S178" s="294">
        <f t="shared" si="28"/>
        <v>0</v>
      </c>
      <c r="T178" s="294">
        <f t="shared" si="28"/>
        <v>625</v>
      </c>
      <c r="U178" s="294">
        <f>X132</f>
        <v>0</v>
      </c>
      <c r="V178" s="294">
        <f>Y132</f>
        <v>0</v>
      </c>
      <c r="W178" s="294">
        <f>Z132</f>
        <v>0</v>
      </c>
      <c r="X178" s="294">
        <f>AA132</f>
        <v>0</v>
      </c>
      <c r="Y178" s="294">
        <f>AB132</f>
        <v>0</v>
      </c>
      <c r="Z178" s="294">
        <f>AC175</f>
        <v>9</v>
      </c>
      <c r="AA178" s="294">
        <f>AD175</f>
        <v>903</v>
      </c>
      <c r="AB178" s="437">
        <f>SUM(I178:AA178)</f>
        <v>15720</v>
      </c>
      <c r="AC178" s="39"/>
      <c r="AD178" s="39"/>
    </row>
    <row r="179" spans="1:31" s="286" customFormat="1" ht="16.5">
      <c r="F179" s="297"/>
      <c r="G179" s="297"/>
      <c r="AC179" s="39"/>
      <c r="AD179" s="39"/>
    </row>
    <row r="180" spans="1:31" s="286" customFormat="1" ht="30.75" customHeight="1">
      <c r="C180" s="300" t="s">
        <v>69</v>
      </c>
      <c r="D180" s="695" t="s">
        <v>70</v>
      </c>
      <c r="E180" s="695"/>
      <c r="F180" s="695"/>
      <c r="G180" s="695"/>
      <c r="H180" s="301" t="s">
        <v>8</v>
      </c>
      <c r="I180" s="696" t="s">
        <v>71</v>
      </c>
      <c r="J180" s="696"/>
      <c r="K180" s="44" t="s">
        <v>10</v>
      </c>
      <c r="L180" s="353" t="s">
        <v>12</v>
      </c>
      <c r="M180" s="293" t="s">
        <v>13</v>
      </c>
      <c r="N180" s="293" t="s">
        <v>14</v>
      </c>
      <c r="O180" s="293" t="s">
        <v>15</v>
      </c>
      <c r="P180" s="293" t="s">
        <v>16</v>
      </c>
      <c r="Q180" s="293" t="s">
        <v>17</v>
      </c>
      <c r="R180" s="293" t="s">
        <v>18</v>
      </c>
      <c r="S180" s="293" t="s">
        <v>19</v>
      </c>
      <c r="T180" s="293" t="s">
        <v>20</v>
      </c>
      <c r="U180" s="293" t="s">
        <v>24</v>
      </c>
      <c r="V180" s="293" t="s">
        <v>25</v>
      </c>
      <c r="W180" s="293" t="s">
        <v>26</v>
      </c>
      <c r="X180" s="293" t="s">
        <v>27</v>
      </c>
      <c r="Y180" s="293" t="s">
        <v>28</v>
      </c>
      <c r="Z180" s="293" t="s">
        <v>29</v>
      </c>
      <c r="AA180" s="293" t="s">
        <v>30</v>
      </c>
      <c r="AB180" s="422" t="s">
        <v>31</v>
      </c>
      <c r="AC180" s="389"/>
      <c r="AD180" s="389"/>
    </row>
    <row r="181" spans="1:31" s="286" customFormat="1" ht="16.5">
      <c r="D181" s="695"/>
      <c r="E181" s="695"/>
      <c r="F181" s="695"/>
      <c r="G181" s="695"/>
      <c r="H181" s="294">
        <f>H175</f>
        <v>21929</v>
      </c>
      <c r="I181" s="697">
        <f>I178+K178</f>
        <v>8268</v>
      </c>
      <c r="J181" s="697"/>
      <c r="K181" s="46">
        <f>J178</f>
        <v>4948</v>
      </c>
      <c r="L181" s="354">
        <f>L178</f>
        <v>230</v>
      </c>
      <c r="M181" s="294">
        <f>M178</f>
        <v>324</v>
      </c>
      <c r="N181" s="294">
        <f t="shared" ref="N181:R181" si="29">N178</f>
        <v>23</v>
      </c>
      <c r="O181" s="294">
        <f t="shared" si="29"/>
        <v>34</v>
      </c>
      <c r="P181" s="294" t="s">
        <v>799</v>
      </c>
      <c r="Q181" s="294">
        <f t="shared" si="29"/>
        <v>85</v>
      </c>
      <c r="R181" s="294">
        <f t="shared" si="29"/>
        <v>271</v>
      </c>
      <c r="S181" s="294" t="s">
        <v>799</v>
      </c>
      <c r="T181" s="294">
        <f>T178</f>
        <v>625</v>
      </c>
      <c r="U181" s="294" t="s">
        <v>799</v>
      </c>
      <c r="V181" s="294" t="s">
        <v>799</v>
      </c>
      <c r="W181" s="294" t="s">
        <v>799</v>
      </c>
      <c r="X181" s="294" t="s">
        <v>799</v>
      </c>
      <c r="Y181" s="294" t="s">
        <v>799</v>
      </c>
      <c r="Z181" s="294">
        <f>Z178</f>
        <v>9</v>
      </c>
      <c r="AA181" s="294">
        <f>AA178</f>
        <v>903</v>
      </c>
      <c r="AB181" s="437">
        <f>SUM(I181:AA181)</f>
        <v>15720</v>
      </c>
      <c r="AC181" s="39"/>
      <c r="AD181" s="39"/>
    </row>
    <row r="182" spans="1:31" s="286" customFormat="1" ht="16.5"/>
    <row r="183" spans="1:31" s="286" customFormat="1" ht="16.5"/>
    <row r="184" spans="1:31" s="286" customFormat="1" ht="16.5">
      <c r="A184" s="291" t="s">
        <v>1</v>
      </c>
      <c r="B184" s="285" t="s">
        <v>2</v>
      </c>
      <c r="C184" s="292" t="s">
        <v>3</v>
      </c>
      <c r="D184" s="291" t="s">
        <v>4</v>
      </c>
      <c r="E184" s="291" t="s">
        <v>5</v>
      </c>
      <c r="F184" s="284" t="s">
        <v>6</v>
      </c>
      <c r="G184" s="284" t="s">
        <v>7</v>
      </c>
      <c r="H184" s="284" t="s">
        <v>8</v>
      </c>
      <c r="I184" s="293" t="s">
        <v>9</v>
      </c>
      <c r="J184" s="293" t="s">
        <v>10</v>
      </c>
      <c r="K184" s="293" t="s">
        <v>11</v>
      </c>
      <c r="L184" s="293" t="s">
        <v>12</v>
      </c>
      <c r="M184" s="293" t="s">
        <v>13</v>
      </c>
      <c r="N184" s="293" t="s">
        <v>14</v>
      </c>
      <c r="O184" s="293" t="s">
        <v>15</v>
      </c>
      <c r="P184" s="293" t="s">
        <v>16</v>
      </c>
      <c r="Q184" s="293" t="s">
        <v>17</v>
      </c>
      <c r="R184" s="293" t="s">
        <v>18</v>
      </c>
      <c r="S184" s="293" t="s">
        <v>19</v>
      </c>
      <c r="T184" s="293" t="s">
        <v>20</v>
      </c>
      <c r="U184" s="295" t="s">
        <v>21</v>
      </c>
      <c r="V184" s="295" t="s">
        <v>22</v>
      </c>
      <c r="W184" s="295" t="s">
        <v>23</v>
      </c>
      <c r="X184" s="293" t="s">
        <v>24</v>
      </c>
      <c r="Y184" s="293" t="s">
        <v>25</v>
      </c>
      <c r="Z184" s="293" t="s">
        <v>26</v>
      </c>
      <c r="AA184" s="293" t="s">
        <v>27</v>
      </c>
      <c r="AB184" s="293" t="s">
        <v>28</v>
      </c>
      <c r="AC184" s="293" t="s">
        <v>29</v>
      </c>
      <c r="AD184" s="293" t="s">
        <v>30</v>
      </c>
      <c r="AE184" s="293" t="s">
        <v>31</v>
      </c>
    </row>
    <row r="185" spans="1:31" s="286" customFormat="1" ht="16.5">
      <c r="A185" s="287">
        <v>1</v>
      </c>
      <c r="B185" s="288">
        <v>11</v>
      </c>
      <c r="C185" s="299">
        <v>3225</v>
      </c>
      <c r="D185" s="289" t="s">
        <v>669</v>
      </c>
      <c r="E185" s="289"/>
      <c r="F185" s="298">
        <v>1544</v>
      </c>
      <c r="G185" s="289" t="s">
        <v>33</v>
      </c>
      <c r="H185" s="548">
        <v>592</v>
      </c>
      <c r="I185" s="294">
        <v>166</v>
      </c>
      <c r="J185" s="294">
        <v>229</v>
      </c>
      <c r="K185" s="294">
        <v>4</v>
      </c>
      <c r="L185" s="294">
        <v>15</v>
      </c>
      <c r="M185" s="294">
        <v>5</v>
      </c>
      <c r="N185" s="294">
        <v>0</v>
      </c>
      <c r="O185" s="294">
        <v>0</v>
      </c>
      <c r="P185" s="294">
        <v>0</v>
      </c>
      <c r="Q185" s="294">
        <v>1</v>
      </c>
      <c r="R185" s="294">
        <v>10</v>
      </c>
      <c r="S185" s="294">
        <v>0</v>
      </c>
      <c r="T185" s="294">
        <v>0</v>
      </c>
      <c r="U185" s="296">
        <v>1</v>
      </c>
      <c r="V185" s="296">
        <v>7</v>
      </c>
      <c r="W185" s="296">
        <v>0</v>
      </c>
      <c r="X185" s="294">
        <v>0</v>
      </c>
      <c r="Y185" s="294">
        <v>0</v>
      </c>
      <c r="Z185" s="294">
        <v>0</v>
      </c>
      <c r="AA185" s="294">
        <v>0</v>
      </c>
      <c r="AB185" s="294">
        <v>0</v>
      </c>
      <c r="AC185" s="294">
        <v>0</v>
      </c>
      <c r="AD185" s="294">
        <v>5</v>
      </c>
      <c r="AE185" s="294">
        <f>SUM(I185:AD185)</f>
        <v>443</v>
      </c>
    </row>
    <row r="186" spans="1:31" s="286" customFormat="1" ht="16.5">
      <c r="A186" s="287">
        <v>2</v>
      </c>
      <c r="B186" s="288">
        <v>11</v>
      </c>
      <c r="C186" s="299">
        <v>3225</v>
      </c>
      <c r="D186" s="289" t="s">
        <v>669</v>
      </c>
      <c r="E186" s="289"/>
      <c r="F186" s="298">
        <v>1544</v>
      </c>
      <c r="G186" s="289" t="s">
        <v>34</v>
      </c>
      <c r="H186" s="548">
        <v>591</v>
      </c>
      <c r="I186" s="294">
        <v>167</v>
      </c>
      <c r="J186" s="294">
        <v>213</v>
      </c>
      <c r="K186" s="294">
        <v>4</v>
      </c>
      <c r="L186" s="294">
        <v>9</v>
      </c>
      <c r="M186" s="294">
        <v>7</v>
      </c>
      <c r="N186" s="294">
        <v>0</v>
      </c>
      <c r="O186" s="294">
        <v>0</v>
      </c>
      <c r="P186" s="294">
        <v>0</v>
      </c>
      <c r="Q186" s="294">
        <v>1</v>
      </c>
      <c r="R186" s="294">
        <v>21</v>
      </c>
      <c r="S186" s="294">
        <v>0</v>
      </c>
      <c r="T186" s="294">
        <v>0</v>
      </c>
      <c r="U186" s="296">
        <v>2</v>
      </c>
      <c r="V186" s="296">
        <v>7</v>
      </c>
      <c r="W186" s="296">
        <v>0</v>
      </c>
      <c r="X186" s="294">
        <v>0</v>
      </c>
      <c r="Y186" s="294">
        <v>0</v>
      </c>
      <c r="Z186" s="294">
        <v>0</v>
      </c>
      <c r="AA186" s="294">
        <v>0</v>
      </c>
      <c r="AB186" s="294">
        <v>0</v>
      </c>
      <c r="AC186" s="294">
        <v>0</v>
      </c>
      <c r="AD186" s="294">
        <v>8</v>
      </c>
      <c r="AE186" s="294">
        <f t="shared" ref="AE186:AE202" si="30">SUM(I186:AD186)</f>
        <v>439</v>
      </c>
    </row>
    <row r="187" spans="1:31" s="286" customFormat="1" ht="16.5">
      <c r="A187" s="287">
        <v>3</v>
      </c>
      <c r="B187" s="288">
        <v>11</v>
      </c>
      <c r="C187" s="299">
        <v>3225</v>
      </c>
      <c r="D187" s="289" t="s">
        <v>669</v>
      </c>
      <c r="E187" s="289"/>
      <c r="F187" s="298">
        <v>1545</v>
      </c>
      <c r="G187" s="289" t="s">
        <v>33</v>
      </c>
      <c r="H187" s="548">
        <v>714</v>
      </c>
      <c r="I187" s="294">
        <v>183</v>
      </c>
      <c r="J187" s="294">
        <v>244</v>
      </c>
      <c r="K187" s="294">
        <v>4</v>
      </c>
      <c r="L187" s="294">
        <v>5</v>
      </c>
      <c r="M187" s="294">
        <v>2</v>
      </c>
      <c r="N187" s="294">
        <v>0</v>
      </c>
      <c r="O187" s="294">
        <v>0</v>
      </c>
      <c r="P187" s="294">
        <v>0</v>
      </c>
      <c r="Q187" s="294">
        <v>0</v>
      </c>
      <c r="R187" s="294">
        <v>28</v>
      </c>
      <c r="S187" s="294">
        <v>0</v>
      </c>
      <c r="T187" s="294">
        <v>1</v>
      </c>
      <c r="U187" s="296">
        <v>5</v>
      </c>
      <c r="V187" s="296">
        <v>8</v>
      </c>
      <c r="W187" s="296">
        <v>0</v>
      </c>
      <c r="X187" s="294">
        <v>0</v>
      </c>
      <c r="Y187" s="294">
        <v>0</v>
      </c>
      <c r="Z187" s="294">
        <v>0</v>
      </c>
      <c r="AA187" s="294">
        <v>0</v>
      </c>
      <c r="AB187" s="294">
        <v>0</v>
      </c>
      <c r="AC187" s="294">
        <v>0</v>
      </c>
      <c r="AD187" s="294">
        <v>14</v>
      </c>
      <c r="AE187" s="294">
        <f t="shared" si="30"/>
        <v>494</v>
      </c>
    </row>
    <row r="188" spans="1:31" s="286" customFormat="1" ht="16.5">
      <c r="A188" s="287">
        <v>4</v>
      </c>
      <c r="B188" s="288">
        <v>11</v>
      </c>
      <c r="C188" s="299">
        <v>3225</v>
      </c>
      <c r="D188" s="289" t="s">
        <v>669</v>
      </c>
      <c r="E188" s="289"/>
      <c r="F188" s="298">
        <v>1545</v>
      </c>
      <c r="G188" s="289" t="s">
        <v>34</v>
      </c>
      <c r="H188" s="548">
        <v>714</v>
      </c>
      <c r="I188" s="294">
        <v>203</v>
      </c>
      <c r="J188" s="294">
        <v>231</v>
      </c>
      <c r="K188" s="294">
        <v>6</v>
      </c>
      <c r="L188" s="294">
        <v>3</v>
      </c>
      <c r="M188" s="294">
        <v>4</v>
      </c>
      <c r="N188" s="294">
        <v>0</v>
      </c>
      <c r="O188" s="294">
        <v>0</v>
      </c>
      <c r="P188" s="294">
        <v>0</v>
      </c>
      <c r="Q188" s="294">
        <v>0</v>
      </c>
      <c r="R188" s="294">
        <v>21</v>
      </c>
      <c r="S188" s="294">
        <v>0</v>
      </c>
      <c r="T188" s="294">
        <v>0</v>
      </c>
      <c r="U188" s="296">
        <v>7</v>
      </c>
      <c r="V188" s="296">
        <v>8</v>
      </c>
      <c r="W188" s="296">
        <v>0</v>
      </c>
      <c r="X188" s="294">
        <v>0</v>
      </c>
      <c r="Y188" s="294">
        <v>0</v>
      </c>
      <c r="Z188" s="294">
        <v>0</v>
      </c>
      <c r="AA188" s="294">
        <v>0</v>
      </c>
      <c r="AB188" s="294">
        <v>0</v>
      </c>
      <c r="AC188" s="294">
        <v>0</v>
      </c>
      <c r="AD188" s="294">
        <v>8</v>
      </c>
      <c r="AE188" s="294">
        <f t="shared" si="30"/>
        <v>491</v>
      </c>
    </row>
    <row r="189" spans="1:31" s="286" customFormat="1" ht="16.5">
      <c r="A189" s="287">
        <v>5</v>
      </c>
      <c r="B189" s="288">
        <v>11</v>
      </c>
      <c r="C189" s="299">
        <v>3225</v>
      </c>
      <c r="D189" s="289" t="s">
        <v>669</v>
      </c>
      <c r="E189" s="289"/>
      <c r="F189" s="298">
        <v>1546</v>
      </c>
      <c r="G189" s="289" t="s">
        <v>33</v>
      </c>
      <c r="H189" s="548">
        <v>469</v>
      </c>
      <c r="I189" s="294">
        <v>94</v>
      </c>
      <c r="J189" s="294">
        <v>186</v>
      </c>
      <c r="K189" s="294">
        <v>4</v>
      </c>
      <c r="L189" s="294">
        <v>3</v>
      </c>
      <c r="M189" s="294">
        <v>2</v>
      </c>
      <c r="N189" s="294">
        <v>0</v>
      </c>
      <c r="O189" s="294">
        <v>0</v>
      </c>
      <c r="P189" s="294">
        <v>0</v>
      </c>
      <c r="Q189" s="294">
        <v>0</v>
      </c>
      <c r="R189" s="294">
        <v>27</v>
      </c>
      <c r="S189" s="294">
        <v>0</v>
      </c>
      <c r="T189" s="294">
        <v>0</v>
      </c>
      <c r="U189" s="296">
        <v>0</v>
      </c>
      <c r="V189" s="296">
        <v>9</v>
      </c>
      <c r="W189" s="296">
        <v>0</v>
      </c>
      <c r="X189" s="294">
        <v>0</v>
      </c>
      <c r="Y189" s="294">
        <v>0</v>
      </c>
      <c r="Z189" s="294">
        <v>0</v>
      </c>
      <c r="AA189" s="294">
        <v>0</v>
      </c>
      <c r="AB189" s="294">
        <v>0</v>
      </c>
      <c r="AC189" s="294">
        <v>0</v>
      </c>
      <c r="AD189" s="294">
        <v>4</v>
      </c>
      <c r="AE189" s="294">
        <f t="shared" si="30"/>
        <v>329</v>
      </c>
    </row>
    <row r="190" spans="1:31" s="286" customFormat="1" ht="16.5">
      <c r="A190" s="287">
        <v>6</v>
      </c>
      <c r="B190" s="288">
        <v>11</v>
      </c>
      <c r="C190" s="299">
        <v>3225</v>
      </c>
      <c r="D190" s="289" t="s">
        <v>669</v>
      </c>
      <c r="E190" s="289"/>
      <c r="F190" s="298">
        <v>1546</v>
      </c>
      <c r="G190" s="289" t="s">
        <v>34</v>
      </c>
      <c r="H190" s="548">
        <v>468</v>
      </c>
      <c r="I190" s="294">
        <v>112</v>
      </c>
      <c r="J190" s="294">
        <v>183</v>
      </c>
      <c r="K190" s="294">
        <v>1</v>
      </c>
      <c r="L190" s="294">
        <v>5</v>
      </c>
      <c r="M190" s="294">
        <v>4</v>
      </c>
      <c r="N190" s="294">
        <v>0</v>
      </c>
      <c r="O190" s="294">
        <v>0</v>
      </c>
      <c r="P190" s="294">
        <v>0</v>
      </c>
      <c r="Q190" s="294">
        <v>0</v>
      </c>
      <c r="R190" s="294">
        <v>23</v>
      </c>
      <c r="S190" s="294">
        <v>0</v>
      </c>
      <c r="T190" s="294">
        <v>0</v>
      </c>
      <c r="U190" s="296">
        <v>1</v>
      </c>
      <c r="V190" s="296">
        <v>9</v>
      </c>
      <c r="W190" s="296">
        <v>0</v>
      </c>
      <c r="X190" s="294">
        <v>0</v>
      </c>
      <c r="Y190" s="294">
        <v>0</v>
      </c>
      <c r="Z190" s="294">
        <v>0</v>
      </c>
      <c r="AA190" s="294">
        <v>0</v>
      </c>
      <c r="AB190" s="294">
        <v>0</v>
      </c>
      <c r="AC190" s="294">
        <v>0</v>
      </c>
      <c r="AD190" s="294">
        <v>4</v>
      </c>
      <c r="AE190" s="294">
        <f t="shared" si="30"/>
        <v>342</v>
      </c>
    </row>
    <row r="191" spans="1:31" s="286" customFormat="1" ht="16.5">
      <c r="A191" s="287">
        <v>7</v>
      </c>
      <c r="B191" s="288">
        <v>11</v>
      </c>
      <c r="C191" s="299">
        <v>3225</v>
      </c>
      <c r="D191" s="289" t="s">
        <v>669</v>
      </c>
      <c r="E191" s="289"/>
      <c r="F191" s="298">
        <v>1547</v>
      </c>
      <c r="G191" s="289" t="s">
        <v>33</v>
      </c>
      <c r="H191" s="548">
        <v>435</v>
      </c>
      <c r="I191" s="294">
        <v>91</v>
      </c>
      <c r="J191" s="294">
        <v>159</v>
      </c>
      <c r="K191" s="294">
        <v>8</v>
      </c>
      <c r="L191" s="294">
        <v>4</v>
      </c>
      <c r="M191" s="294">
        <v>0</v>
      </c>
      <c r="N191" s="294">
        <v>0</v>
      </c>
      <c r="O191" s="294">
        <v>0</v>
      </c>
      <c r="P191" s="294">
        <v>0</v>
      </c>
      <c r="Q191" s="294">
        <v>0</v>
      </c>
      <c r="R191" s="294">
        <v>45</v>
      </c>
      <c r="S191" s="294">
        <v>0</v>
      </c>
      <c r="T191" s="294">
        <v>1</v>
      </c>
      <c r="U191" s="296">
        <v>1</v>
      </c>
      <c r="V191" s="296">
        <v>1</v>
      </c>
      <c r="W191" s="296">
        <v>0</v>
      </c>
      <c r="X191" s="294">
        <v>0</v>
      </c>
      <c r="Y191" s="294">
        <v>0</v>
      </c>
      <c r="Z191" s="294">
        <v>0</v>
      </c>
      <c r="AA191" s="294">
        <v>0</v>
      </c>
      <c r="AB191" s="294">
        <v>0</v>
      </c>
      <c r="AC191" s="294">
        <v>0</v>
      </c>
      <c r="AD191" s="294">
        <v>3</v>
      </c>
      <c r="AE191" s="294">
        <f t="shared" si="30"/>
        <v>313</v>
      </c>
    </row>
    <row r="192" spans="1:31" s="286" customFormat="1" ht="16.5">
      <c r="A192" s="287">
        <v>8</v>
      </c>
      <c r="B192" s="288">
        <v>11</v>
      </c>
      <c r="C192" s="299">
        <v>3225</v>
      </c>
      <c r="D192" s="289" t="s">
        <v>669</v>
      </c>
      <c r="E192" s="289"/>
      <c r="F192" s="298">
        <v>1547</v>
      </c>
      <c r="G192" s="289" t="s">
        <v>34</v>
      </c>
      <c r="H192" s="548">
        <v>434</v>
      </c>
      <c r="I192" s="294">
        <v>109</v>
      </c>
      <c r="J192" s="294">
        <v>136</v>
      </c>
      <c r="K192" s="294">
        <v>6</v>
      </c>
      <c r="L192" s="294">
        <v>2</v>
      </c>
      <c r="M192" s="294">
        <v>0</v>
      </c>
      <c r="N192" s="294">
        <v>0</v>
      </c>
      <c r="O192" s="294">
        <v>0</v>
      </c>
      <c r="P192" s="294">
        <v>0</v>
      </c>
      <c r="Q192" s="294">
        <v>2</v>
      </c>
      <c r="R192" s="294">
        <v>45</v>
      </c>
      <c r="S192" s="294">
        <v>0</v>
      </c>
      <c r="T192" s="294">
        <v>0</v>
      </c>
      <c r="U192" s="296">
        <v>1</v>
      </c>
      <c r="V192" s="296">
        <v>2</v>
      </c>
      <c r="W192" s="296">
        <v>0</v>
      </c>
      <c r="X192" s="294">
        <v>0</v>
      </c>
      <c r="Y192" s="294">
        <v>0</v>
      </c>
      <c r="Z192" s="294">
        <v>0</v>
      </c>
      <c r="AA192" s="294">
        <v>0</v>
      </c>
      <c r="AB192" s="294">
        <v>0</v>
      </c>
      <c r="AC192" s="294">
        <v>0</v>
      </c>
      <c r="AD192" s="294">
        <v>5</v>
      </c>
      <c r="AE192" s="294">
        <f t="shared" si="30"/>
        <v>308</v>
      </c>
    </row>
    <row r="193" spans="1:31" s="286" customFormat="1" ht="16.5">
      <c r="A193" s="287">
        <v>9</v>
      </c>
      <c r="B193" s="288">
        <v>11</v>
      </c>
      <c r="C193" s="299">
        <v>3225</v>
      </c>
      <c r="D193" s="289" t="s">
        <v>669</v>
      </c>
      <c r="E193" s="289"/>
      <c r="F193" s="298">
        <v>1548</v>
      </c>
      <c r="G193" s="289" t="s">
        <v>33</v>
      </c>
      <c r="H193" s="548">
        <v>628</v>
      </c>
      <c r="I193" s="294">
        <v>190</v>
      </c>
      <c r="J193" s="294">
        <v>214</v>
      </c>
      <c r="K193" s="294">
        <v>14</v>
      </c>
      <c r="L193" s="294">
        <v>8</v>
      </c>
      <c r="M193" s="294">
        <v>5</v>
      </c>
      <c r="N193" s="294">
        <v>0</v>
      </c>
      <c r="O193" s="294">
        <v>0</v>
      </c>
      <c r="P193" s="294">
        <v>0</v>
      </c>
      <c r="Q193" s="294">
        <v>1</v>
      </c>
      <c r="R193" s="294">
        <v>19</v>
      </c>
      <c r="S193" s="294">
        <v>0</v>
      </c>
      <c r="T193" s="294">
        <v>0</v>
      </c>
      <c r="U193" s="296">
        <v>2</v>
      </c>
      <c r="V193" s="296">
        <v>8</v>
      </c>
      <c r="W193" s="296">
        <v>0</v>
      </c>
      <c r="X193" s="294">
        <v>0</v>
      </c>
      <c r="Y193" s="294">
        <v>0</v>
      </c>
      <c r="Z193" s="294">
        <v>0</v>
      </c>
      <c r="AA193" s="294">
        <v>0</v>
      </c>
      <c r="AB193" s="294">
        <v>0</v>
      </c>
      <c r="AC193" s="294">
        <v>0</v>
      </c>
      <c r="AD193" s="294">
        <v>5</v>
      </c>
      <c r="AE193" s="294">
        <f t="shared" si="30"/>
        <v>466</v>
      </c>
    </row>
    <row r="194" spans="1:31" s="286" customFormat="1" ht="16.5">
      <c r="A194" s="287">
        <v>10</v>
      </c>
      <c r="B194" s="288">
        <v>11</v>
      </c>
      <c r="C194" s="299">
        <v>3225</v>
      </c>
      <c r="D194" s="289" t="s">
        <v>669</v>
      </c>
      <c r="E194" s="289"/>
      <c r="F194" s="298">
        <v>1548</v>
      </c>
      <c r="G194" s="289" t="s">
        <v>34</v>
      </c>
      <c r="H194" s="548">
        <v>627</v>
      </c>
      <c r="I194" s="294">
        <v>163</v>
      </c>
      <c r="J194" s="294">
        <v>232</v>
      </c>
      <c r="K194" s="294">
        <v>8</v>
      </c>
      <c r="L194" s="294">
        <v>4</v>
      </c>
      <c r="M194" s="294">
        <v>2</v>
      </c>
      <c r="N194" s="294">
        <v>0</v>
      </c>
      <c r="O194" s="294">
        <v>0</v>
      </c>
      <c r="P194" s="294">
        <v>0</v>
      </c>
      <c r="Q194" s="294">
        <v>1</v>
      </c>
      <c r="R194" s="294">
        <v>15</v>
      </c>
      <c r="S194" s="294">
        <v>0</v>
      </c>
      <c r="T194" s="294">
        <v>0</v>
      </c>
      <c r="U194" s="296">
        <v>4</v>
      </c>
      <c r="V194" s="296">
        <v>10</v>
      </c>
      <c r="W194" s="296">
        <v>0</v>
      </c>
      <c r="X194" s="294">
        <v>0</v>
      </c>
      <c r="Y194" s="294">
        <v>0</v>
      </c>
      <c r="Z194" s="294">
        <v>0</v>
      </c>
      <c r="AA194" s="294">
        <v>0</v>
      </c>
      <c r="AB194" s="294">
        <v>0</v>
      </c>
      <c r="AC194" s="294">
        <v>0</v>
      </c>
      <c r="AD194" s="294">
        <v>7</v>
      </c>
      <c r="AE194" s="294">
        <f t="shared" si="30"/>
        <v>446</v>
      </c>
    </row>
    <row r="195" spans="1:31" s="286" customFormat="1" ht="16.5">
      <c r="A195" s="287">
        <v>11</v>
      </c>
      <c r="B195" s="288">
        <v>11</v>
      </c>
      <c r="C195" s="299">
        <v>3225</v>
      </c>
      <c r="D195" s="289" t="s">
        <v>669</v>
      </c>
      <c r="E195" s="289"/>
      <c r="F195" s="298">
        <v>1549</v>
      </c>
      <c r="G195" s="289" t="s">
        <v>33</v>
      </c>
      <c r="H195" s="548">
        <v>669</v>
      </c>
      <c r="I195" s="294">
        <v>224</v>
      </c>
      <c r="J195" s="294">
        <v>201</v>
      </c>
      <c r="K195" s="294">
        <v>2</v>
      </c>
      <c r="L195" s="294">
        <v>8</v>
      </c>
      <c r="M195" s="294">
        <v>10</v>
      </c>
      <c r="N195" s="294">
        <v>0</v>
      </c>
      <c r="O195" s="294">
        <v>0</v>
      </c>
      <c r="P195" s="294">
        <v>0</v>
      </c>
      <c r="Q195" s="294">
        <v>1</v>
      </c>
      <c r="R195" s="294">
        <v>13</v>
      </c>
      <c r="S195" s="294">
        <v>0</v>
      </c>
      <c r="T195" s="294">
        <v>1</v>
      </c>
      <c r="U195" s="296">
        <v>2</v>
      </c>
      <c r="V195" s="296">
        <v>3</v>
      </c>
      <c r="W195" s="296">
        <v>0</v>
      </c>
      <c r="X195" s="294">
        <v>0</v>
      </c>
      <c r="Y195" s="294">
        <v>0</v>
      </c>
      <c r="Z195" s="294">
        <v>0</v>
      </c>
      <c r="AA195" s="294">
        <v>0</v>
      </c>
      <c r="AB195" s="294">
        <v>0</v>
      </c>
      <c r="AC195" s="294">
        <v>0</v>
      </c>
      <c r="AD195" s="294">
        <v>7</v>
      </c>
      <c r="AE195" s="294">
        <f t="shared" si="30"/>
        <v>472</v>
      </c>
    </row>
    <row r="196" spans="1:31" s="286" customFormat="1" ht="16.5">
      <c r="A196" s="287">
        <v>12</v>
      </c>
      <c r="B196" s="288">
        <v>11</v>
      </c>
      <c r="C196" s="299">
        <v>3225</v>
      </c>
      <c r="D196" s="289" t="s">
        <v>669</v>
      </c>
      <c r="E196" s="289"/>
      <c r="F196" s="298">
        <v>1549</v>
      </c>
      <c r="G196" s="289" t="s">
        <v>34</v>
      </c>
      <c r="H196" s="548">
        <v>668</v>
      </c>
      <c r="I196" s="294">
        <v>254</v>
      </c>
      <c r="J196" s="294">
        <v>194</v>
      </c>
      <c r="K196" s="294">
        <v>4</v>
      </c>
      <c r="L196" s="294">
        <v>7</v>
      </c>
      <c r="M196" s="289">
        <v>5</v>
      </c>
      <c r="N196" s="294">
        <v>0</v>
      </c>
      <c r="O196" s="294">
        <v>0</v>
      </c>
      <c r="P196" s="294">
        <v>0</v>
      </c>
      <c r="Q196" s="294">
        <v>1</v>
      </c>
      <c r="R196" s="294">
        <v>13</v>
      </c>
      <c r="S196" s="294">
        <v>0</v>
      </c>
      <c r="T196" s="294">
        <v>1</v>
      </c>
      <c r="U196" s="296">
        <v>1</v>
      </c>
      <c r="V196" s="296">
        <v>9</v>
      </c>
      <c r="W196" s="296">
        <v>0</v>
      </c>
      <c r="X196" s="294">
        <v>0</v>
      </c>
      <c r="Y196" s="294">
        <v>0</v>
      </c>
      <c r="Z196" s="294">
        <v>0</v>
      </c>
      <c r="AA196" s="294">
        <v>0</v>
      </c>
      <c r="AB196" s="294">
        <v>0</v>
      </c>
      <c r="AC196" s="294">
        <v>0</v>
      </c>
      <c r="AD196" s="294">
        <v>3</v>
      </c>
      <c r="AE196" s="294">
        <f t="shared" si="30"/>
        <v>492</v>
      </c>
    </row>
    <row r="197" spans="1:31" s="286" customFormat="1" ht="16.5">
      <c r="A197" s="28">
        <v>13</v>
      </c>
      <c r="B197" s="29">
        <v>11</v>
      </c>
      <c r="C197" s="299">
        <v>3225</v>
      </c>
      <c r="D197" s="289" t="s">
        <v>669</v>
      </c>
      <c r="E197" s="289"/>
      <c r="F197" s="298">
        <v>1550</v>
      </c>
      <c r="G197" s="289" t="s">
        <v>33</v>
      </c>
      <c r="H197" s="548">
        <v>605</v>
      </c>
      <c r="I197" s="294">
        <v>251</v>
      </c>
      <c r="J197" s="294">
        <v>209</v>
      </c>
      <c r="K197" s="294">
        <v>2</v>
      </c>
      <c r="L197" s="294">
        <v>4</v>
      </c>
      <c r="M197" s="294">
        <v>2</v>
      </c>
      <c r="N197" s="294">
        <v>0</v>
      </c>
      <c r="O197" s="294">
        <v>0</v>
      </c>
      <c r="P197" s="294">
        <v>0</v>
      </c>
      <c r="Q197" s="294">
        <v>0</v>
      </c>
      <c r="R197" s="294">
        <v>10</v>
      </c>
      <c r="S197" s="294">
        <v>0</v>
      </c>
      <c r="T197" s="294">
        <v>0</v>
      </c>
      <c r="U197" s="296">
        <v>0</v>
      </c>
      <c r="V197" s="296">
        <v>1</v>
      </c>
      <c r="W197" s="296">
        <v>0</v>
      </c>
      <c r="X197" s="294">
        <v>0</v>
      </c>
      <c r="Y197" s="294">
        <v>0</v>
      </c>
      <c r="Z197" s="294">
        <v>0</v>
      </c>
      <c r="AA197" s="294">
        <v>0</v>
      </c>
      <c r="AB197" s="294">
        <v>0</v>
      </c>
      <c r="AC197" s="294">
        <v>0</v>
      </c>
      <c r="AD197" s="294">
        <v>3</v>
      </c>
      <c r="AE197" s="294">
        <f t="shared" si="30"/>
        <v>482</v>
      </c>
    </row>
    <row r="198" spans="1:31" s="286" customFormat="1" ht="16.5">
      <c r="A198" s="28">
        <v>14</v>
      </c>
      <c r="B198" s="29">
        <v>11</v>
      </c>
      <c r="C198" s="299">
        <v>3225</v>
      </c>
      <c r="D198" s="289" t="s">
        <v>669</v>
      </c>
      <c r="E198" s="289"/>
      <c r="F198" s="298">
        <v>1550</v>
      </c>
      <c r="G198" s="289" t="s">
        <v>34</v>
      </c>
      <c r="H198" s="548">
        <v>605</v>
      </c>
      <c r="I198" s="294">
        <v>250</v>
      </c>
      <c r="J198" s="294">
        <v>205</v>
      </c>
      <c r="K198" s="294">
        <v>2</v>
      </c>
      <c r="L198" s="294">
        <v>4</v>
      </c>
      <c r="M198" s="294">
        <v>4</v>
      </c>
      <c r="N198" s="294">
        <v>0</v>
      </c>
      <c r="O198" s="294">
        <v>0</v>
      </c>
      <c r="P198" s="294">
        <v>0</v>
      </c>
      <c r="Q198" s="294">
        <v>0</v>
      </c>
      <c r="R198" s="294">
        <v>15</v>
      </c>
      <c r="S198" s="294">
        <v>0</v>
      </c>
      <c r="T198" s="294">
        <v>1</v>
      </c>
      <c r="U198" s="296">
        <v>2</v>
      </c>
      <c r="V198" s="296">
        <v>3</v>
      </c>
      <c r="W198" s="296">
        <v>0</v>
      </c>
      <c r="X198" s="294">
        <v>0</v>
      </c>
      <c r="Y198" s="294">
        <v>0</v>
      </c>
      <c r="Z198" s="294">
        <v>0</v>
      </c>
      <c r="AA198" s="294">
        <v>0</v>
      </c>
      <c r="AB198" s="294">
        <v>0</v>
      </c>
      <c r="AC198" s="294">
        <v>0</v>
      </c>
      <c r="AD198" s="294">
        <v>6</v>
      </c>
      <c r="AE198" s="294">
        <f t="shared" si="30"/>
        <v>492</v>
      </c>
    </row>
    <row r="199" spans="1:31" s="286" customFormat="1" ht="16.5">
      <c r="A199" s="28">
        <v>15</v>
      </c>
      <c r="B199" s="29">
        <v>11</v>
      </c>
      <c r="C199" s="299">
        <v>3225</v>
      </c>
      <c r="D199" s="289" t="s">
        <v>669</v>
      </c>
      <c r="E199" s="289"/>
      <c r="F199" s="298">
        <v>1550</v>
      </c>
      <c r="G199" s="289" t="s">
        <v>102</v>
      </c>
      <c r="H199" s="548">
        <v>573</v>
      </c>
      <c r="I199" s="294">
        <v>163</v>
      </c>
      <c r="J199" s="294">
        <v>183</v>
      </c>
      <c r="K199" s="294">
        <v>1</v>
      </c>
      <c r="L199" s="294">
        <v>12</v>
      </c>
      <c r="M199" s="294">
        <v>9</v>
      </c>
      <c r="N199" s="294">
        <v>0</v>
      </c>
      <c r="O199" s="294">
        <v>0</v>
      </c>
      <c r="P199" s="294">
        <v>0</v>
      </c>
      <c r="Q199" s="294">
        <v>1</v>
      </c>
      <c r="R199" s="294">
        <v>16</v>
      </c>
      <c r="S199" s="294">
        <v>0</v>
      </c>
      <c r="T199" s="294">
        <v>0</v>
      </c>
      <c r="U199" s="296">
        <v>7</v>
      </c>
      <c r="V199" s="296">
        <v>6</v>
      </c>
      <c r="W199" s="296">
        <v>0</v>
      </c>
      <c r="X199" s="294">
        <v>0</v>
      </c>
      <c r="Y199" s="294">
        <v>0</v>
      </c>
      <c r="Z199" s="294">
        <v>0</v>
      </c>
      <c r="AA199" s="294">
        <v>0</v>
      </c>
      <c r="AB199" s="294">
        <v>0</v>
      </c>
      <c r="AC199" s="294">
        <v>0</v>
      </c>
      <c r="AD199" s="294">
        <v>8</v>
      </c>
      <c r="AE199" s="294">
        <f t="shared" si="30"/>
        <v>406</v>
      </c>
    </row>
    <row r="200" spans="1:31" s="286" customFormat="1" ht="16.5">
      <c r="A200" s="28">
        <v>16</v>
      </c>
      <c r="B200" s="29">
        <v>11</v>
      </c>
      <c r="C200" s="299">
        <v>3225</v>
      </c>
      <c r="D200" s="289" t="s">
        <v>669</v>
      </c>
      <c r="E200" s="289"/>
      <c r="F200" s="298">
        <v>1551</v>
      </c>
      <c r="G200" s="289" t="s">
        <v>33</v>
      </c>
      <c r="H200" s="548">
        <v>223</v>
      </c>
      <c r="I200" s="294">
        <v>96</v>
      </c>
      <c r="J200" s="294">
        <v>62</v>
      </c>
      <c r="K200" s="294">
        <v>6</v>
      </c>
      <c r="L200" s="294">
        <v>1</v>
      </c>
      <c r="M200" s="294">
        <v>4</v>
      </c>
      <c r="N200" s="294">
        <v>0</v>
      </c>
      <c r="O200" s="294">
        <v>0</v>
      </c>
      <c r="P200" s="294">
        <v>0</v>
      </c>
      <c r="Q200" s="294">
        <v>0</v>
      </c>
      <c r="R200" s="294">
        <v>3</v>
      </c>
      <c r="S200" s="294">
        <v>0</v>
      </c>
      <c r="T200" s="294">
        <v>0</v>
      </c>
      <c r="U200" s="296">
        <v>1</v>
      </c>
      <c r="V200" s="296">
        <v>3</v>
      </c>
      <c r="W200" s="296">
        <v>0</v>
      </c>
      <c r="X200" s="294">
        <v>0</v>
      </c>
      <c r="Y200" s="294">
        <v>0</v>
      </c>
      <c r="Z200" s="294">
        <v>0</v>
      </c>
      <c r="AA200" s="294">
        <v>0</v>
      </c>
      <c r="AB200" s="294">
        <v>0</v>
      </c>
      <c r="AC200" s="294">
        <v>0</v>
      </c>
      <c r="AD200" s="294">
        <v>8</v>
      </c>
      <c r="AE200" s="294">
        <f t="shared" si="30"/>
        <v>184</v>
      </c>
    </row>
    <row r="201" spans="1:31" s="286" customFormat="1" ht="16.5">
      <c r="A201" s="28">
        <v>17</v>
      </c>
      <c r="B201" s="29">
        <v>11</v>
      </c>
      <c r="C201" s="299">
        <v>3225</v>
      </c>
      <c r="D201" s="289" t="s">
        <v>669</v>
      </c>
      <c r="E201" s="289"/>
      <c r="F201" s="298">
        <v>1552</v>
      </c>
      <c r="G201" s="289" t="s">
        <v>33</v>
      </c>
      <c r="H201" s="548">
        <v>243</v>
      </c>
      <c r="I201" s="294">
        <v>80</v>
      </c>
      <c r="J201" s="294">
        <v>61</v>
      </c>
      <c r="K201" s="294">
        <v>0</v>
      </c>
      <c r="L201" s="294">
        <v>2</v>
      </c>
      <c r="M201" s="294">
        <v>3</v>
      </c>
      <c r="N201" s="294">
        <v>0</v>
      </c>
      <c r="O201" s="294">
        <v>0</v>
      </c>
      <c r="P201" s="294">
        <v>0</v>
      </c>
      <c r="Q201" s="294">
        <v>0</v>
      </c>
      <c r="R201" s="294">
        <v>2</v>
      </c>
      <c r="S201" s="294">
        <v>0</v>
      </c>
      <c r="T201" s="294">
        <v>0</v>
      </c>
      <c r="U201" s="296">
        <v>0</v>
      </c>
      <c r="V201" s="296">
        <v>0</v>
      </c>
      <c r="W201" s="296">
        <v>0</v>
      </c>
      <c r="X201" s="294">
        <v>0</v>
      </c>
      <c r="Y201" s="294">
        <v>0</v>
      </c>
      <c r="Z201" s="294">
        <v>0</v>
      </c>
      <c r="AA201" s="294">
        <v>0</v>
      </c>
      <c r="AB201" s="294">
        <v>0</v>
      </c>
      <c r="AC201" s="294">
        <v>0</v>
      </c>
      <c r="AD201" s="294">
        <v>6</v>
      </c>
      <c r="AE201" s="294">
        <f t="shared" si="30"/>
        <v>154</v>
      </c>
    </row>
    <row r="202" spans="1:31" s="286" customFormat="1" ht="16.5">
      <c r="A202" s="28">
        <v>18</v>
      </c>
      <c r="B202" s="29">
        <v>11</v>
      </c>
      <c r="C202" s="299">
        <v>3225</v>
      </c>
      <c r="D202" s="289" t="s">
        <v>669</v>
      </c>
      <c r="E202" s="289"/>
      <c r="F202" s="298">
        <v>1552</v>
      </c>
      <c r="G202" s="289" t="s">
        <v>118</v>
      </c>
      <c r="H202" s="548">
        <v>479</v>
      </c>
      <c r="I202" s="294">
        <v>201</v>
      </c>
      <c r="J202" s="294">
        <v>107</v>
      </c>
      <c r="K202" s="294">
        <v>2</v>
      </c>
      <c r="L202" s="294">
        <v>10</v>
      </c>
      <c r="M202" s="294">
        <v>0</v>
      </c>
      <c r="N202" s="294">
        <v>0</v>
      </c>
      <c r="O202" s="294">
        <v>0</v>
      </c>
      <c r="P202" s="294">
        <v>0</v>
      </c>
      <c r="Q202" s="294">
        <v>3</v>
      </c>
      <c r="R202" s="294">
        <v>20</v>
      </c>
      <c r="S202" s="294">
        <v>0</v>
      </c>
      <c r="T202" s="294">
        <v>1</v>
      </c>
      <c r="U202" s="296">
        <v>3</v>
      </c>
      <c r="V202" s="296">
        <v>1</v>
      </c>
      <c r="W202" s="296">
        <v>0</v>
      </c>
      <c r="X202" s="294">
        <v>0</v>
      </c>
      <c r="Y202" s="294">
        <v>0</v>
      </c>
      <c r="Z202" s="294">
        <v>0</v>
      </c>
      <c r="AA202" s="294">
        <v>0</v>
      </c>
      <c r="AB202" s="294">
        <v>0</v>
      </c>
      <c r="AC202" s="294">
        <v>0</v>
      </c>
      <c r="AD202" s="294">
        <v>6</v>
      </c>
      <c r="AE202" s="294">
        <f t="shared" si="30"/>
        <v>354</v>
      </c>
    </row>
    <row r="203" spans="1:31" s="286" customFormat="1" ht="16.5">
      <c r="C203" s="300" t="s">
        <v>65</v>
      </c>
      <c r="D203" s="688" t="s">
        <v>66</v>
      </c>
      <c r="E203" s="688"/>
      <c r="F203" s="316"/>
      <c r="G203" s="316"/>
      <c r="H203" s="302">
        <f t="shared" ref="H203" si="31">SUM(H185:H202)</f>
        <v>9737</v>
      </c>
      <c r="I203" s="302">
        <f>SUM(I185:I202)</f>
        <v>2997</v>
      </c>
      <c r="J203" s="302">
        <f t="shared" ref="J203:AE203" si="32">SUM(J185:J202)</f>
        <v>3249</v>
      </c>
      <c r="K203" s="302">
        <f t="shared" si="32"/>
        <v>78</v>
      </c>
      <c r="L203" s="302">
        <f t="shared" si="32"/>
        <v>106</v>
      </c>
      <c r="M203" s="302">
        <f t="shared" si="32"/>
        <v>68</v>
      </c>
      <c r="N203" s="302">
        <f t="shared" si="32"/>
        <v>0</v>
      </c>
      <c r="O203" s="302">
        <f t="shared" si="32"/>
        <v>0</v>
      </c>
      <c r="P203" s="302">
        <f t="shared" si="32"/>
        <v>0</v>
      </c>
      <c r="Q203" s="302">
        <f>SUM(Q185:Q202)</f>
        <v>12</v>
      </c>
      <c r="R203" s="302">
        <f t="shared" si="32"/>
        <v>346</v>
      </c>
      <c r="S203" s="302">
        <f t="shared" si="32"/>
        <v>0</v>
      </c>
      <c r="T203" s="302">
        <f t="shared" si="32"/>
        <v>6</v>
      </c>
      <c r="U203" s="302">
        <f t="shared" si="32"/>
        <v>40</v>
      </c>
      <c r="V203" s="302">
        <f t="shared" si="32"/>
        <v>95</v>
      </c>
      <c r="W203" s="302">
        <f t="shared" si="32"/>
        <v>0</v>
      </c>
      <c r="X203" s="302">
        <f t="shared" si="32"/>
        <v>0</v>
      </c>
      <c r="Y203" s="302">
        <f t="shared" si="32"/>
        <v>0</v>
      </c>
      <c r="Z203" s="302">
        <f t="shared" si="32"/>
        <v>0</v>
      </c>
      <c r="AA203" s="302">
        <f t="shared" si="32"/>
        <v>0</v>
      </c>
      <c r="AB203" s="302">
        <f t="shared" si="32"/>
        <v>0</v>
      </c>
      <c r="AC203" s="302">
        <f t="shared" si="32"/>
        <v>0</v>
      </c>
      <c r="AD203" s="302">
        <f t="shared" si="32"/>
        <v>110</v>
      </c>
      <c r="AE203" s="646">
        <f t="shared" si="32"/>
        <v>7107</v>
      </c>
    </row>
    <row r="204" spans="1:31" s="286" customFormat="1" ht="16.5">
      <c r="D204" s="286" t="s">
        <v>798</v>
      </c>
      <c r="F204" s="297"/>
      <c r="G204" s="297"/>
      <c r="AE204" s="647">
        <v>6997</v>
      </c>
    </row>
    <row r="205" spans="1:31" s="286" customFormat="1" ht="16.5">
      <c r="C205" s="300" t="s">
        <v>67</v>
      </c>
      <c r="D205" s="689" t="s">
        <v>68</v>
      </c>
      <c r="E205" s="690"/>
      <c r="F205" s="690"/>
      <c r="G205" s="691"/>
      <c r="H205" s="301" t="s">
        <v>8</v>
      </c>
      <c r="I205" s="293" t="s">
        <v>9</v>
      </c>
      <c r="J205" s="293" t="s">
        <v>10</v>
      </c>
      <c r="K205" s="293" t="s">
        <v>11</v>
      </c>
      <c r="L205" s="293" t="s">
        <v>12</v>
      </c>
      <c r="M205" s="293" t="s">
        <v>13</v>
      </c>
      <c r="N205" s="293" t="s">
        <v>14</v>
      </c>
      <c r="O205" s="293" t="s">
        <v>15</v>
      </c>
      <c r="P205" s="293" t="s">
        <v>16</v>
      </c>
      <c r="Q205" s="293" t="s">
        <v>17</v>
      </c>
      <c r="R205" s="293" t="s">
        <v>18</v>
      </c>
      <c r="S205" s="293" t="s">
        <v>19</v>
      </c>
      <c r="T205" s="293" t="s">
        <v>20</v>
      </c>
      <c r="U205" s="293" t="s">
        <v>24</v>
      </c>
      <c r="V205" s="293" t="s">
        <v>25</v>
      </c>
      <c r="W205" s="293" t="s">
        <v>26</v>
      </c>
      <c r="X205" s="293" t="s">
        <v>27</v>
      </c>
      <c r="Y205" s="293" t="s">
        <v>28</v>
      </c>
      <c r="Z205" s="293" t="s">
        <v>29</v>
      </c>
      <c r="AA205" s="293" t="s">
        <v>30</v>
      </c>
      <c r="AB205" s="293" t="s">
        <v>31</v>
      </c>
    </row>
    <row r="206" spans="1:31" s="286" customFormat="1" ht="16.5">
      <c r="D206" s="692"/>
      <c r="E206" s="693"/>
      <c r="F206" s="693"/>
      <c r="G206" s="694"/>
      <c r="H206" s="294">
        <f>H203</f>
        <v>9737</v>
      </c>
      <c r="I206" s="294">
        <f>I203+20</f>
        <v>3017</v>
      </c>
      <c r="J206" s="294">
        <f>J203+48</f>
        <v>3297</v>
      </c>
      <c r="K206" s="294">
        <f>K203+20</f>
        <v>98</v>
      </c>
      <c r="L206" s="294">
        <f>L203+47</f>
        <v>153</v>
      </c>
      <c r="M206" s="294">
        <f t="shared" ref="M206:T206" si="33">M203</f>
        <v>68</v>
      </c>
      <c r="N206" s="294">
        <f t="shared" si="33"/>
        <v>0</v>
      </c>
      <c r="O206" s="294">
        <f t="shared" si="33"/>
        <v>0</v>
      </c>
      <c r="P206" s="294">
        <f t="shared" si="33"/>
        <v>0</v>
      </c>
      <c r="Q206" s="294">
        <f t="shared" si="33"/>
        <v>12</v>
      </c>
      <c r="R206" s="294">
        <f t="shared" si="33"/>
        <v>346</v>
      </c>
      <c r="S206" s="294">
        <f t="shared" si="33"/>
        <v>0</v>
      </c>
      <c r="T206" s="294">
        <f t="shared" si="33"/>
        <v>6</v>
      </c>
      <c r="U206" s="294">
        <f>X185</f>
        <v>0</v>
      </c>
      <c r="V206" s="294">
        <f t="shared" ref="V206:Y206" si="34">Y185</f>
        <v>0</v>
      </c>
      <c r="W206" s="294">
        <f t="shared" si="34"/>
        <v>0</v>
      </c>
      <c r="X206" s="294">
        <f t="shared" si="34"/>
        <v>0</v>
      </c>
      <c r="Y206" s="294">
        <f t="shared" si="34"/>
        <v>0</v>
      </c>
      <c r="Z206" s="294">
        <f>AC203</f>
        <v>0</v>
      </c>
      <c r="AA206" s="294">
        <f>AD203</f>
        <v>110</v>
      </c>
      <c r="AB206" s="294">
        <f>SUM(I206:AA206)</f>
        <v>7107</v>
      </c>
    </row>
    <row r="207" spans="1:31" s="286" customFormat="1" ht="16.5">
      <c r="F207" s="297"/>
      <c r="G207" s="297"/>
    </row>
    <row r="208" spans="1:31" s="286" customFormat="1" ht="30.75" customHeight="1">
      <c r="C208" s="300" t="s">
        <v>69</v>
      </c>
      <c r="D208" s="695" t="s">
        <v>70</v>
      </c>
      <c r="E208" s="695"/>
      <c r="F208" s="695"/>
      <c r="G208" s="695"/>
      <c r="H208" s="301" t="s">
        <v>8</v>
      </c>
      <c r="I208" s="696" t="s">
        <v>71</v>
      </c>
      <c r="J208" s="696"/>
      <c r="K208" s="696" t="s">
        <v>72</v>
      </c>
      <c r="L208" s="696"/>
      <c r="M208" s="293" t="s">
        <v>13</v>
      </c>
      <c r="N208" s="293" t="s">
        <v>14</v>
      </c>
      <c r="O208" s="293" t="s">
        <v>15</v>
      </c>
      <c r="P208" s="293" t="s">
        <v>16</v>
      </c>
      <c r="Q208" s="293" t="s">
        <v>17</v>
      </c>
      <c r="R208" s="293" t="s">
        <v>18</v>
      </c>
      <c r="S208" s="293" t="s">
        <v>19</v>
      </c>
      <c r="T208" s="293" t="s">
        <v>20</v>
      </c>
      <c r="U208" s="293" t="s">
        <v>24</v>
      </c>
      <c r="V208" s="293" t="s">
        <v>25</v>
      </c>
      <c r="W208" s="293" t="s">
        <v>26</v>
      </c>
      <c r="X208" s="293" t="s">
        <v>27</v>
      </c>
      <c r="Y208" s="293" t="s">
        <v>28</v>
      </c>
      <c r="Z208" s="293" t="s">
        <v>29</v>
      </c>
      <c r="AA208" s="293" t="s">
        <v>30</v>
      </c>
      <c r="AB208" s="293" t="s">
        <v>31</v>
      </c>
    </row>
    <row r="209" spans="1:31" s="286" customFormat="1" ht="16.5">
      <c r="D209" s="695"/>
      <c r="E209" s="695"/>
      <c r="F209" s="695"/>
      <c r="G209" s="695"/>
      <c r="H209" s="294">
        <f>H203</f>
        <v>9737</v>
      </c>
      <c r="I209" s="697">
        <f>I206+K206</f>
        <v>3115</v>
      </c>
      <c r="J209" s="697"/>
      <c r="K209" s="697">
        <f>J206+L206</f>
        <v>3450</v>
      </c>
      <c r="L209" s="697"/>
      <c r="M209" s="294">
        <f>M206</f>
        <v>68</v>
      </c>
      <c r="N209" s="294" t="s">
        <v>799</v>
      </c>
      <c r="O209" s="294" t="s">
        <v>799</v>
      </c>
      <c r="P209" s="294" t="s">
        <v>799</v>
      </c>
      <c r="Q209" s="294">
        <f t="shared" ref="Q209:R209" si="35">Q206</f>
        <v>12</v>
      </c>
      <c r="R209" s="294">
        <f t="shared" si="35"/>
        <v>346</v>
      </c>
      <c r="S209" s="294" t="s">
        <v>799</v>
      </c>
      <c r="T209" s="294">
        <f>T206</f>
        <v>6</v>
      </c>
      <c r="U209" s="510" t="s">
        <v>799</v>
      </c>
      <c r="V209" s="510" t="s">
        <v>799</v>
      </c>
      <c r="W209" s="510" t="s">
        <v>799</v>
      </c>
      <c r="X209" s="510" t="s">
        <v>799</v>
      </c>
      <c r="Y209" s="510" t="s">
        <v>799</v>
      </c>
      <c r="Z209" s="294">
        <f>Z206</f>
        <v>0</v>
      </c>
      <c r="AA209" s="294">
        <f>AA206</f>
        <v>110</v>
      </c>
      <c r="AB209" s="294">
        <f>SUM(I209:AA209)</f>
        <v>7107</v>
      </c>
    </row>
    <row r="210" spans="1:31" s="286" customFormat="1" ht="16.5"/>
    <row r="211" spans="1:31" s="286" customFormat="1" ht="16.5"/>
    <row r="212" spans="1:31" s="286" customFormat="1" ht="16.5">
      <c r="A212" s="291" t="s">
        <v>1</v>
      </c>
      <c r="B212" s="285" t="s">
        <v>2</v>
      </c>
      <c r="C212" s="292" t="s">
        <v>3</v>
      </c>
      <c r="D212" s="291" t="s">
        <v>4</v>
      </c>
      <c r="E212" s="291" t="s">
        <v>5</v>
      </c>
      <c r="F212" s="284" t="s">
        <v>6</v>
      </c>
      <c r="G212" s="284" t="s">
        <v>7</v>
      </c>
      <c r="H212" s="284" t="s">
        <v>8</v>
      </c>
      <c r="I212" s="293" t="s">
        <v>9</v>
      </c>
      <c r="J212" s="293" t="s">
        <v>10</v>
      </c>
      <c r="K212" s="293" t="s">
        <v>11</v>
      </c>
      <c r="L212" s="293" t="s">
        <v>12</v>
      </c>
      <c r="M212" s="293" t="s">
        <v>13</v>
      </c>
      <c r="N212" s="293" t="s">
        <v>14</v>
      </c>
      <c r="O212" s="293" t="s">
        <v>15</v>
      </c>
      <c r="P212" s="293" t="s">
        <v>16</v>
      </c>
      <c r="Q212" s="293" t="s">
        <v>17</v>
      </c>
      <c r="R212" s="293" t="s">
        <v>18</v>
      </c>
      <c r="S212" s="293" t="s">
        <v>19</v>
      </c>
      <c r="T212" s="293" t="s">
        <v>20</v>
      </c>
      <c r="U212" s="295" t="s">
        <v>21</v>
      </c>
      <c r="V212" s="295" t="s">
        <v>22</v>
      </c>
      <c r="W212" s="295" t="s">
        <v>23</v>
      </c>
      <c r="X212" s="293" t="s">
        <v>24</v>
      </c>
      <c r="Y212" s="293" t="s">
        <v>25</v>
      </c>
      <c r="Z212" s="293" t="s">
        <v>26</v>
      </c>
      <c r="AA212" s="293" t="s">
        <v>27</v>
      </c>
      <c r="AB212" s="293" t="s">
        <v>28</v>
      </c>
      <c r="AC212" s="293" t="s">
        <v>29</v>
      </c>
      <c r="AD212" s="293" t="s">
        <v>30</v>
      </c>
      <c r="AE212" s="293" t="s">
        <v>31</v>
      </c>
    </row>
    <row r="213" spans="1:31" s="286" customFormat="1" ht="16.5">
      <c r="A213" s="287">
        <v>1</v>
      </c>
      <c r="B213" s="288">
        <v>11</v>
      </c>
      <c r="C213" s="299">
        <v>405</v>
      </c>
      <c r="D213" s="289" t="s">
        <v>670</v>
      </c>
      <c r="E213" s="351"/>
      <c r="F213" s="298">
        <v>1888</v>
      </c>
      <c r="G213" s="289" t="s">
        <v>33</v>
      </c>
      <c r="H213" s="290">
        <v>696</v>
      </c>
      <c r="I213" s="294">
        <v>8</v>
      </c>
      <c r="J213" s="294">
        <v>225</v>
      </c>
      <c r="K213" s="294">
        <v>65</v>
      </c>
      <c r="L213" s="294">
        <v>1</v>
      </c>
      <c r="M213" s="294">
        <v>200</v>
      </c>
      <c r="N213" s="294">
        <v>0</v>
      </c>
      <c r="O213" s="294">
        <v>0</v>
      </c>
      <c r="P213" s="294">
        <v>1</v>
      </c>
      <c r="Q213" s="294">
        <v>0</v>
      </c>
      <c r="R213" s="294">
        <v>18</v>
      </c>
      <c r="S213" s="294">
        <v>0</v>
      </c>
      <c r="T213" s="294">
        <v>1</v>
      </c>
      <c r="U213" s="296">
        <v>7</v>
      </c>
      <c r="V213" s="296">
        <v>4</v>
      </c>
      <c r="W213" s="296">
        <v>0</v>
      </c>
      <c r="X213" s="294">
        <v>0</v>
      </c>
      <c r="Y213" s="294">
        <v>0</v>
      </c>
      <c r="Z213" s="294">
        <v>0</v>
      </c>
      <c r="AA213" s="294">
        <v>0</v>
      </c>
      <c r="AB213" s="294">
        <v>0</v>
      </c>
      <c r="AC213" s="294">
        <v>0</v>
      </c>
      <c r="AD213" s="294">
        <v>9</v>
      </c>
      <c r="AE213" s="294">
        <f>SUM(I213:AD213)</f>
        <v>539</v>
      </c>
    </row>
    <row r="214" spans="1:31" s="286" customFormat="1" ht="16.5">
      <c r="A214" s="287">
        <v>2</v>
      </c>
      <c r="B214" s="288">
        <v>11</v>
      </c>
      <c r="C214" s="299">
        <v>405</v>
      </c>
      <c r="D214" s="289" t="s">
        <v>670</v>
      </c>
      <c r="E214" s="351"/>
      <c r="F214" s="298">
        <v>1889</v>
      </c>
      <c r="G214" s="289" t="s">
        <v>33</v>
      </c>
      <c r="H214" s="290">
        <v>495</v>
      </c>
      <c r="I214" s="294">
        <v>15</v>
      </c>
      <c r="J214" s="294">
        <v>167</v>
      </c>
      <c r="K214" s="294">
        <v>22</v>
      </c>
      <c r="L214" s="294">
        <v>0</v>
      </c>
      <c r="M214" s="294">
        <v>160</v>
      </c>
      <c r="N214" s="294">
        <v>0</v>
      </c>
      <c r="O214" s="294">
        <v>0</v>
      </c>
      <c r="P214" s="294">
        <v>0</v>
      </c>
      <c r="Q214" s="294">
        <v>0</v>
      </c>
      <c r="R214" s="294">
        <v>7</v>
      </c>
      <c r="S214" s="294">
        <v>0</v>
      </c>
      <c r="T214" s="294">
        <v>0</v>
      </c>
      <c r="U214" s="296">
        <v>1</v>
      </c>
      <c r="V214" s="296">
        <v>3</v>
      </c>
      <c r="W214" s="296">
        <v>0</v>
      </c>
      <c r="X214" s="294">
        <v>0</v>
      </c>
      <c r="Y214" s="294">
        <v>0</v>
      </c>
      <c r="Z214" s="294">
        <v>0</v>
      </c>
      <c r="AA214" s="294">
        <v>0</v>
      </c>
      <c r="AB214" s="294">
        <v>0</v>
      </c>
      <c r="AC214" s="294">
        <v>0</v>
      </c>
      <c r="AD214" s="294">
        <v>6</v>
      </c>
      <c r="AE214" s="294">
        <f t="shared" ref="AE214:AE230" si="36">SUM(I214:AD214)</f>
        <v>381</v>
      </c>
    </row>
    <row r="215" spans="1:31" s="286" customFormat="1" ht="16.5">
      <c r="A215" s="287">
        <v>3</v>
      </c>
      <c r="B215" s="288">
        <v>11</v>
      </c>
      <c r="C215" s="299">
        <v>405</v>
      </c>
      <c r="D215" s="289" t="s">
        <v>670</v>
      </c>
      <c r="E215" s="351"/>
      <c r="F215" s="298">
        <v>1889</v>
      </c>
      <c r="G215" s="289" t="s">
        <v>34</v>
      </c>
      <c r="H215" s="290">
        <v>495</v>
      </c>
      <c r="I215" s="294">
        <v>8</v>
      </c>
      <c r="J215" s="294">
        <v>143</v>
      </c>
      <c r="K215" s="294">
        <v>31</v>
      </c>
      <c r="L215" s="294">
        <v>1</v>
      </c>
      <c r="M215" s="294">
        <v>183</v>
      </c>
      <c r="N215" s="294">
        <v>0</v>
      </c>
      <c r="O215" s="294">
        <v>0</v>
      </c>
      <c r="P215" s="294">
        <v>0</v>
      </c>
      <c r="Q215" s="294">
        <v>0</v>
      </c>
      <c r="R215" s="294">
        <v>13</v>
      </c>
      <c r="S215" s="294">
        <v>0</v>
      </c>
      <c r="T215" s="294">
        <v>0</v>
      </c>
      <c r="U215" s="296">
        <v>3</v>
      </c>
      <c r="V215" s="296">
        <v>0</v>
      </c>
      <c r="W215" s="296">
        <v>0</v>
      </c>
      <c r="X215" s="294">
        <v>0</v>
      </c>
      <c r="Y215" s="294">
        <v>0</v>
      </c>
      <c r="Z215" s="294">
        <v>0</v>
      </c>
      <c r="AA215" s="294">
        <v>0</v>
      </c>
      <c r="AB215" s="294">
        <v>0</v>
      </c>
      <c r="AC215" s="294">
        <v>0</v>
      </c>
      <c r="AD215" s="294">
        <v>9</v>
      </c>
      <c r="AE215" s="294">
        <f t="shared" si="36"/>
        <v>391</v>
      </c>
    </row>
    <row r="216" spans="1:31" s="286" customFormat="1" ht="16.5">
      <c r="A216" s="287">
        <v>4</v>
      </c>
      <c r="B216" s="288">
        <v>11</v>
      </c>
      <c r="C216" s="299">
        <v>405</v>
      </c>
      <c r="D216" s="289" t="s">
        <v>670</v>
      </c>
      <c r="E216" s="351"/>
      <c r="F216" s="298">
        <v>1890</v>
      </c>
      <c r="G216" s="289" t="s">
        <v>33</v>
      </c>
      <c r="H216" s="290">
        <v>693</v>
      </c>
      <c r="I216" s="294">
        <v>13</v>
      </c>
      <c r="J216" s="294">
        <v>141</v>
      </c>
      <c r="K216" s="294">
        <v>26</v>
      </c>
      <c r="L216" s="294">
        <v>4</v>
      </c>
      <c r="M216" s="294">
        <v>116</v>
      </c>
      <c r="N216" s="294">
        <v>3</v>
      </c>
      <c r="O216" s="294">
        <v>0</v>
      </c>
      <c r="P216" s="294">
        <v>4</v>
      </c>
      <c r="Q216" s="294">
        <v>3</v>
      </c>
      <c r="R216" s="294">
        <v>62</v>
      </c>
      <c r="S216" s="294">
        <v>0</v>
      </c>
      <c r="T216" s="294">
        <v>4</v>
      </c>
      <c r="U216" s="296">
        <v>0</v>
      </c>
      <c r="V216" s="296">
        <v>4</v>
      </c>
      <c r="W216" s="296">
        <v>0</v>
      </c>
      <c r="X216" s="294">
        <v>0</v>
      </c>
      <c r="Y216" s="294">
        <v>0</v>
      </c>
      <c r="Z216" s="294">
        <v>0</v>
      </c>
      <c r="AA216" s="294">
        <v>0</v>
      </c>
      <c r="AB216" s="294">
        <v>0</v>
      </c>
      <c r="AC216" s="294">
        <v>0</v>
      </c>
      <c r="AD216" s="294">
        <v>11</v>
      </c>
      <c r="AE216" s="294">
        <f t="shared" si="36"/>
        <v>391</v>
      </c>
    </row>
    <row r="217" spans="1:31" s="286" customFormat="1" ht="16.5">
      <c r="A217" s="287">
        <v>5</v>
      </c>
      <c r="B217" s="288">
        <v>11</v>
      </c>
      <c r="C217" s="299">
        <v>405</v>
      </c>
      <c r="D217" s="289" t="s">
        <v>670</v>
      </c>
      <c r="E217" s="351"/>
      <c r="F217" s="298">
        <v>1890</v>
      </c>
      <c r="G217" s="289" t="s">
        <v>34</v>
      </c>
      <c r="H217" s="290">
        <v>693</v>
      </c>
      <c r="I217" s="294">
        <v>7</v>
      </c>
      <c r="J217" s="294">
        <v>148</v>
      </c>
      <c r="K217" s="294">
        <v>28</v>
      </c>
      <c r="L217" s="294">
        <v>3</v>
      </c>
      <c r="M217" s="294">
        <v>131</v>
      </c>
      <c r="N217" s="294">
        <v>8</v>
      </c>
      <c r="O217" s="294">
        <v>0</v>
      </c>
      <c r="P217" s="294">
        <v>7</v>
      </c>
      <c r="Q217" s="294">
        <v>4</v>
      </c>
      <c r="R217" s="294">
        <v>37</v>
      </c>
      <c r="S217" s="294">
        <v>0</v>
      </c>
      <c r="T217" s="294">
        <v>3</v>
      </c>
      <c r="U217" s="296">
        <v>1</v>
      </c>
      <c r="V217" s="296">
        <v>0</v>
      </c>
      <c r="W217" s="296">
        <v>0</v>
      </c>
      <c r="X217" s="294">
        <v>0</v>
      </c>
      <c r="Y217" s="294">
        <v>0</v>
      </c>
      <c r="Z217" s="294">
        <v>0</v>
      </c>
      <c r="AA217" s="294">
        <v>0</v>
      </c>
      <c r="AB217" s="294">
        <v>0</v>
      </c>
      <c r="AC217" s="294">
        <v>0</v>
      </c>
      <c r="AD217" s="294">
        <v>11</v>
      </c>
      <c r="AE217" s="294">
        <f t="shared" si="36"/>
        <v>388</v>
      </c>
    </row>
    <row r="218" spans="1:31" s="286" customFormat="1" ht="16.5">
      <c r="A218" s="287">
        <v>6</v>
      </c>
      <c r="B218" s="288">
        <v>11</v>
      </c>
      <c r="C218" s="299">
        <v>405</v>
      </c>
      <c r="D218" s="289" t="s">
        <v>670</v>
      </c>
      <c r="E218" s="351"/>
      <c r="F218" s="298">
        <v>1891</v>
      </c>
      <c r="G218" s="289" t="s">
        <v>33</v>
      </c>
      <c r="H218" s="290">
        <v>675</v>
      </c>
      <c r="I218" s="294">
        <v>7</v>
      </c>
      <c r="J218" s="294">
        <v>109</v>
      </c>
      <c r="K218" s="294">
        <v>28</v>
      </c>
      <c r="L218" s="294">
        <v>2</v>
      </c>
      <c r="M218" s="294">
        <v>125</v>
      </c>
      <c r="N218" s="294">
        <v>2</v>
      </c>
      <c r="O218" s="294">
        <v>0</v>
      </c>
      <c r="P218" s="294">
        <v>1</v>
      </c>
      <c r="Q218" s="294">
        <v>2</v>
      </c>
      <c r="R218" s="294">
        <v>61</v>
      </c>
      <c r="S218" s="294">
        <v>0</v>
      </c>
      <c r="T218" s="294">
        <v>1</v>
      </c>
      <c r="U218" s="296">
        <v>4</v>
      </c>
      <c r="V218" s="296">
        <v>0</v>
      </c>
      <c r="W218" s="296">
        <v>0</v>
      </c>
      <c r="X218" s="294">
        <v>0</v>
      </c>
      <c r="Y218" s="294">
        <v>0</v>
      </c>
      <c r="Z218" s="294">
        <v>0</v>
      </c>
      <c r="AA218" s="294">
        <v>0</v>
      </c>
      <c r="AB218" s="294">
        <v>0</v>
      </c>
      <c r="AC218" s="294">
        <v>0</v>
      </c>
      <c r="AD218" s="294">
        <v>14</v>
      </c>
      <c r="AE218" s="294">
        <f t="shared" si="36"/>
        <v>356</v>
      </c>
    </row>
    <row r="219" spans="1:31" s="286" customFormat="1" ht="16.5">
      <c r="A219" s="287">
        <v>7</v>
      </c>
      <c r="B219" s="288">
        <v>11</v>
      </c>
      <c r="C219" s="299">
        <v>405</v>
      </c>
      <c r="D219" s="289" t="s">
        <v>670</v>
      </c>
      <c r="E219" s="351"/>
      <c r="F219" s="298">
        <v>1891</v>
      </c>
      <c r="G219" s="289" t="s">
        <v>34</v>
      </c>
      <c r="H219" s="290">
        <v>675</v>
      </c>
      <c r="I219" s="294">
        <v>0</v>
      </c>
      <c r="J219" s="294">
        <v>0</v>
      </c>
      <c r="K219" s="294">
        <v>0</v>
      </c>
      <c r="L219" s="294">
        <v>0</v>
      </c>
      <c r="M219" s="294">
        <v>129</v>
      </c>
      <c r="N219" s="294">
        <v>0</v>
      </c>
      <c r="O219" s="294">
        <v>0</v>
      </c>
      <c r="P219" s="294">
        <v>4</v>
      </c>
      <c r="Q219" s="294">
        <v>9</v>
      </c>
      <c r="R219" s="294">
        <v>63</v>
      </c>
      <c r="S219" s="294">
        <v>0</v>
      </c>
      <c r="T219" s="294">
        <v>1</v>
      </c>
      <c r="U219" s="296">
        <v>48</v>
      </c>
      <c r="V219" s="296">
        <v>108</v>
      </c>
      <c r="W219" s="296">
        <v>0</v>
      </c>
      <c r="X219" s="294">
        <v>0</v>
      </c>
      <c r="Y219" s="294">
        <v>0</v>
      </c>
      <c r="Z219" s="294">
        <v>0</v>
      </c>
      <c r="AA219" s="294">
        <v>0</v>
      </c>
      <c r="AB219" s="294">
        <v>0</v>
      </c>
      <c r="AC219" s="294">
        <v>0</v>
      </c>
      <c r="AD219" s="294">
        <v>13</v>
      </c>
      <c r="AE219" s="294">
        <f t="shared" si="36"/>
        <v>375</v>
      </c>
    </row>
    <row r="220" spans="1:31" s="286" customFormat="1" ht="16.5">
      <c r="A220" s="287">
        <v>8</v>
      </c>
      <c r="B220" s="288">
        <v>11</v>
      </c>
      <c r="C220" s="299">
        <v>405</v>
      </c>
      <c r="D220" s="289" t="s">
        <v>670</v>
      </c>
      <c r="E220" s="351"/>
      <c r="F220" s="298">
        <v>1892</v>
      </c>
      <c r="G220" s="289" t="s">
        <v>33</v>
      </c>
      <c r="H220" s="290">
        <v>509</v>
      </c>
      <c r="I220" s="294">
        <v>26</v>
      </c>
      <c r="J220" s="294">
        <v>70</v>
      </c>
      <c r="K220" s="294">
        <v>39</v>
      </c>
      <c r="L220" s="294">
        <v>2</v>
      </c>
      <c r="M220" s="294">
        <v>71</v>
      </c>
      <c r="N220" s="294">
        <v>3</v>
      </c>
      <c r="O220" s="294">
        <v>0</v>
      </c>
      <c r="P220" s="294">
        <v>7</v>
      </c>
      <c r="Q220" s="294">
        <v>1</v>
      </c>
      <c r="R220" s="294">
        <v>35</v>
      </c>
      <c r="S220" s="294">
        <v>0</v>
      </c>
      <c r="T220" s="294">
        <v>0</v>
      </c>
      <c r="U220" s="296">
        <v>11</v>
      </c>
      <c r="V220" s="296">
        <v>1</v>
      </c>
      <c r="W220" s="296">
        <v>0</v>
      </c>
      <c r="X220" s="294">
        <v>0</v>
      </c>
      <c r="Y220" s="294">
        <v>0</v>
      </c>
      <c r="Z220" s="294">
        <v>0</v>
      </c>
      <c r="AA220" s="294">
        <v>0</v>
      </c>
      <c r="AB220" s="294">
        <v>0</v>
      </c>
      <c r="AC220" s="294">
        <v>0</v>
      </c>
      <c r="AD220" s="294">
        <v>11</v>
      </c>
      <c r="AE220" s="294">
        <f t="shared" si="36"/>
        <v>277</v>
      </c>
    </row>
    <row r="221" spans="1:31" s="286" customFormat="1" ht="16.5">
      <c r="A221" s="287">
        <v>9</v>
      </c>
      <c r="B221" s="288">
        <v>11</v>
      </c>
      <c r="C221" s="299">
        <v>405</v>
      </c>
      <c r="D221" s="289" t="s">
        <v>670</v>
      </c>
      <c r="E221" s="351"/>
      <c r="F221" s="298">
        <v>1892</v>
      </c>
      <c r="G221" s="289" t="s">
        <v>34</v>
      </c>
      <c r="H221" s="290">
        <v>508</v>
      </c>
      <c r="I221" s="294">
        <v>26</v>
      </c>
      <c r="J221" s="294">
        <v>88</v>
      </c>
      <c r="K221" s="294">
        <v>34</v>
      </c>
      <c r="L221" s="294">
        <v>2</v>
      </c>
      <c r="M221" s="294">
        <v>77</v>
      </c>
      <c r="N221" s="294">
        <v>1</v>
      </c>
      <c r="O221" s="294">
        <v>0</v>
      </c>
      <c r="P221" s="294">
        <v>7</v>
      </c>
      <c r="Q221" s="294">
        <v>1</v>
      </c>
      <c r="R221" s="294">
        <v>41</v>
      </c>
      <c r="S221" s="294">
        <v>0</v>
      </c>
      <c r="T221" s="294">
        <v>1</v>
      </c>
      <c r="U221" s="296">
        <v>9</v>
      </c>
      <c r="V221" s="296">
        <v>2</v>
      </c>
      <c r="W221" s="296">
        <v>0</v>
      </c>
      <c r="X221" s="294">
        <v>0</v>
      </c>
      <c r="Y221" s="294">
        <v>0</v>
      </c>
      <c r="Z221" s="294">
        <v>0</v>
      </c>
      <c r="AA221" s="294">
        <v>0</v>
      </c>
      <c r="AB221" s="294">
        <v>0</v>
      </c>
      <c r="AC221" s="294">
        <v>0</v>
      </c>
      <c r="AD221" s="294">
        <v>13</v>
      </c>
      <c r="AE221" s="294">
        <f t="shared" si="36"/>
        <v>302</v>
      </c>
    </row>
    <row r="222" spans="1:31" s="286" customFormat="1" ht="16.5">
      <c r="A222" s="287">
        <v>10</v>
      </c>
      <c r="B222" s="288">
        <v>11</v>
      </c>
      <c r="C222" s="299">
        <v>405</v>
      </c>
      <c r="D222" s="289" t="s">
        <v>670</v>
      </c>
      <c r="E222" s="351"/>
      <c r="F222" s="298">
        <v>1893</v>
      </c>
      <c r="G222" s="289" t="s">
        <v>33</v>
      </c>
      <c r="H222" s="290">
        <v>574</v>
      </c>
      <c r="I222" s="294">
        <v>10</v>
      </c>
      <c r="J222" s="294">
        <v>76</v>
      </c>
      <c r="K222" s="294">
        <v>28</v>
      </c>
      <c r="L222" s="294">
        <v>4</v>
      </c>
      <c r="M222" s="294">
        <v>55</v>
      </c>
      <c r="N222" s="294">
        <v>0</v>
      </c>
      <c r="O222" s="294">
        <v>0</v>
      </c>
      <c r="P222" s="294">
        <v>6</v>
      </c>
      <c r="Q222" s="294">
        <v>2</v>
      </c>
      <c r="R222" s="294">
        <v>38</v>
      </c>
      <c r="S222" s="294">
        <v>0</v>
      </c>
      <c r="T222" s="294">
        <v>5</v>
      </c>
      <c r="U222" s="296">
        <v>3</v>
      </c>
      <c r="V222" s="296">
        <v>0</v>
      </c>
      <c r="W222" s="296">
        <v>0</v>
      </c>
      <c r="X222" s="294">
        <v>0</v>
      </c>
      <c r="Y222" s="294">
        <v>0</v>
      </c>
      <c r="Z222" s="294">
        <v>0</v>
      </c>
      <c r="AA222" s="294">
        <v>0</v>
      </c>
      <c r="AB222" s="294">
        <v>0</v>
      </c>
      <c r="AC222" s="294">
        <v>1</v>
      </c>
      <c r="AD222" s="294">
        <v>16</v>
      </c>
      <c r="AE222" s="294">
        <f t="shared" si="36"/>
        <v>244</v>
      </c>
    </row>
    <row r="223" spans="1:31" s="286" customFormat="1" ht="16.5">
      <c r="A223" s="287">
        <v>11</v>
      </c>
      <c r="B223" s="288">
        <v>11</v>
      </c>
      <c r="C223" s="299">
        <v>405</v>
      </c>
      <c r="D223" s="289" t="s">
        <v>670</v>
      </c>
      <c r="E223" s="351"/>
      <c r="F223" s="298">
        <v>1893</v>
      </c>
      <c r="G223" s="289" t="s">
        <v>34</v>
      </c>
      <c r="H223" s="290">
        <v>574</v>
      </c>
      <c r="I223" s="294">
        <v>11</v>
      </c>
      <c r="J223" s="294">
        <v>103</v>
      </c>
      <c r="K223" s="294">
        <v>29</v>
      </c>
      <c r="L223" s="294">
        <v>4</v>
      </c>
      <c r="M223" s="294">
        <v>66</v>
      </c>
      <c r="N223" s="294">
        <v>2</v>
      </c>
      <c r="O223" s="294">
        <v>0</v>
      </c>
      <c r="P223" s="294">
        <v>5</v>
      </c>
      <c r="Q223" s="294">
        <v>2</v>
      </c>
      <c r="R223" s="294">
        <v>29</v>
      </c>
      <c r="S223" s="294">
        <v>0</v>
      </c>
      <c r="T223" s="294">
        <v>4</v>
      </c>
      <c r="U223" s="296">
        <v>0</v>
      </c>
      <c r="V223" s="296">
        <v>0</v>
      </c>
      <c r="W223" s="296">
        <v>0</v>
      </c>
      <c r="X223" s="294">
        <v>0</v>
      </c>
      <c r="Y223" s="294">
        <v>0</v>
      </c>
      <c r="Z223" s="294">
        <v>0</v>
      </c>
      <c r="AA223" s="294">
        <v>0</v>
      </c>
      <c r="AB223" s="294">
        <v>0</v>
      </c>
      <c r="AC223" s="294">
        <v>0</v>
      </c>
      <c r="AD223" s="294">
        <v>11</v>
      </c>
      <c r="AE223" s="294">
        <f t="shared" si="36"/>
        <v>266</v>
      </c>
    </row>
    <row r="224" spans="1:31" s="286" customFormat="1" ht="16.5">
      <c r="A224" s="287">
        <v>12</v>
      </c>
      <c r="B224" s="288">
        <v>11</v>
      </c>
      <c r="C224" s="299">
        <v>405</v>
      </c>
      <c r="D224" s="289" t="s">
        <v>670</v>
      </c>
      <c r="E224" s="351"/>
      <c r="F224" s="298">
        <v>1893</v>
      </c>
      <c r="G224" s="289" t="s">
        <v>35</v>
      </c>
      <c r="H224" s="290">
        <v>573</v>
      </c>
      <c r="I224" s="294">
        <v>15</v>
      </c>
      <c r="J224" s="294">
        <v>62</v>
      </c>
      <c r="K224" s="294">
        <v>17</v>
      </c>
      <c r="L224" s="294">
        <v>3</v>
      </c>
      <c r="M224" s="294">
        <v>58</v>
      </c>
      <c r="N224" s="294">
        <v>2</v>
      </c>
      <c r="O224" s="294">
        <v>0</v>
      </c>
      <c r="P224" s="294">
        <v>14</v>
      </c>
      <c r="Q224" s="294">
        <v>4</v>
      </c>
      <c r="R224" s="294">
        <v>46</v>
      </c>
      <c r="S224" s="294">
        <v>0</v>
      </c>
      <c r="T224" s="294">
        <v>1</v>
      </c>
      <c r="U224" s="296">
        <v>6</v>
      </c>
      <c r="V224" s="296">
        <v>1</v>
      </c>
      <c r="W224" s="296">
        <v>0</v>
      </c>
      <c r="X224" s="294">
        <v>0</v>
      </c>
      <c r="Y224" s="294">
        <v>0</v>
      </c>
      <c r="Z224" s="294">
        <v>0</v>
      </c>
      <c r="AA224" s="294">
        <v>0</v>
      </c>
      <c r="AB224" s="294">
        <v>0</v>
      </c>
      <c r="AC224" s="294">
        <v>0</v>
      </c>
      <c r="AD224" s="294">
        <v>11</v>
      </c>
      <c r="AE224" s="294">
        <f t="shared" si="36"/>
        <v>240</v>
      </c>
    </row>
    <row r="225" spans="1:31" s="286" customFormat="1" ht="16.5">
      <c r="A225" s="287">
        <v>13</v>
      </c>
      <c r="B225" s="288">
        <v>11</v>
      </c>
      <c r="C225" s="299">
        <v>405</v>
      </c>
      <c r="D225" s="289" t="s">
        <v>670</v>
      </c>
      <c r="E225" s="351"/>
      <c r="F225" s="298">
        <v>1894</v>
      </c>
      <c r="G225" s="289" t="s">
        <v>33</v>
      </c>
      <c r="H225" s="290">
        <v>695</v>
      </c>
      <c r="I225" s="294">
        <v>12</v>
      </c>
      <c r="J225" s="294">
        <v>164</v>
      </c>
      <c r="K225" s="294">
        <v>30</v>
      </c>
      <c r="L225" s="294">
        <v>0</v>
      </c>
      <c r="M225" s="294">
        <v>173</v>
      </c>
      <c r="N225" s="294">
        <v>4</v>
      </c>
      <c r="O225" s="294">
        <v>0</v>
      </c>
      <c r="P225" s="294">
        <v>1</v>
      </c>
      <c r="Q225" s="294">
        <v>2</v>
      </c>
      <c r="R225" s="294">
        <v>34</v>
      </c>
      <c r="S225" s="294">
        <v>0</v>
      </c>
      <c r="T225" s="294">
        <v>1</v>
      </c>
      <c r="U225" s="296">
        <v>2</v>
      </c>
      <c r="V225" s="296">
        <v>5</v>
      </c>
      <c r="W225" s="296">
        <v>0</v>
      </c>
      <c r="X225" s="294">
        <v>0</v>
      </c>
      <c r="Y225" s="294">
        <v>0</v>
      </c>
      <c r="Z225" s="294">
        <v>0</v>
      </c>
      <c r="AA225" s="294">
        <v>0</v>
      </c>
      <c r="AB225" s="294">
        <v>0</v>
      </c>
      <c r="AC225" s="294">
        <v>0</v>
      </c>
      <c r="AD225" s="294">
        <v>19</v>
      </c>
      <c r="AE225" s="294">
        <f t="shared" si="36"/>
        <v>447</v>
      </c>
    </row>
    <row r="226" spans="1:31" s="286" customFormat="1" ht="16.5">
      <c r="A226" s="287">
        <v>14</v>
      </c>
      <c r="B226" s="288">
        <v>11</v>
      </c>
      <c r="C226" s="299">
        <v>405</v>
      </c>
      <c r="D226" s="289" t="s">
        <v>670</v>
      </c>
      <c r="E226" s="351"/>
      <c r="F226" s="298">
        <v>1894</v>
      </c>
      <c r="G226" s="289" t="s">
        <v>34</v>
      </c>
      <c r="H226" s="290">
        <v>694</v>
      </c>
      <c r="I226" s="294">
        <v>18</v>
      </c>
      <c r="J226" s="294">
        <v>154</v>
      </c>
      <c r="K226" s="294">
        <v>25</v>
      </c>
      <c r="L226" s="294">
        <v>1</v>
      </c>
      <c r="M226" s="294">
        <v>169</v>
      </c>
      <c r="N226" s="294">
        <v>2</v>
      </c>
      <c r="O226" s="294">
        <v>0</v>
      </c>
      <c r="P226" s="294">
        <v>4</v>
      </c>
      <c r="Q226" s="294">
        <v>0</v>
      </c>
      <c r="R226" s="294">
        <v>38</v>
      </c>
      <c r="S226" s="294">
        <v>0</v>
      </c>
      <c r="T226" s="294">
        <v>3</v>
      </c>
      <c r="U226" s="296">
        <v>2</v>
      </c>
      <c r="V226" s="296">
        <v>6</v>
      </c>
      <c r="W226" s="296">
        <v>0</v>
      </c>
      <c r="X226" s="294">
        <v>0</v>
      </c>
      <c r="Y226" s="294">
        <v>0</v>
      </c>
      <c r="Z226" s="294">
        <v>0</v>
      </c>
      <c r="AA226" s="294">
        <v>0</v>
      </c>
      <c r="AB226" s="294">
        <v>0</v>
      </c>
      <c r="AC226" s="294">
        <v>0</v>
      </c>
      <c r="AD226" s="294">
        <v>18</v>
      </c>
      <c r="AE226" s="294">
        <f t="shared" si="36"/>
        <v>440</v>
      </c>
    </row>
    <row r="227" spans="1:31" s="286" customFormat="1" ht="16.5">
      <c r="A227" s="287">
        <v>15</v>
      </c>
      <c r="B227" s="288">
        <v>11</v>
      </c>
      <c r="C227" s="299">
        <v>405</v>
      </c>
      <c r="D227" s="289" t="s">
        <v>670</v>
      </c>
      <c r="E227" s="351"/>
      <c r="F227" s="298">
        <v>1895</v>
      </c>
      <c r="G227" s="289" t="s">
        <v>33</v>
      </c>
      <c r="H227" s="290">
        <v>617</v>
      </c>
      <c r="I227" s="294">
        <v>14</v>
      </c>
      <c r="J227" s="294">
        <v>198</v>
      </c>
      <c r="K227" s="294">
        <v>46</v>
      </c>
      <c r="L227" s="294">
        <v>3</v>
      </c>
      <c r="M227" s="294">
        <v>208</v>
      </c>
      <c r="N227" s="294">
        <v>0</v>
      </c>
      <c r="O227" s="294">
        <v>0</v>
      </c>
      <c r="P227" s="294">
        <v>1</v>
      </c>
      <c r="Q227" s="294">
        <v>1</v>
      </c>
      <c r="R227" s="294">
        <v>5</v>
      </c>
      <c r="S227" s="294">
        <v>0</v>
      </c>
      <c r="T227" s="294">
        <v>1</v>
      </c>
      <c r="U227" s="296">
        <v>3</v>
      </c>
      <c r="V227" s="296">
        <v>2</v>
      </c>
      <c r="W227" s="296">
        <v>0</v>
      </c>
      <c r="X227" s="294">
        <v>0</v>
      </c>
      <c r="Y227" s="294">
        <v>0</v>
      </c>
      <c r="Z227" s="294">
        <v>0</v>
      </c>
      <c r="AA227" s="294">
        <v>0</v>
      </c>
      <c r="AB227" s="294">
        <v>0</v>
      </c>
      <c r="AC227" s="294">
        <v>0</v>
      </c>
      <c r="AD227" s="294">
        <v>8</v>
      </c>
      <c r="AE227" s="294">
        <f t="shared" si="36"/>
        <v>490</v>
      </c>
    </row>
    <row r="228" spans="1:31" s="286" customFormat="1" ht="16.5">
      <c r="A228" s="287">
        <v>16</v>
      </c>
      <c r="B228" s="288">
        <v>11</v>
      </c>
      <c r="C228" s="299">
        <v>405</v>
      </c>
      <c r="D228" s="289" t="s">
        <v>670</v>
      </c>
      <c r="E228" s="351"/>
      <c r="F228" s="298">
        <v>1895</v>
      </c>
      <c r="G228" s="289" t="s">
        <v>34</v>
      </c>
      <c r="H228" s="290">
        <v>617</v>
      </c>
      <c r="I228" s="294">
        <v>16</v>
      </c>
      <c r="J228" s="294">
        <v>178</v>
      </c>
      <c r="K228" s="294">
        <v>39</v>
      </c>
      <c r="L228" s="294">
        <v>1</v>
      </c>
      <c r="M228" s="294">
        <v>210</v>
      </c>
      <c r="N228" s="294">
        <v>1</v>
      </c>
      <c r="O228" s="294">
        <v>0</v>
      </c>
      <c r="P228" s="294">
        <v>0</v>
      </c>
      <c r="Q228" s="294">
        <v>0</v>
      </c>
      <c r="R228" s="294">
        <v>8</v>
      </c>
      <c r="S228" s="294">
        <v>0</v>
      </c>
      <c r="T228" s="294">
        <v>2</v>
      </c>
      <c r="U228" s="296">
        <v>5</v>
      </c>
      <c r="V228" s="296">
        <v>1</v>
      </c>
      <c r="W228" s="296">
        <v>0</v>
      </c>
      <c r="X228" s="294">
        <v>0</v>
      </c>
      <c r="Y228" s="294">
        <v>0</v>
      </c>
      <c r="Z228" s="294">
        <v>0</v>
      </c>
      <c r="AA228" s="294">
        <v>0</v>
      </c>
      <c r="AB228" s="294">
        <v>0</v>
      </c>
      <c r="AC228" s="294">
        <v>0</v>
      </c>
      <c r="AD228" s="294">
        <v>10</v>
      </c>
      <c r="AE228" s="294">
        <f t="shared" si="36"/>
        <v>471</v>
      </c>
    </row>
    <row r="229" spans="1:31" s="286" customFormat="1" ht="16.5">
      <c r="A229" s="287">
        <v>17</v>
      </c>
      <c r="B229" s="288">
        <v>11</v>
      </c>
      <c r="C229" s="299">
        <v>405</v>
      </c>
      <c r="D229" s="289" t="s">
        <v>670</v>
      </c>
      <c r="E229" s="351"/>
      <c r="F229" s="298">
        <v>1896</v>
      </c>
      <c r="G229" s="289" t="s">
        <v>33</v>
      </c>
      <c r="H229" s="290">
        <v>652</v>
      </c>
      <c r="I229" s="294">
        <v>6</v>
      </c>
      <c r="J229" s="294">
        <v>225</v>
      </c>
      <c r="K229" s="294">
        <v>37</v>
      </c>
      <c r="L229" s="294">
        <v>1</v>
      </c>
      <c r="M229" s="294">
        <v>182</v>
      </c>
      <c r="N229" s="294">
        <v>1</v>
      </c>
      <c r="O229" s="294">
        <v>0</v>
      </c>
      <c r="P229" s="294">
        <v>0</v>
      </c>
      <c r="Q229" s="294">
        <v>0</v>
      </c>
      <c r="R229" s="294">
        <v>8</v>
      </c>
      <c r="S229" s="294">
        <v>0</v>
      </c>
      <c r="T229" s="294">
        <v>0</v>
      </c>
      <c r="U229" s="296">
        <v>4</v>
      </c>
      <c r="V229" s="296">
        <v>1</v>
      </c>
      <c r="W229" s="296">
        <v>0</v>
      </c>
      <c r="X229" s="294">
        <v>0</v>
      </c>
      <c r="Y229" s="294">
        <v>0</v>
      </c>
      <c r="Z229" s="294">
        <v>0</v>
      </c>
      <c r="AA229" s="294">
        <v>0</v>
      </c>
      <c r="AB229" s="294">
        <v>0</v>
      </c>
      <c r="AC229" s="294">
        <v>0</v>
      </c>
      <c r="AD229" s="294">
        <v>7</v>
      </c>
      <c r="AE229" s="294">
        <f t="shared" si="36"/>
        <v>472</v>
      </c>
    </row>
    <row r="230" spans="1:31" s="286" customFormat="1" ht="16.5">
      <c r="A230" s="287">
        <v>18</v>
      </c>
      <c r="B230" s="288">
        <v>11</v>
      </c>
      <c r="C230" s="299">
        <v>405</v>
      </c>
      <c r="D230" s="289" t="s">
        <v>670</v>
      </c>
      <c r="E230" s="351"/>
      <c r="F230" s="298">
        <v>1897</v>
      </c>
      <c r="G230" s="289" t="s">
        <v>33</v>
      </c>
      <c r="H230" s="290">
        <v>571</v>
      </c>
      <c r="I230" s="294">
        <v>14</v>
      </c>
      <c r="J230" s="294">
        <v>119</v>
      </c>
      <c r="K230" s="294">
        <v>46</v>
      </c>
      <c r="L230" s="294">
        <v>6</v>
      </c>
      <c r="M230" s="294">
        <v>156</v>
      </c>
      <c r="N230" s="294">
        <v>2</v>
      </c>
      <c r="O230" s="294">
        <v>0</v>
      </c>
      <c r="P230" s="294">
        <v>0</v>
      </c>
      <c r="Q230" s="294">
        <v>0</v>
      </c>
      <c r="R230" s="294">
        <v>24</v>
      </c>
      <c r="S230" s="294">
        <v>0</v>
      </c>
      <c r="T230" s="294">
        <v>0</v>
      </c>
      <c r="U230" s="296">
        <v>6</v>
      </c>
      <c r="V230" s="296">
        <v>1</v>
      </c>
      <c r="W230" s="296">
        <v>0</v>
      </c>
      <c r="X230" s="294">
        <v>0</v>
      </c>
      <c r="Y230" s="294">
        <v>0</v>
      </c>
      <c r="Z230" s="294">
        <v>0</v>
      </c>
      <c r="AA230" s="294">
        <v>0</v>
      </c>
      <c r="AB230" s="294">
        <v>0</v>
      </c>
      <c r="AC230" s="294">
        <v>6</v>
      </c>
      <c r="AD230" s="294">
        <v>16</v>
      </c>
      <c r="AE230" s="294">
        <f t="shared" si="36"/>
        <v>396</v>
      </c>
    </row>
    <row r="231" spans="1:31" s="286" customFormat="1" ht="16.5">
      <c r="C231" s="300" t="s">
        <v>65</v>
      </c>
      <c r="D231" s="688" t="s">
        <v>66</v>
      </c>
      <c r="E231" s="688"/>
      <c r="F231" s="316"/>
      <c r="G231" s="316"/>
      <c r="H231" s="302">
        <f>SUM(H213:H230)</f>
        <v>11006</v>
      </c>
      <c r="I231" s="302">
        <f>SUM(I213:I230)</f>
        <v>226</v>
      </c>
      <c r="J231" s="302">
        <f t="shared" ref="J231:AA231" si="37">SUM(J213:J230)</f>
        <v>2370</v>
      </c>
      <c r="K231" s="302">
        <f t="shared" si="37"/>
        <v>570</v>
      </c>
      <c r="L231" s="302">
        <f t="shared" si="37"/>
        <v>38</v>
      </c>
      <c r="M231" s="302">
        <f t="shared" si="37"/>
        <v>2469</v>
      </c>
      <c r="N231" s="302">
        <f t="shared" si="37"/>
        <v>31</v>
      </c>
      <c r="O231" s="302">
        <f t="shared" si="37"/>
        <v>0</v>
      </c>
      <c r="P231" s="302">
        <f t="shared" si="37"/>
        <v>62</v>
      </c>
      <c r="Q231" s="302">
        <f t="shared" si="37"/>
        <v>31</v>
      </c>
      <c r="R231" s="302">
        <f t="shared" si="37"/>
        <v>567</v>
      </c>
      <c r="S231" s="302">
        <f t="shared" si="37"/>
        <v>0</v>
      </c>
      <c r="T231" s="302">
        <f t="shared" si="37"/>
        <v>28</v>
      </c>
      <c r="U231" s="302">
        <f t="shared" si="37"/>
        <v>115</v>
      </c>
      <c r="V231" s="302">
        <f t="shared" si="37"/>
        <v>139</v>
      </c>
      <c r="W231" s="302">
        <f t="shared" si="37"/>
        <v>0</v>
      </c>
      <c r="X231" s="302">
        <f t="shared" si="37"/>
        <v>0</v>
      </c>
      <c r="Y231" s="302">
        <f t="shared" si="37"/>
        <v>0</v>
      </c>
      <c r="Z231" s="302">
        <f t="shared" si="37"/>
        <v>0</v>
      </c>
      <c r="AA231" s="302">
        <f t="shared" si="37"/>
        <v>0</v>
      </c>
      <c r="AB231" s="302">
        <f>SUM(AB213:AB230)</f>
        <v>0</v>
      </c>
      <c r="AC231" s="302">
        <f t="shared" ref="AC231:AD231" si="38">SUM(AC213:AC230)</f>
        <v>7</v>
      </c>
      <c r="AD231" s="302">
        <f t="shared" si="38"/>
        <v>213</v>
      </c>
      <c r="AE231" s="302">
        <f>SUM(AE213:AE230)</f>
        <v>6866</v>
      </c>
    </row>
    <row r="232" spans="1:31" s="286" customFormat="1" ht="16.5">
      <c r="F232" s="297"/>
      <c r="G232" s="297"/>
      <c r="U232" s="286">
        <f>U231/2</f>
        <v>57.5</v>
      </c>
      <c r="V232" s="286">
        <f>V231/2</f>
        <v>69.5</v>
      </c>
    </row>
    <row r="233" spans="1:31" s="286" customFormat="1" ht="16.5">
      <c r="C233" s="300" t="s">
        <v>67</v>
      </c>
      <c r="D233" s="689" t="s">
        <v>68</v>
      </c>
      <c r="E233" s="690"/>
      <c r="F233" s="690"/>
      <c r="G233" s="691"/>
      <c r="H233" s="301" t="s">
        <v>8</v>
      </c>
      <c r="I233" s="293" t="s">
        <v>9</v>
      </c>
      <c r="J233" s="293" t="s">
        <v>10</v>
      </c>
      <c r="K233" s="293" t="s">
        <v>11</v>
      </c>
      <c r="L233" s="293" t="s">
        <v>12</v>
      </c>
      <c r="M233" s="293" t="s">
        <v>13</v>
      </c>
      <c r="N233" s="293" t="s">
        <v>14</v>
      </c>
      <c r="O233" s="293" t="s">
        <v>15</v>
      </c>
      <c r="P233" s="293" t="s">
        <v>16</v>
      </c>
      <c r="Q233" s="293" t="s">
        <v>17</v>
      </c>
      <c r="R233" s="293" t="s">
        <v>18</v>
      </c>
      <c r="S233" s="293" t="s">
        <v>19</v>
      </c>
      <c r="T233" s="293" t="s">
        <v>20</v>
      </c>
      <c r="U233" s="293" t="s">
        <v>24</v>
      </c>
      <c r="V233" s="293" t="s">
        <v>25</v>
      </c>
      <c r="W233" s="293" t="s">
        <v>26</v>
      </c>
      <c r="X233" s="293" t="s">
        <v>27</v>
      </c>
      <c r="Y233" s="293" t="s">
        <v>28</v>
      </c>
      <c r="Z233" s="293" t="s">
        <v>29</v>
      </c>
      <c r="AA233" s="293" t="s">
        <v>30</v>
      </c>
      <c r="AB233" s="293" t="s">
        <v>31</v>
      </c>
    </row>
    <row r="234" spans="1:31" s="286" customFormat="1" ht="16.5">
      <c r="D234" s="692"/>
      <c r="E234" s="693"/>
      <c r="F234" s="693"/>
      <c r="G234" s="694"/>
      <c r="H234" s="294">
        <f>H231</f>
        <v>11006</v>
      </c>
      <c r="I234" s="294">
        <f>I231+57</f>
        <v>283</v>
      </c>
      <c r="J234" s="294">
        <f>J231+70</f>
        <v>2440</v>
      </c>
      <c r="K234" s="294">
        <f>K231+58</f>
        <v>628</v>
      </c>
      <c r="L234" s="294">
        <f>L231+69</f>
        <v>107</v>
      </c>
      <c r="M234" s="294">
        <f>M231</f>
        <v>2469</v>
      </c>
      <c r="N234" s="294">
        <f>N231</f>
        <v>31</v>
      </c>
      <c r="O234" s="294">
        <f t="shared" ref="O234:T234" si="39">O231</f>
        <v>0</v>
      </c>
      <c r="P234" s="294">
        <f t="shared" si="39"/>
        <v>62</v>
      </c>
      <c r="Q234" s="294">
        <f t="shared" si="39"/>
        <v>31</v>
      </c>
      <c r="R234" s="294">
        <f t="shared" si="39"/>
        <v>567</v>
      </c>
      <c r="S234" s="294">
        <f t="shared" si="39"/>
        <v>0</v>
      </c>
      <c r="T234" s="294">
        <f t="shared" si="39"/>
        <v>28</v>
      </c>
      <c r="U234" s="294">
        <f>X213</f>
        <v>0</v>
      </c>
      <c r="V234" s="294">
        <f t="shared" ref="V234:Y234" si="40">Y213</f>
        <v>0</v>
      </c>
      <c r="W234" s="294">
        <f t="shared" si="40"/>
        <v>0</v>
      </c>
      <c r="X234" s="294">
        <f t="shared" si="40"/>
        <v>0</v>
      </c>
      <c r="Y234" s="294">
        <f t="shared" si="40"/>
        <v>0</v>
      </c>
      <c r="Z234" s="294">
        <f>AC231</f>
        <v>7</v>
      </c>
      <c r="AA234" s="294">
        <f>AD231</f>
        <v>213</v>
      </c>
      <c r="AB234" s="294">
        <f>SUM(I234:AA234)</f>
        <v>6866</v>
      </c>
    </row>
    <row r="235" spans="1:31" s="286" customFormat="1" ht="16.5">
      <c r="F235" s="297"/>
      <c r="G235" s="297"/>
    </row>
    <row r="236" spans="1:31" s="286" customFormat="1" ht="30.75" customHeight="1">
      <c r="C236" s="300" t="s">
        <v>69</v>
      </c>
      <c r="D236" s="695" t="s">
        <v>70</v>
      </c>
      <c r="E236" s="695"/>
      <c r="F236" s="695"/>
      <c r="G236" s="695"/>
      <c r="H236" s="301" t="s">
        <v>8</v>
      </c>
      <c r="I236" s="696" t="s">
        <v>71</v>
      </c>
      <c r="J236" s="696"/>
      <c r="K236" s="696" t="s">
        <v>72</v>
      </c>
      <c r="L236" s="696"/>
      <c r="M236" s="293" t="s">
        <v>13</v>
      </c>
      <c r="N236" s="293" t="s">
        <v>14</v>
      </c>
      <c r="O236" s="293" t="s">
        <v>15</v>
      </c>
      <c r="P236" s="293" t="s">
        <v>16</v>
      </c>
      <c r="Q236" s="293" t="s">
        <v>17</v>
      </c>
      <c r="R236" s="293" t="s">
        <v>18</v>
      </c>
      <c r="S236" s="293" t="s">
        <v>19</v>
      </c>
      <c r="T236" s="293" t="s">
        <v>20</v>
      </c>
      <c r="U236" s="293" t="s">
        <v>24</v>
      </c>
      <c r="V236" s="293" t="s">
        <v>25</v>
      </c>
      <c r="W236" s="293" t="s">
        <v>26</v>
      </c>
      <c r="X236" s="293" t="s">
        <v>27</v>
      </c>
      <c r="Y236" s="293" t="s">
        <v>28</v>
      </c>
      <c r="Z236" s="293" t="s">
        <v>29</v>
      </c>
      <c r="AA236" s="293" t="s">
        <v>30</v>
      </c>
      <c r="AB236" s="293" t="s">
        <v>31</v>
      </c>
    </row>
    <row r="237" spans="1:31" s="286" customFormat="1" ht="16.5">
      <c r="D237" s="695"/>
      <c r="E237" s="695"/>
      <c r="F237" s="695"/>
      <c r="G237" s="695"/>
      <c r="H237" s="294">
        <f>H231</f>
        <v>11006</v>
      </c>
      <c r="I237" s="697">
        <f>I234+K234</f>
        <v>911</v>
      </c>
      <c r="J237" s="697"/>
      <c r="K237" s="697">
        <f>J234+L234</f>
        <v>2547</v>
      </c>
      <c r="L237" s="697"/>
      <c r="M237" s="294">
        <f>M234</f>
        <v>2469</v>
      </c>
      <c r="N237" s="294">
        <f t="shared" ref="N237:R237" si="41">N234</f>
        <v>31</v>
      </c>
      <c r="O237" s="294" t="s">
        <v>799</v>
      </c>
      <c r="P237" s="294">
        <f t="shared" si="41"/>
        <v>62</v>
      </c>
      <c r="Q237" s="294">
        <f t="shared" si="41"/>
        <v>31</v>
      </c>
      <c r="R237" s="294">
        <f t="shared" si="41"/>
        <v>567</v>
      </c>
      <c r="S237" s="294" t="s">
        <v>799</v>
      </c>
      <c r="T237" s="294">
        <f>T234</f>
        <v>28</v>
      </c>
      <c r="U237" s="294" t="s">
        <v>799</v>
      </c>
      <c r="V237" s="294" t="s">
        <v>799</v>
      </c>
      <c r="W237" s="294" t="s">
        <v>799</v>
      </c>
      <c r="X237" s="294" t="s">
        <v>799</v>
      </c>
      <c r="Y237" s="294" t="s">
        <v>799</v>
      </c>
      <c r="Z237" s="294">
        <f>Z234</f>
        <v>7</v>
      </c>
      <c r="AA237" s="294">
        <f>AA234</f>
        <v>213</v>
      </c>
      <c r="AB237" s="294">
        <f>SUM(I237:AA237)</f>
        <v>6866</v>
      </c>
    </row>
    <row r="238" spans="1:31" s="286" customFormat="1" ht="16.5"/>
    <row r="239" spans="1:31" s="286" customFormat="1" ht="16.5"/>
    <row r="240" spans="1:31" s="72" customFormat="1" ht="16.5">
      <c r="A240" s="77" t="s">
        <v>1</v>
      </c>
      <c r="B240" s="71" t="s">
        <v>2</v>
      </c>
      <c r="C240" s="78" t="s">
        <v>3</v>
      </c>
      <c r="D240" s="77" t="s">
        <v>4</v>
      </c>
      <c r="E240" s="77" t="s">
        <v>5</v>
      </c>
      <c r="F240" s="70" t="s">
        <v>6</v>
      </c>
      <c r="G240" s="70" t="s">
        <v>7</v>
      </c>
      <c r="H240" s="70" t="s">
        <v>8</v>
      </c>
      <c r="I240" s="79" t="s">
        <v>9</v>
      </c>
      <c r="J240" s="79" t="s">
        <v>10</v>
      </c>
      <c r="K240" s="79" t="s">
        <v>11</v>
      </c>
      <c r="L240" s="79" t="s">
        <v>12</v>
      </c>
      <c r="M240" s="79" t="s">
        <v>13</v>
      </c>
      <c r="N240" s="79" t="s">
        <v>14</v>
      </c>
      <c r="O240" s="79" t="s">
        <v>15</v>
      </c>
      <c r="P240" s="79" t="s">
        <v>16</v>
      </c>
      <c r="Q240" s="79" t="s">
        <v>17</v>
      </c>
      <c r="R240" s="79" t="s">
        <v>18</v>
      </c>
      <c r="S240" s="79" t="s">
        <v>19</v>
      </c>
      <c r="T240" s="79" t="s">
        <v>20</v>
      </c>
      <c r="U240" s="81" t="s">
        <v>21</v>
      </c>
      <c r="V240" s="81" t="s">
        <v>22</v>
      </c>
      <c r="W240" s="81" t="s">
        <v>23</v>
      </c>
      <c r="X240" s="79" t="s">
        <v>24</v>
      </c>
      <c r="Y240" s="79" t="s">
        <v>25</v>
      </c>
      <c r="Z240" s="79" t="s">
        <v>26</v>
      </c>
      <c r="AA240" s="79" t="s">
        <v>27</v>
      </c>
      <c r="AB240" s="79" t="s">
        <v>28</v>
      </c>
      <c r="AC240" s="79" t="s">
        <v>29</v>
      </c>
      <c r="AD240" s="79" t="s">
        <v>30</v>
      </c>
      <c r="AE240" s="79" t="s">
        <v>31</v>
      </c>
    </row>
    <row r="241" spans="1:31" s="72" customFormat="1" ht="16.5">
      <c r="A241" s="73">
        <v>1</v>
      </c>
      <c r="B241" s="74">
        <v>11</v>
      </c>
      <c r="C241" s="85">
        <v>481</v>
      </c>
      <c r="D241" s="75" t="s">
        <v>330</v>
      </c>
      <c r="E241" s="289" t="s">
        <v>330</v>
      </c>
      <c r="F241" s="84">
        <v>2077</v>
      </c>
      <c r="G241" s="182" t="s">
        <v>33</v>
      </c>
      <c r="H241" s="76">
        <v>530</v>
      </c>
      <c r="I241" s="80">
        <v>0</v>
      </c>
      <c r="J241" s="80">
        <v>93</v>
      </c>
      <c r="K241" s="80">
        <v>100</v>
      </c>
      <c r="L241" s="80">
        <v>0</v>
      </c>
      <c r="M241" s="80">
        <v>136</v>
      </c>
      <c r="N241" s="80">
        <v>0</v>
      </c>
      <c r="O241" s="80">
        <v>0</v>
      </c>
      <c r="P241" s="80">
        <v>0</v>
      </c>
      <c r="Q241" s="80">
        <v>0</v>
      </c>
      <c r="R241" s="80">
        <v>46</v>
      </c>
      <c r="S241" s="80">
        <v>0</v>
      </c>
      <c r="T241" s="80">
        <v>0</v>
      </c>
      <c r="U241" s="82">
        <v>0</v>
      </c>
      <c r="V241" s="82">
        <v>0</v>
      </c>
      <c r="W241" s="82">
        <v>0</v>
      </c>
      <c r="X241" s="80">
        <v>0</v>
      </c>
      <c r="Y241" s="80">
        <v>0</v>
      </c>
      <c r="Z241" s="80">
        <v>0</v>
      </c>
      <c r="AA241" s="80">
        <v>0</v>
      </c>
      <c r="AB241" s="80">
        <v>0</v>
      </c>
      <c r="AC241" s="80">
        <v>1</v>
      </c>
      <c r="AD241" s="80">
        <v>17</v>
      </c>
      <c r="AE241" s="80">
        <f>SUM(I241:AD241)</f>
        <v>393</v>
      </c>
    </row>
    <row r="242" spans="1:31" s="72" customFormat="1" ht="16.5">
      <c r="A242" s="73">
        <v>2</v>
      </c>
      <c r="B242" s="74">
        <v>11</v>
      </c>
      <c r="C242" s="85">
        <v>481</v>
      </c>
      <c r="D242" s="75" t="s">
        <v>330</v>
      </c>
      <c r="E242" s="289" t="s">
        <v>330</v>
      </c>
      <c r="F242" s="84">
        <v>2078</v>
      </c>
      <c r="G242" s="182" t="s">
        <v>33</v>
      </c>
      <c r="H242" s="76">
        <v>689</v>
      </c>
      <c r="I242" s="80">
        <v>0</v>
      </c>
      <c r="J242" s="80">
        <v>146</v>
      </c>
      <c r="K242" s="80">
        <v>221</v>
      </c>
      <c r="L242" s="80">
        <v>0</v>
      </c>
      <c r="M242" s="80">
        <v>122</v>
      </c>
      <c r="N242" s="80">
        <v>0</v>
      </c>
      <c r="O242" s="80">
        <v>0</v>
      </c>
      <c r="P242" s="80">
        <v>0</v>
      </c>
      <c r="Q242" s="80">
        <v>2</v>
      </c>
      <c r="R242" s="80">
        <v>68</v>
      </c>
      <c r="S242" s="80">
        <v>0</v>
      </c>
      <c r="T242" s="80">
        <v>2</v>
      </c>
      <c r="U242" s="82">
        <v>0</v>
      </c>
      <c r="V242" s="82">
        <v>0</v>
      </c>
      <c r="W242" s="82">
        <v>0</v>
      </c>
      <c r="X242" s="80">
        <v>0</v>
      </c>
      <c r="Y242" s="80">
        <v>0</v>
      </c>
      <c r="Z242" s="80">
        <v>0</v>
      </c>
      <c r="AA242" s="80">
        <v>0</v>
      </c>
      <c r="AB242" s="80">
        <v>0</v>
      </c>
      <c r="AC242" s="80">
        <v>0</v>
      </c>
      <c r="AD242" s="80">
        <v>6</v>
      </c>
      <c r="AE242" s="80">
        <f t="shared" ref="AE242:AE248" si="42">SUM(I242:AD242)</f>
        <v>567</v>
      </c>
    </row>
    <row r="243" spans="1:31" s="72" customFormat="1" ht="16.5">
      <c r="A243" s="73">
        <v>3</v>
      </c>
      <c r="B243" s="74">
        <v>11</v>
      </c>
      <c r="C243" s="85">
        <v>481</v>
      </c>
      <c r="D243" s="75" t="s">
        <v>330</v>
      </c>
      <c r="E243" s="289" t="s">
        <v>330</v>
      </c>
      <c r="F243" s="84">
        <v>2079</v>
      </c>
      <c r="G243" s="182" t="s">
        <v>33</v>
      </c>
      <c r="H243" s="76">
        <v>474</v>
      </c>
      <c r="I243" s="80">
        <v>4</v>
      </c>
      <c r="J243" s="80">
        <v>153</v>
      </c>
      <c r="K243" s="80">
        <v>116</v>
      </c>
      <c r="L243" s="80">
        <v>0</v>
      </c>
      <c r="M243" s="80">
        <v>56</v>
      </c>
      <c r="N243" s="80">
        <v>1</v>
      </c>
      <c r="O243" s="80">
        <v>0</v>
      </c>
      <c r="P243" s="80">
        <v>0</v>
      </c>
      <c r="Q243" s="80">
        <v>2</v>
      </c>
      <c r="R243" s="80">
        <v>36</v>
      </c>
      <c r="S243" s="80">
        <v>0</v>
      </c>
      <c r="T243" s="80">
        <v>0</v>
      </c>
      <c r="U243" s="82">
        <v>2</v>
      </c>
      <c r="V243" s="82">
        <v>2</v>
      </c>
      <c r="W243" s="82">
        <v>0</v>
      </c>
      <c r="X243" s="80">
        <v>0</v>
      </c>
      <c r="Y243" s="80">
        <v>0</v>
      </c>
      <c r="Z243" s="80">
        <v>0</v>
      </c>
      <c r="AA243" s="80">
        <v>0</v>
      </c>
      <c r="AB243" s="80">
        <v>0</v>
      </c>
      <c r="AC243" s="80">
        <v>0</v>
      </c>
      <c r="AD243" s="80">
        <v>5</v>
      </c>
      <c r="AE243" s="80">
        <f t="shared" si="42"/>
        <v>377</v>
      </c>
    </row>
    <row r="244" spans="1:31" s="72" customFormat="1" ht="16.5">
      <c r="A244" s="73">
        <v>4</v>
      </c>
      <c r="B244" s="74">
        <v>11</v>
      </c>
      <c r="C244" s="85">
        <v>481</v>
      </c>
      <c r="D244" s="75" t="s">
        <v>330</v>
      </c>
      <c r="E244" s="289" t="s">
        <v>330</v>
      </c>
      <c r="F244" s="84">
        <v>2079</v>
      </c>
      <c r="G244" s="75" t="s">
        <v>34</v>
      </c>
      <c r="H244" s="76">
        <v>473</v>
      </c>
      <c r="I244" s="80">
        <v>3</v>
      </c>
      <c r="J244" s="80">
        <v>133</v>
      </c>
      <c r="K244" s="80">
        <v>115</v>
      </c>
      <c r="L244" s="80">
        <v>2</v>
      </c>
      <c r="M244" s="80">
        <v>38</v>
      </c>
      <c r="N244" s="80">
        <v>0</v>
      </c>
      <c r="O244" s="80">
        <v>0</v>
      </c>
      <c r="P244" s="80">
        <v>0</v>
      </c>
      <c r="Q244" s="80">
        <v>0</v>
      </c>
      <c r="R244" s="80">
        <v>38</v>
      </c>
      <c r="S244" s="80">
        <v>0</v>
      </c>
      <c r="T244" s="80">
        <v>0</v>
      </c>
      <c r="U244" s="82">
        <v>0</v>
      </c>
      <c r="V244" s="82">
        <v>3</v>
      </c>
      <c r="W244" s="82">
        <v>0</v>
      </c>
      <c r="X244" s="80">
        <v>0</v>
      </c>
      <c r="Y244" s="80">
        <v>0</v>
      </c>
      <c r="Z244" s="80">
        <v>0</v>
      </c>
      <c r="AA244" s="80">
        <v>0</v>
      </c>
      <c r="AB244" s="80">
        <v>0</v>
      </c>
      <c r="AC244" s="80">
        <v>0</v>
      </c>
      <c r="AD244" s="80">
        <v>12</v>
      </c>
      <c r="AE244" s="80">
        <f t="shared" si="42"/>
        <v>344</v>
      </c>
    </row>
    <row r="245" spans="1:31" s="72" customFormat="1" ht="16.5">
      <c r="A245" s="73">
        <v>5</v>
      </c>
      <c r="B245" s="74">
        <v>11</v>
      </c>
      <c r="C245" s="85">
        <v>481</v>
      </c>
      <c r="D245" s="75" t="s">
        <v>330</v>
      </c>
      <c r="E245" s="289" t="s">
        <v>330</v>
      </c>
      <c r="F245" s="84">
        <v>2080</v>
      </c>
      <c r="G245" s="182" t="s">
        <v>33</v>
      </c>
      <c r="H245" s="76">
        <v>703</v>
      </c>
      <c r="I245" s="80">
        <v>0</v>
      </c>
      <c r="J245" s="80">
        <v>161</v>
      </c>
      <c r="K245" s="80">
        <v>153</v>
      </c>
      <c r="L245" s="80">
        <v>1</v>
      </c>
      <c r="M245" s="80">
        <v>203</v>
      </c>
      <c r="N245" s="80">
        <v>0</v>
      </c>
      <c r="O245" s="80">
        <v>0</v>
      </c>
      <c r="P245" s="80">
        <v>0</v>
      </c>
      <c r="Q245" s="80">
        <v>1</v>
      </c>
      <c r="R245" s="80">
        <v>44</v>
      </c>
      <c r="S245" s="80">
        <v>0</v>
      </c>
      <c r="T245" s="80">
        <v>0</v>
      </c>
      <c r="U245" s="82">
        <v>0</v>
      </c>
      <c r="V245" s="82">
        <v>3</v>
      </c>
      <c r="W245" s="82">
        <v>0</v>
      </c>
      <c r="X245" s="80">
        <v>0</v>
      </c>
      <c r="Y245" s="80">
        <v>0</v>
      </c>
      <c r="Z245" s="80">
        <v>0</v>
      </c>
      <c r="AA245" s="80">
        <v>0</v>
      </c>
      <c r="AB245" s="80">
        <v>0</v>
      </c>
      <c r="AC245" s="80">
        <v>0</v>
      </c>
      <c r="AD245" s="80">
        <v>6</v>
      </c>
      <c r="AE245" s="80">
        <f t="shared" si="42"/>
        <v>572</v>
      </c>
    </row>
    <row r="246" spans="1:31" s="72" customFormat="1" ht="16.5">
      <c r="A246" s="73">
        <v>6</v>
      </c>
      <c r="B246" s="74">
        <v>11</v>
      </c>
      <c r="C246" s="85">
        <v>481</v>
      </c>
      <c r="D246" s="75" t="s">
        <v>330</v>
      </c>
      <c r="E246" s="75" t="s">
        <v>331</v>
      </c>
      <c r="F246" s="84">
        <v>2081</v>
      </c>
      <c r="G246" s="182" t="s">
        <v>33</v>
      </c>
      <c r="H246" s="76">
        <v>459</v>
      </c>
      <c r="I246" s="80">
        <v>0</v>
      </c>
      <c r="J246" s="80">
        <v>115</v>
      </c>
      <c r="K246" s="80">
        <v>78</v>
      </c>
      <c r="L246" s="80">
        <v>0</v>
      </c>
      <c r="M246" s="80">
        <v>146</v>
      </c>
      <c r="N246" s="80">
        <v>0</v>
      </c>
      <c r="O246" s="80">
        <v>0</v>
      </c>
      <c r="P246" s="80">
        <v>0</v>
      </c>
      <c r="Q246" s="80">
        <v>0</v>
      </c>
      <c r="R246" s="80">
        <v>16</v>
      </c>
      <c r="S246" s="80">
        <v>0</v>
      </c>
      <c r="T246" s="80">
        <v>0</v>
      </c>
      <c r="U246" s="82">
        <v>1</v>
      </c>
      <c r="V246" s="82">
        <v>0</v>
      </c>
      <c r="W246" s="82">
        <v>0</v>
      </c>
      <c r="X246" s="80">
        <v>0</v>
      </c>
      <c r="Y246" s="80">
        <v>0</v>
      </c>
      <c r="Z246" s="80">
        <v>0</v>
      </c>
      <c r="AA246" s="80">
        <v>0</v>
      </c>
      <c r="AB246" s="80">
        <v>0</v>
      </c>
      <c r="AC246" s="80">
        <v>0</v>
      </c>
      <c r="AD246" s="80">
        <v>11</v>
      </c>
      <c r="AE246" s="80">
        <f t="shared" si="42"/>
        <v>367</v>
      </c>
    </row>
    <row r="247" spans="1:31" s="72" customFormat="1" ht="16.5">
      <c r="A247" s="73">
        <v>7</v>
      </c>
      <c r="B247" s="74">
        <v>11</v>
      </c>
      <c r="C247" s="85">
        <v>481</v>
      </c>
      <c r="D247" s="75" t="s">
        <v>330</v>
      </c>
      <c r="E247" s="75" t="s">
        <v>332</v>
      </c>
      <c r="F247" s="84">
        <v>2082</v>
      </c>
      <c r="G247" s="182" t="s">
        <v>33</v>
      </c>
      <c r="H247" s="76">
        <v>176</v>
      </c>
      <c r="I247" s="80">
        <v>1</v>
      </c>
      <c r="J247" s="80">
        <v>35</v>
      </c>
      <c r="K247" s="80">
        <v>51</v>
      </c>
      <c r="L247" s="80">
        <v>0</v>
      </c>
      <c r="M247" s="80">
        <v>31</v>
      </c>
      <c r="N247" s="80">
        <v>0</v>
      </c>
      <c r="O247" s="80">
        <v>0</v>
      </c>
      <c r="P247" s="80">
        <v>0</v>
      </c>
      <c r="Q247" s="80">
        <v>3</v>
      </c>
      <c r="R247" s="80">
        <v>6</v>
      </c>
      <c r="S247" s="80">
        <v>0</v>
      </c>
      <c r="T247" s="80">
        <v>0</v>
      </c>
      <c r="U247" s="82">
        <v>1</v>
      </c>
      <c r="V247" s="82">
        <v>0</v>
      </c>
      <c r="W247" s="82">
        <v>0</v>
      </c>
      <c r="X247" s="80">
        <v>0</v>
      </c>
      <c r="Y247" s="80">
        <v>0</v>
      </c>
      <c r="Z247" s="80">
        <v>0</v>
      </c>
      <c r="AA247" s="80">
        <v>0</v>
      </c>
      <c r="AB247" s="80">
        <v>0</v>
      </c>
      <c r="AC247" s="80">
        <v>0</v>
      </c>
      <c r="AD247" s="80">
        <v>4</v>
      </c>
      <c r="AE247" s="80">
        <f t="shared" si="42"/>
        <v>132</v>
      </c>
    </row>
    <row r="248" spans="1:31" s="72" customFormat="1" ht="16.5">
      <c r="A248" s="73">
        <v>8</v>
      </c>
      <c r="B248" s="74">
        <v>11</v>
      </c>
      <c r="C248" s="85">
        <v>481</v>
      </c>
      <c r="D248" s="75" t="s">
        <v>330</v>
      </c>
      <c r="E248" s="75" t="s">
        <v>333</v>
      </c>
      <c r="F248" s="84">
        <v>2083</v>
      </c>
      <c r="G248" s="182" t="s">
        <v>33</v>
      </c>
      <c r="H248" s="76">
        <v>529</v>
      </c>
      <c r="I248" s="80">
        <v>7</v>
      </c>
      <c r="J248" s="80">
        <v>54</v>
      </c>
      <c r="K248" s="80">
        <v>89</v>
      </c>
      <c r="L248" s="80">
        <v>1</v>
      </c>
      <c r="M248" s="80">
        <v>156</v>
      </c>
      <c r="N248" s="80">
        <v>0</v>
      </c>
      <c r="O248" s="80">
        <v>0</v>
      </c>
      <c r="P248" s="80">
        <v>0</v>
      </c>
      <c r="Q248" s="80">
        <v>0</v>
      </c>
      <c r="R248" s="80">
        <v>13</v>
      </c>
      <c r="S248" s="80">
        <v>0</v>
      </c>
      <c r="T248" s="80">
        <v>0</v>
      </c>
      <c r="U248" s="82">
        <v>1</v>
      </c>
      <c r="V248" s="82">
        <v>1</v>
      </c>
      <c r="W248" s="82">
        <v>0</v>
      </c>
      <c r="X248" s="80">
        <v>0</v>
      </c>
      <c r="Y248" s="80">
        <v>0</v>
      </c>
      <c r="Z248" s="80">
        <v>0</v>
      </c>
      <c r="AA248" s="80"/>
      <c r="AB248" s="80">
        <v>0</v>
      </c>
      <c r="AC248" s="80">
        <v>0</v>
      </c>
      <c r="AD248" s="80">
        <v>6</v>
      </c>
      <c r="AE248" s="80">
        <f t="shared" si="42"/>
        <v>328</v>
      </c>
    </row>
    <row r="249" spans="1:31" s="72" customFormat="1" ht="16.5">
      <c r="C249" s="86" t="s">
        <v>65</v>
      </c>
      <c r="D249" s="688" t="s">
        <v>66</v>
      </c>
      <c r="E249" s="688"/>
      <c r="F249" s="89"/>
      <c r="G249" s="89"/>
      <c r="H249" s="88">
        <f t="shared" ref="H249:AE249" si="43">SUM(H241:H248)</f>
        <v>4033</v>
      </c>
      <c r="I249" s="88">
        <f t="shared" si="43"/>
        <v>15</v>
      </c>
      <c r="J249" s="88">
        <f t="shared" si="43"/>
        <v>890</v>
      </c>
      <c r="K249" s="88">
        <f t="shared" si="43"/>
        <v>923</v>
      </c>
      <c r="L249" s="88">
        <f t="shared" si="43"/>
        <v>4</v>
      </c>
      <c r="M249" s="88">
        <f t="shared" si="43"/>
        <v>888</v>
      </c>
      <c r="N249" s="88">
        <f t="shared" si="43"/>
        <v>1</v>
      </c>
      <c r="O249" s="88">
        <f t="shared" si="43"/>
        <v>0</v>
      </c>
      <c r="P249" s="88">
        <f t="shared" si="43"/>
        <v>0</v>
      </c>
      <c r="Q249" s="88">
        <f t="shared" si="43"/>
        <v>8</v>
      </c>
      <c r="R249" s="88">
        <f t="shared" si="43"/>
        <v>267</v>
      </c>
      <c r="S249" s="88">
        <f t="shared" si="43"/>
        <v>0</v>
      </c>
      <c r="T249" s="88">
        <f t="shared" si="43"/>
        <v>2</v>
      </c>
      <c r="U249" s="88">
        <f t="shared" si="43"/>
        <v>5</v>
      </c>
      <c r="V249" s="88">
        <f t="shared" si="43"/>
        <v>9</v>
      </c>
      <c r="W249" s="88">
        <f t="shared" si="43"/>
        <v>0</v>
      </c>
      <c r="X249" s="88">
        <f t="shared" si="43"/>
        <v>0</v>
      </c>
      <c r="Y249" s="88">
        <f t="shared" si="43"/>
        <v>0</v>
      </c>
      <c r="Z249" s="88">
        <f t="shared" si="43"/>
        <v>0</v>
      </c>
      <c r="AA249" s="88">
        <f t="shared" si="43"/>
        <v>0</v>
      </c>
      <c r="AB249" s="88">
        <f t="shared" si="43"/>
        <v>0</v>
      </c>
      <c r="AC249" s="88">
        <f t="shared" si="43"/>
        <v>1</v>
      </c>
      <c r="AD249" s="88">
        <f t="shared" si="43"/>
        <v>67</v>
      </c>
      <c r="AE249" s="88">
        <f t="shared" si="43"/>
        <v>3080</v>
      </c>
    </row>
    <row r="250" spans="1:31" s="72" customFormat="1" ht="16.5">
      <c r="F250" s="83"/>
      <c r="G250" s="83"/>
    </row>
    <row r="251" spans="1:31" s="72" customFormat="1" ht="16.5">
      <c r="C251" s="86" t="s">
        <v>67</v>
      </c>
      <c r="D251" s="689" t="s">
        <v>68</v>
      </c>
      <c r="E251" s="690"/>
      <c r="F251" s="690"/>
      <c r="G251" s="691"/>
      <c r="H251" s="87" t="s">
        <v>8</v>
      </c>
      <c r="I251" s="79" t="s">
        <v>9</v>
      </c>
      <c r="J251" s="79" t="s">
        <v>10</v>
      </c>
      <c r="K251" s="79" t="s">
        <v>11</v>
      </c>
      <c r="L251" s="79" t="s">
        <v>12</v>
      </c>
      <c r="M251" s="79" t="s">
        <v>13</v>
      </c>
      <c r="N251" s="79" t="s">
        <v>14</v>
      </c>
      <c r="O251" s="79" t="s">
        <v>15</v>
      </c>
      <c r="P251" s="79" t="s">
        <v>16</v>
      </c>
      <c r="Q251" s="79" t="s">
        <v>17</v>
      </c>
      <c r="R251" s="79" t="s">
        <v>18</v>
      </c>
      <c r="S251" s="79" t="s">
        <v>19</v>
      </c>
      <c r="T251" s="79" t="s">
        <v>20</v>
      </c>
      <c r="U251" s="79" t="s">
        <v>24</v>
      </c>
      <c r="V251" s="79" t="s">
        <v>25</v>
      </c>
      <c r="W251" s="79" t="s">
        <v>26</v>
      </c>
      <c r="X251" s="79" t="s">
        <v>27</v>
      </c>
      <c r="Y251" s="79" t="s">
        <v>28</v>
      </c>
      <c r="Z251" s="79" t="s">
        <v>29</v>
      </c>
      <c r="AA251" s="79" t="s">
        <v>30</v>
      </c>
      <c r="AB251" s="79" t="s">
        <v>31</v>
      </c>
    </row>
    <row r="252" spans="1:31" s="72" customFormat="1" ht="16.5">
      <c r="D252" s="692"/>
      <c r="E252" s="693"/>
      <c r="F252" s="693"/>
      <c r="G252" s="694"/>
      <c r="H252" s="80">
        <f>H249</f>
        <v>4033</v>
      </c>
      <c r="I252" s="80">
        <f>I249+2</f>
        <v>17</v>
      </c>
      <c r="J252" s="80">
        <v>895</v>
      </c>
      <c r="K252" s="80">
        <v>926</v>
      </c>
      <c r="L252" s="80">
        <v>8</v>
      </c>
      <c r="M252" s="80">
        <f t="shared" ref="M252:R252" si="44">M249</f>
        <v>888</v>
      </c>
      <c r="N252" s="80">
        <v>1</v>
      </c>
      <c r="O252" s="80">
        <v>0</v>
      </c>
      <c r="P252" s="80">
        <v>0</v>
      </c>
      <c r="Q252" s="80">
        <v>8</v>
      </c>
      <c r="R252" s="80">
        <f t="shared" si="44"/>
        <v>267</v>
      </c>
      <c r="S252" s="80">
        <v>0</v>
      </c>
      <c r="T252" s="80">
        <v>2</v>
      </c>
      <c r="U252" s="80">
        <f>X241</f>
        <v>0</v>
      </c>
      <c r="V252" s="80">
        <f>Y241</f>
        <v>0</v>
      </c>
      <c r="W252" s="80">
        <f>Z241</f>
        <v>0</v>
      </c>
      <c r="X252" s="80">
        <f>AA241</f>
        <v>0</v>
      </c>
      <c r="Y252" s="80">
        <f>AB241</f>
        <v>0</v>
      </c>
      <c r="Z252" s="80">
        <f>AC249</f>
        <v>1</v>
      </c>
      <c r="AA252" s="80">
        <f>AD249</f>
        <v>67</v>
      </c>
      <c r="AB252" s="80">
        <f>SUM(I252:AA252)</f>
        <v>3080</v>
      </c>
    </row>
    <row r="253" spans="1:31" s="72" customFormat="1" ht="16.5">
      <c r="F253" s="83"/>
      <c r="G253" s="83"/>
    </row>
    <row r="254" spans="1:31" s="72" customFormat="1" ht="30.75" customHeight="1">
      <c r="C254" s="86" t="s">
        <v>69</v>
      </c>
      <c r="D254" s="695" t="s">
        <v>70</v>
      </c>
      <c r="E254" s="695"/>
      <c r="F254" s="695"/>
      <c r="G254" s="695"/>
      <c r="H254" s="87" t="s">
        <v>8</v>
      </c>
      <c r="I254" s="696" t="s">
        <v>71</v>
      </c>
      <c r="J254" s="696"/>
      <c r="K254" s="696" t="s">
        <v>72</v>
      </c>
      <c r="L254" s="696"/>
      <c r="M254" s="79" t="s">
        <v>13</v>
      </c>
      <c r="N254" s="79" t="s">
        <v>14</v>
      </c>
      <c r="O254" s="79" t="s">
        <v>15</v>
      </c>
      <c r="P254" s="79" t="s">
        <v>16</v>
      </c>
      <c r="Q254" s="79" t="s">
        <v>17</v>
      </c>
      <c r="R254" s="79" t="s">
        <v>18</v>
      </c>
      <c r="S254" s="79" t="s">
        <v>19</v>
      </c>
      <c r="T254" s="79" t="s">
        <v>20</v>
      </c>
      <c r="U254" s="79" t="s">
        <v>24</v>
      </c>
      <c r="V254" s="79" t="s">
        <v>25</v>
      </c>
      <c r="W254" s="79" t="s">
        <v>26</v>
      </c>
      <c r="X254" s="79" t="s">
        <v>27</v>
      </c>
      <c r="Y254" s="79" t="s">
        <v>28</v>
      </c>
      <c r="Z254" s="79" t="s">
        <v>29</v>
      </c>
      <c r="AA254" s="79" t="s">
        <v>30</v>
      </c>
      <c r="AB254" s="79" t="s">
        <v>31</v>
      </c>
    </row>
    <row r="255" spans="1:31" s="72" customFormat="1" ht="16.5">
      <c r="D255" s="695"/>
      <c r="E255" s="695"/>
      <c r="F255" s="695"/>
      <c r="G255" s="695"/>
      <c r="H255" s="80">
        <f>H249</f>
        <v>4033</v>
      </c>
      <c r="I255" s="697">
        <f>I252+K252</f>
        <v>943</v>
      </c>
      <c r="J255" s="697"/>
      <c r="K255" s="697">
        <f>J252+L252</f>
        <v>903</v>
      </c>
      <c r="L255" s="697"/>
      <c r="M255" s="80">
        <f>M252</f>
        <v>888</v>
      </c>
      <c r="N255" s="80">
        <f t="shared" ref="N255:R255" si="45">N252</f>
        <v>1</v>
      </c>
      <c r="O255" s="80" t="s">
        <v>799</v>
      </c>
      <c r="P255" s="80" t="s">
        <v>799</v>
      </c>
      <c r="Q255" s="80">
        <f t="shared" si="45"/>
        <v>8</v>
      </c>
      <c r="R255" s="80">
        <f t="shared" si="45"/>
        <v>267</v>
      </c>
      <c r="S255" s="80" t="s">
        <v>799</v>
      </c>
      <c r="T255" s="80">
        <f>T252</f>
        <v>2</v>
      </c>
      <c r="U255" s="80" t="s">
        <v>799</v>
      </c>
      <c r="V255" s="294" t="s">
        <v>799</v>
      </c>
      <c r="W255" s="294" t="s">
        <v>799</v>
      </c>
      <c r="X255" s="294" t="s">
        <v>799</v>
      </c>
      <c r="Y255" s="294" t="s">
        <v>799</v>
      </c>
      <c r="Z255" s="80">
        <f>Z252</f>
        <v>1</v>
      </c>
      <c r="AA255" s="80">
        <f>AA252</f>
        <v>67</v>
      </c>
      <c r="AB255" s="80">
        <f>SUM(I255:AA255)</f>
        <v>3080</v>
      </c>
    </row>
    <row r="257" spans="1:31" s="283" customFormat="1"/>
    <row r="258" spans="1:31" s="286" customFormat="1" ht="16.5">
      <c r="A258" s="291" t="s">
        <v>1</v>
      </c>
      <c r="B258" s="285" t="s">
        <v>2</v>
      </c>
      <c r="C258" s="292" t="s">
        <v>3</v>
      </c>
      <c r="D258" s="291" t="s">
        <v>4</v>
      </c>
      <c r="E258" s="291" t="s">
        <v>5</v>
      </c>
      <c r="F258" s="284" t="s">
        <v>6</v>
      </c>
      <c r="G258" s="284" t="s">
        <v>7</v>
      </c>
      <c r="H258" s="284" t="s">
        <v>8</v>
      </c>
      <c r="I258" s="293" t="s">
        <v>9</v>
      </c>
      <c r="J258" s="293" t="s">
        <v>10</v>
      </c>
      <c r="K258" s="293" t="s">
        <v>11</v>
      </c>
      <c r="L258" s="293" t="s">
        <v>12</v>
      </c>
      <c r="M258" s="293" t="s">
        <v>13</v>
      </c>
      <c r="N258" s="293" t="s">
        <v>14</v>
      </c>
      <c r="O258" s="293" t="s">
        <v>15</v>
      </c>
      <c r="P258" s="293" t="s">
        <v>16</v>
      </c>
      <c r="Q258" s="293" t="s">
        <v>17</v>
      </c>
      <c r="R258" s="293" t="s">
        <v>18</v>
      </c>
      <c r="S258" s="293" t="s">
        <v>19</v>
      </c>
      <c r="T258" s="293" t="s">
        <v>20</v>
      </c>
      <c r="U258" s="295" t="s">
        <v>21</v>
      </c>
      <c r="V258" s="295" t="s">
        <v>22</v>
      </c>
      <c r="W258" s="295" t="s">
        <v>23</v>
      </c>
      <c r="X258" s="293" t="s">
        <v>24</v>
      </c>
      <c r="Y258" s="293" t="s">
        <v>25</v>
      </c>
      <c r="Z258" s="293" t="s">
        <v>26</v>
      </c>
      <c r="AA258" s="293" t="s">
        <v>27</v>
      </c>
      <c r="AB258" s="293" t="s">
        <v>28</v>
      </c>
      <c r="AC258" s="293" t="s">
        <v>29</v>
      </c>
      <c r="AD258" s="293" t="s">
        <v>30</v>
      </c>
      <c r="AE258" s="293" t="s">
        <v>31</v>
      </c>
    </row>
    <row r="259" spans="1:31" s="286" customFormat="1" ht="16.5">
      <c r="A259" s="287">
        <v>1</v>
      </c>
      <c r="B259" s="288">
        <v>11</v>
      </c>
      <c r="C259" s="299">
        <v>509</v>
      </c>
      <c r="D259" s="289" t="s">
        <v>675</v>
      </c>
      <c r="E259" s="289" t="s">
        <v>675</v>
      </c>
      <c r="F259" s="298">
        <v>2180</v>
      </c>
      <c r="G259" s="182" t="s">
        <v>33</v>
      </c>
      <c r="H259" s="548">
        <v>426</v>
      </c>
      <c r="I259" s="294">
        <v>42</v>
      </c>
      <c r="J259" s="294">
        <v>68</v>
      </c>
      <c r="K259" s="294">
        <v>5</v>
      </c>
      <c r="L259" s="294">
        <v>2</v>
      </c>
      <c r="M259" s="294">
        <v>1</v>
      </c>
      <c r="N259" s="294"/>
      <c r="O259" s="294"/>
      <c r="P259" s="294">
        <v>156</v>
      </c>
      <c r="Q259" s="294"/>
      <c r="R259" s="294">
        <v>21</v>
      </c>
      <c r="S259" s="294"/>
      <c r="T259" s="294"/>
      <c r="U259" s="296">
        <v>3</v>
      </c>
      <c r="V259" s="296">
        <v>2</v>
      </c>
      <c r="W259" s="296"/>
      <c r="X259" s="294"/>
      <c r="Y259" s="294"/>
      <c r="Z259" s="294"/>
      <c r="AA259" s="294"/>
      <c r="AB259" s="294"/>
      <c r="AC259" s="294"/>
      <c r="AD259" s="294">
        <v>13</v>
      </c>
      <c r="AE259" s="294">
        <f>SUM(I259:AD259)</f>
        <v>313</v>
      </c>
    </row>
    <row r="260" spans="1:31" s="286" customFormat="1" ht="16.5">
      <c r="A260" s="287">
        <v>2</v>
      </c>
      <c r="B260" s="288">
        <v>11</v>
      </c>
      <c r="C260" s="299">
        <v>509</v>
      </c>
      <c r="D260" s="289" t="s">
        <v>675</v>
      </c>
      <c r="E260" s="289" t="s">
        <v>675</v>
      </c>
      <c r="F260" s="298">
        <v>2180</v>
      </c>
      <c r="G260" s="289" t="s">
        <v>34</v>
      </c>
      <c r="H260" s="548">
        <v>426</v>
      </c>
      <c r="I260" s="294">
        <v>46</v>
      </c>
      <c r="J260" s="294">
        <v>94</v>
      </c>
      <c r="K260" s="294">
        <v>11</v>
      </c>
      <c r="L260" s="294">
        <v>3</v>
      </c>
      <c r="M260" s="294">
        <v>4</v>
      </c>
      <c r="N260" s="294"/>
      <c r="O260" s="294"/>
      <c r="P260" s="294">
        <v>131</v>
      </c>
      <c r="Q260" s="294"/>
      <c r="R260" s="294">
        <v>18</v>
      </c>
      <c r="S260" s="294"/>
      <c r="T260" s="294"/>
      <c r="U260" s="296">
        <v>1</v>
      </c>
      <c r="V260" s="296">
        <v>3</v>
      </c>
      <c r="W260" s="296"/>
      <c r="X260" s="294"/>
      <c r="Y260" s="294"/>
      <c r="Z260" s="294"/>
      <c r="AA260" s="294"/>
      <c r="AB260" s="294"/>
      <c r="AC260" s="294"/>
      <c r="AD260" s="294">
        <v>17</v>
      </c>
      <c r="AE260" s="294">
        <f t="shared" ref="AE260:AE270" si="46">SUM(I260:AD260)</f>
        <v>328</v>
      </c>
    </row>
    <row r="261" spans="1:31" s="286" customFormat="1" ht="16.5">
      <c r="A261" s="287">
        <v>3</v>
      </c>
      <c r="B261" s="288">
        <v>11</v>
      </c>
      <c r="C261" s="299">
        <v>509</v>
      </c>
      <c r="D261" s="289" t="s">
        <v>675</v>
      </c>
      <c r="E261" s="289" t="s">
        <v>675</v>
      </c>
      <c r="F261" s="298">
        <v>2181</v>
      </c>
      <c r="G261" s="289" t="s">
        <v>33</v>
      </c>
      <c r="H261" s="548">
        <v>633</v>
      </c>
      <c r="I261" s="294">
        <v>81</v>
      </c>
      <c r="J261" s="294">
        <v>127</v>
      </c>
      <c r="K261" s="294">
        <v>14</v>
      </c>
      <c r="L261" s="294">
        <v>2</v>
      </c>
      <c r="M261" s="294">
        <v>8</v>
      </c>
      <c r="N261" s="294"/>
      <c r="O261" s="294"/>
      <c r="P261" s="294">
        <v>186</v>
      </c>
      <c r="Q261" s="294"/>
      <c r="R261" s="294">
        <v>25</v>
      </c>
      <c r="S261" s="294"/>
      <c r="T261" s="294"/>
      <c r="U261" s="296">
        <v>4</v>
      </c>
      <c r="V261" s="296">
        <v>2</v>
      </c>
      <c r="W261" s="296"/>
      <c r="X261" s="294"/>
      <c r="Y261" s="294"/>
      <c r="Z261" s="294"/>
      <c r="AA261" s="294"/>
      <c r="AB261" s="294"/>
      <c r="AC261" s="294"/>
      <c r="AD261" s="294">
        <v>24</v>
      </c>
      <c r="AE261" s="294">
        <f t="shared" si="46"/>
        <v>473</v>
      </c>
    </row>
    <row r="262" spans="1:31" s="286" customFormat="1" ht="16.5">
      <c r="A262" s="287">
        <v>4</v>
      </c>
      <c r="B262" s="288">
        <v>11</v>
      </c>
      <c r="C262" s="299">
        <v>509</v>
      </c>
      <c r="D262" s="289" t="s">
        <v>675</v>
      </c>
      <c r="E262" s="289" t="s">
        <v>675</v>
      </c>
      <c r="F262" s="298">
        <v>2181</v>
      </c>
      <c r="G262" s="289" t="s">
        <v>34</v>
      </c>
      <c r="H262" s="548">
        <v>633</v>
      </c>
      <c r="I262" s="294">
        <v>73</v>
      </c>
      <c r="J262" s="294">
        <v>129</v>
      </c>
      <c r="K262" s="294">
        <v>25</v>
      </c>
      <c r="L262" s="294">
        <v>5</v>
      </c>
      <c r="M262" s="294">
        <v>9</v>
      </c>
      <c r="N262" s="294"/>
      <c r="O262" s="294"/>
      <c r="P262" s="294">
        <v>181</v>
      </c>
      <c r="Q262" s="294"/>
      <c r="R262" s="294">
        <v>27</v>
      </c>
      <c r="S262" s="294"/>
      <c r="T262" s="294"/>
      <c r="U262" s="296">
        <v>3</v>
      </c>
      <c r="V262" s="296">
        <v>1</v>
      </c>
      <c r="W262" s="296"/>
      <c r="X262" s="294"/>
      <c r="Y262" s="294"/>
      <c r="Z262" s="294"/>
      <c r="AA262" s="294"/>
      <c r="AB262" s="294"/>
      <c r="AC262" s="294"/>
      <c r="AD262" s="294">
        <v>11</v>
      </c>
      <c r="AE262" s="294">
        <f t="shared" si="46"/>
        <v>464</v>
      </c>
    </row>
    <row r="263" spans="1:31" s="286" customFormat="1" ht="16.5">
      <c r="A263" s="287">
        <v>5</v>
      </c>
      <c r="B263" s="288">
        <v>11</v>
      </c>
      <c r="C263" s="299">
        <v>509</v>
      </c>
      <c r="D263" s="289" t="s">
        <v>675</v>
      </c>
      <c r="E263" s="289" t="s">
        <v>675</v>
      </c>
      <c r="F263" s="298">
        <v>2181</v>
      </c>
      <c r="G263" s="289" t="s">
        <v>35</v>
      </c>
      <c r="H263" s="548">
        <v>632</v>
      </c>
      <c r="I263" s="294">
        <v>82</v>
      </c>
      <c r="J263" s="294">
        <v>124</v>
      </c>
      <c r="K263" s="294">
        <v>19</v>
      </c>
      <c r="L263" s="294">
        <v>5</v>
      </c>
      <c r="M263" s="294">
        <v>4</v>
      </c>
      <c r="N263" s="294"/>
      <c r="O263" s="294"/>
      <c r="P263" s="294">
        <v>185</v>
      </c>
      <c r="Q263" s="294"/>
      <c r="R263" s="294">
        <v>26</v>
      </c>
      <c r="S263" s="294"/>
      <c r="T263" s="294"/>
      <c r="U263" s="296">
        <v>5</v>
      </c>
      <c r="V263" s="296">
        <v>3</v>
      </c>
      <c r="W263" s="296"/>
      <c r="X263" s="294"/>
      <c r="Y263" s="294"/>
      <c r="Z263" s="294"/>
      <c r="AA263" s="294"/>
      <c r="AB263" s="294"/>
      <c r="AC263" s="294"/>
      <c r="AD263" s="294">
        <v>17</v>
      </c>
      <c r="AE263" s="294">
        <f t="shared" si="46"/>
        <v>470</v>
      </c>
    </row>
    <row r="264" spans="1:31" s="286" customFormat="1" ht="16.5">
      <c r="A264" s="287">
        <v>6</v>
      </c>
      <c r="B264" s="288">
        <v>11</v>
      </c>
      <c r="C264" s="299">
        <v>509</v>
      </c>
      <c r="D264" s="289" t="s">
        <v>675</v>
      </c>
      <c r="E264" s="289" t="s">
        <v>675</v>
      </c>
      <c r="F264" s="298">
        <v>2182</v>
      </c>
      <c r="G264" s="289" t="s">
        <v>33</v>
      </c>
      <c r="H264" s="548">
        <v>552</v>
      </c>
      <c r="I264" s="294">
        <v>87</v>
      </c>
      <c r="J264" s="294">
        <v>144</v>
      </c>
      <c r="K264" s="294">
        <v>7</v>
      </c>
      <c r="L264" s="294">
        <v>0</v>
      </c>
      <c r="M264" s="294">
        <v>4</v>
      </c>
      <c r="N264" s="294"/>
      <c r="O264" s="294"/>
      <c r="P264" s="294">
        <v>107</v>
      </c>
      <c r="Q264" s="294"/>
      <c r="R264" s="294">
        <v>24</v>
      </c>
      <c r="S264" s="294"/>
      <c r="T264" s="294"/>
      <c r="U264" s="296">
        <v>5</v>
      </c>
      <c r="V264" s="296">
        <v>4</v>
      </c>
      <c r="W264" s="296"/>
      <c r="X264" s="294"/>
      <c r="Y264" s="294"/>
      <c r="Z264" s="294"/>
      <c r="AA264" s="294"/>
      <c r="AB264" s="294"/>
      <c r="AC264" s="294"/>
      <c r="AD264" s="294">
        <v>17</v>
      </c>
      <c r="AE264" s="294">
        <f t="shared" si="46"/>
        <v>399</v>
      </c>
    </row>
    <row r="265" spans="1:31" s="286" customFormat="1" ht="16.5">
      <c r="A265" s="287">
        <v>7</v>
      </c>
      <c r="B265" s="288">
        <v>11</v>
      </c>
      <c r="C265" s="299">
        <v>509</v>
      </c>
      <c r="D265" s="289" t="s">
        <v>675</v>
      </c>
      <c r="E265" s="289" t="s">
        <v>675</v>
      </c>
      <c r="F265" s="298">
        <v>2182</v>
      </c>
      <c r="G265" s="289" t="s">
        <v>34</v>
      </c>
      <c r="H265" s="548">
        <v>551</v>
      </c>
      <c r="I265" s="294">
        <v>99</v>
      </c>
      <c r="J265" s="294">
        <v>148</v>
      </c>
      <c r="K265" s="294">
        <v>9</v>
      </c>
      <c r="L265" s="294">
        <v>5</v>
      </c>
      <c r="M265" s="294">
        <v>7</v>
      </c>
      <c r="N265" s="294"/>
      <c r="O265" s="294"/>
      <c r="P265" s="294">
        <v>97</v>
      </c>
      <c r="Q265" s="294"/>
      <c r="R265" s="294">
        <v>24</v>
      </c>
      <c r="S265" s="294"/>
      <c r="T265" s="294"/>
      <c r="U265" s="296">
        <v>3</v>
      </c>
      <c r="V265" s="296">
        <v>0</v>
      </c>
      <c r="W265" s="296"/>
      <c r="X265" s="294"/>
      <c r="Y265" s="294"/>
      <c r="Z265" s="294"/>
      <c r="AA265" s="294"/>
      <c r="AB265" s="294"/>
      <c r="AC265" s="294"/>
      <c r="AD265" s="294">
        <v>8</v>
      </c>
      <c r="AE265" s="294">
        <f t="shared" si="46"/>
        <v>400</v>
      </c>
    </row>
    <row r="266" spans="1:31" s="286" customFormat="1" ht="16.5">
      <c r="A266" s="287">
        <v>8</v>
      </c>
      <c r="B266" s="288">
        <v>11</v>
      </c>
      <c r="C266" s="299">
        <v>509</v>
      </c>
      <c r="D266" s="289" t="s">
        <v>675</v>
      </c>
      <c r="E266" s="289" t="s">
        <v>675</v>
      </c>
      <c r="F266" s="298">
        <v>2182</v>
      </c>
      <c r="G266" s="289" t="s">
        <v>35</v>
      </c>
      <c r="H266" s="548">
        <v>551</v>
      </c>
      <c r="I266" s="294">
        <v>100</v>
      </c>
      <c r="J266" s="294">
        <v>136</v>
      </c>
      <c r="K266" s="294">
        <v>1</v>
      </c>
      <c r="L266" s="294">
        <v>3</v>
      </c>
      <c r="M266" s="294">
        <v>6</v>
      </c>
      <c r="N266" s="294"/>
      <c r="O266" s="294"/>
      <c r="P266" s="294">
        <v>97</v>
      </c>
      <c r="Q266" s="294"/>
      <c r="R266" s="294">
        <v>33</v>
      </c>
      <c r="S266" s="294"/>
      <c r="T266" s="294"/>
      <c r="U266" s="296">
        <v>7</v>
      </c>
      <c r="V266" s="296">
        <v>3</v>
      </c>
      <c r="W266" s="296"/>
      <c r="X266" s="294"/>
      <c r="Y266" s="294"/>
      <c r="Z266" s="294"/>
      <c r="AA266" s="294"/>
      <c r="AB266" s="294"/>
      <c r="AC266" s="294"/>
      <c r="AD266" s="294">
        <v>17</v>
      </c>
      <c r="AE266" s="294">
        <f t="shared" si="46"/>
        <v>403</v>
      </c>
    </row>
    <row r="267" spans="1:31" s="286" customFormat="1" ht="16.5">
      <c r="A267" s="287">
        <v>9</v>
      </c>
      <c r="B267" s="288">
        <v>11</v>
      </c>
      <c r="C267" s="299">
        <v>509</v>
      </c>
      <c r="D267" s="289" t="s">
        <v>675</v>
      </c>
      <c r="E267" s="289" t="s">
        <v>675</v>
      </c>
      <c r="F267" s="298">
        <v>2183</v>
      </c>
      <c r="G267" s="289" t="s">
        <v>33</v>
      </c>
      <c r="H267" s="548">
        <v>669</v>
      </c>
      <c r="I267" s="294">
        <v>99</v>
      </c>
      <c r="J267" s="294">
        <v>187</v>
      </c>
      <c r="K267" s="294">
        <v>18</v>
      </c>
      <c r="L267" s="294">
        <v>2</v>
      </c>
      <c r="M267" s="294">
        <v>4</v>
      </c>
      <c r="N267" s="294"/>
      <c r="O267" s="294"/>
      <c r="P267" s="294">
        <v>168</v>
      </c>
      <c r="Q267" s="294"/>
      <c r="R267" s="294">
        <v>18</v>
      </c>
      <c r="S267" s="294"/>
      <c r="T267" s="294"/>
      <c r="U267" s="296">
        <v>1</v>
      </c>
      <c r="V267" s="296">
        <v>3</v>
      </c>
      <c r="W267" s="296"/>
      <c r="X267" s="294"/>
      <c r="Y267" s="294"/>
      <c r="Z267" s="294"/>
      <c r="AA267" s="294"/>
      <c r="AB267" s="294"/>
      <c r="AC267" s="294"/>
      <c r="AD267" s="294">
        <v>11</v>
      </c>
      <c r="AE267" s="294">
        <f t="shared" si="46"/>
        <v>511</v>
      </c>
    </row>
    <row r="268" spans="1:31" s="286" customFormat="1" ht="16.5">
      <c r="A268" s="287">
        <v>10</v>
      </c>
      <c r="B268" s="288">
        <v>11</v>
      </c>
      <c r="C268" s="299">
        <v>509</v>
      </c>
      <c r="D268" s="289" t="s">
        <v>675</v>
      </c>
      <c r="E268" s="289" t="s">
        <v>676</v>
      </c>
      <c r="F268" s="298">
        <v>2184</v>
      </c>
      <c r="G268" s="289" t="s">
        <v>33</v>
      </c>
      <c r="H268" s="548">
        <v>552</v>
      </c>
      <c r="I268" s="294">
        <v>78</v>
      </c>
      <c r="J268" s="294">
        <v>220</v>
      </c>
      <c r="K268" s="294">
        <v>8</v>
      </c>
      <c r="L268" s="294">
        <v>3</v>
      </c>
      <c r="M268" s="294">
        <v>1</v>
      </c>
      <c r="N268" s="294"/>
      <c r="O268" s="294"/>
      <c r="P268" s="294">
        <v>79</v>
      </c>
      <c r="Q268" s="294"/>
      <c r="R268" s="294">
        <v>5</v>
      </c>
      <c r="S268" s="294"/>
      <c r="T268" s="294"/>
      <c r="U268" s="296">
        <v>8</v>
      </c>
      <c r="V268" s="296">
        <v>3</v>
      </c>
      <c r="W268" s="296"/>
      <c r="X268" s="294"/>
      <c r="Y268" s="294"/>
      <c r="Z268" s="294"/>
      <c r="AA268" s="294"/>
      <c r="AB268" s="294"/>
      <c r="AC268" s="294"/>
      <c r="AD268" s="294">
        <v>10</v>
      </c>
      <c r="AE268" s="294">
        <f t="shared" si="46"/>
        <v>415</v>
      </c>
    </row>
    <row r="269" spans="1:31" s="286" customFormat="1" ht="16.5">
      <c r="A269" s="287">
        <v>11</v>
      </c>
      <c r="B269" s="288">
        <v>11</v>
      </c>
      <c r="C269" s="299">
        <v>509</v>
      </c>
      <c r="D269" s="289" t="s">
        <v>675</v>
      </c>
      <c r="E269" s="289" t="s">
        <v>676</v>
      </c>
      <c r="F269" s="298">
        <v>2184</v>
      </c>
      <c r="G269" s="289" t="s">
        <v>34</v>
      </c>
      <c r="H269" s="548">
        <v>551</v>
      </c>
      <c r="I269" s="294">
        <v>74</v>
      </c>
      <c r="J269" s="294">
        <v>186</v>
      </c>
      <c r="K269" s="294">
        <v>7</v>
      </c>
      <c r="L269" s="294">
        <v>0</v>
      </c>
      <c r="M269" s="294">
        <v>1</v>
      </c>
      <c r="N269" s="294"/>
      <c r="O269" s="294"/>
      <c r="P269" s="294">
        <v>84</v>
      </c>
      <c r="Q269" s="294"/>
      <c r="R269" s="294">
        <v>3</v>
      </c>
      <c r="S269" s="294"/>
      <c r="T269" s="294"/>
      <c r="U269" s="296">
        <v>4</v>
      </c>
      <c r="V269" s="296">
        <v>0</v>
      </c>
      <c r="W269" s="296"/>
      <c r="X269" s="294"/>
      <c r="Y269" s="294"/>
      <c r="Z269" s="294"/>
      <c r="AA269" s="294"/>
      <c r="AB269" s="294"/>
      <c r="AC269" s="294"/>
      <c r="AD269" s="294">
        <v>20</v>
      </c>
      <c r="AE269" s="294">
        <f t="shared" si="46"/>
        <v>379</v>
      </c>
    </row>
    <row r="270" spans="1:31" s="286" customFormat="1" ht="17.25" thickBot="1">
      <c r="A270" s="287">
        <v>12</v>
      </c>
      <c r="B270" s="288">
        <v>11</v>
      </c>
      <c r="C270" s="299">
        <v>509</v>
      </c>
      <c r="D270" s="289" t="s">
        <v>675</v>
      </c>
      <c r="E270" s="289" t="s">
        <v>677</v>
      </c>
      <c r="F270" s="298">
        <v>2184</v>
      </c>
      <c r="G270" s="289" t="s">
        <v>62</v>
      </c>
      <c r="H270" s="561">
        <v>189</v>
      </c>
      <c r="I270" s="294">
        <v>6</v>
      </c>
      <c r="J270" s="294">
        <v>117</v>
      </c>
      <c r="K270" s="294">
        <v>0</v>
      </c>
      <c r="L270" s="294">
        <v>0</v>
      </c>
      <c r="M270" s="294">
        <v>2</v>
      </c>
      <c r="N270" s="294"/>
      <c r="O270" s="294"/>
      <c r="P270" s="294">
        <v>21</v>
      </c>
      <c r="Q270" s="294"/>
      <c r="R270" s="294">
        <v>0</v>
      </c>
      <c r="S270" s="294"/>
      <c r="T270" s="294"/>
      <c r="U270" s="296">
        <v>0</v>
      </c>
      <c r="V270" s="296">
        <v>1</v>
      </c>
      <c r="W270" s="296"/>
      <c r="X270" s="294"/>
      <c r="Y270" s="294"/>
      <c r="Z270" s="294"/>
      <c r="AA270" s="294"/>
      <c r="AB270" s="294"/>
      <c r="AC270" s="294"/>
      <c r="AD270" s="294">
        <v>2</v>
      </c>
      <c r="AE270" s="294">
        <f t="shared" si="46"/>
        <v>149</v>
      </c>
    </row>
    <row r="271" spans="1:31" s="286" customFormat="1" ht="16.5">
      <c r="C271" s="300" t="s">
        <v>65</v>
      </c>
      <c r="D271" s="688" t="s">
        <v>66</v>
      </c>
      <c r="E271" s="688"/>
      <c r="F271" s="403"/>
      <c r="G271" s="403"/>
      <c r="H271" s="302">
        <f>SUM(H259:H270)</f>
        <v>6365</v>
      </c>
      <c r="I271" s="302">
        <f>SUM(I259:I270)</f>
        <v>867</v>
      </c>
      <c r="J271" s="302">
        <f t="shared" ref="J271:AA271" si="47">SUM(J259:J270)</f>
        <v>1680</v>
      </c>
      <c r="K271" s="302">
        <f t="shared" si="47"/>
        <v>124</v>
      </c>
      <c r="L271" s="302">
        <f t="shared" si="47"/>
        <v>30</v>
      </c>
      <c r="M271" s="302">
        <f t="shared" si="47"/>
        <v>51</v>
      </c>
      <c r="N271" s="302">
        <f t="shared" si="47"/>
        <v>0</v>
      </c>
      <c r="O271" s="302">
        <f t="shared" si="47"/>
        <v>0</v>
      </c>
      <c r="P271" s="302">
        <v>1492</v>
      </c>
      <c r="Q271" s="302">
        <f t="shared" si="47"/>
        <v>0</v>
      </c>
      <c r="R271" s="302">
        <v>224</v>
      </c>
      <c r="S271" s="302">
        <f t="shared" si="47"/>
        <v>0</v>
      </c>
      <c r="T271" s="302">
        <f t="shared" si="47"/>
        <v>0</v>
      </c>
      <c r="U271" s="302">
        <f t="shared" si="47"/>
        <v>44</v>
      </c>
      <c r="V271" s="302">
        <f t="shared" si="47"/>
        <v>25</v>
      </c>
      <c r="W271" s="302">
        <f t="shared" si="47"/>
        <v>0</v>
      </c>
      <c r="X271" s="302">
        <f t="shared" si="47"/>
        <v>0</v>
      </c>
      <c r="Y271" s="302">
        <f t="shared" si="47"/>
        <v>0</v>
      </c>
      <c r="Z271" s="302">
        <f t="shared" si="47"/>
        <v>0</v>
      </c>
      <c r="AA271" s="302">
        <f t="shared" si="47"/>
        <v>0</v>
      </c>
      <c r="AB271" s="302">
        <f>SUM(AB259:AB270)</f>
        <v>0</v>
      </c>
      <c r="AC271" s="302">
        <f t="shared" ref="AC271:AE271" si="48">SUM(AC259:AC270)</f>
        <v>0</v>
      </c>
      <c r="AD271" s="302">
        <f t="shared" si="48"/>
        <v>167</v>
      </c>
      <c r="AE271" s="302">
        <f t="shared" si="48"/>
        <v>4704</v>
      </c>
    </row>
    <row r="272" spans="1:31" s="286" customFormat="1" ht="16.5">
      <c r="F272" s="297"/>
      <c r="G272" s="297"/>
      <c r="U272" s="286">
        <f>U271/2</f>
        <v>22</v>
      </c>
      <c r="V272" s="286">
        <f>V271/2</f>
        <v>12.5</v>
      </c>
    </row>
    <row r="273" spans="1:31" s="286" customFormat="1" ht="16.5">
      <c r="C273" s="300" t="s">
        <v>67</v>
      </c>
      <c r="D273" s="689" t="s">
        <v>68</v>
      </c>
      <c r="E273" s="690"/>
      <c r="F273" s="690"/>
      <c r="G273" s="691"/>
      <c r="H273" s="301" t="s">
        <v>8</v>
      </c>
      <c r="I273" s="293" t="s">
        <v>9</v>
      </c>
      <c r="J273" s="293" t="s">
        <v>10</v>
      </c>
      <c r="K273" s="293" t="s">
        <v>11</v>
      </c>
      <c r="L273" s="293" t="s">
        <v>12</v>
      </c>
      <c r="M273" s="293" t="s">
        <v>13</v>
      </c>
      <c r="N273" s="293" t="s">
        <v>14</v>
      </c>
      <c r="O273" s="293" t="s">
        <v>15</v>
      </c>
      <c r="P273" s="293" t="s">
        <v>16</v>
      </c>
      <c r="Q273" s="293" t="s">
        <v>17</v>
      </c>
      <c r="R273" s="293" t="s">
        <v>18</v>
      </c>
      <c r="S273" s="293" t="s">
        <v>19</v>
      </c>
      <c r="T273" s="293" t="s">
        <v>20</v>
      </c>
      <c r="U273" s="293" t="s">
        <v>24</v>
      </c>
      <c r="V273" s="293" t="s">
        <v>25</v>
      </c>
      <c r="W273" s="293" t="s">
        <v>26</v>
      </c>
      <c r="X273" s="293" t="s">
        <v>27</v>
      </c>
      <c r="Y273" s="293" t="s">
        <v>28</v>
      </c>
      <c r="Z273" s="293" t="s">
        <v>29</v>
      </c>
      <c r="AA273" s="293" t="s">
        <v>30</v>
      </c>
      <c r="AB273" s="293" t="s">
        <v>31</v>
      </c>
    </row>
    <row r="274" spans="1:31" s="286" customFormat="1" ht="16.5">
      <c r="D274" s="692"/>
      <c r="E274" s="693"/>
      <c r="F274" s="693"/>
      <c r="G274" s="694"/>
      <c r="H274" s="294">
        <f>H271</f>
        <v>6365</v>
      </c>
      <c r="I274" s="294">
        <f>I271+22</f>
        <v>889</v>
      </c>
      <c r="J274" s="294">
        <f>J271+13</f>
        <v>1693</v>
      </c>
      <c r="K274" s="294">
        <f>K271+22</f>
        <v>146</v>
      </c>
      <c r="L274" s="294">
        <f>L271+12</f>
        <v>42</v>
      </c>
      <c r="M274" s="294">
        <f t="shared" ref="M274:T274" si="49">M271</f>
        <v>51</v>
      </c>
      <c r="N274" s="294">
        <f t="shared" si="49"/>
        <v>0</v>
      </c>
      <c r="O274" s="294">
        <f t="shared" si="49"/>
        <v>0</v>
      </c>
      <c r="P274" s="294">
        <f t="shared" si="49"/>
        <v>1492</v>
      </c>
      <c r="Q274" s="294">
        <f t="shared" si="49"/>
        <v>0</v>
      </c>
      <c r="R274" s="294">
        <f t="shared" si="49"/>
        <v>224</v>
      </c>
      <c r="S274" s="294">
        <f t="shared" si="49"/>
        <v>0</v>
      </c>
      <c r="T274" s="294">
        <f t="shared" si="49"/>
        <v>0</v>
      </c>
      <c r="U274" s="294">
        <f>X259</f>
        <v>0</v>
      </c>
      <c r="V274" s="294">
        <f t="shared" ref="V274:Y274" si="50">Y259</f>
        <v>0</v>
      </c>
      <c r="W274" s="294">
        <f t="shared" si="50"/>
        <v>0</v>
      </c>
      <c r="X274" s="294">
        <f t="shared" si="50"/>
        <v>0</v>
      </c>
      <c r="Y274" s="294">
        <f t="shared" si="50"/>
        <v>0</v>
      </c>
      <c r="Z274" s="294">
        <f>AC271</f>
        <v>0</v>
      </c>
      <c r="AA274" s="294">
        <f>AD271</f>
        <v>167</v>
      </c>
      <c r="AB274" s="294">
        <f>SUM(I274:AA274)</f>
        <v>4704</v>
      </c>
    </row>
    <row r="275" spans="1:31" s="286" customFormat="1" ht="16.5">
      <c r="F275" s="297"/>
      <c r="G275" s="297"/>
    </row>
    <row r="276" spans="1:31" s="286" customFormat="1" ht="30.75" customHeight="1">
      <c r="C276" s="300" t="s">
        <v>69</v>
      </c>
      <c r="D276" s="695" t="s">
        <v>70</v>
      </c>
      <c r="E276" s="695"/>
      <c r="F276" s="695"/>
      <c r="G276" s="695"/>
      <c r="H276" s="301" t="s">
        <v>8</v>
      </c>
      <c r="I276" s="696" t="s">
        <v>71</v>
      </c>
      <c r="J276" s="696"/>
      <c r="K276" s="696" t="s">
        <v>72</v>
      </c>
      <c r="L276" s="696"/>
      <c r="M276" s="293" t="s">
        <v>13</v>
      </c>
      <c r="N276" s="293" t="s">
        <v>14</v>
      </c>
      <c r="O276" s="293" t="s">
        <v>15</v>
      </c>
      <c r="P276" s="293" t="s">
        <v>16</v>
      </c>
      <c r="Q276" s="293" t="s">
        <v>17</v>
      </c>
      <c r="R276" s="293" t="s">
        <v>18</v>
      </c>
      <c r="S276" s="293" t="s">
        <v>19</v>
      </c>
      <c r="T276" s="293" t="s">
        <v>20</v>
      </c>
      <c r="U276" s="293" t="s">
        <v>24</v>
      </c>
      <c r="V276" s="293" t="s">
        <v>25</v>
      </c>
      <c r="W276" s="293" t="s">
        <v>26</v>
      </c>
      <c r="X276" s="293" t="s">
        <v>27</v>
      </c>
      <c r="Y276" s="293" t="s">
        <v>28</v>
      </c>
      <c r="Z276" s="293" t="s">
        <v>29</v>
      </c>
      <c r="AA276" s="293" t="s">
        <v>30</v>
      </c>
      <c r="AB276" s="293" t="s">
        <v>31</v>
      </c>
    </row>
    <row r="277" spans="1:31" s="286" customFormat="1" ht="16.5">
      <c r="D277" s="695"/>
      <c r="E277" s="695"/>
      <c r="F277" s="695"/>
      <c r="G277" s="695"/>
      <c r="H277" s="294">
        <f>H271</f>
        <v>6365</v>
      </c>
      <c r="I277" s="697">
        <f>I274+K274</f>
        <v>1035</v>
      </c>
      <c r="J277" s="697"/>
      <c r="K277" s="697">
        <f>J274+L274</f>
        <v>1735</v>
      </c>
      <c r="L277" s="697"/>
      <c r="M277" s="294">
        <f>M274</f>
        <v>51</v>
      </c>
      <c r="N277" s="294" t="s">
        <v>799</v>
      </c>
      <c r="O277" s="294" t="s">
        <v>799</v>
      </c>
      <c r="P277" s="294">
        <f t="shared" ref="P277:R277" si="51">P274</f>
        <v>1492</v>
      </c>
      <c r="Q277" s="294" t="s">
        <v>799</v>
      </c>
      <c r="R277" s="294">
        <f t="shared" si="51"/>
        <v>224</v>
      </c>
      <c r="S277" s="294" t="s">
        <v>799</v>
      </c>
      <c r="T277" s="294" t="s">
        <v>799</v>
      </c>
      <c r="U277" s="294" t="s">
        <v>799</v>
      </c>
      <c r="V277" s="294" t="s">
        <v>799</v>
      </c>
      <c r="W277" s="294" t="s">
        <v>799</v>
      </c>
      <c r="X277" s="294" t="s">
        <v>799</v>
      </c>
      <c r="Y277" s="294" t="s">
        <v>799</v>
      </c>
      <c r="Z277" s="294">
        <f>Z274</f>
        <v>0</v>
      </c>
      <c r="AA277" s="294">
        <f>AA274</f>
        <v>167</v>
      </c>
      <c r="AB277" s="294">
        <f>SUM(I277:AA277)</f>
        <v>4704</v>
      </c>
    </row>
    <row r="278" spans="1:31" s="286" customFormat="1" ht="16.5"/>
    <row r="280" spans="1:31" s="286" customFormat="1" ht="16.5">
      <c r="A280" s="291" t="s">
        <v>1</v>
      </c>
      <c r="B280" s="285" t="s">
        <v>2</v>
      </c>
      <c r="C280" s="292" t="s">
        <v>3</v>
      </c>
      <c r="D280" s="291" t="s">
        <v>4</v>
      </c>
      <c r="E280" s="291" t="s">
        <v>5</v>
      </c>
      <c r="F280" s="284"/>
      <c r="G280" s="284" t="s">
        <v>7</v>
      </c>
      <c r="H280" s="284"/>
      <c r="I280" s="293" t="s">
        <v>9</v>
      </c>
      <c r="J280" s="293" t="s">
        <v>10</v>
      </c>
      <c r="K280" s="293" t="s">
        <v>11</v>
      </c>
      <c r="L280" s="293" t="s">
        <v>12</v>
      </c>
      <c r="M280" s="293" t="s">
        <v>13</v>
      </c>
      <c r="N280" s="293" t="s">
        <v>14</v>
      </c>
      <c r="O280" s="293" t="s">
        <v>15</v>
      </c>
      <c r="P280" s="293" t="s">
        <v>551</v>
      </c>
      <c r="Q280" s="293" t="s">
        <v>17</v>
      </c>
      <c r="R280" s="293" t="s">
        <v>18</v>
      </c>
      <c r="S280" s="293" t="s">
        <v>19</v>
      </c>
      <c r="T280" s="293" t="s">
        <v>20</v>
      </c>
      <c r="U280" s="295" t="s">
        <v>21</v>
      </c>
      <c r="V280" s="295" t="s">
        <v>22</v>
      </c>
      <c r="W280" s="295" t="s">
        <v>23</v>
      </c>
      <c r="X280" s="293" t="s">
        <v>24</v>
      </c>
      <c r="Y280" s="293" t="s">
        <v>25</v>
      </c>
      <c r="Z280" s="293" t="s">
        <v>26</v>
      </c>
      <c r="AA280" s="293" t="s">
        <v>27</v>
      </c>
      <c r="AB280" s="293" t="s">
        <v>28</v>
      </c>
      <c r="AC280" s="293" t="s">
        <v>29</v>
      </c>
      <c r="AD280" s="293" t="s">
        <v>30</v>
      </c>
      <c r="AE280" s="293" t="s">
        <v>31</v>
      </c>
    </row>
    <row r="281" spans="1:31" s="286" customFormat="1" ht="16.5">
      <c r="A281" s="287">
        <v>1</v>
      </c>
      <c r="B281" s="288">
        <v>11</v>
      </c>
      <c r="C281" s="299">
        <v>525</v>
      </c>
      <c r="D281" s="289" t="s">
        <v>552</v>
      </c>
      <c r="E281" s="289"/>
      <c r="F281" s="298">
        <v>2249</v>
      </c>
      <c r="G281" s="525" t="s">
        <v>33</v>
      </c>
      <c r="H281" s="550">
        <v>522</v>
      </c>
      <c r="I281" s="294">
        <v>0</v>
      </c>
      <c r="J281" s="294">
        <v>41</v>
      </c>
      <c r="K281" s="294">
        <v>39</v>
      </c>
      <c r="L281" s="294">
        <v>20</v>
      </c>
      <c r="M281" s="294"/>
      <c r="N281" s="294">
        <v>74</v>
      </c>
      <c r="O281" s="294">
        <v>2</v>
      </c>
      <c r="P281" s="294">
        <v>268</v>
      </c>
      <c r="Q281" s="294">
        <v>8</v>
      </c>
      <c r="R281" s="294">
        <v>9</v>
      </c>
      <c r="S281" s="294">
        <v>3</v>
      </c>
      <c r="T281" s="294">
        <v>3</v>
      </c>
      <c r="U281" s="296">
        <v>3</v>
      </c>
      <c r="V281" s="296"/>
      <c r="W281" s="296"/>
      <c r="X281" s="294"/>
      <c r="Y281" s="294"/>
      <c r="Z281" s="294"/>
      <c r="AA281" s="294"/>
      <c r="AB281" s="294"/>
      <c r="AC281" s="294"/>
      <c r="AD281" s="294">
        <v>8</v>
      </c>
      <c r="AE281" s="294">
        <v>478</v>
      </c>
    </row>
    <row r="282" spans="1:31" s="286" customFormat="1" ht="16.5">
      <c r="A282" s="287">
        <v>2</v>
      </c>
      <c r="B282" s="288">
        <v>11</v>
      </c>
      <c r="C282" s="299">
        <v>525</v>
      </c>
      <c r="D282" s="289" t="s">
        <v>552</v>
      </c>
      <c r="E282" s="289"/>
      <c r="F282" s="298">
        <v>2249</v>
      </c>
      <c r="G282" s="549" t="s">
        <v>34</v>
      </c>
      <c r="H282" s="550">
        <v>521</v>
      </c>
      <c r="I282" s="294">
        <v>1</v>
      </c>
      <c r="J282" s="294">
        <v>62</v>
      </c>
      <c r="K282" s="294">
        <v>39</v>
      </c>
      <c r="L282" s="294">
        <v>29</v>
      </c>
      <c r="M282" s="294"/>
      <c r="N282" s="294">
        <v>47</v>
      </c>
      <c r="O282" s="294">
        <v>1</v>
      </c>
      <c r="P282" s="294">
        <v>237</v>
      </c>
      <c r="Q282" s="294">
        <v>9</v>
      </c>
      <c r="R282" s="294">
        <v>11</v>
      </c>
      <c r="S282" s="294">
        <v>0</v>
      </c>
      <c r="T282" s="294">
        <v>5</v>
      </c>
      <c r="U282" s="296">
        <v>3</v>
      </c>
      <c r="V282" s="296"/>
      <c r="W282" s="296"/>
      <c r="X282" s="294"/>
      <c r="Y282" s="294"/>
      <c r="Z282" s="294"/>
      <c r="AA282" s="294"/>
      <c r="AB282" s="294"/>
      <c r="AC282" s="294"/>
      <c r="AD282" s="294">
        <v>24</v>
      </c>
      <c r="AE282" s="294">
        <v>468</v>
      </c>
    </row>
    <row r="283" spans="1:31" s="286" customFormat="1" ht="16.5">
      <c r="A283" s="287">
        <v>3</v>
      </c>
      <c r="B283" s="288">
        <v>11</v>
      </c>
      <c r="C283" s="299">
        <v>525</v>
      </c>
      <c r="D283" s="289" t="s">
        <v>552</v>
      </c>
      <c r="E283" s="289"/>
      <c r="F283" s="298">
        <v>2250</v>
      </c>
      <c r="G283" s="525" t="s">
        <v>33</v>
      </c>
      <c r="H283" s="550">
        <v>629</v>
      </c>
      <c r="I283" s="294">
        <v>2</v>
      </c>
      <c r="J283" s="294">
        <v>2</v>
      </c>
      <c r="K283" s="294">
        <v>2</v>
      </c>
      <c r="L283" s="294">
        <v>0</v>
      </c>
      <c r="M283" s="294"/>
      <c r="N283" s="294">
        <v>1</v>
      </c>
      <c r="O283" s="294">
        <v>0</v>
      </c>
      <c r="P283" s="294">
        <v>3</v>
      </c>
      <c r="Q283" s="294">
        <v>0</v>
      </c>
      <c r="R283" s="294">
        <v>2</v>
      </c>
      <c r="S283" s="294">
        <v>0</v>
      </c>
      <c r="T283" s="294">
        <v>0</v>
      </c>
      <c r="U283" s="296">
        <v>0</v>
      </c>
      <c r="V283" s="296"/>
      <c r="W283" s="296"/>
      <c r="X283" s="294"/>
      <c r="Y283" s="294"/>
      <c r="Z283" s="294"/>
      <c r="AA283" s="294"/>
      <c r="AB283" s="294"/>
      <c r="AC283" s="294"/>
      <c r="AD283" s="294">
        <v>1</v>
      </c>
      <c r="AE283" s="294">
        <v>13</v>
      </c>
    </row>
    <row r="284" spans="1:31" s="286" customFormat="1" ht="16.5">
      <c r="A284" s="287">
        <v>4</v>
      </c>
      <c r="B284" s="288">
        <v>11</v>
      </c>
      <c r="C284" s="299">
        <v>525</v>
      </c>
      <c r="D284" s="289" t="s">
        <v>552</v>
      </c>
      <c r="E284" s="289"/>
      <c r="F284" s="298">
        <v>2250</v>
      </c>
      <c r="G284" s="549" t="s">
        <v>34</v>
      </c>
      <c r="H284" s="550">
        <v>628</v>
      </c>
      <c r="I284" s="294">
        <v>1</v>
      </c>
      <c r="J284" s="294">
        <v>75</v>
      </c>
      <c r="K284" s="294">
        <v>16</v>
      </c>
      <c r="L284" s="294">
        <v>70</v>
      </c>
      <c r="M284" s="294"/>
      <c r="N284" s="294">
        <v>44</v>
      </c>
      <c r="O284" s="294">
        <v>2</v>
      </c>
      <c r="P284" s="294">
        <v>163</v>
      </c>
      <c r="Q284" s="294">
        <v>12</v>
      </c>
      <c r="R284" s="294">
        <v>3</v>
      </c>
      <c r="S284" s="294">
        <v>1</v>
      </c>
      <c r="T284" s="294">
        <v>1</v>
      </c>
      <c r="U284" s="296">
        <v>1</v>
      </c>
      <c r="V284" s="296"/>
      <c r="W284" s="296"/>
      <c r="X284" s="294"/>
      <c r="Y284" s="294"/>
      <c r="Z284" s="294"/>
      <c r="AA284" s="294"/>
      <c r="AB284" s="294"/>
      <c r="AC284" s="294"/>
      <c r="AD284" s="294">
        <v>13</v>
      </c>
      <c r="AE284" s="294">
        <v>402</v>
      </c>
    </row>
    <row r="285" spans="1:31" s="286" customFormat="1" ht="16.5">
      <c r="A285" s="287">
        <v>5</v>
      </c>
      <c r="B285" s="288">
        <v>11</v>
      </c>
      <c r="C285" s="299">
        <v>525</v>
      </c>
      <c r="D285" s="289" t="s">
        <v>552</v>
      </c>
      <c r="E285" s="289"/>
      <c r="F285" s="298">
        <v>2251</v>
      </c>
      <c r="G285" s="525" t="s">
        <v>33</v>
      </c>
      <c r="H285" s="550">
        <v>593</v>
      </c>
      <c r="I285" s="294">
        <v>2</v>
      </c>
      <c r="J285" s="294">
        <v>77</v>
      </c>
      <c r="K285" s="294">
        <v>17</v>
      </c>
      <c r="L285" s="294">
        <v>56</v>
      </c>
      <c r="M285" s="294"/>
      <c r="N285" s="294">
        <v>55</v>
      </c>
      <c r="O285" s="294">
        <v>0</v>
      </c>
      <c r="P285" s="294">
        <v>158</v>
      </c>
      <c r="Q285" s="294">
        <v>12</v>
      </c>
      <c r="R285" s="294">
        <v>3</v>
      </c>
      <c r="S285" s="294">
        <v>0</v>
      </c>
      <c r="T285" s="294">
        <v>1</v>
      </c>
      <c r="U285" s="296">
        <v>0</v>
      </c>
      <c r="V285" s="296"/>
      <c r="W285" s="296"/>
      <c r="X285" s="294"/>
      <c r="Y285" s="294"/>
      <c r="Z285" s="294"/>
      <c r="AA285" s="294"/>
      <c r="AB285" s="294"/>
      <c r="AC285" s="294"/>
      <c r="AD285" s="294">
        <v>22</v>
      </c>
      <c r="AE285" s="294">
        <v>403</v>
      </c>
    </row>
    <row r="286" spans="1:31" s="286" customFormat="1" ht="16.5">
      <c r="A286" s="287">
        <v>6</v>
      </c>
      <c r="B286" s="288">
        <v>11</v>
      </c>
      <c r="C286" s="299">
        <v>525</v>
      </c>
      <c r="D286" s="289" t="s">
        <v>552</v>
      </c>
      <c r="E286" s="289"/>
      <c r="F286" s="298">
        <v>2251</v>
      </c>
      <c r="G286" s="549" t="s">
        <v>34</v>
      </c>
      <c r="H286" s="550">
        <v>593</v>
      </c>
      <c r="I286" s="294">
        <v>2</v>
      </c>
      <c r="J286" s="294">
        <v>71</v>
      </c>
      <c r="K286" s="294">
        <v>17</v>
      </c>
      <c r="L286" s="294">
        <v>17</v>
      </c>
      <c r="M286" s="294"/>
      <c r="N286" s="294">
        <v>74</v>
      </c>
      <c r="O286" s="294">
        <v>0</v>
      </c>
      <c r="P286" s="294">
        <v>192</v>
      </c>
      <c r="Q286" s="294">
        <v>12</v>
      </c>
      <c r="R286" s="294">
        <v>9</v>
      </c>
      <c r="S286" s="294">
        <v>1</v>
      </c>
      <c r="T286" s="294">
        <v>5</v>
      </c>
      <c r="U286" s="296">
        <v>0</v>
      </c>
      <c r="V286" s="296"/>
      <c r="W286" s="296"/>
      <c r="X286" s="294"/>
      <c r="Y286" s="294"/>
      <c r="Z286" s="294"/>
      <c r="AA286" s="294"/>
      <c r="AB286" s="294"/>
      <c r="AC286" s="294"/>
      <c r="AD286" s="294">
        <v>16</v>
      </c>
      <c r="AE286" s="294">
        <v>416</v>
      </c>
    </row>
    <row r="287" spans="1:31" s="286" customFormat="1" ht="16.5">
      <c r="A287" s="287">
        <v>7</v>
      </c>
      <c r="B287" s="288">
        <v>11</v>
      </c>
      <c r="C287" s="299">
        <v>525</v>
      </c>
      <c r="D287" s="289" t="s">
        <v>552</v>
      </c>
      <c r="E287" s="289"/>
      <c r="F287" s="298">
        <v>2252</v>
      </c>
      <c r="G287" s="525" t="s">
        <v>33</v>
      </c>
      <c r="H287" s="550">
        <v>499</v>
      </c>
      <c r="I287" s="294">
        <v>0</v>
      </c>
      <c r="J287" s="294">
        <v>84</v>
      </c>
      <c r="K287" s="294">
        <v>16</v>
      </c>
      <c r="L287" s="294">
        <v>12</v>
      </c>
      <c r="M287" s="294"/>
      <c r="N287" s="294">
        <v>100</v>
      </c>
      <c r="O287" s="294">
        <v>1</v>
      </c>
      <c r="P287" s="294">
        <v>191</v>
      </c>
      <c r="Q287" s="294">
        <v>7</v>
      </c>
      <c r="R287" s="294">
        <v>4</v>
      </c>
      <c r="S287" s="294">
        <v>1</v>
      </c>
      <c r="T287" s="294">
        <v>4</v>
      </c>
      <c r="U287" s="296">
        <v>0</v>
      </c>
      <c r="V287" s="296"/>
      <c r="W287" s="296"/>
      <c r="X287" s="294"/>
      <c r="Y287" s="294"/>
      <c r="Z287" s="294"/>
      <c r="AA287" s="294"/>
      <c r="AB287" s="294"/>
      <c r="AC287" s="294"/>
      <c r="AD287" s="294">
        <v>13</v>
      </c>
      <c r="AE287" s="294">
        <v>433</v>
      </c>
    </row>
    <row r="288" spans="1:31" s="286" customFormat="1" ht="16.5">
      <c r="A288" s="287">
        <v>8</v>
      </c>
      <c r="B288" s="288">
        <v>11</v>
      </c>
      <c r="C288" s="299">
        <v>525</v>
      </c>
      <c r="D288" s="289" t="s">
        <v>552</v>
      </c>
      <c r="E288" s="289"/>
      <c r="F288" s="298">
        <v>2252</v>
      </c>
      <c r="G288" s="549" t="s">
        <v>34</v>
      </c>
      <c r="H288" s="550">
        <v>498</v>
      </c>
      <c r="I288" s="294">
        <v>3</v>
      </c>
      <c r="J288" s="294">
        <v>56</v>
      </c>
      <c r="K288" s="294">
        <v>12</v>
      </c>
      <c r="L288" s="294">
        <v>21</v>
      </c>
      <c r="M288" s="294"/>
      <c r="N288" s="294">
        <v>33</v>
      </c>
      <c r="O288" s="294">
        <v>2</v>
      </c>
      <c r="P288" s="294">
        <v>171</v>
      </c>
      <c r="Q288" s="294">
        <v>4</v>
      </c>
      <c r="R288" s="294">
        <v>4</v>
      </c>
      <c r="S288" s="294">
        <v>3</v>
      </c>
      <c r="T288" s="294">
        <v>1</v>
      </c>
      <c r="U288" s="296">
        <v>2</v>
      </c>
      <c r="V288" s="296"/>
      <c r="W288" s="296"/>
      <c r="X288" s="294"/>
      <c r="Y288" s="294"/>
      <c r="Z288" s="294"/>
      <c r="AA288" s="294"/>
      <c r="AB288" s="294"/>
      <c r="AC288" s="294"/>
      <c r="AD288" s="294">
        <v>5</v>
      </c>
      <c r="AE288" s="294">
        <v>317</v>
      </c>
    </row>
    <row r="289" spans="1:31" s="286" customFormat="1" ht="16.5">
      <c r="A289" s="287">
        <v>9</v>
      </c>
      <c r="B289" s="288">
        <v>11</v>
      </c>
      <c r="C289" s="299">
        <v>525</v>
      </c>
      <c r="D289" s="289" t="s">
        <v>552</v>
      </c>
      <c r="E289" s="289"/>
      <c r="F289" s="298">
        <v>2253</v>
      </c>
      <c r="G289" s="525" t="s">
        <v>33</v>
      </c>
      <c r="H289" s="550">
        <v>621</v>
      </c>
      <c r="I289" s="294">
        <v>1</v>
      </c>
      <c r="J289" s="294">
        <v>71</v>
      </c>
      <c r="K289" s="294">
        <v>8</v>
      </c>
      <c r="L289" s="294">
        <v>53</v>
      </c>
      <c r="M289" s="294"/>
      <c r="N289" s="294">
        <v>53</v>
      </c>
      <c r="O289" s="294">
        <v>0</v>
      </c>
      <c r="P289" s="294">
        <v>176</v>
      </c>
      <c r="Q289" s="294">
        <v>2</v>
      </c>
      <c r="R289" s="294">
        <v>24</v>
      </c>
      <c r="S289" s="294">
        <v>1</v>
      </c>
      <c r="T289" s="294">
        <v>10</v>
      </c>
      <c r="U289" s="296">
        <v>0</v>
      </c>
      <c r="V289" s="296"/>
      <c r="W289" s="296"/>
      <c r="X289" s="294"/>
      <c r="Y289" s="294"/>
      <c r="Z289" s="294"/>
      <c r="AA289" s="294"/>
      <c r="AB289" s="294"/>
      <c r="AC289" s="294"/>
      <c r="AD289" s="294">
        <v>15</v>
      </c>
      <c r="AE289" s="294">
        <v>414</v>
      </c>
    </row>
    <row r="290" spans="1:31" s="286" customFormat="1" ht="16.5">
      <c r="A290" s="287">
        <v>10</v>
      </c>
      <c r="B290" s="288">
        <v>11</v>
      </c>
      <c r="C290" s="299">
        <v>525</v>
      </c>
      <c r="D290" s="289" t="s">
        <v>552</v>
      </c>
      <c r="E290" s="289"/>
      <c r="F290" s="298">
        <v>2253</v>
      </c>
      <c r="G290" s="549" t="s">
        <v>34</v>
      </c>
      <c r="H290" s="550">
        <v>621</v>
      </c>
      <c r="I290" s="294">
        <v>2</v>
      </c>
      <c r="J290" s="294">
        <v>70</v>
      </c>
      <c r="K290" s="294">
        <v>6</v>
      </c>
      <c r="L290" s="294">
        <v>55</v>
      </c>
      <c r="M290" s="294"/>
      <c r="N290" s="294">
        <v>60</v>
      </c>
      <c r="O290" s="294">
        <v>0</v>
      </c>
      <c r="P290" s="294">
        <v>190</v>
      </c>
      <c r="Q290" s="294">
        <v>4</v>
      </c>
      <c r="R290" s="294">
        <v>33</v>
      </c>
      <c r="S290" s="294">
        <v>0</v>
      </c>
      <c r="T290" s="294">
        <v>7</v>
      </c>
      <c r="U290" s="296">
        <v>0</v>
      </c>
      <c r="V290" s="296"/>
      <c r="W290" s="296"/>
      <c r="X290" s="294"/>
      <c r="Y290" s="294"/>
      <c r="Z290" s="294"/>
      <c r="AA290" s="294"/>
      <c r="AB290" s="294"/>
      <c r="AC290" s="294"/>
      <c r="AD290" s="294">
        <v>8</v>
      </c>
      <c r="AE290" s="294">
        <v>435</v>
      </c>
    </row>
    <row r="291" spans="1:31" s="286" customFormat="1" ht="16.5">
      <c r="A291" s="287">
        <v>11</v>
      </c>
      <c r="B291" s="288">
        <v>11</v>
      </c>
      <c r="C291" s="299">
        <v>525</v>
      </c>
      <c r="D291" s="289" t="s">
        <v>552</v>
      </c>
      <c r="E291" s="289"/>
      <c r="F291" s="298">
        <v>2253</v>
      </c>
      <c r="G291" s="549" t="s">
        <v>36</v>
      </c>
      <c r="H291" s="550"/>
      <c r="I291" s="294">
        <v>0</v>
      </c>
      <c r="J291" s="294">
        <v>12</v>
      </c>
      <c r="K291" s="294">
        <v>3</v>
      </c>
      <c r="L291" s="294">
        <v>6</v>
      </c>
      <c r="M291" s="294"/>
      <c r="N291" s="294">
        <v>23</v>
      </c>
      <c r="O291" s="294">
        <v>2</v>
      </c>
      <c r="P291" s="294">
        <v>27</v>
      </c>
      <c r="Q291" s="294">
        <v>2</v>
      </c>
      <c r="R291" s="294">
        <v>2</v>
      </c>
      <c r="S291" s="294">
        <v>0</v>
      </c>
      <c r="T291" s="294">
        <v>0</v>
      </c>
      <c r="U291" s="296">
        <v>0</v>
      </c>
      <c r="V291" s="296"/>
      <c r="W291" s="296"/>
      <c r="X291" s="294"/>
      <c r="Y291" s="294"/>
      <c r="Z291" s="294"/>
      <c r="AA291" s="294"/>
      <c r="AB291" s="294"/>
      <c r="AC291" s="294"/>
      <c r="AD291" s="294">
        <v>2</v>
      </c>
      <c r="AE291" s="294">
        <v>79</v>
      </c>
    </row>
    <row r="292" spans="1:31" s="286" customFormat="1" ht="16.5">
      <c r="A292" s="287">
        <v>12</v>
      </c>
      <c r="B292" s="288">
        <v>11</v>
      </c>
      <c r="C292" s="299">
        <v>525</v>
      </c>
      <c r="D292" s="289" t="s">
        <v>552</v>
      </c>
      <c r="E292" s="289"/>
      <c r="F292" s="298">
        <v>2254</v>
      </c>
      <c r="G292" s="525" t="s">
        <v>33</v>
      </c>
      <c r="H292" s="550">
        <v>563</v>
      </c>
      <c r="I292" s="294">
        <v>2</v>
      </c>
      <c r="J292" s="294">
        <v>30</v>
      </c>
      <c r="K292" s="294">
        <v>8</v>
      </c>
      <c r="L292" s="294">
        <v>75</v>
      </c>
      <c r="M292" s="294"/>
      <c r="N292" s="294">
        <v>46</v>
      </c>
      <c r="O292" s="294">
        <v>1</v>
      </c>
      <c r="P292" s="294">
        <v>116</v>
      </c>
      <c r="Q292" s="294">
        <v>33</v>
      </c>
      <c r="R292" s="294">
        <v>7</v>
      </c>
      <c r="S292" s="294">
        <v>0</v>
      </c>
      <c r="T292" s="294">
        <v>0</v>
      </c>
      <c r="U292" s="296">
        <v>0</v>
      </c>
      <c r="V292" s="296"/>
      <c r="W292" s="296"/>
      <c r="X292" s="294"/>
      <c r="Y292" s="294"/>
      <c r="Z292" s="294"/>
      <c r="AA292" s="294"/>
      <c r="AB292" s="294"/>
      <c r="AC292" s="294"/>
      <c r="AD292" s="294">
        <v>15</v>
      </c>
      <c r="AE292" s="294">
        <v>333</v>
      </c>
    </row>
    <row r="293" spans="1:31" s="286" customFormat="1" ht="16.5">
      <c r="A293" s="286">
        <v>13</v>
      </c>
      <c r="B293" s="288">
        <v>11</v>
      </c>
      <c r="C293" s="299">
        <v>525</v>
      </c>
      <c r="D293" s="289" t="s">
        <v>552</v>
      </c>
      <c r="E293" s="289"/>
      <c r="F293" s="298">
        <v>2255</v>
      </c>
      <c r="G293" s="525" t="s">
        <v>33</v>
      </c>
      <c r="H293" s="549">
        <v>392</v>
      </c>
      <c r="I293" s="294">
        <v>0</v>
      </c>
      <c r="J293" s="294">
        <v>47</v>
      </c>
      <c r="K293" s="294">
        <v>18</v>
      </c>
      <c r="L293" s="294">
        <v>17</v>
      </c>
      <c r="M293" s="294"/>
      <c r="N293" s="294">
        <v>57</v>
      </c>
      <c r="O293" s="294">
        <v>0</v>
      </c>
      <c r="P293" s="294">
        <v>189</v>
      </c>
      <c r="Q293" s="294">
        <v>10</v>
      </c>
      <c r="R293" s="294">
        <v>13</v>
      </c>
      <c r="S293" s="294">
        <v>1</v>
      </c>
      <c r="T293" s="294">
        <v>0</v>
      </c>
      <c r="U293" s="296">
        <v>0</v>
      </c>
      <c r="V293" s="296"/>
      <c r="W293" s="296"/>
      <c r="X293" s="294"/>
      <c r="Y293" s="294"/>
      <c r="Z293" s="294"/>
      <c r="AA293" s="294"/>
      <c r="AB293" s="294"/>
      <c r="AC293" s="294"/>
      <c r="AD293" s="294">
        <v>6</v>
      </c>
      <c r="AE293" s="294">
        <v>358</v>
      </c>
    </row>
    <row r="294" spans="1:31" s="286" customFormat="1" ht="16.5">
      <c r="A294" s="286">
        <v>14</v>
      </c>
      <c r="B294" s="288">
        <v>11</v>
      </c>
      <c r="C294" s="299">
        <v>525</v>
      </c>
      <c r="D294" s="289" t="s">
        <v>552</v>
      </c>
      <c r="E294" s="289"/>
      <c r="F294" s="298">
        <v>2255</v>
      </c>
      <c r="G294" s="549" t="s">
        <v>34</v>
      </c>
      <c r="H294" s="549">
        <v>392</v>
      </c>
      <c r="I294" s="290">
        <v>1</v>
      </c>
      <c r="J294" s="294">
        <v>83</v>
      </c>
      <c r="K294" s="294">
        <v>19</v>
      </c>
      <c r="L294" s="294">
        <v>18</v>
      </c>
      <c r="M294" s="294"/>
      <c r="N294" s="294">
        <v>26</v>
      </c>
      <c r="O294" s="294">
        <v>2</v>
      </c>
      <c r="P294" s="294">
        <v>201</v>
      </c>
      <c r="Q294" s="294">
        <v>11</v>
      </c>
      <c r="R294" s="294">
        <v>4</v>
      </c>
      <c r="S294" s="294">
        <v>0</v>
      </c>
      <c r="T294" s="294">
        <v>2</v>
      </c>
      <c r="U294" s="296">
        <v>0</v>
      </c>
      <c r="V294" s="296"/>
      <c r="W294" s="296"/>
      <c r="X294" s="294"/>
      <c r="Y294" s="294"/>
      <c r="Z294" s="294"/>
      <c r="AA294" s="294"/>
      <c r="AB294" s="294"/>
      <c r="AC294" s="294"/>
      <c r="AD294" s="294">
        <v>8</v>
      </c>
      <c r="AE294" s="294">
        <v>375</v>
      </c>
    </row>
    <row r="295" spans="1:31" s="286" customFormat="1" ht="16.5">
      <c r="A295" s="286">
        <v>15</v>
      </c>
      <c r="B295" s="288">
        <v>11</v>
      </c>
      <c r="C295" s="299">
        <v>525</v>
      </c>
      <c r="D295" s="289" t="s">
        <v>552</v>
      </c>
      <c r="E295" s="289"/>
      <c r="F295" s="298">
        <v>2256</v>
      </c>
      <c r="G295" s="525" t="s">
        <v>33</v>
      </c>
      <c r="H295" s="526">
        <v>111</v>
      </c>
      <c r="I295" s="290">
        <v>2</v>
      </c>
      <c r="J295" s="294">
        <v>29</v>
      </c>
      <c r="K295" s="294">
        <v>90</v>
      </c>
      <c r="L295" s="294">
        <v>31</v>
      </c>
      <c r="M295" s="294"/>
      <c r="N295" s="294">
        <v>36</v>
      </c>
      <c r="O295" s="294">
        <v>0</v>
      </c>
      <c r="P295" s="294">
        <v>90</v>
      </c>
      <c r="Q295" s="294">
        <v>0</v>
      </c>
      <c r="R295" s="294">
        <v>6</v>
      </c>
      <c r="S295" s="294">
        <v>0</v>
      </c>
      <c r="T295" s="294">
        <v>2</v>
      </c>
      <c r="U295" s="296">
        <v>1</v>
      </c>
      <c r="V295" s="296"/>
      <c r="W295" s="296"/>
      <c r="X295" s="294"/>
      <c r="Y295" s="294"/>
      <c r="Z295" s="294"/>
      <c r="AA295" s="294"/>
      <c r="AB295" s="294"/>
      <c r="AC295" s="294"/>
      <c r="AD295" s="294">
        <v>5</v>
      </c>
      <c r="AE295" s="294">
        <v>292</v>
      </c>
    </row>
    <row r="296" spans="1:31" s="286" customFormat="1" ht="16.5">
      <c r="A296" s="286">
        <v>16</v>
      </c>
      <c r="B296" s="288">
        <v>11</v>
      </c>
      <c r="C296" s="299">
        <v>525</v>
      </c>
      <c r="D296" s="289" t="s">
        <v>552</v>
      </c>
      <c r="E296" s="289"/>
      <c r="F296" s="298">
        <v>2257</v>
      </c>
      <c r="G296" s="525" t="s">
        <v>33</v>
      </c>
      <c r="H296" s="550">
        <v>510</v>
      </c>
      <c r="I296" s="290">
        <v>3</v>
      </c>
      <c r="J296" s="294">
        <v>26</v>
      </c>
      <c r="K296" s="294">
        <v>99</v>
      </c>
      <c r="L296" s="294">
        <v>46</v>
      </c>
      <c r="M296" s="294"/>
      <c r="N296" s="294">
        <v>42</v>
      </c>
      <c r="O296" s="294">
        <v>0</v>
      </c>
      <c r="P296" s="294">
        <v>57</v>
      </c>
      <c r="Q296" s="294">
        <v>1</v>
      </c>
      <c r="R296" s="294">
        <v>8</v>
      </c>
      <c r="S296" s="294">
        <v>0</v>
      </c>
      <c r="T296" s="294">
        <v>3</v>
      </c>
      <c r="U296" s="296">
        <v>1</v>
      </c>
      <c r="V296" s="296"/>
      <c r="W296" s="296"/>
      <c r="X296" s="294"/>
      <c r="Y296" s="294"/>
      <c r="Z296" s="294"/>
      <c r="AA296" s="294"/>
      <c r="AB296" s="294"/>
      <c r="AC296" s="294"/>
      <c r="AD296" s="294">
        <v>2</v>
      </c>
      <c r="AE296" s="294">
        <v>288</v>
      </c>
    </row>
    <row r="297" spans="1:31" s="286" customFormat="1" ht="16.5">
      <c r="A297" s="286">
        <v>17</v>
      </c>
      <c r="B297" s="288">
        <v>11</v>
      </c>
      <c r="C297" s="299">
        <v>525</v>
      </c>
      <c r="D297" s="289" t="s">
        <v>552</v>
      </c>
      <c r="E297" s="289"/>
      <c r="F297" s="298">
        <v>2257</v>
      </c>
      <c r="G297" s="549" t="s">
        <v>34</v>
      </c>
      <c r="H297" s="550">
        <v>509</v>
      </c>
      <c r="I297" s="294">
        <v>3</v>
      </c>
      <c r="J297" s="294">
        <v>29</v>
      </c>
      <c r="K297" s="294">
        <v>22</v>
      </c>
      <c r="L297" s="294">
        <v>65</v>
      </c>
      <c r="M297" s="294"/>
      <c r="N297" s="294">
        <v>58</v>
      </c>
      <c r="O297" s="294">
        <v>4</v>
      </c>
      <c r="P297" s="294">
        <v>107</v>
      </c>
      <c r="Q297" s="294">
        <v>37</v>
      </c>
      <c r="R297" s="294">
        <v>5</v>
      </c>
      <c r="S297" s="294">
        <v>2</v>
      </c>
      <c r="T297" s="286">
        <v>1</v>
      </c>
      <c r="U297" s="296">
        <v>0</v>
      </c>
      <c r="V297" s="296"/>
      <c r="X297" s="294"/>
      <c r="Z297" s="294"/>
      <c r="AA297" s="294"/>
      <c r="AB297" s="294"/>
      <c r="AC297" s="294"/>
      <c r="AD297" s="294">
        <v>10</v>
      </c>
      <c r="AE297" s="294">
        <v>343</v>
      </c>
    </row>
    <row r="298" spans="1:31" s="286" customFormat="1" ht="16.5">
      <c r="C298" s="300" t="s">
        <v>65</v>
      </c>
      <c r="D298" s="688" t="s">
        <v>66</v>
      </c>
      <c r="E298" s="688"/>
      <c r="F298" s="316"/>
      <c r="G298" s="316"/>
      <c r="H298" s="302">
        <f>SUM(H281:H297)</f>
        <v>8202</v>
      </c>
      <c r="I298" s="302">
        <f>SUM(I281:I297)</f>
        <v>25</v>
      </c>
      <c r="J298" s="302">
        <f>SUM(J281:J297)</f>
        <v>865</v>
      </c>
      <c r="K298" s="302">
        <f>SUM(K281:K297)</f>
        <v>431</v>
      </c>
      <c r="L298" s="302">
        <f>SUM(L281:L297)</f>
        <v>591</v>
      </c>
      <c r="M298" s="302">
        <f>SUM(M281:M292)</f>
        <v>0</v>
      </c>
      <c r="N298" s="302">
        <f t="shared" ref="N298:U298" si="52">SUM(N281:N297)</f>
        <v>829</v>
      </c>
      <c r="O298" s="302">
        <f t="shared" si="52"/>
        <v>17</v>
      </c>
      <c r="P298" s="302">
        <f t="shared" si="52"/>
        <v>2536</v>
      </c>
      <c r="Q298" s="302">
        <f t="shared" si="52"/>
        <v>164</v>
      </c>
      <c r="R298" s="302">
        <f t="shared" si="52"/>
        <v>147</v>
      </c>
      <c r="S298" s="302">
        <f t="shared" si="52"/>
        <v>13</v>
      </c>
      <c r="T298" s="302">
        <f t="shared" si="52"/>
        <v>45</v>
      </c>
      <c r="U298" s="302">
        <f t="shared" si="52"/>
        <v>11</v>
      </c>
      <c r="V298" s="302">
        <f t="shared" ref="V298:AC298" si="53">SUM(V281:V292)</f>
        <v>0</v>
      </c>
      <c r="W298" s="302">
        <f t="shared" si="53"/>
        <v>0</v>
      </c>
      <c r="X298" s="302">
        <f t="shared" si="53"/>
        <v>0</v>
      </c>
      <c r="Y298" s="302">
        <f t="shared" si="53"/>
        <v>0</v>
      </c>
      <c r="Z298" s="302">
        <f t="shared" si="53"/>
        <v>0</v>
      </c>
      <c r="AA298" s="302">
        <f t="shared" si="53"/>
        <v>0</v>
      </c>
      <c r="AB298" s="302">
        <f t="shared" si="53"/>
        <v>0</v>
      </c>
      <c r="AC298" s="302">
        <f t="shared" si="53"/>
        <v>0</v>
      </c>
      <c r="AD298" s="302">
        <f>SUM(AD281:AD297)</f>
        <v>173</v>
      </c>
      <c r="AE298" s="302">
        <f>SUM(AE281:AE297)</f>
        <v>5847</v>
      </c>
    </row>
    <row r="299" spans="1:31" s="286" customFormat="1" ht="16.5">
      <c r="F299" s="297"/>
      <c r="G299" s="297"/>
    </row>
    <row r="300" spans="1:31" s="286" customFormat="1" ht="16.5">
      <c r="C300" s="300" t="s">
        <v>67</v>
      </c>
      <c r="D300" s="689" t="s">
        <v>68</v>
      </c>
      <c r="E300" s="690"/>
      <c r="F300" s="690"/>
      <c r="G300" s="691"/>
      <c r="H300" s="301" t="s">
        <v>8</v>
      </c>
      <c r="I300" s="293" t="s">
        <v>9</v>
      </c>
      <c r="J300" s="293" t="s">
        <v>10</v>
      </c>
      <c r="K300" s="293" t="s">
        <v>11</v>
      </c>
      <c r="L300" s="293" t="s">
        <v>12</v>
      </c>
      <c r="M300" s="293" t="s">
        <v>13</v>
      </c>
      <c r="N300" s="293" t="s">
        <v>14</v>
      </c>
      <c r="O300" s="293" t="s">
        <v>15</v>
      </c>
      <c r="P300" s="293" t="s">
        <v>16</v>
      </c>
      <c r="Q300" s="293" t="s">
        <v>17</v>
      </c>
      <c r="R300" s="293" t="s">
        <v>18</v>
      </c>
      <c r="S300" s="293" t="s">
        <v>19</v>
      </c>
      <c r="T300" s="293" t="s">
        <v>20</v>
      </c>
      <c r="U300" s="293" t="s">
        <v>24</v>
      </c>
      <c r="V300" s="293" t="s">
        <v>25</v>
      </c>
      <c r="W300" s="293" t="s">
        <v>26</v>
      </c>
      <c r="X300" s="293" t="s">
        <v>27</v>
      </c>
      <c r="Y300" s="293" t="s">
        <v>28</v>
      </c>
      <c r="Z300" s="293" t="s">
        <v>29</v>
      </c>
      <c r="AA300" s="293" t="s">
        <v>30</v>
      </c>
      <c r="AB300" s="293" t="s">
        <v>31</v>
      </c>
    </row>
    <row r="301" spans="1:31" s="286" customFormat="1" ht="16.5">
      <c r="D301" s="692"/>
      <c r="E301" s="693"/>
      <c r="F301" s="693"/>
      <c r="G301" s="694"/>
      <c r="H301" s="294">
        <f>H298</f>
        <v>8202</v>
      </c>
      <c r="I301" s="294">
        <f>I298+5</f>
        <v>30</v>
      </c>
      <c r="J301" s="294">
        <v>865</v>
      </c>
      <c r="K301" s="294">
        <f>K298+6</f>
        <v>437</v>
      </c>
      <c r="L301" s="294">
        <v>591</v>
      </c>
      <c r="M301" s="294">
        <f t="shared" ref="M301:T301" si="54">M298</f>
        <v>0</v>
      </c>
      <c r="N301" s="294">
        <f t="shared" si="54"/>
        <v>829</v>
      </c>
      <c r="O301" s="294">
        <f t="shared" si="54"/>
        <v>17</v>
      </c>
      <c r="P301" s="294">
        <f t="shared" si="54"/>
        <v>2536</v>
      </c>
      <c r="Q301" s="294">
        <f t="shared" si="54"/>
        <v>164</v>
      </c>
      <c r="R301" s="294">
        <f t="shared" si="54"/>
        <v>147</v>
      </c>
      <c r="S301" s="294">
        <f t="shared" si="54"/>
        <v>13</v>
      </c>
      <c r="T301" s="294">
        <f t="shared" si="54"/>
        <v>45</v>
      </c>
      <c r="U301" s="294">
        <f>X281</f>
        <v>0</v>
      </c>
      <c r="V301" s="294">
        <f>Y281</f>
        <v>0</v>
      </c>
      <c r="W301" s="294">
        <f>Z281</f>
        <v>0</v>
      </c>
      <c r="X301" s="294">
        <f>AA281</f>
        <v>0</v>
      </c>
      <c r="Y301" s="294">
        <f>AB281</f>
        <v>0</v>
      </c>
      <c r="Z301" s="294">
        <f>AC298</f>
        <v>0</v>
      </c>
      <c r="AA301" s="294">
        <f>AD298</f>
        <v>173</v>
      </c>
      <c r="AB301" s="294">
        <f>SUM(I301:AA301)</f>
        <v>5847</v>
      </c>
    </row>
    <row r="302" spans="1:31" s="286" customFormat="1" ht="16.5">
      <c r="F302" s="297"/>
      <c r="G302" s="297"/>
    </row>
    <row r="303" spans="1:31" s="286" customFormat="1" ht="26.25" customHeight="1">
      <c r="C303" s="300" t="s">
        <v>69</v>
      </c>
      <c r="D303" s="738" t="s">
        <v>70</v>
      </c>
      <c r="E303" s="740"/>
      <c r="F303" s="740"/>
      <c r="G303" s="739"/>
      <c r="H303" s="301" t="s">
        <v>8</v>
      </c>
      <c r="I303" s="728" t="s">
        <v>71</v>
      </c>
      <c r="J303" s="741"/>
      <c r="K303" s="314" t="s">
        <v>10</v>
      </c>
      <c r="L303" s="314" t="s">
        <v>12</v>
      </c>
      <c r="M303" s="293" t="s">
        <v>13</v>
      </c>
      <c r="N303" s="293" t="s">
        <v>14</v>
      </c>
      <c r="O303" s="293" t="s">
        <v>15</v>
      </c>
      <c r="P303" s="293" t="s">
        <v>16</v>
      </c>
      <c r="Q303" s="293" t="s">
        <v>17</v>
      </c>
      <c r="R303" s="293" t="s">
        <v>18</v>
      </c>
      <c r="S303" s="293" t="s">
        <v>19</v>
      </c>
      <c r="T303" s="293" t="s">
        <v>20</v>
      </c>
      <c r="U303" s="293" t="s">
        <v>24</v>
      </c>
      <c r="V303" s="293" t="s">
        <v>25</v>
      </c>
      <c r="W303" s="293" t="s">
        <v>26</v>
      </c>
      <c r="X303" s="293" t="s">
        <v>27</v>
      </c>
      <c r="Y303" s="293" t="s">
        <v>28</v>
      </c>
      <c r="Z303" s="293" t="s">
        <v>29</v>
      </c>
      <c r="AA303" s="293" t="s">
        <v>30</v>
      </c>
      <c r="AB303" s="293" t="s">
        <v>31</v>
      </c>
    </row>
    <row r="304" spans="1:31" s="286" customFormat="1" ht="16.5">
      <c r="D304" s="313"/>
      <c r="E304" s="313"/>
      <c r="F304" s="313"/>
      <c r="G304" s="313"/>
      <c r="H304" s="294">
        <f>H298</f>
        <v>8202</v>
      </c>
      <c r="I304" s="742">
        <f>I301+K301</f>
        <v>467</v>
      </c>
      <c r="J304" s="743"/>
      <c r="K304" s="315">
        <v>865</v>
      </c>
      <c r="L304" s="315">
        <v>591</v>
      </c>
      <c r="M304" s="294" t="s">
        <v>799</v>
      </c>
      <c r="N304" s="294">
        <f t="shared" ref="N304:S304" si="55">N301</f>
        <v>829</v>
      </c>
      <c r="O304" s="294">
        <f t="shared" si="55"/>
        <v>17</v>
      </c>
      <c r="P304" s="294">
        <f t="shared" si="55"/>
        <v>2536</v>
      </c>
      <c r="Q304" s="294">
        <f t="shared" si="55"/>
        <v>164</v>
      </c>
      <c r="R304" s="294">
        <f t="shared" si="55"/>
        <v>147</v>
      </c>
      <c r="S304" s="294">
        <f t="shared" si="55"/>
        <v>13</v>
      </c>
      <c r="T304" s="294">
        <f>T301</f>
        <v>45</v>
      </c>
      <c r="U304" s="294" t="s">
        <v>799</v>
      </c>
      <c r="V304" s="294" t="s">
        <v>799</v>
      </c>
      <c r="W304" s="294" t="s">
        <v>799</v>
      </c>
      <c r="X304" s="294" t="s">
        <v>799</v>
      </c>
      <c r="Y304" s="294" t="s">
        <v>799</v>
      </c>
      <c r="Z304" s="294">
        <f>Z301</f>
        <v>0</v>
      </c>
      <c r="AA304" s="294">
        <f>AA301</f>
        <v>173</v>
      </c>
      <c r="AB304" s="294">
        <f>SUM(I304:AA304)</f>
        <v>5847</v>
      </c>
    </row>
    <row r="305" s="286" customFormat="1" ht="16.5"/>
    <row r="306" s="286" customFormat="1" ht="16.5"/>
  </sheetData>
  <mergeCells count="65">
    <mergeCell ref="D303:G303"/>
    <mergeCell ref="I303:J303"/>
    <mergeCell ref="I304:J304"/>
    <mergeCell ref="D271:E271"/>
    <mergeCell ref="D273:G274"/>
    <mergeCell ref="D276:G277"/>
    <mergeCell ref="I276:J276"/>
    <mergeCell ref="I277:J277"/>
    <mergeCell ref="K236:L236"/>
    <mergeCell ref="I237:J237"/>
    <mergeCell ref="K237:L237"/>
    <mergeCell ref="D298:E298"/>
    <mergeCell ref="D300:G301"/>
    <mergeCell ref="K276:L276"/>
    <mergeCell ref="K277:L277"/>
    <mergeCell ref="D251:G252"/>
    <mergeCell ref="D254:G255"/>
    <mergeCell ref="I254:J254"/>
    <mergeCell ref="K254:L254"/>
    <mergeCell ref="I255:J255"/>
    <mergeCell ref="K255:L255"/>
    <mergeCell ref="D249:E249"/>
    <mergeCell ref="D236:G237"/>
    <mergeCell ref="I236:J236"/>
    <mergeCell ref="K114:L114"/>
    <mergeCell ref="I181:J181"/>
    <mergeCell ref="D175:E175"/>
    <mergeCell ref="K208:L208"/>
    <mergeCell ref="I209:J209"/>
    <mergeCell ref="K209:L209"/>
    <mergeCell ref="D203:E203"/>
    <mergeCell ref="D205:G206"/>
    <mergeCell ref="D208:G209"/>
    <mergeCell ref="I208:J208"/>
    <mergeCell ref="K49:L49"/>
    <mergeCell ref="I50:J50"/>
    <mergeCell ref="K50:L50"/>
    <mergeCell ref="D110:G111"/>
    <mergeCell ref="D113:G113"/>
    <mergeCell ref="I113:J113"/>
    <mergeCell ref="K113:L113"/>
    <mergeCell ref="D233:G234"/>
    <mergeCell ref="K26:L26"/>
    <mergeCell ref="I27:J27"/>
    <mergeCell ref="K27:L27"/>
    <mergeCell ref="D124:G125"/>
    <mergeCell ref="D127:G128"/>
    <mergeCell ref="I127:J127"/>
    <mergeCell ref="I128:J128"/>
    <mergeCell ref="D44:E44"/>
    <mergeCell ref="D46:G47"/>
    <mergeCell ref="D49:G50"/>
    <mergeCell ref="I49:J49"/>
    <mergeCell ref="K127:L127"/>
    <mergeCell ref="K128:L128"/>
    <mergeCell ref="D177:G178"/>
    <mergeCell ref="D180:G181"/>
    <mergeCell ref="D21:E21"/>
    <mergeCell ref="D23:G24"/>
    <mergeCell ref="D26:G27"/>
    <mergeCell ref="I26:J26"/>
    <mergeCell ref="D231:E231"/>
    <mergeCell ref="I180:J180"/>
    <mergeCell ref="D122:E122"/>
    <mergeCell ref="I114:J114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Normal="100" workbookViewId="0">
      <pane ySplit="1" topLeftCell="A92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bestFit="1" customWidth="1"/>
    <col min="2" max="2" width="5" bestFit="1" customWidth="1"/>
    <col min="3" max="3" width="4.140625" bestFit="1" customWidth="1"/>
    <col min="4" max="4" width="24.42578125" bestFit="1" customWidth="1"/>
    <col min="5" max="5" width="2" customWidth="1"/>
    <col min="6" max="6" width="8.28515625" bestFit="1" customWidth="1"/>
    <col min="7" max="7" width="12.28515625" bestFit="1" customWidth="1"/>
    <col min="8" max="8" width="10" bestFit="1" customWidth="1"/>
    <col min="9" max="10" width="7.7109375" customWidth="1"/>
    <col min="11" max="11" width="5" bestFit="1" customWidth="1"/>
    <col min="12" max="12" width="5.28515625" bestFit="1" customWidth="1"/>
    <col min="13" max="15" width="5" bestFit="1" customWidth="1"/>
    <col min="16" max="16" width="4.140625" bestFit="1" customWidth="1"/>
    <col min="17" max="17" width="4.28515625" bestFit="1" customWidth="1"/>
    <col min="18" max="18" width="7.7109375" bestFit="1" customWidth="1"/>
    <col min="19" max="19" width="4.140625" bestFit="1" customWidth="1"/>
    <col min="20" max="20" width="5" bestFit="1" customWidth="1"/>
    <col min="21" max="21" width="8" bestFit="1" customWidth="1"/>
    <col min="22" max="22" width="8.5703125" bestFit="1" customWidth="1"/>
    <col min="23" max="23" width="8" bestFit="1" customWidth="1"/>
    <col min="24" max="25" width="6.5703125" bestFit="1" customWidth="1"/>
    <col min="26" max="26" width="5.5703125" bestFit="1" customWidth="1"/>
    <col min="27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286" customFormat="1" ht="16.5">
      <c r="A1" s="333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284" t="s">
        <v>7</v>
      </c>
      <c r="H1" s="284" t="s">
        <v>8</v>
      </c>
      <c r="I1" s="293" t="s">
        <v>9</v>
      </c>
      <c r="J1" s="293" t="s">
        <v>10</v>
      </c>
      <c r="K1" s="293" t="s">
        <v>11</v>
      </c>
      <c r="L1" s="293" t="s">
        <v>12</v>
      </c>
      <c r="M1" s="293" t="s">
        <v>13</v>
      </c>
      <c r="N1" s="293" t="s">
        <v>14</v>
      </c>
      <c r="O1" s="420" t="s">
        <v>15</v>
      </c>
      <c r="P1" s="293" t="s">
        <v>16</v>
      </c>
      <c r="Q1" s="293" t="s">
        <v>17</v>
      </c>
      <c r="R1" s="293" t="s">
        <v>18</v>
      </c>
      <c r="S1" s="293" t="s">
        <v>19</v>
      </c>
      <c r="T1" s="293" t="s">
        <v>20</v>
      </c>
      <c r="U1" s="295" t="s">
        <v>21</v>
      </c>
      <c r="V1" s="295" t="s">
        <v>22</v>
      </c>
      <c r="W1" s="295" t="s">
        <v>23</v>
      </c>
      <c r="X1" s="293" t="s">
        <v>24</v>
      </c>
      <c r="Y1" s="293" t="s">
        <v>25</v>
      </c>
      <c r="Z1" s="293" t="s">
        <v>26</v>
      </c>
      <c r="AA1" s="293" t="s">
        <v>27</v>
      </c>
      <c r="AB1" s="293" t="s">
        <v>28</v>
      </c>
      <c r="AC1" s="293" t="s">
        <v>29</v>
      </c>
      <c r="AD1" s="293" t="s">
        <v>30</v>
      </c>
      <c r="AE1" s="293" t="s">
        <v>31</v>
      </c>
    </row>
    <row r="2" spans="1:31" s="283" customFormat="1">
      <c r="A2" s="418">
        <v>1</v>
      </c>
      <c r="B2" s="418">
        <v>12</v>
      </c>
      <c r="C2" s="418">
        <v>376</v>
      </c>
      <c r="D2" s="418" t="s">
        <v>706</v>
      </c>
      <c r="E2" s="418"/>
      <c r="F2" s="418">
        <v>1686</v>
      </c>
      <c r="G2" s="418" t="s">
        <v>33</v>
      </c>
      <c r="H2" s="418">
        <v>706</v>
      </c>
      <c r="I2" s="418">
        <v>41</v>
      </c>
      <c r="J2" s="418">
        <v>42</v>
      </c>
      <c r="K2" s="418">
        <v>3</v>
      </c>
      <c r="L2" s="418">
        <v>7</v>
      </c>
      <c r="M2" s="418"/>
      <c r="N2" s="418">
        <v>132</v>
      </c>
      <c r="O2" s="418">
        <v>159</v>
      </c>
      <c r="P2" s="418">
        <v>14</v>
      </c>
      <c r="Q2" s="418">
        <v>3</v>
      </c>
      <c r="R2" s="418">
        <v>31</v>
      </c>
      <c r="S2" s="418"/>
      <c r="T2" s="418">
        <v>18</v>
      </c>
      <c r="U2" s="418"/>
      <c r="V2" s="418">
        <v>1</v>
      </c>
      <c r="W2" s="418"/>
      <c r="X2" s="418"/>
      <c r="Y2" s="418"/>
      <c r="Z2" s="418"/>
      <c r="AA2" s="418"/>
      <c r="AB2" s="418"/>
      <c r="AC2" s="418">
        <v>0</v>
      </c>
      <c r="AD2" s="418">
        <v>7</v>
      </c>
      <c r="AE2" s="418">
        <f t="shared" ref="AE2:AE14" si="0">SUM(I2:AD2)</f>
        <v>458</v>
      </c>
    </row>
    <row r="3" spans="1:31" s="283" customFormat="1">
      <c r="A3" s="418">
        <v>2</v>
      </c>
      <c r="B3" s="418">
        <v>12</v>
      </c>
      <c r="C3" s="418">
        <v>376</v>
      </c>
      <c r="D3" s="418" t="s">
        <v>706</v>
      </c>
      <c r="E3" s="418"/>
      <c r="F3" s="418">
        <v>1686</v>
      </c>
      <c r="G3" s="418" t="s">
        <v>34</v>
      </c>
      <c r="H3" s="418">
        <v>706</v>
      </c>
      <c r="I3" s="418">
        <v>44</v>
      </c>
      <c r="J3" s="418">
        <v>26</v>
      </c>
      <c r="K3" s="418">
        <v>9</v>
      </c>
      <c r="L3" s="418">
        <v>4</v>
      </c>
      <c r="M3" s="418"/>
      <c r="N3" s="418">
        <v>124</v>
      </c>
      <c r="O3" s="418">
        <v>127</v>
      </c>
      <c r="P3" s="418">
        <v>11</v>
      </c>
      <c r="Q3" s="418">
        <v>0</v>
      </c>
      <c r="R3" s="418">
        <v>43</v>
      </c>
      <c r="S3" s="418"/>
      <c r="T3" s="418">
        <v>34</v>
      </c>
      <c r="U3" s="418"/>
      <c r="V3" s="418">
        <v>1</v>
      </c>
      <c r="W3" s="418"/>
      <c r="X3" s="418"/>
      <c r="Y3" s="418"/>
      <c r="Z3" s="418"/>
      <c r="AA3" s="418"/>
      <c r="AB3" s="418"/>
      <c r="AC3" s="418">
        <v>0</v>
      </c>
      <c r="AD3" s="418">
        <v>13</v>
      </c>
      <c r="AE3" s="418">
        <f t="shared" si="0"/>
        <v>436</v>
      </c>
    </row>
    <row r="4" spans="1:31" s="283" customFormat="1">
      <c r="A4" s="418">
        <v>3</v>
      </c>
      <c r="B4" s="418">
        <v>12</v>
      </c>
      <c r="C4" s="418">
        <v>376</v>
      </c>
      <c r="D4" s="418" t="s">
        <v>706</v>
      </c>
      <c r="E4" s="418"/>
      <c r="F4" s="418">
        <v>1686</v>
      </c>
      <c r="G4" s="418" t="s">
        <v>35</v>
      </c>
      <c r="H4" s="418">
        <v>706</v>
      </c>
      <c r="I4" s="418">
        <v>35</v>
      </c>
      <c r="J4" s="418">
        <v>33</v>
      </c>
      <c r="K4" s="418">
        <v>7</v>
      </c>
      <c r="L4" s="418">
        <v>3</v>
      </c>
      <c r="M4" s="418"/>
      <c r="N4" s="418">
        <v>139</v>
      </c>
      <c r="O4" s="418">
        <v>108</v>
      </c>
      <c r="P4" s="418">
        <v>14</v>
      </c>
      <c r="Q4" s="418">
        <v>5</v>
      </c>
      <c r="R4" s="418">
        <v>25</v>
      </c>
      <c r="S4" s="418"/>
      <c r="T4" s="418">
        <v>37</v>
      </c>
      <c r="U4" s="418"/>
      <c r="V4" s="418">
        <v>0</v>
      </c>
      <c r="W4" s="418"/>
      <c r="X4" s="418"/>
      <c r="Y4" s="418"/>
      <c r="Z4" s="418"/>
      <c r="AA4" s="418"/>
      <c r="AB4" s="418"/>
      <c r="AC4" s="418">
        <v>0</v>
      </c>
      <c r="AD4" s="418">
        <v>18</v>
      </c>
      <c r="AE4" s="418">
        <f t="shared" si="0"/>
        <v>424</v>
      </c>
    </row>
    <row r="5" spans="1:31" s="283" customFormat="1">
      <c r="A5" s="418">
        <v>4</v>
      </c>
      <c r="B5" s="418">
        <v>12</v>
      </c>
      <c r="C5" s="418">
        <v>376</v>
      </c>
      <c r="D5" s="418" t="s">
        <v>706</v>
      </c>
      <c r="E5" s="418"/>
      <c r="F5" s="418">
        <v>1686</v>
      </c>
      <c r="G5" s="418" t="s">
        <v>199</v>
      </c>
      <c r="H5" s="418">
        <v>705</v>
      </c>
      <c r="I5" s="418">
        <v>41</v>
      </c>
      <c r="J5" s="418">
        <v>24</v>
      </c>
      <c r="K5" s="418">
        <v>5</v>
      </c>
      <c r="L5" s="418">
        <v>4</v>
      </c>
      <c r="M5" s="418"/>
      <c r="N5" s="418">
        <v>141</v>
      </c>
      <c r="O5" s="418">
        <v>143</v>
      </c>
      <c r="P5" s="418">
        <v>21</v>
      </c>
      <c r="Q5" s="418">
        <v>3</v>
      </c>
      <c r="R5" s="418">
        <v>30</v>
      </c>
      <c r="S5" s="418"/>
      <c r="T5" s="418">
        <v>17</v>
      </c>
      <c r="U5" s="418"/>
      <c r="V5" s="418">
        <v>1</v>
      </c>
      <c r="W5" s="418"/>
      <c r="X5" s="418"/>
      <c r="Y5" s="418"/>
      <c r="Z5" s="418"/>
      <c r="AA5" s="418"/>
      <c r="AB5" s="418"/>
      <c r="AC5" s="418">
        <v>0</v>
      </c>
      <c r="AD5" s="418">
        <v>9</v>
      </c>
      <c r="AE5" s="418">
        <f t="shared" si="0"/>
        <v>439</v>
      </c>
    </row>
    <row r="6" spans="1:31" s="283" customFormat="1">
      <c r="A6" s="418">
        <v>5</v>
      </c>
      <c r="B6" s="418">
        <v>12</v>
      </c>
      <c r="C6" s="418">
        <v>376</v>
      </c>
      <c r="D6" s="418" t="s">
        <v>706</v>
      </c>
      <c r="E6" s="418"/>
      <c r="F6" s="418">
        <v>1686</v>
      </c>
      <c r="G6" s="418" t="s">
        <v>337</v>
      </c>
      <c r="H6" s="418">
        <v>705</v>
      </c>
      <c r="I6" s="418">
        <v>33</v>
      </c>
      <c r="J6" s="418">
        <v>36</v>
      </c>
      <c r="K6" s="418">
        <v>5</v>
      </c>
      <c r="L6" s="418">
        <v>2</v>
      </c>
      <c r="M6" s="418"/>
      <c r="N6" s="418">
        <v>176</v>
      </c>
      <c r="O6" s="418">
        <v>126</v>
      </c>
      <c r="P6" s="418">
        <v>16</v>
      </c>
      <c r="Q6" s="418">
        <v>4</v>
      </c>
      <c r="R6" s="418">
        <v>29</v>
      </c>
      <c r="S6" s="418"/>
      <c r="T6" s="418">
        <v>24</v>
      </c>
      <c r="U6" s="418"/>
      <c r="V6" s="418">
        <v>1</v>
      </c>
      <c r="W6" s="418"/>
      <c r="X6" s="418"/>
      <c r="Y6" s="418"/>
      <c r="Z6" s="418"/>
      <c r="AA6" s="418"/>
      <c r="AB6" s="418"/>
      <c r="AC6" s="418">
        <v>0</v>
      </c>
      <c r="AD6" s="418">
        <v>13</v>
      </c>
      <c r="AE6" s="418">
        <f t="shared" si="0"/>
        <v>465</v>
      </c>
    </row>
    <row r="7" spans="1:31" s="283" customFormat="1">
      <c r="A7" s="418">
        <v>6</v>
      </c>
      <c r="B7" s="418">
        <v>12</v>
      </c>
      <c r="C7" s="418">
        <v>376</v>
      </c>
      <c r="D7" s="418" t="s">
        <v>706</v>
      </c>
      <c r="E7" s="418"/>
      <c r="F7" s="418">
        <v>1687</v>
      </c>
      <c r="G7" s="418" t="s">
        <v>33</v>
      </c>
      <c r="H7" s="418">
        <v>566</v>
      </c>
      <c r="I7" s="418">
        <v>32</v>
      </c>
      <c r="J7" s="418">
        <v>55</v>
      </c>
      <c r="K7" s="418">
        <v>7</v>
      </c>
      <c r="L7" s="418">
        <v>6</v>
      </c>
      <c r="M7" s="418"/>
      <c r="N7" s="418">
        <v>91</v>
      </c>
      <c r="O7" s="418">
        <v>60</v>
      </c>
      <c r="P7" s="418">
        <v>17</v>
      </c>
      <c r="Q7" s="418">
        <v>6</v>
      </c>
      <c r="R7" s="418">
        <v>46</v>
      </c>
      <c r="S7" s="418"/>
      <c r="T7" s="418">
        <v>11</v>
      </c>
      <c r="U7" s="418"/>
      <c r="V7" s="418">
        <v>3</v>
      </c>
      <c r="W7" s="418"/>
      <c r="X7" s="418"/>
      <c r="Y7" s="418"/>
      <c r="Z7" s="418"/>
      <c r="AA7" s="418"/>
      <c r="AB7" s="418"/>
      <c r="AC7" s="418">
        <v>1</v>
      </c>
      <c r="AD7" s="418">
        <v>10</v>
      </c>
      <c r="AE7" s="418">
        <f t="shared" si="0"/>
        <v>345</v>
      </c>
    </row>
    <row r="8" spans="1:31" s="283" customFormat="1">
      <c r="A8" s="418">
        <v>7</v>
      </c>
      <c r="B8" s="418">
        <v>12</v>
      </c>
      <c r="C8" s="418">
        <v>376</v>
      </c>
      <c r="D8" s="418" t="s">
        <v>706</v>
      </c>
      <c r="E8" s="418"/>
      <c r="F8" s="418">
        <v>1687</v>
      </c>
      <c r="G8" s="418" t="s">
        <v>34</v>
      </c>
      <c r="H8" s="418">
        <v>566</v>
      </c>
      <c r="I8" s="418">
        <v>36</v>
      </c>
      <c r="J8" s="418">
        <v>63</v>
      </c>
      <c r="K8" s="418">
        <v>16</v>
      </c>
      <c r="L8" s="418">
        <v>4</v>
      </c>
      <c r="M8" s="418"/>
      <c r="N8" s="418">
        <v>85</v>
      </c>
      <c r="O8" s="418">
        <v>75</v>
      </c>
      <c r="P8" s="418">
        <v>12</v>
      </c>
      <c r="Q8" s="418">
        <v>5</v>
      </c>
      <c r="R8" s="418">
        <v>45</v>
      </c>
      <c r="S8" s="418"/>
      <c r="T8" s="418">
        <v>7</v>
      </c>
      <c r="U8" s="418"/>
      <c r="V8" s="418">
        <v>1</v>
      </c>
      <c r="W8" s="418"/>
      <c r="X8" s="418"/>
      <c r="Y8" s="418"/>
      <c r="Z8" s="418"/>
      <c r="AA8" s="418"/>
      <c r="AB8" s="418"/>
      <c r="AC8" s="418">
        <v>0</v>
      </c>
      <c r="AD8" s="418">
        <v>15</v>
      </c>
      <c r="AE8" s="418">
        <f t="shared" si="0"/>
        <v>364</v>
      </c>
    </row>
    <row r="9" spans="1:31" s="283" customFormat="1">
      <c r="A9" s="418">
        <v>8</v>
      </c>
      <c r="B9" s="418">
        <v>12</v>
      </c>
      <c r="C9" s="418">
        <v>376</v>
      </c>
      <c r="D9" s="418" t="s">
        <v>706</v>
      </c>
      <c r="E9" s="418"/>
      <c r="F9" s="418">
        <v>1688</v>
      </c>
      <c r="G9" s="418" t="s">
        <v>33</v>
      </c>
      <c r="H9" s="418">
        <v>618</v>
      </c>
      <c r="I9" s="418">
        <v>51</v>
      </c>
      <c r="J9" s="418">
        <v>43</v>
      </c>
      <c r="K9" s="418">
        <v>6</v>
      </c>
      <c r="L9" s="418">
        <v>2</v>
      </c>
      <c r="M9" s="418"/>
      <c r="N9" s="418">
        <v>96</v>
      </c>
      <c r="O9" s="418">
        <v>69</v>
      </c>
      <c r="P9" s="418">
        <v>12</v>
      </c>
      <c r="Q9" s="418">
        <v>3</v>
      </c>
      <c r="R9" s="418">
        <v>43</v>
      </c>
      <c r="S9" s="418"/>
      <c r="T9" s="418">
        <v>63</v>
      </c>
      <c r="U9" s="418"/>
      <c r="V9" s="418">
        <v>0</v>
      </c>
      <c r="W9" s="418"/>
      <c r="X9" s="418"/>
      <c r="Y9" s="418"/>
      <c r="Z9" s="418"/>
      <c r="AA9" s="418"/>
      <c r="AB9" s="418"/>
      <c r="AC9" s="418">
        <v>0</v>
      </c>
      <c r="AD9" s="418">
        <v>17</v>
      </c>
      <c r="AE9" s="418">
        <f t="shared" si="0"/>
        <v>405</v>
      </c>
    </row>
    <row r="10" spans="1:31" s="283" customFormat="1">
      <c r="A10" s="418">
        <v>9</v>
      </c>
      <c r="B10" s="418">
        <v>12</v>
      </c>
      <c r="C10" s="418">
        <v>376</v>
      </c>
      <c r="D10" s="418" t="s">
        <v>706</v>
      </c>
      <c r="E10" s="418"/>
      <c r="F10" s="418">
        <v>1688</v>
      </c>
      <c r="G10" s="418" t="s">
        <v>34</v>
      </c>
      <c r="H10" s="418">
        <v>618</v>
      </c>
      <c r="I10" s="418">
        <v>47</v>
      </c>
      <c r="J10" s="418">
        <v>41</v>
      </c>
      <c r="K10" s="418">
        <v>10</v>
      </c>
      <c r="L10" s="418">
        <v>3</v>
      </c>
      <c r="M10" s="418"/>
      <c r="N10" s="418">
        <v>88</v>
      </c>
      <c r="O10" s="418">
        <v>76</v>
      </c>
      <c r="P10" s="418">
        <v>18</v>
      </c>
      <c r="Q10" s="418">
        <v>1</v>
      </c>
      <c r="R10" s="418">
        <v>31</v>
      </c>
      <c r="S10" s="418"/>
      <c r="T10" s="418">
        <v>68</v>
      </c>
      <c r="U10" s="418"/>
      <c r="V10" s="418">
        <v>4</v>
      </c>
      <c r="W10" s="418"/>
      <c r="X10" s="418"/>
      <c r="Y10" s="418"/>
      <c r="Z10" s="418"/>
      <c r="AA10" s="418"/>
      <c r="AB10" s="418"/>
      <c r="AC10" s="418">
        <v>0</v>
      </c>
      <c r="AD10" s="418">
        <v>7</v>
      </c>
      <c r="AE10" s="418">
        <f t="shared" si="0"/>
        <v>394</v>
      </c>
    </row>
    <row r="11" spans="1:31" s="283" customFormat="1">
      <c r="A11" s="418">
        <v>10</v>
      </c>
      <c r="B11" s="418">
        <v>12</v>
      </c>
      <c r="C11" s="418">
        <v>376</v>
      </c>
      <c r="D11" s="418" t="s">
        <v>706</v>
      </c>
      <c r="E11" s="418"/>
      <c r="F11" s="418">
        <v>1688</v>
      </c>
      <c r="G11" s="418" t="s">
        <v>35</v>
      </c>
      <c r="H11" s="418">
        <v>617</v>
      </c>
      <c r="I11" s="418">
        <v>45</v>
      </c>
      <c r="J11" s="418">
        <v>40</v>
      </c>
      <c r="K11" s="418">
        <v>3</v>
      </c>
      <c r="L11" s="418">
        <v>6</v>
      </c>
      <c r="M11" s="418"/>
      <c r="N11" s="418">
        <v>88</v>
      </c>
      <c r="O11" s="418">
        <v>61</v>
      </c>
      <c r="P11" s="418">
        <v>7</v>
      </c>
      <c r="Q11" s="418">
        <v>3</v>
      </c>
      <c r="R11" s="418">
        <v>33</v>
      </c>
      <c r="S11" s="418"/>
      <c r="T11" s="418">
        <v>67</v>
      </c>
      <c r="U11" s="418"/>
      <c r="V11" s="418">
        <v>2</v>
      </c>
      <c r="W11" s="418"/>
      <c r="X11" s="418"/>
      <c r="Y11" s="418"/>
      <c r="Z11" s="418"/>
      <c r="AA11" s="418"/>
      <c r="AB11" s="418"/>
      <c r="AC11" s="418">
        <v>0</v>
      </c>
      <c r="AD11" s="418">
        <v>22</v>
      </c>
      <c r="AE11" s="418">
        <f t="shared" si="0"/>
        <v>377</v>
      </c>
    </row>
    <row r="12" spans="1:31" s="283" customFormat="1">
      <c r="A12" s="418">
        <v>11</v>
      </c>
      <c r="B12" s="418">
        <v>12</v>
      </c>
      <c r="C12" s="418">
        <v>376</v>
      </c>
      <c r="D12" s="418" t="s">
        <v>706</v>
      </c>
      <c r="E12" s="418"/>
      <c r="F12" s="418">
        <v>1688</v>
      </c>
      <c r="G12" s="418" t="s">
        <v>199</v>
      </c>
      <c r="H12" s="418">
        <v>617</v>
      </c>
      <c r="I12" s="418">
        <v>60</v>
      </c>
      <c r="J12" s="418">
        <v>48</v>
      </c>
      <c r="K12" s="418">
        <v>7</v>
      </c>
      <c r="L12" s="418">
        <v>2</v>
      </c>
      <c r="M12" s="418"/>
      <c r="N12" s="418">
        <v>95</v>
      </c>
      <c r="O12" s="418">
        <v>67</v>
      </c>
      <c r="P12" s="418">
        <v>11</v>
      </c>
      <c r="Q12" s="418">
        <v>6</v>
      </c>
      <c r="R12" s="418">
        <v>28</v>
      </c>
      <c r="S12" s="418"/>
      <c r="T12" s="418">
        <v>79</v>
      </c>
      <c r="U12" s="418"/>
      <c r="V12" s="418">
        <v>1</v>
      </c>
      <c r="W12" s="418"/>
      <c r="X12" s="418"/>
      <c r="Y12" s="418"/>
      <c r="Z12" s="418"/>
      <c r="AA12" s="418"/>
      <c r="AB12" s="418"/>
      <c r="AC12" s="418">
        <v>0</v>
      </c>
      <c r="AD12" s="418">
        <v>8</v>
      </c>
      <c r="AE12" s="418">
        <f t="shared" si="0"/>
        <v>412</v>
      </c>
    </row>
    <row r="13" spans="1:31" s="283" customFormat="1">
      <c r="A13" s="418">
        <v>12</v>
      </c>
      <c r="B13" s="418">
        <v>12</v>
      </c>
      <c r="C13" s="418">
        <v>376</v>
      </c>
      <c r="D13" s="418" t="s">
        <v>706</v>
      </c>
      <c r="E13" s="418"/>
      <c r="F13" s="418">
        <v>1689</v>
      </c>
      <c r="G13" s="418" t="s">
        <v>33</v>
      </c>
      <c r="H13" s="418">
        <v>495</v>
      </c>
      <c r="I13" s="418">
        <v>57</v>
      </c>
      <c r="J13" s="418">
        <v>40</v>
      </c>
      <c r="K13" s="418">
        <v>9</v>
      </c>
      <c r="L13" s="418">
        <v>4</v>
      </c>
      <c r="M13" s="418"/>
      <c r="N13" s="418">
        <v>79</v>
      </c>
      <c r="O13" s="418">
        <v>33</v>
      </c>
      <c r="P13" s="418">
        <v>35</v>
      </c>
      <c r="Q13" s="418">
        <v>7</v>
      </c>
      <c r="R13" s="418">
        <v>40</v>
      </c>
      <c r="S13" s="418"/>
      <c r="T13" s="418">
        <v>19</v>
      </c>
      <c r="U13" s="418"/>
      <c r="V13" s="418">
        <v>0</v>
      </c>
      <c r="W13" s="418"/>
      <c r="X13" s="418"/>
      <c r="Y13" s="418"/>
      <c r="Z13" s="418"/>
      <c r="AA13" s="418"/>
      <c r="AB13" s="418"/>
      <c r="AC13" s="418">
        <v>1</v>
      </c>
      <c r="AD13" s="418">
        <v>9</v>
      </c>
      <c r="AE13" s="418">
        <f t="shared" si="0"/>
        <v>333</v>
      </c>
    </row>
    <row r="14" spans="1:31" s="283" customFormat="1">
      <c r="A14" s="418">
        <v>13</v>
      </c>
      <c r="B14" s="418">
        <v>12</v>
      </c>
      <c r="C14" s="418">
        <v>376</v>
      </c>
      <c r="D14" s="418" t="s">
        <v>706</v>
      </c>
      <c r="E14" s="418"/>
      <c r="F14" s="418">
        <v>1689</v>
      </c>
      <c r="G14" s="418" t="s">
        <v>34</v>
      </c>
      <c r="H14" s="418">
        <v>495</v>
      </c>
      <c r="I14" s="418">
        <v>38</v>
      </c>
      <c r="J14" s="418">
        <v>60</v>
      </c>
      <c r="K14" s="418">
        <v>4</v>
      </c>
      <c r="L14" s="418">
        <v>5</v>
      </c>
      <c r="M14" s="418"/>
      <c r="N14" s="418">
        <v>72</v>
      </c>
      <c r="O14" s="418">
        <v>48</v>
      </c>
      <c r="P14" s="418">
        <v>18</v>
      </c>
      <c r="Q14" s="418">
        <v>2</v>
      </c>
      <c r="R14" s="418">
        <v>38</v>
      </c>
      <c r="S14" s="418"/>
      <c r="T14" s="418">
        <v>16</v>
      </c>
      <c r="U14" s="418"/>
      <c r="V14" s="418">
        <v>1</v>
      </c>
      <c r="W14" s="418"/>
      <c r="X14" s="418"/>
      <c r="Y14" s="418"/>
      <c r="Z14" s="418"/>
      <c r="AA14" s="418"/>
      <c r="AB14" s="418"/>
      <c r="AC14" s="418">
        <v>0</v>
      </c>
      <c r="AD14" s="418">
        <v>17</v>
      </c>
      <c r="AE14" s="418">
        <f t="shared" si="0"/>
        <v>319</v>
      </c>
    </row>
    <row r="15" spans="1:31" s="286" customFormat="1" ht="16.5">
      <c r="C15" s="300" t="s">
        <v>65</v>
      </c>
      <c r="D15" s="688" t="s">
        <v>66</v>
      </c>
      <c r="E15" s="688"/>
      <c r="F15" s="419"/>
      <c r="G15" s="419"/>
      <c r="H15" s="32">
        <f>SUM(H2:H14)</f>
        <v>8120</v>
      </c>
      <c r="I15" s="32">
        <f>SUM(I2:I14)</f>
        <v>560</v>
      </c>
      <c r="J15" s="32">
        <f t="shared" ref="J15:AE15" si="1">SUM(J2:J14)</f>
        <v>551</v>
      </c>
      <c r="K15" s="32">
        <f t="shared" si="1"/>
        <v>91</v>
      </c>
      <c r="L15" s="32">
        <f t="shared" si="1"/>
        <v>52</v>
      </c>
      <c r="M15" s="32">
        <f t="shared" si="1"/>
        <v>0</v>
      </c>
      <c r="N15" s="32">
        <f t="shared" si="1"/>
        <v>1406</v>
      </c>
      <c r="O15" s="32">
        <f t="shared" si="1"/>
        <v>1152</v>
      </c>
      <c r="P15" s="32">
        <f t="shared" si="1"/>
        <v>206</v>
      </c>
      <c r="Q15" s="32">
        <f t="shared" si="1"/>
        <v>48</v>
      </c>
      <c r="R15" s="32">
        <f t="shared" si="1"/>
        <v>462</v>
      </c>
      <c r="S15" s="32">
        <f t="shared" si="1"/>
        <v>0</v>
      </c>
      <c r="T15" s="32">
        <f t="shared" si="1"/>
        <v>460</v>
      </c>
      <c r="U15" s="32">
        <f t="shared" si="1"/>
        <v>0</v>
      </c>
      <c r="V15" s="32">
        <f t="shared" si="1"/>
        <v>16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  <c r="AB15" s="32">
        <f t="shared" si="1"/>
        <v>0</v>
      </c>
      <c r="AC15" s="32">
        <f t="shared" si="1"/>
        <v>2</v>
      </c>
      <c r="AD15" s="32">
        <f t="shared" si="1"/>
        <v>165</v>
      </c>
      <c r="AE15" s="32">
        <f t="shared" si="1"/>
        <v>5171</v>
      </c>
    </row>
    <row r="16" spans="1:31" s="286" customFormat="1" ht="16.5">
      <c r="F16" s="297"/>
      <c r="G16" s="297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>
        <f>U15/2</f>
        <v>0</v>
      </c>
      <c r="V16" s="39">
        <f>V15/2</f>
        <v>8</v>
      </c>
    </row>
    <row r="17" spans="1:31" s="286" customFormat="1" ht="16.5">
      <c r="C17" s="300" t="s">
        <v>67</v>
      </c>
      <c r="D17" s="689" t="s">
        <v>68</v>
      </c>
      <c r="E17" s="690"/>
      <c r="F17" s="690"/>
      <c r="G17" s="691"/>
      <c r="H17" s="301" t="s">
        <v>8</v>
      </c>
      <c r="I17" s="331" t="s">
        <v>9</v>
      </c>
      <c r="J17" s="331" t="s">
        <v>10</v>
      </c>
      <c r="K17" s="331" t="s">
        <v>11</v>
      </c>
      <c r="L17" s="331" t="s">
        <v>12</v>
      </c>
      <c r="M17" s="331" t="s">
        <v>13</v>
      </c>
      <c r="N17" s="331" t="s">
        <v>14</v>
      </c>
      <c r="O17" s="331" t="s">
        <v>15</v>
      </c>
      <c r="P17" s="331" t="s">
        <v>16</v>
      </c>
      <c r="Q17" s="331" t="s">
        <v>17</v>
      </c>
      <c r="R17" s="331" t="s">
        <v>18</v>
      </c>
      <c r="S17" s="331" t="s">
        <v>19</v>
      </c>
      <c r="T17" s="331" t="s">
        <v>20</v>
      </c>
      <c r="U17" s="331" t="s">
        <v>24</v>
      </c>
      <c r="V17" s="331" t="s">
        <v>25</v>
      </c>
      <c r="W17" s="293" t="s">
        <v>26</v>
      </c>
      <c r="X17" s="293" t="s">
        <v>27</v>
      </c>
      <c r="Y17" s="293" t="s">
        <v>28</v>
      </c>
      <c r="Z17" s="293" t="s">
        <v>29</v>
      </c>
      <c r="AA17" s="293" t="s">
        <v>30</v>
      </c>
      <c r="AB17" s="293" t="s">
        <v>31</v>
      </c>
    </row>
    <row r="18" spans="1:31" s="286" customFormat="1" ht="16.5">
      <c r="D18" s="692"/>
      <c r="E18" s="693"/>
      <c r="F18" s="693"/>
      <c r="G18" s="694"/>
      <c r="H18" s="294">
        <f>H15</f>
        <v>8120</v>
      </c>
      <c r="I18" s="294">
        <f>I15</f>
        <v>560</v>
      </c>
      <c r="J18" s="294">
        <f>J15+8</f>
        <v>559</v>
      </c>
      <c r="K18" s="294">
        <f>K15</f>
        <v>91</v>
      </c>
      <c r="L18" s="294">
        <f>L15+8</f>
        <v>60</v>
      </c>
      <c r="M18" s="294">
        <f>M15</f>
        <v>0</v>
      </c>
      <c r="N18" s="294">
        <f>N15</f>
        <v>1406</v>
      </c>
      <c r="O18" s="294">
        <f>O15</f>
        <v>1152</v>
      </c>
      <c r="P18" s="294">
        <f t="shared" ref="P18:T18" si="2">P15</f>
        <v>206</v>
      </c>
      <c r="Q18" s="294">
        <f t="shared" si="2"/>
        <v>48</v>
      </c>
      <c r="R18" s="294">
        <f t="shared" si="2"/>
        <v>462</v>
      </c>
      <c r="S18" s="294">
        <f t="shared" si="2"/>
        <v>0</v>
      </c>
      <c r="T18" s="294">
        <f t="shared" si="2"/>
        <v>460</v>
      </c>
      <c r="U18" s="294">
        <f>X15</f>
        <v>0</v>
      </c>
      <c r="V18" s="294">
        <f t="shared" ref="V18:Y18" si="3">Y15</f>
        <v>0</v>
      </c>
      <c r="W18" s="294">
        <f t="shared" si="3"/>
        <v>0</v>
      </c>
      <c r="X18" s="294">
        <f t="shared" si="3"/>
        <v>0</v>
      </c>
      <c r="Y18" s="294">
        <f t="shared" si="3"/>
        <v>0</v>
      </c>
      <c r="Z18" s="294">
        <f>AC15</f>
        <v>2</v>
      </c>
      <c r="AA18" s="294">
        <f>AD15</f>
        <v>165</v>
      </c>
      <c r="AB18" s="294">
        <f>SUM(I18:AA18)</f>
        <v>5171</v>
      </c>
    </row>
    <row r="19" spans="1:31" s="286" customFormat="1" ht="16.5">
      <c r="F19" s="297"/>
      <c r="G19" s="297"/>
    </row>
    <row r="20" spans="1:31" s="286" customFormat="1" ht="30.75" customHeight="1">
      <c r="C20" s="300" t="s">
        <v>69</v>
      </c>
      <c r="D20" s="695" t="s">
        <v>70</v>
      </c>
      <c r="E20" s="695"/>
      <c r="F20" s="695"/>
      <c r="G20" s="695"/>
      <c r="H20" s="301" t="s">
        <v>8</v>
      </c>
      <c r="I20" s="44" t="s">
        <v>9</v>
      </c>
      <c r="J20" s="704" t="s">
        <v>72</v>
      </c>
      <c r="K20" s="704"/>
      <c r="L20" s="353" t="s">
        <v>11</v>
      </c>
      <c r="M20" s="293" t="s">
        <v>13</v>
      </c>
      <c r="N20" s="293" t="s">
        <v>14</v>
      </c>
      <c r="O20" s="293" t="s">
        <v>15</v>
      </c>
      <c r="P20" s="293" t="s">
        <v>16</v>
      </c>
      <c r="Q20" s="293" t="s">
        <v>17</v>
      </c>
      <c r="R20" s="293" t="s">
        <v>18</v>
      </c>
      <c r="S20" s="293" t="s">
        <v>19</v>
      </c>
      <c r="T20" s="293" t="s">
        <v>20</v>
      </c>
      <c r="U20" s="293" t="s">
        <v>24</v>
      </c>
      <c r="V20" s="293" t="s">
        <v>25</v>
      </c>
      <c r="W20" s="293" t="s">
        <v>26</v>
      </c>
      <c r="X20" s="293" t="s">
        <v>27</v>
      </c>
      <c r="Y20" s="293" t="s">
        <v>28</v>
      </c>
      <c r="Z20" s="293" t="s">
        <v>29</v>
      </c>
      <c r="AA20" s="293" t="s">
        <v>30</v>
      </c>
      <c r="AB20" s="293" t="s">
        <v>31</v>
      </c>
    </row>
    <row r="21" spans="1:31" s="286" customFormat="1" ht="16.5">
      <c r="D21" s="695"/>
      <c r="E21" s="695"/>
      <c r="F21" s="695"/>
      <c r="G21" s="695"/>
      <c r="H21" s="294">
        <f>H15</f>
        <v>8120</v>
      </c>
      <c r="I21" s="46">
        <f>I18</f>
        <v>560</v>
      </c>
      <c r="J21" s="706">
        <f>J18+L18</f>
        <v>619</v>
      </c>
      <c r="K21" s="706"/>
      <c r="L21" s="354">
        <f>K18</f>
        <v>91</v>
      </c>
      <c r="M21" s="294" t="s">
        <v>799</v>
      </c>
      <c r="N21" s="294">
        <f t="shared" ref="N21:R21" si="4">N18</f>
        <v>1406</v>
      </c>
      <c r="O21" s="294">
        <f t="shared" si="4"/>
        <v>1152</v>
      </c>
      <c r="P21" s="294">
        <f t="shared" si="4"/>
        <v>206</v>
      </c>
      <c r="Q21" s="294">
        <f t="shared" si="4"/>
        <v>48</v>
      </c>
      <c r="R21" s="294">
        <f t="shared" si="4"/>
        <v>462</v>
      </c>
      <c r="S21" s="294" t="s">
        <v>799</v>
      </c>
      <c r="T21" s="294">
        <f>T18</f>
        <v>460</v>
      </c>
      <c r="U21" s="510" t="s">
        <v>799</v>
      </c>
      <c r="V21" s="510" t="s">
        <v>799</v>
      </c>
      <c r="W21" s="510" t="s">
        <v>799</v>
      </c>
      <c r="X21" s="510" t="s">
        <v>799</v>
      </c>
      <c r="Y21" s="510" t="s">
        <v>799</v>
      </c>
      <c r="Z21" s="294">
        <f>Z18</f>
        <v>2</v>
      </c>
      <c r="AA21" s="294">
        <f>AA18</f>
        <v>165</v>
      </c>
      <c r="AB21" s="294">
        <f>SUM(I21:AA21)</f>
        <v>5171</v>
      </c>
    </row>
    <row r="22" spans="1:31" s="283" customFormat="1"/>
    <row r="23" spans="1:31" s="283" customFormat="1"/>
    <row r="24" spans="1:31" s="283" customFormat="1"/>
    <row r="25" spans="1:31" s="286" customFormat="1" ht="16.5">
      <c r="A25" s="333" t="s">
        <v>1</v>
      </c>
      <c r="B25" s="285" t="s">
        <v>2</v>
      </c>
      <c r="C25" s="292" t="s">
        <v>3</v>
      </c>
      <c r="D25" s="291" t="s">
        <v>4</v>
      </c>
      <c r="E25" s="291" t="s">
        <v>5</v>
      </c>
      <c r="F25" s="284" t="s">
        <v>6</v>
      </c>
      <c r="G25" s="284" t="s">
        <v>7</v>
      </c>
      <c r="H25" s="284" t="s">
        <v>8</v>
      </c>
      <c r="I25" s="293" t="s">
        <v>9</v>
      </c>
      <c r="J25" s="293" t="s">
        <v>10</v>
      </c>
      <c r="K25" s="293" t="s">
        <v>11</v>
      </c>
      <c r="L25" s="293" t="s">
        <v>12</v>
      </c>
      <c r="M25" s="293" t="s">
        <v>13</v>
      </c>
      <c r="N25" s="293" t="s">
        <v>14</v>
      </c>
      <c r="O25" s="420" t="s">
        <v>15</v>
      </c>
      <c r="P25" s="293" t="s">
        <v>16</v>
      </c>
      <c r="Q25" s="293" t="s">
        <v>17</v>
      </c>
      <c r="R25" s="293" t="s">
        <v>18</v>
      </c>
      <c r="S25" s="293" t="s">
        <v>19</v>
      </c>
      <c r="T25" s="293" t="s">
        <v>20</v>
      </c>
      <c r="U25" s="295" t="s">
        <v>21</v>
      </c>
      <c r="V25" s="295" t="s">
        <v>22</v>
      </c>
      <c r="W25" s="295" t="s">
        <v>23</v>
      </c>
      <c r="X25" s="293" t="s">
        <v>24</v>
      </c>
      <c r="Y25" s="293" t="s">
        <v>25</v>
      </c>
      <c r="Z25" s="293" t="s">
        <v>26</v>
      </c>
      <c r="AA25" s="293" t="s">
        <v>27</v>
      </c>
      <c r="AB25" s="293" t="s">
        <v>28</v>
      </c>
      <c r="AC25" s="293" t="s">
        <v>29</v>
      </c>
      <c r="AD25" s="293" t="s">
        <v>30</v>
      </c>
      <c r="AE25" s="293" t="s">
        <v>31</v>
      </c>
    </row>
    <row r="26" spans="1:31" s="283" customFormat="1">
      <c r="A26" s="418">
        <v>1</v>
      </c>
      <c r="B26" s="418"/>
      <c r="C26" s="418"/>
      <c r="D26" s="418" t="s">
        <v>705</v>
      </c>
      <c r="E26" s="418"/>
      <c r="F26" s="418">
        <v>1746</v>
      </c>
      <c r="G26" s="418" t="s">
        <v>33</v>
      </c>
      <c r="H26" s="548">
        <v>591</v>
      </c>
      <c r="I26" s="418">
        <v>23</v>
      </c>
      <c r="J26" s="418">
        <v>54</v>
      </c>
      <c r="K26" s="418">
        <v>23</v>
      </c>
      <c r="L26" s="418">
        <v>9</v>
      </c>
      <c r="M26" s="418">
        <v>28</v>
      </c>
      <c r="N26" s="418">
        <v>12</v>
      </c>
      <c r="O26" s="418">
        <v>16</v>
      </c>
      <c r="P26" s="418">
        <v>7</v>
      </c>
      <c r="Q26" s="418">
        <v>1</v>
      </c>
      <c r="R26" s="418">
        <v>103</v>
      </c>
      <c r="S26" s="418"/>
      <c r="T26" s="418">
        <v>10</v>
      </c>
      <c r="U26" s="418">
        <v>5</v>
      </c>
      <c r="V26" s="418">
        <v>2</v>
      </c>
      <c r="W26" s="418"/>
      <c r="X26" s="418">
        <v>43</v>
      </c>
      <c r="Y26" s="418"/>
      <c r="Z26" s="418"/>
      <c r="AA26" s="418"/>
      <c r="AB26" s="418"/>
      <c r="AC26" s="418">
        <v>0</v>
      </c>
      <c r="AD26" s="418">
        <v>9</v>
      </c>
      <c r="AE26" s="418">
        <f t="shared" ref="AE26:AE57" si="5">SUM(I26:AD26)</f>
        <v>345</v>
      </c>
    </row>
    <row r="27" spans="1:31" s="283" customFormat="1">
      <c r="A27" s="418">
        <v>2</v>
      </c>
      <c r="B27" s="418"/>
      <c r="C27" s="418"/>
      <c r="D27" s="418" t="s">
        <v>705</v>
      </c>
      <c r="E27" s="418"/>
      <c r="F27" s="418">
        <v>1746</v>
      </c>
      <c r="G27" s="418" t="s">
        <v>34</v>
      </c>
      <c r="H27" s="548">
        <v>591</v>
      </c>
      <c r="I27" s="418">
        <v>27</v>
      </c>
      <c r="J27" s="418">
        <v>52</v>
      </c>
      <c r="K27" s="418">
        <v>18</v>
      </c>
      <c r="L27" s="418">
        <v>10</v>
      </c>
      <c r="M27" s="418">
        <v>20</v>
      </c>
      <c r="N27" s="418">
        <v>11</v>
      </c>
      <c r="O27" s="418">
        <v>18</v>
      </c>
      <c r="P27" s="418">
        <v>2</v>
      </c>
      <c r="Q27" s="418">
        <v>3</v>
      </c>
      <c r="R27" s="418">
        <v>113</v>
      </c>
      <c r="S27" s="418"/>
      <c r="T27" s="418">
        <v>21</v>
      </c>
      <c r="U27" s="418">
        <v>2</v>
      </c>
      <c r="V27" s="418">
        <v>1</v>
      </c>
      <c r="W27" s="418"/>
      <c r="X27" s="418">
        <v>42</v>
      </c>
      <c r="Y27" s="418"/>
      <c r="Z27" s="418"/>
      <c r="AA27" s="418"/>
      <c r="AB27" s="418"/>
      <c r="AC27" s="418">
        <v>0</v>
      </c>
      <c r="AD27" s="418">
        <v>13</v>
      </c>
      <c r="AE27" s="418">
        <f t="shared" si="5"/>
        <v>353</v>
      </c>
    </row>
    <row r="28" spans="1:31" s="283" customFormat="1">
      <c r="A28" s="418">
        <v>3</v>
      </c>
      <c r="B28" s="418"/>
      <c r="C28" s="418"/>
      <c r="D28" s="418" t="s">
        <v>705</v>
      </c>
      <c r="E28" s="418"/>
      <c r="F28" s="418">
        <v>1747</v>
      </c>
      <c r="G28" s="418" t="s">
        <v>33</v>
      </c>
      <c r="H28" s="548">
        <v>503</v>
      </c>
      <c r="I28" s="418">
        <v>22</v>
      </c>
      <c r="J28" s="418">
        <v>23</v>
      </c>
      <c r="K28" s="418">
        <v>16</v>
      </c>
      <c r="L28" s="418">
        <v>0</v>
      </c>
      <c r="M28" s="418">
        <v>6</v>
      </c>
      <c r="N28" s="418">
        <v>1</v>
      </c>
      <c r="O28" s="418">
        <v>3</v>
      </c>
      <c r="P28" s="418">
        <v>9</v>
      </c>
      <c r="Q28" s="418">
        <v>5</v>
      </c>
      <c r="R28" s="418">
        <v>23</v>
      </c>
      <c r="S28" s="418"/>
      <c r="T28" s="418">
        <v>25</v>
      </c>
      <c r="U28" s="418">
        <v>1</v>
      </c>
      <c r="V28" s="418">
        <v>0</v>
      </c>
      <c r="W28" s="418"/>
      <c r="X28" s="418">
        <v>6</v>
      </c>
      <c r="Y28" s="418"/>
      <c r="Z28" s="418"/>
      <c r="AA28" s="418"/>
      <c r="AB28" s="418"/>
      <c r="AC28" s="418">
        <v>0</v>
      </c>
      <c r="AD28" s="418">
        <v>3</v>
      </c>
      <c r="AE28" s="418">
        <f t="shared" si="5"/>
        <v>143</v>
      </c>
    </row>
    <row r="29" spans="1:31" s="283" customFormat="1">
      <c r="A29" s="418">
        <v>4</v>
      </c>
      <c r="B29" s="418"/>
      <c r="C29" s="418"/>
      <c r="D29" s="418" t="s">
        <v>705</v>
      </c>
      <c r="E29" s="418"/>
      <c r="F29" s="418">
        <v>1748</v>
      </c>
      <c r="G29" s="418" t="s">
        <v>33</v>
      </c>
      <c r="H29" s="548">
        <v>562</v>
      </c>
      <c r="I29" s="418">
        <v>22</v>
      </c>
      <c r="J29" s="418">
        <v>43</v>
      </c>
      <c r="K29" s="418">
        <v>15</v>
      </c>
      <c r="L29" s="418">
        <v>4</v>
      </c>
      <c r="M29" s="418">
        <v>13</v>
      </c>
      <c r="N29" s="418">
        <v>10</v>
      </c>
      <c r="O29" s="418">
        <v>14</v>
      </c>
      <c r="P29" s="418">
        <v>6</v>
      </c>
      <c r="Q29" s="418">
        <v>5</v>
      </c>
      <c r="R29" s="418">
        <v>73</v>
      </c>
      <c r="S29" s="418"/>
      <c r="T29" s="418">
        <v>14</v>
      </c>
      <c r="U29" s="418">
        <v>1</v>
      </c>
      <c r="V29" s="418">
        <v>1</v>
      </c>
      <c r="W29" s="418"/>
      <c r="X29" s="418">
        <v>45</v>
      </c>
      <c r="Y29" s="418"/>
      <c r="Z29" s="418"/>
      <c r="AA29" s="418"/>
      <c r="AB29" s="418"/>
      <c r="AC29" s="418">
        <v>2</v>
      </c>
      <c r="AD29" s="418">
        <v>8</v>
      </c>
      <c r="AE29" s="418">
        <f t="shared" si="5"/>
        <v>276</v>
      </c>
    </row>
    <row r="30" spans="1:31" s="283" customFormat="1">
      <c r="A30" s="418">
        <v>5</v>
      </c>
      <c r="B30" s="418"/>
      <c r="C30" s="418"/>
      <c r="D30" s="418" t="s">
        <v>705</v>
      </c>
      <c r="E30" s="418"/>
      <c r="F30" s="418">
        <v>1748</v>
      </c>
      <c r="G30" s="418" t="s">
        <v>34</v>
      </c>
      <c r="H30" s="548">
        <v>562</v>
      </c>
      <c r="I30" s="418">
        <v>16</v>
      </c>
      <c r="J30" s="418">
        <v>50</v>
      </c>
      <c r="K30" s="418">
        <v>32</v>
      </c>
      <c r="L30" s="418">
        <v>4</v>
      </c>
      <c r="M30" s="418">
        <v>18</v>
      </c>
      <c r="N30" s="418">
        <v>14</v>
      </c>
      <c r="O30" s="418">
        <v>16</v>
      </c>
      <c r="P30" s="418">
        <v>7</v>
      </c>
      <c r="Q30" s="418">
        <v>5</v>
      </c>
      <c r="R30" s="418">
        <v>64</v>
      </c>
      <c r="S30" s="418"/>
      <c r="T30" s="418">
        <v>16</v>
      </c>
      <c r="U30" s="418">
        <v>0</v>
      </c>
      <c r="V30" s="418">
        <v>2</v>
      </c>
      <c r="W30" s="418"/>
      <c r="X30" s="418">
        <v>52</v>
      </c>
      <c r="Y30" s="418"/>
      <c r="Z30" s="418"/>
      <c r="AA30" s="418"/>
      <c r="AB30" s="418"/>
      <c r="AC30" s="418">
        <v>1</v>
      </c>
      <c r="AD30" s="418">
        <v>2</v>
      </c>
      <c r="AE30" s="418">
        <f t="shared" si="5"/>
        <v>299</v>
      </c>
    </row>
    <row r="31" spans="1:31" s="283" customFormat="1">
      <c r="A31" s="418">
        <v>6</v>
      </c>
      <c r="B31" s="418"/>
      <c r="C31" s="418"/>
      <c r="D31" s="418" t="s">
        <v>705</v>
      </c>
      <c r="E31" s="418"/>
      <c r="F31" s="418">
        <v>1749</v>
      </c>
      <c r="G31" s="418" t="s">
        <v>33</v>
      </c>
      <c r="H31" s="548">
        <v>422</v>
      </c>
      <c r="I31" s="418">
        <v>22</v>
      </c>
      <c r="J31" s="418">
        <v>40</v>
      </c>
      <c r="K31" s="418">
        <v>17</v>
      </c>
      <c r="L31" s="418">
        <v>3</v>
      </c>
      <c r="M31" s="418">
        <v>9</v>
      </c>
      <c r="N31" s="418">
        <v>12</v>
      </c>
      <c r="O31" s="418">
        <v>27</v>
      </c>
      <c r="P31" s="418">
        <v>10</v>
      </c>
      <c r="Q31" s="418">
        <v>9</v>
      </c>
      <c r="R31" s="418">
        <v>63</v>
      </c>
      <c r="S31" s="418"/>
      <c r="T31" s="418">
        <v>4</v>
      </c>
      <c r="U31" s="418">
        <v>0</v>
      </c>
      <c r="V31" s="418">
        <v>0</v>
      </c>
      <c r="W31" s="418"/>
      <c r="X31" s="418">
        <v>31</v>
      </c>
      <c r="Y31" s="418"/>
      <c r="Z31" s="418"/>
      <c r="AA31" s="418"/>
      <c r="AB31" s="418"/>
      <c r="AC31" s="418">
        <v>0</v>
      </c>
      <c r="AD31" s="418">
        <v>2</v>
      </c>
      <c r="AE31" s="418">
        <f t="shared" si="5"/>
        <v>249</v>
      </c>
    </row>
    <row r="32" spans="1:31" s="283" customFormat="1">
      <c r="A32" s="418">
        <v>7</v>
      </c>
      <c r="B32" s="418"/>
      <c r="C32" s="418"/>
      <c r="D32" s="418" t="s">
        <v>705</v>
      </c>
      <c r="E32" s="418"/>
      <c r="F32" s="418">
        <v>1749</v>
      </c>
      <c r="G32" s="418" t="s">
        <v>34</v>
      </c>
      <c r="H32" s="548">
        <v>422</v>
      </c>
      <c r="I32" s="418">
        <v>16</v>
      </c>
      <c r="J32" s="418">
        <v>41</v>
      </c>
      <c r="K32" s="418">
        <v>26</v>
      </c>
      <c r="L32" s="418">
        <v>1</v>
      </c>
      <c r="M32" s="418">
        <v>20</v>
      </c>
      <c r="N32" s="418">
        <v>8</v>
      </c>
      <c r="O32" s="418">
        <v>25</v>
      </c>
      <c r="P32" s="418">
        <v>10</v>
      </c>
      <c r="Q32" s="418">
        <v>12</v>
      </c>
      <c r="R32" s="418">
        <v>48</v>
      </c>
      <c r="S32" s="418"/>
      <c r="T32" s="418">
        <v>14</v>
      </c>
      <c r="U32" s="418">
        <v>1</v>
      </c>
      <c r="V32" s="418">
        <v>1</v>
      </c>
      <c r="W32" s="418"/>
      <c r="X32" s="418">
        <v>32</v>
      </c>
      <c r="Y32" s="418"/>
      <c r="Z32" s="418"/>
      <c r="AA32" s="418"/>
      <c r="AB32" s="418"/>
      <c r="AC32" s="418">
        <v>0</v>
      </c>
      <c r="AD32" s="418">
        <v>8</v>
      </c>
      <c r="AE32" s="418">
        <f t="shared" si="5"/>
        <v>263</v>
      </c>
    </row>
    <row r="33" spans="1:31" s="283" customFormat="1">
      <c r="A33" s="418">
        <v>8</v>
      </c>
      <c r="B33" s="418"/>
      <c r="C33" s="418"/>
      <c r="D33" s="418" t="s">
        <v>705</v>
      </c>
      <c r="E33" s="418"/>
      <c r="F33" s="418">
        <v>1750</v>
      </c>
      <c r="G33" s="418" t="s">
        <v>33</v>
      </c>
      <c r="H33" s="548">
        <v>570</v>
      </c>
      <c r="I33" s="418">
        <v>34</v>
      </c>
      <c r="J33" s="418">
        <v>44</v>
      </c>
      <c r="K33" s="418">
        <v>19</v>
      </c>
      <c r="L33" s="418">
        <v>7</v>
      </c>
      <c r="M33" s="418">
        <v>11</v>
      </c>
      <c r="N33" s="418">
        <v>13</v>
      </c>
      <c r="O33" s="418">
        <v>7</v>
      </c>
      <c r="P33" s="418">
        <v>21</v>
      </c>
      <c r="Q33" s="418">
        <v>6</v>
      </c>
      <c r="R33" s="418">
        <v>44</v>
      </c>
      <c r="S33" s="418"/>
      <c r="T33" s="418">
        <v>27</v>
      </c>
      <c r="U33" s="418">
        <v>1</v>
      </c>
      <c r="V33" s="418">
        <v>1</v>
      </c>
      <c r="W33" s="418"/>
      <c r="X33" s="418">
        <v>82</v>
      </c>
      <c r="Y33" s="418"/>
      <c r="Z33" s="418"/>
      <c r="AA33" s="418"/>
      <c r="AB33" s="418"/>
      <c r="AC33" s="418">
        <v>1</v>
      </c>
      <c r="AD33" s="418">
        <v>14</v>
      </c>
      <c r="AE33" s="418">
        <f t="shared" si="5"/>
        <v>332</v>
      </c>
    </row>
    <row r="34" spans="1:31" s="283" customFormat="1">
      <c r="A34" s="418">
        <v>9</v>
      </c>
      <c r="B34" s="418"/>
      <c r="C34" s="418"/>
      <c r="D34" s="418" t="s">
        <v>705</v>
      </c>
      <c r="E34" s="418"/>
      <c r="F34" s="418">
        <v>1750</v>
      </c>
      <c r="G34" s="418" t="s">
        <v>34</v>
      </c>
      <c r="H34" s="548">
        <v>569</v>
      </c>
      <c r="I34" s="418">
        <v>36</v>
      </c>
      <c r="J34" s="418">
        <v>61</v>
      </c>
      <c r="K34" s="418">
        <v>25</v>
      </c>
      <c r="L34" s="418">
        <v>12</v>
      </c>
      <c r="M34" s="418">
        <v>11</v>
      </c>
      <c r="N34" s="418">
        <v>8</v>
      </c>
      <c r="O34" s="418">
        <v>8</v>
      </c>
      <c r="P34" s="418">
        <v>25</v>
      </c>
      <c r="Q34" s="418">
        <v>7</v>
      </c>
      <c r="R34" s="418">
        <v>43</v>
      </c>
      <c r="S34" s="418"/>
      <c r="T34" s="418">
        <v>17</v>
      </c>
      <c r="U34" s="418">
        <v>1</v>
      </c>
      <c r="V34" s="418">
        <v>2</v>
      </c>
      <c r="W34" s="418"/>
      <c r="X34" s="418">
        <v>49</v>
      </c>
      <c r="Y34" s="418"/>
      <c r="Z34" s="418"/>
      <c r="AA34" s="418"/>
      <c r="AB34" s="418"/>
      <c r="AC34" s="418">
        <v>1</v>
      </c>
      <c r="AD34" s="418">
        <v>13</v>
      </c>
      <c r="AE34" s="418">
        <f t="shared" si="5"/>
        <v>319</v>
      </c>
    </row>
    <row r="35" spans="1:31" s="283" customFormat="1">
      <c r="A35" s="418">
        <v>10</v>
      </c>
      <c r="B35" s="418"/>
      <c r="C35" s="418"/>
      <c r="D35" s="418" t="s">
        <v>705</v>
      </c>
      <c r="E35" s="418"/>
      <c r="F35" s="418">
        <v>1750</v>
      </c>
      <c r="G35" s="418" t="s">
        <v>36</v>
      </c>
      <c r="H35" s="548"/>
      <c r="I35" s="418">
        <v>4</v>
      </c>
      <c r="J35" s="418">
        <v>2</v>
      </c>
      <c r="K35" s="418">
        <v>1</v>
      </c>
      <c r="L35" s="418">
        <v>3</v>
      </c>
      <c r="M35" s="418">
        <v>0</v>
      </c>
      <c r="N35" s="418">
        <v>1</v>
      </c>
      <c r="O35" s="418">
        <v>3</v>
      </c>
      <c r="P35" s="418">
        <v>0</v>
      </c>
      <c r="Q35" s="418">
        <v>0</v>
      </c>
      <c r="R35" s="418">
        <v>5</v>
      </c>
      <c r="S35" s="418"/>
      <c r="T35" s="418">
        <v>3</v>
      </c>
      <c r="U35" s="418">
        <v>0</v>
      </c>
      <c r="V35" s="418">
        <v>0</v>
      </c>
      <c r="W35" s="418"/>
      <c r="X35" s="418">
        <v>1</v>
      </c>
      <c r="Y35" s="418"/>
      <c r="Z35" s="418"/>
      <c r="AA35" s="418"/>
      <c r="AB35" s="418"/>
      <c r="AC35" s="418">
        <v>0</v>
      </c>
      <c r="AD35" s="418">
        <v>1</v>
      </c>
      <c r="AE35" s="418">
        <f t="shared" si="5"/>
        <v>24</v>
      </c>
    </row>
    <row r="36" spans="1:31" s="283" customFormat="1">
      <c r="A36" s="418">
        <v>11</v>
      </c>
      <c r="B36" s="418"/>
      <c r="C36" s="418"/>
      <c r="D36" s="418" t="s">
        <v>705</v>
      </c>
      <c r="E36" s="418"/>
      <c r="F36" s="418">
        <v>1751</v>
      </c>
      <c r="G36" s="418" t="s">
        <v>33</v>
      </c>
      <c r="H36" s="548">
        <v>685</v>
      </c>
      <c r="I36" s="418">
        <v>15</v>
      </c>
      <c r="J36" s="418">
        <v>50</v>
      </c>
      <c r="K36" s="418">
        <v>22</v>
      </c>
      <c r="L36" s="418">
        <v>5</v>
      </c>
      <c r="M36" s="418">
        <v>19</v>
      </c>
      <c r="N36" s="418">
        <v>6</v>
      </c>
      <c r="O36" s="418">
        <v>90</v>
      </c>
      <c r="P36" s="418">
        <v>8</v>
      </c>
      <c r="Q36" s="418">
        <v>11</v>
      </c>
      <c r="R36" s="418">
        <v>37</v>
      </c>
      <c r="S36" s="418"/>
      <c r="T36" s="418">
        <v>78</v>
      </c>
      <c r="U36" s="418">
        <v>0</v>
      </c>
      <c r="V36" s="418">
        <v>1</v>
      </c>
      <c r="W36" s="418"/>
      <c r="X36" s="418">
        <v>49</v>
      </c>
      <c r="Y36" s="418"/>
      <c r="Z36" s="418"/>
      <c r="AA36" s="418"/>
      <c r="AB36" s="418"/>
      <c r="AC36" s="418">
        <v>0</v>
      </c>
      <c r="AD36" s="418">
        <v>19</v>
      </c>
      <c r="AE36" s="418">
        <f t="shared" si="5"/>
        <v>410</v>
      </c>
    </row>
    <row r="37" spans="1:31" s="283" customFormat="1">
      <c r="A37" s="418">
        <v>12</v>
      </c>
      <c r="B37" s="418"/>
      <c r="C37" s="418"/>
      <c r="D37" s="418" t="s">
        <v>705</v>
      </c>
      <c r="E37" s="418"/>
      <c r="F37" s="418">
        <v>1751</v>
      </c>
      <c r="G37" s="418" t="s">
        <v>34</v>
      </c>
      <c r="H37" s="548">
        <v>684</v>
      </c>
      <c r="I37" s="418">
        <v>15</v>
      </c>
      <c r="J37" s="418">
        <v>42</v>
      </c>
      <c r="K37" s="418">
        <v>22</v>
      </c>
      <c r="L37" s="418">
        <v>1</v>
      </c>
      <c r="M37" s="418">
        <v>19</v>
      </c>
      <c r="N37" s="418">
        <v>8</v>
      </c>
      <c r="O37" s="418">
        <v>96</v>
      </c>
      <c r="P37" s="418">
        <v>3</v>
      </c>
      <c r="Q37" s="418">
        <v>6</v>
      </c>
      <c r="R37" s="418">
        <v>35</v>
      </c>
      <c r="S37" s="418"/>
      <c r="T37" s="418">
        <v>68</v>
      </c>
      <c r="U37" s="418">
        <v>1</v>
      </c>
      <c r="V37" s="418">
        <v>1</v>
      </c>
      <c r="W37" s="418"/>
      <c r="X37" s="418">
        <v>58</v>
      </c>
      <c r="Y37" s="418"/>
      <c r="Z37" s="418"/>
      <c r="AA37" s="418"/>
      <c r="AB37" s="418"/>
      <c r="AC37" s="418">
        <v>1</v>
      </c>
      <c r="AD37" s="418">
        <v>15</v>
      </c>
      <c r="AE37" s="418">
        <f t="shared" si="5"/>
        <v>391</v>
      </c>
    </row>
    <row r="38" spans="1:31" s="283" customFormat="1">
      <c r="A38" s="418">
        <v>13</v>
      </c>
      <c r="B38" s="418"/>
      <c r="C38" s="418"/>
      <c r="D38" s="418" t="s">
        <v>705</v>
      </c>
      <c r="E38" s="418"/>
      <c r="F38" s="418">
        <v>1751</v>
      </c>
      <c r="G38" s="418" t="s">
        <v>35</v>
      </c>
      <c r="H38" s="548">
        <v>684</v>
      </c>
      <c r="I38" s="418">
        <v>16</v>
      </c>
      <c r="J38" s="418">
        <v>54</v>
      </c>
      <c r="K38" s="418">
        <v>32</v>
      </c>
      <c r="L38" s="418">
        <v>8</v>
      </c>
      <c r="M38" s="418">
        <v>12</v>
      </c>
      <c r="N38" s="418">
        <v>4</v>
      </c>
      <c r="O38" s="418">
        <v>95</v>
      </c>
      <c r="P38" s="418">
        <v>8</v>
      </c>
      <c r="Q38" s="418">
        <v>10</v>
      </c>
      <c r="R38" s="418">
        <v>32</v>
      </c>
      <c r="S38" s="418"/>
      <c r="T38" s="418">
        <v>72</v>
      </c>
      <c r="U38" s="418">
        <v>2</v>
      </c>
      <c r="V38" s="418">
        <v>0</v>
      </c>
      <c r="W38" s="418"/>
      <c r="X38" s="418">
        <v>55</v>
      </c>
      <c r="Y38" s="418"/>
      <c r="Z38" s="418"/>
      <c r="AA38" s="418"/>
      <c r="AB38" s="418"/>
      <c r="AC38" s="418">
        <v>0</v>
      </c>
      <c r="AD38" s="418">
        <v>26</v>
      </c>
      <c r="AE38" s="418">
        <f t="shared" si="5"/>
        <v>426</v>
      </c>
    </row>
    <row r="39" spans="1:31" s="283" customFormat="1">
      <c r="A39" s="418">
        <v>14</v>
      </c>
      <c r="B39" s="418"/>
      <c r="C39" s="418"/>
      <c r="D39" s="418" t="s">
        <v>705</v>
      </c>
      <c r="E39" s="418"/>
      <c r="F39" s="418">
        <v>1751</v>
      </c>
      <c r="G39" s="418" t="s">
        <v>199</v>
      </c>
      <c r="H39" s="548">
        <v>684</v>
      </c>
      <c r="I39" s="418">
        <v>13</v>
      </c>
      <c r="J39" s="418">
        <v>52</v>
      </c>
      <c r="K39" s="418">
        <v>17</v>
      </c>
      <c r="L39" s="418">
        <v>4</v>
      </c>
      <c r="M39" s="418">
        <v>10</v>
      </c>
      <c r="N39" s="418">
        <v>10</v>
      </c>
      <c r="O39" s="418">
        <v>92</v>
      </c>
      <c r="P39" s="418">
        <v>8</v>
      </c>
      <c r="Q39" s="418">
        <v>16</v>
      </c>
      <c r="R39" s="418">
        <v>29</v>
      </c>
      <c r="S39" s="418"/>
      <c r="T39" s="418">
        <v>81</v>
      </c>
      <c r="U39" s="418">
        <v>3</v>
      </c>
      <c r="V39" s="418">
        <v>1</v>
      </c>
      <c r="W39" s="418"/>
      <c r="X39" s="418">
        <v>62</v>
      </c>
      <c r="Y39" s="418"/>
      <c r="Z39" s="418"/>
      <c r="AA39" s="418"/>
      <c r="AB39" s="418"/>
      <c r="AC39" s="418">
        <v>1</v>
      </c>
      <c r="AD39" s="418">
        <v>13</v>
      </c>
      <c r="AE39" s="418">
        <f t="shared" si="5"/>
        <v>412</v>
      </c>
    </row>
    <row r="40" spans="1:31" s="283" customFormat="1">
      <c r="A40" s="418">
        <v>15</v>
      </c>
      <c r="B40" s="418"/>
      <c r="C40" s="418"/>
      <c r="D40" s="418" t="s">
        <v>705</v>
      </c>
      <c r="E40" s="418"/>
      <c r="F40" s="418">
        <v>1752</v>
      </c>
      <c r="G40" s="418" t="s">
        <v>33</v>
      </c>
      <c r="H40" s="548">
        <v>709</v>
      </c>
      <c r="I40" s="418">
        <v>17</v>
      </c>
      <c r="J40" s="418">
        <v>73</v>
      </c>
      <c r="K40" s="418">
        <v>26</v>
      </c>
      <c r="L40" s="418">
        <v>2</v>
      </c>
      <c r="M40" s="418">
        <v>24</v>
      </c>
      <c r="N40" s="418">
        <v>12</v>
      </c>
      <c r="O40" s="418">
        <v>60</v>
      </c>
      <c r="P40" s="418">
        <v>10</v>
      </c>
      <c r="Q40" s="418">
        <v>7</v>
      </c>
      <c r="R40" s="418">
        <v>32</v>
      </c>
      <c r="S40" s="418"/>
      <c r="T40" s="418">
        <v>78</v>
      </c>
      <c r="U40" s="418">
        <v>2</v>
      </c>
      <c r="V40" s="418">
        <v>1</v>
      </c>
      <c r="W40" s="418"/>
      <c r="X40" s="418">
        <v>60</v>
      </c>
      <c r="Y40" s="418"/>
      <c r="Z40" s="418"/>
      <c r="AA40" s="418"/>
      <c r="AB40" s="418"/>
      <c r="AC40" s="418">
        <v>0</v>
      </c>
      <c r="AD40" s="418">
        <v>6</v>
      </c>
      <c r="AE40" s="418">
        <f t="shared" si="5"/>
        <v>410</v>
      </c>
    </row>
    <row r="41" spans="1:31" s="283" customFormat="1">
      <c r="A41" s="418">
        <v>16</v>
      </c>
      <c r="B41" s="418"/>
      <c r="C41" s="418"/>
      <c r="D41" s="418" t="s">
        <v>705</v>
      </c>
      <c r="E41" s="418"/>
      <c r="F41" s="418">
        <v>1752</v>
      </c>
      <c r="G41" s="418" t="s">
        <v>34</v>
      </c>
      <c r="H41" s="548">
        <v>709</v>
      </c>
      <c r="I41" s="418">
        <v>14</v>
      </c>
      <c r="J41" s="418">
        <v>78</v>
      </c>
      <c r="K41" s="418">
        <v>21</v>
      </c>
      <c r="L41" s="418">
        <v>3</v>
      </c>
      <c r="M41" s="418">
        <v>15</v>
      </c>
      <c r="N41" s="418">
        <v>9</v>
      </c>
      <c r="O41" s="418">
        <v>79</v>
      </c>
      <c r="P41" s="418">
        <v>9</v>
      </c>
      <c r="Q41" s="418">
        <v>9</v>
      </c>
      <c r="R41" s="418">
        <v>31</v>
      </c>
      <c r="S41" s="418"/>
      <c r="T41" s="418">
        <v>77</v>
      </c>
      <c r="U41" s="418">
        <v>1</v>
      </c>
      <c r="V41" s="418">
        <v>6</v>
      </c>
      <c r="W41" s="418"/>
      <c r="X41" s="418">
        <v>69</v>
      </c>
      <c r="Y41" s="418"/>
      <c r="Z41" s="418"/>
      <c r="AA41" s="418"/>
      <c r="AB41" s="418"/>
      <c r="AC41" s="418">
        <v>0</v>
      </c>
      <c r="AD41" s="418">
        <v>6</v>
      </c>
      <c r="AE41" s="418">
        <f t="shared" si="5"/>
        <v>427</v>
      </c>
    </row>
    <row r="42" spans="1:31" s="283" customFormat="1">
      <c r="A42" s="418">
        <v>17</v>
      </c>
      <c r="B42" s="418"/>
      <c r="C42" s="418"/>
      <c r="D42" s="418" t="s">
        <v>705</v>
      </c>
      <c r="E42" s="418"/>
      <c r="F42" s="418">
        <v>1753</v>
      </c>
      <c r="G42" s="418" t="s">
        <v>33</v>
      </c>
      <c r="H42" s="548">
        <v>616</v>
      </c>
      <c r="I42" s="418">
        <v>14</v>
      </c>
      <c r="J42" s="418">
        <v>44</v>
      </c>
      <c r="K42" s="418">
        <v>24</v>
      </c>
      <c r="L42" s="418">
        <v>3</v>
      </c>
      <c r="M42" s="418">
        <v>9</v>
      </c>
      <c r="N42" s="418">
        <v>1</v>
      </c>
      <c r="O42" s="418">
        <v>25</v>
      </c>
      <c r="P42" s="418">
        <v>21</v>
      </c>
      <c r="Q42" s="418">
        <v>8</v>
      </c>
      <c r="R42" s="418">
        <v>47</v>
      </c>
      <c r="S42" s="418"/>
      <c r="T42" s="418">
        <v>50</v>
      </c>
      <c r="U42" s="418">
        <v>1</v>
      </c>
      <c r="V42" s="418">
        <v>0</v>
      </c>
      <c r="W42" s="418"/>
      <c r="X42" s="418">
        <v>127</v>
      </c>
      <c r="Y42" s="418"/>
      <c r="Z42" s="418"/>
      <c r="AA42" s="418"/>
      <c r="AB42" s="418"/>
      <c r="AC42" s="418">
        <v>0</v>
      </c>
      <c r="AD42" s="418">
        <v>24</v>
      </c>
      <c r="AE42" s="418">
        <f t="shared" si="5"/>
        <v>398</v>
      </c>
    </row>
    <row r="43" spans="1:31" s="283" customFormat="1">
      <c r="A43" s="418">
        <v>18</v>
      </c>
      <c r="B43" s="418"/>
      <c r="C43" s="418"/>
      <c r="D43" s="418" t="s">
        <v>705</v>
      </c>
      <c r="E43" s="418"/>
      <c r="F43" s="418">
        <v>1753</v>
      </c>
      <c r="G43" s="418" t="s">
        <v>34</v>
      </c>
      <c r="H43" s="548">
        <v>616</v>
      </c>
      <c r="I43" s="418">
        <v>10</v>
      </c>
      <c r="J43" s="418">
        <v>40</v>
      </c>
      <c r="K43" s="418">
        <v>2</v>
      </c>
      <c r="L43" s="418">
        <v>5</v>
      </c>
      <c r="M43" s="418">
        <v>14</v>
      </c>
      <c r="N43" s="418">
        <v>10</v>
      </c>
      <c r="O43" s="418">
        <v>27</v>
      </c>
      <c r="P43" s="418">
        <v>24</v>
      </c>
      <c r="Q43" s="418">
        <v>4</v>
      </c>
      <c r="R43" s="418">
        <v>43</v>
      </c>
      <c r="S43" s="418"/>
      <c r="T43" s="418">
        <v>37</v>
      </c>
      <c r="U43" s="418">
        <v>2</v>
      </c>
      <c r="V43" s="418">
        <v>1</v>
      </c>
      <c r="W43" s="418"/>
      <c r="X43" s="418">
        <v>117</v>
      </c>
      <c r="Y43" s="418"/>
      <c r="Z43" s="418"/>
      <c r="AA43" s="418"/>
      <c r="AB43" s="418"/>
      <c r="AC43" s="418">
        <v>0</v>
      </c>
      <c r="AD43" s="418">
        <v>15</v>
      </c>
      <c r="AE43" s="418">
        <f t="shared" si="5"/>
        <v>351</v>
      </c>
    </row>
    <row r="44" spans="1:31" s="283" customFormat="1">
      <c r="A44" s="418">
        <v>19</v>
      </c>
      <c r="B44" s="418"/>
      <c r="C44" s="418"/>
      <c r="D44" s="418" t="s">
        <v>705</v>
      </c>
      <c r="E44" s="418"/>
      <c r="F44" s="418">
        <v>1754</v>
      </c>
      <c r="G44" s="418" t="s">
        <v>33</v>
      </c>
      <c r="H44" s="548">
        <v>697</v>
      </c>
      <c r="I44" s="418">
        <v>18</v>
      </c>
      <c r="J44" s="418">
        <v>52</v>
      </c>
      <c r="K44" s="418">
        <v>13</v>
      </c>
      <c r="L44" s="418">
        <v>9</v>
      </c>
      <c r="M44" s="418">
        <v>27</v>
      </c>
      <c r="N44" s="418">
        <v>6</v>
      </c>
      <c r="O44" s="418">
        <v>17</v>
      </c>
      <c r="P44" s="418">
        <v>10</v>
      </c>
      <c r="Q44" s="418">
        <v>8</v>
      </c>
      <c r="R44" s="418">
        <v>55</v>
      </c>
      <c r="S44" s="418"/>
      <c r="T44" s="418">
        <v>59</v>
      </c>
      <c r="U44" s="418">
        <v>3</v>
      </c>
      <c r="V44" s="418">
        <v>4</v>
      </c>
      <c r="W44" s="418"/>
      <c r="X44" s="418">
        <v>128</v>
      </c>
      <c r="Y44" s="418"/>
      <c r="Z44" s="418"/>
      <c r="AA44" s="418"/>
      <c r="AB44" s="418"/>
      <c r="AC44" s="418">
        <v>0</v>
      </c>
      <c r="AD44" s="418">
        <v>14</v>
      </c>
      <c r="AE44" s="418">
        <f t="shared" si="5"/>
        <v>423</v>
      </c>
    </row>
    <row r="45" spans="1:31" s="283" customFormat="1">
      <c r="A45" s="418">
        <v>20</v>
      </c>
      <c r="B45" s="418"/>
      <c r="C45" s="418"/>
      <c r="D45" s="418" t="s">
        <v>705</v>
      </c>
      <c r="E45" s="418"/>
      <c r="F45" s="418">
        <v>1754</v>
      </c>
      <c r="G45" s="418" t="s">
        <v>34</v>
      </c>
      <c r="H45" s="548">
        <v>696</v>
      </c>
      <c r="I45" s="418">
        <v>17</v>
      </c>
      <c r="J45" s="418">
        <v>55</v>
      </c>
      <c r="K45" s="418">
        <v>13</v>
      </c>
      <c r="L45" s="418">
        <v>7</v>
      </c>
      <c r="M45" s="418">
        <v>26</v>
      </c>
      <c r="N45" s="418">
        <v>4</v>
      </c>
      <c r="O45" s="418">
        <v>16</v>
      </c>
      <c r="P45" s="418">
        <v>12</v>
      </c>
      <c r="Q45" s="418">
        <v>2</v>
      </c>
      <c r="R45" s="418">
        <v>54</v>
      </c>
      <c r="S45" s="418"/>
      <c r="T45" s="418">
        <v>76</v>
      </c>
      <c r="U45" s="418">
        <v>3</v>
      </c>
      <c r="V45" s="418">
        <v>1</v>
      </c>
      <c r="W45" s="418"/>
      <c r="X45" s="418">
        <v>135</v>
      </c>
      <c r="Y45" s="418"/>
      <c r="Z45" s="418"/>
      <c r="AA45" s="418"/>
      <c r="AB45" s="418"/>
      <c r="AC45" s="418">
        <v>0</v>
      </c>
      <c r="AD45" s="418">
        <v>11</v>
      </c>
      <c r="AE45" s="418">
        <f t="shared" si="5"/>
        <v>432</v>
      </c>
    </row>
    <row r="46" spans="1:31" s="283" customFormat="1">
      <c r="A46" s="418">
        <v>21</v>
      </c>
      <c r="B46" s="418"/>
      <c r="C46" s="418"/>
      <c r="D46" s="418" t="s">
        <v>705</v>
      </c>
      <c r="E46" s="418"/>
      <c r="F46" s="418">
        <v>1755</v>
      </c>
      <c r="G46" s="418" t="s">
        <v>33</v>
      </c>
      <c r="H46" s="548">
        <v>545</v>
      </c>
      <c r="I46" s="418">
        <v>16</v>
      </c>
      <c r="J46" s="418">
        <v>88</v>
      </c>
      <c r="K46" s="418">
        <v>10</v>
      </c>
      <c r="L46" s="418">
        <v>3</v>
      </c>
      <c r="M46" s="418">
        <v>23</v>
      </c>
      <c r="N46" s="418">
        <v>11</v>
      </c>
      <c r="O46" s="418">
        <v>6</v>
      </c>
      <c r="P46" s="418">
        <v>13</v>
      </c>
      <c r="Q46" s="418">
        <v>4</v>
      </c>
      <c r="R46" s="418">
        <v>59</v>
      </c>
      <c r="S46" s="418"/>
      <c r="T46" s="418">
        <v>33</v>
      </c>
      <c r="U46" s="418">
        <v>1</v>
      </c>
      <c r="V46" s="418">
        <v>2</v>
      </c>
      <c r="W46" s="418"/>
      <c r="X46" s="418">
        <v>36</v>
      </c>
      <c r="Y46" s="418"/>
      <c r="Z46" s="418"/>
      <c r="AA46" s="418"/>
      <c r="AB46" s="418"/>
      <c r="AC46" s="418">
        <v>1</v>
      </c>
      <c r="AD46" s="418">
        <v>6</v>
      </c>
      <c r="AE46" s="418">
        <f t="shared" si="5"/>
        <v>312</v>
      </c>
    </row>
    <row r="47" spans="1:31" s="283" customFormat="1">
      <c r="A47" s="418">
        <v>22</v>
      </c>
      <c r="B47" s="418"/>
      <c r="C47" s="418"/>
      <c r="D47" s="418" t="s">
        <v>705</v>
      </c>
      <c r="E47" s="418"/>
      <c r="F47" s="418">
        <v>1755</v>
      </c>
      <c r="G47" s="418" t="s">
        <v>34</v>
      </c>
      <c r="H47" s="548">
        <v>545</v>
      </c>
      <c r="I47" s="418">
        <v>19</v>
      </c>
      <c r="J47" s="418">
        <v>73</v>
      </c>
      <c r="K47" s="418">
        <v>12</v>
      </c>
      <c r="L47" s="418">
        <v>3</v>
      </c>
      <c r="M47" s="418">
        <v>13</v>
      </c>
      <c r="N47" s="418">
        <v>17</v>
      </c>
      <c r="O47" s="418">
        <v>16</v>
      </c>
      <c r="P47" s="418">
        <v>10</v>
      </c>
      <c r="Q47" s="418">
        <v>2</v>
      </c>
      <c r="R47" s="418">
        <v>47</v>
      </c>
      <c r="S47" s="418"/>
      <c r="T47" s="418">
        <v>25</v>
      </c>
      <c r="U47" s="418">
        <v>1</v>
      </c>
      <c r="V47" s="418">
        <v>1</v>
      </c>
      <c r="W47" s="418"/>
      <c r="X47" s="418">
        <v>60</v>
      </c>
      <c r="Y47" s="418"/>
      <c r="Z47" s="418"/>
      <c r="AA47" s="418"/>
      <c r="AB47" s="418"/>
      <c r="AC47" s="418">
        <v>0</v>
      </c>
      <c r="AD47" s="418">
        <v>10</v>
      </c>
      <c r="AE47" s="418">
        <f t="shared" si="5"/>
        <v>309</v>
      </c>
    </row>
    <row r="48" spans="1:31" s="283" customFormat="1">
      <c r="A48" s="418">
        <v>23</v>
      </c>
      <c r="B48" s="418"/>
      <c r="C48" s="418"/>
      <c r="D48" s="418" t="s">
        <v>705</v>
      </c>
      <c r="E48" s="418"/>
      <c r="F48" s="418">
        <v>1755</v>
      </c>
      <c r="G48" s="418" t="s">
        <v>35</v>
      </c>
      <c r="H48" s="548">
        <v>544</v>
      </c>
      <c r="I48" s="418">
        <v>19</v>
      </c>
      <c r="J48" s="418">
        <v>75</v>
      </c>
      <c r="K48" s="418">
        <v>17</v>
      </c>
      <c r="L48" s="418">
        <v>3</v>
      </c>
      <c r="M48" s="418">
        <v>16</v>
      </c>
      <c r="N48" s="418">
        <v>12</v>
      </c>
      <c r="O48" s="418">
        <v>10</v>
      </c>
      <c r="P48" s="418">
        <v>7</v>
      </c>
      <c r="Q48" s="418">
        <v>4</v>
      </c>
      <c r="R48" s="418">
        <v>62</v>
      </c>
      <c r="S48" s="418"/>
      <c r="T48" s="418">
        <v>20</v>
      </c>
      <c r="U48" s="418">
        <v>2</v>
      </c>
      <c r="V48" s="418">
        <v>3</v>
      </c>
      <c r="W48" s="418"/>
      <c r="X48" s="418">
        <v>75</v>
      </c>
      <c r="Y48" s="418"/>
      <c r="Z48" s="418"/>
      <c r="AA48" s="418"/>
      <c r="AB48" s="418"/>
      <c r="AC48" s="418">
        <v>0</v>
      </c>
      <c r="AD48" s="418">
        <v>1</v>
      </c>
      <c r="AE48" s="418">
        <f t="shared" si="5"/>
        <v>326</v>
      </c>
    </row>
    <row r="49" spans="1:31" s="283" customFormat="1">
      <c r="A49" s="418">
        <v>24</v>
      </c>
      <c r="B49" s="418"/>
      <c r="C49" s="418"/>
      <c r="D49" s="418" t="s">
        <v>705</v>
      </c>
      <c r="E49" s="418"/>
      <c r="F49" s="418">
        <v>1756</v>
      </c>
      <c r="G49" s="418" t="s">
        <v>33</v>
      </c>
      <c r="H49" s="548">
        <v>613</v>
      </c>
      <c r="I49" s="418">
        <v>38</v>
      </c>
      <c r="J49" s="418">
        <v>38</v>
      </c>
      <c r="K49" s="418">
        <v>29</v>
      </c>
      <c r="L49" s="418">
        <v>6</v>
      </c>
      <c r="M49" s="418">
        <v>25</v>
      </c>
      <c r="N49" s="418">
        <v>10</v>
      </c>
      <c r="O49" s="418">
        <v>15</v>
      </c>
      <c r="P49" s="418">
        <v>9</v>
      </c>
      <c r="Q49" s="418">
        <v>0</v>
      </c>
      <c r="R49" s="418">
        <v>72</v>
      </c>
      <c r="S49" s="418"/>
      <c r="T49" s="418">
        <v>31</v>
      </c>
      <c r="U49" s="418">
        <v>3</v>
      </c>
      <c r="V49" s="418">
        <v>1</v>
      </c>
      <c r="W49" s="418"/>
      <c r="X49" s="418">
        <v>44</v>
      </c>
      <c r="Y49" s="418"/>
      <c r="Z49" s="418"/>
      <c r="AA49" s="418"/>
      <c r="AB49" s="418"/>
      <c r="AC49" s="418">
        <v>0</v>
      </c>
      <c r="AD49" s="418">
        <v>12</v>
      </c>
      <c r="AE49" s="418">
        <f t="shared" si="5"/>
        <v>333</v>
      </c>
    </row>
    <row r="50" spans="1:31" s="283" customFormat="1">
      <c r="A50" s="418">
        <v>25</v>
      </c>
      <c r="B50" s="418"/>
      <c r="C50" s="418"/>
      <c r="D50" s="418" t="s">
        <v>705</v>
      </c>
      <c r="E50" s="418"/>
      <c r="F50" s="418">
        <v>1756</v>
      </c>
      <c r="G50" s="418" t="s">
        <v>34</v>
      </c>
      <c r="H50" s="548">
        <v>613</v>
      </c>
      <c r="I50" s="418">
        <v>30</v>
      </c>
      <c r="J50" s="418">
        <v>60</v>
      </c>
      <c r="K50" s="418">
        <v>25</v>
      </c>
      <c r="L50" s="418">
        <v>2</v>
      </c>
      <c r="M50" s="418">
        <v>21</v>
      </c>
      <c r="N50" s="418">
        <v>11</v>
      </c>
      <c r="O50" s="418">
        <v>8</v>
      </c>
      <c r="P50" s="418">
        <v>5</v>
      </c>
      <c r="Q50" s="418">
        <v>7</v>
      </c>
      <c r="R50" s="418">
        <v>70</v>
      </c>
      <c r="S50" s="418"/>
      <c r="T50" s="418">
        <v>33</v>
      </c>
      <c r="U50" s="418">
        <v>4</v>
      </c>
      <c r="V50" s="418">
        <v>1</v>
      </c>
      <c r="W50" s="418"/>
      <c r="X50" s="418">
        <v>60</v>
      </c>
      <c r="Y50" s="418"/>
      <c r="Z50" s="418"/>
      <c r="AA50" s="418"/>
      <c r="AB50" s="418"/>
      <c r="AC50" s="418">
        <v>0</v>
      </c>
      <c r="AD50" s="418">
        <v>9</v>
      </c>
      <c r="AE50" s="418">
        <f t="shared" si="5"/>
        <v>346</v>
      </c>
    </row>
    <row r="51" spans="1:31" s="283" customFormat="1">
      <c r="A51" s="418">
        <v>26</v>
      </c>
      <c r="B51" s="418"/>
      <c r="C51" s="418"/>
      <c r="D51" s="418" t="s">
        <v>705</v>
      </c>
      <c r="E51" s="418"/>
      <c r="F51" s="418">
        <v>1757</v>
      </c>
      <c r="G51" s="418" t="s">
        <v>33</v>
      </c>
      <c r="H51" s="548">
        <v>510</v>
      </c>
      <c r="I51" s="418">
        <v>22</v>
      </c>
      <c r="J51" s="418">
        <v>40</v>
      </c>
      <c r="K51" s="418">
        <v>36</v>
      </c>
      <c r="L51" s="418">
        <v>1</v>
      </c>
      <c r="M51" s="418">
        <v>17</v>
      </c>
      <c r="N51" s="418">
        <v>10</v>
      </c>
      <c r="O51" s="418">
        <v>16</v>
      </c>
      <c r="P51" s="418">
        <v>4</v>
      </c>
      <c r="Q51" s="418">
        <v>5</v>
      </c>
      <c r="R51" s="418">
        <v>65</v>
      </c>
      <c r="S51" s="418"/>
      <c r="T51" s="418">
        <v>9</v>
      </c>
      <c r="U51" s="418">
        <v>4</v>
      </c>
      <c r="V51" s="418">
        <v>0</v>
      </c>
      <c r="W51" s="418"/>
      <c r="X51" s="418">
        <v>46</v>
      </c>
      <c r="Y51" s="418"/>
      <c r="Z51" s="418"/>
      <c r="AA51" s="418"/>
      <c r="AB51" s="418"/>
      <c r="AC51" s="418">
        <v>0</v>
      </c>
      <c r="AD51" s="418">
        <v>13</v>
      </c>
      <c r="AE51" s="418">
        <f t="shared" si="5"/>
        <v>288</v>
      </c>
    </row>
    <row r="52" spans="1:31" s="283" customFormat="1">
      <c r="A52" s="418">
        <v>27</v>
      </c>
      <c r="B52" s="418"/>
      <c r="C52" s="418"/>
      <c r="D52" s="418" t="s">
        <v>705</v>
      </c>
      <c r="E52" s="418"/>
      <c r="F52" s="418">
        <v>1757</v>
      </c>
      <c r="G52" s="418" t="s">
        <v>34</v>
      </c>
      <c r="H52" s="548">
        <v>510</v>
      </c>
      <c r="I52" s="418">
        <v>28</v>
      </c>
      <c r="J52" s="418">
        <v>55</v>
      </c>
      <c r="K52" s="418">
        <v>59</v>
      </c>
      <c r="L52" s="418">
        <v>4</v>
      </c>
      <c r="M52" s="418">
        <v>9</v>
      </c>
      <c r="N52" s="418">
        <v>11</v>
      </c>
      <c r="O52" s="418">
        <v>20</v>
      </c>
      <c r="P52" s="418">
        <v>3</v>
      </c>
      <c r="Q52" s="418">
        <v>1</v>
      </c>
      <c r="R52" s="418">
        <v>42</v>
      </c>
      <c r="S52" s="418"/>
      <c r="T52" s="418">
        <v>17</v>
      </c>
      <c r="U52" s="418">
        <v>2</v>
      </c>
      <c r="V52" s="418">
        <v>1</v>
      </c>
      <c r="W52" s="418"/>
      <c r="X52" s="418">
        <v>32</v>
      </c>
      <c r="Y52" s="418"/>
      <c r="Z52" s="418"/>
      <c r="AA52" s="418"/>
      <c r="AB52" s="418"/>
      <c r="AC52" s="418">
        <v>0</v>
      </c>
      <c r="AD52" s="418">
        <v>8</v>
      </c>
      <c r="AE52" s="418">
        <f t="shared" si="5"/>
        <v>292</v>
      </c>
    </row>
    <row r="53" spans="1:31" s="283" customFormat="1">
      <c r="A53" s="418">
        <v>28</v>
      </c>
      <c r="B53" s="418"/>
      <c r="C53" s="418"/>
      <c r="D53" s="418" t="s">
        <v>705</v>
      </c>
      <c r="E53" s="418"/>
      <c r="F53" s="418">
        <v>1757</v>
      </c>
      <c r="G53" s="418" t="s">
        <v>35</v>
      </c>
      <c r="H53" s="548">
        <v>509</v>
      </c>
      <c r="I53" s="418">
        <v>16</v>
      </c>
      <c r="J53" s="418">
        <v>61</v>
      </c>
      <c r="K53" s="418">
        <v>56</v>
      </c>
      <c r="L53" s="418">
        <v>8</v>
      </c>
      <c r="M53" s="418">
        <v>18</v>
      </c>
      <c r="N53" s="418">
        <v>11</v>
      </c>
      <c r="O53" s="418">
        <v>14</v>
      </c>
      <c r="P53" s="418">
        <v>6</v>
      </c>
      <c r="Q53" s="418">
        <v>6</v>
      </c>
      <c r="R53" s="418">
        <v>42</v>
      </c>
      <c r="S53" s="418"/>
      <c r="T53" s="418">
        <v>11</v>
      </c>
      <c r="U53" s="418">
        <v>4</v>
      </c>
      <c r="V53" s="418">
        <v>1</v>
      </c>
      <c r="W53" s="418"/>
      <c r="X53" s="418">
        <v>43</v>
      </c>
      <c r="Y53" s="418"/>
      <c r="Z53" s="418"/>
      <c r="AA53" s="418"/>
      <c r="AB53" s="418"/>
      <c r="AC53" s="418">
        <v>2</v>
      </c>
      <c r="AD53" s="418">
        <v>10</v>
      </c>
      <c r="AE53" s="418">
        <f t="shared" si="5"/>
        <v>309</v>
      </c>
    </row>
    <row r="54" spans="1:31" s="283" customFormat="1">
      <c r="A54" s="418">
        <v>29</v>
      </c>
      <c r="B54" s="418"/>
      <c r="C54" s="418"/>
      <c r="D54" s="418" t="s">
        <v>705</v>
      </c>
      <c r="E54" s="418"/>
      <c r="F54" s="418">
        <v>1758</v>
      </c>
      <c r="G54" s="418" t="s">
        <v>33</v>
      </c>
      <c r="H54" s="548">
        <v>532</v>
      </c>
      <c r="I54" s="418">
        <v>23</v>
      </c>
      <c r="J54" s="418">
        <v>69</v>
      </c>
      <c r="K54" s="418">
        <v>23</v>
      </c>
      <c r="L54" s="418">
        <v>4</v>
      </c>
      <c r="M54" s="418">
        <v>16</v>
      </c>
      <c r="N54" s="418">
        <v>14</v>
      </c>
      <c r="O54" s="418">
        <v>13</v>
      </c>
      <c r="P54" s="418">
        <v>4</v>
      </c>
      <c r="Q54" s="418">
        <v>3</v>
      </c>
      <c r="R54" s="418">
        <v>67</v>
      </c>
      <c r="S54" s="418"/>
      <c r="T54" s="418">
        <v>22</v>
      </c>
      <c r="U54" s="418">
        <v>3</v>
      </c>
      <c r="V54" s="418">
        <v>1</v>
      </c>
      <c r="W54" s="418"/>
      <c r="X54" s="418">
        <v>39</v>
      </c>
      <c r="Y54" s="418"/>
      <c r="Z54" s="418"/>
      <c r="AA54" s="418"/>
      <c r="AB54" s="418"/>
      <c r="AC54" s="418">
        <v>0</v>
      </c>
      <c r="AD54" s="418">
        <v>11</v>
      </c>
      <c r="AE54" s="418">
        <f t="shared" si="5"/>
        <v>312</v>
      </c>
    </row>
    <row r="55" spans="1:31" s="283" customFormat="1">
      <c r="A55" s="418">
        <v>30</v>
      </c>
      <c r="B55" s="418"/>
      <c r="C55" s="418"/>
      <c r="D55" s="418" t="s">
        <v>705</v>
      </c>
      <c r="E55" s="418"/>
      <c r="F55" s="418">
        <v>1758</v>
      </c>
      <c r="G55" s="418" t="s">
        <v>34</v>
      </c>
      <c r="H55" s="548">
        <v>532</v>
      </c>
      <c r="I55" s="418">
        <v>17</v>
      </c>
      <c r="J55" s="418">
        <v>54</v>
      </c>
      <c r="K55" s="418">
        <v>32</v>
      </c>
      <c r="L55" s="418">
        <v>10</v>
      </c>
      <c r="M55" s="418">
        <v>18</v>
      </c>
      <c r="N55" s="418">
        <v>15</v>
      </c>
      <c r="O55" s="418">
        <v>10</v>
      </c>
      <c r="P55" s="418">
        <v>7</v>
      </c>
      <c r="Q55" s="418">
        <v>3</v>
      </c>
      <c r="R55" s="418">
        <v>78</v>
      </c>
      <c r="S55" s="418"/>
      <c r="T55" s="418">
        <v>27</v>
      </c>
      <c r="U55" s="418">
        <v>2</v>
      </c>
      <c r="V55" s="418">
        <v>0</v>
      </c>
      <c r="W55" s="418"/>
      <c r="X55" s="418">
        <v>40</v>
      </c>
      <c r="Y55" s="418"/>
      <c r="Z55" s="418"/>
      <c r="AA55" s="418"/>
      <c r="AB55" s="418"/>
      <c r="AC55" s="418">
        <v>0</v>
      </c>
      <c r="AD55" s="418">
        <v>10</v>
      </c>
      <c r="AE55" s="418">
        <f t="shared" si="5"/>
        <v>323</v>
      </c>
    </row>
    <row r="56" spans="1:31" s="283" customFormat="1">
      <c r="A56" s="418">
        <v>31</v>
      </c>
      <c r="B56" s="418"/>
      <c r="C56" s="418"/>
      <c r="D56" s="418" t="s">
        <v>705</v>
      </c>
      <c r="E56" s="418"/>
      <c r="F56" s="418">
        <v>1758</v>
      </c>
      <c r="G56" s="418" t="s">
        <v>35</v>
      </c>
      <c r="H56" s="548">
        <v>532</v>
      </c>
      <c r="I56" s="418">
        <v>16</v>
      </c>
      <c r="J56" s="418">
        <v>54</v>
      </c>
      <c r="K56" s="418">
        <v>25</v>
      </c>
      <c r="L56" s="418">
        <v>4</v>
      </c>
      <c r="M56" s="418">
        <v>18</v>
      </c>
      <c r="N56" s="418">
        <v>15</v>
      </c>
      <c r="O56" s="418">
        <v>21</v>
      </c>
      <c r="P56" s="418">
        <v>4</v>
      </c>
      <c r="Q56" s="418">
        <v>6</v>
      </c>
      <c r="R56" s="418">
        <v>52</v>
      </c>
      <c r="S56" s="418"/>
      <c r="T56" s="418">
        <v>19</v>
      </c>
      <c r="U56" s="418">
        <v>0</v>
      </c>
      <c r="V56" s="418">
        <v>2</v>
      </c>
      <c r="W56" s="418"/>
      <c r="X56" s="418">
        <v>48</v>
      </c>
      <c r="Y56" s="418"/>
      <c r="Z56" s="418"/>
      <c r="AA56" s="418"/>
      <c r="AB56" s="418"/>
      <c r="AC56" s="418">
        <v>0</v>
      </c>
      <c r="AD56" s="418">
        <v>16</v>
      </c>
      <c r="AE56" s="418">
        <f t="shared" si="5"/>
        <v>300</v>
      </c>
    </row>
    <row r="57" spans="1:31" s="283" customFormat="1">
      <c r="A57" s="418">
        <v>32</v>
      </c>
      <c r="B57" s="418"/>
      <c r="C57" s="418"/>
      <c r="D57" s="418" t="s">
        <v>705</v>
      </c>
      <c r="E57" s="418"/>
      <c r="F57" s="418">
        <v>1759</v>
      </c>
      <c r="G57" s="418" t="s">
        <v>33</v>
      </c>
      <c r="H57" s="548">
        <v>565</v>
      </c>
      <c r="I57" s="418">
        <v>18</v>
      </c>
      <c r="J57" s="418">
        <v>53</v>
      </c>
      <c r="K57" s="418">
        <v>27</v>
      </c>
      <c r="L57" s="418">
        <v>3</v>
      </c>
      <c r="M57" s="418">
        <v>17</v>
      </c>
      <c r="N57" s="418">
        <v>19</v>
      </c>
      <c r="O57" s="418">
        <v>17</v>
      </c>
      <c r="P57" s="418">
        <v>11</v>
      </c>
      <c r="Q57" s="418">
        <v>1</v>
      </c>
      <c r="R57" s="418">
        <v>51</v>
      </c>
      <c r="S57" s="418"/>
      <c r="T57" s="418">
        <v>22</v>
      </c>
      <c r="U57" s="418">
        <v>3</v>
      </c>
      <c r="V57" s="418">
        <v>6</v>
      </c>
      <c r="W57" s="418"/>
      <c r="X57" s="418">
        <v>63</v>
      </c>
      <c r="Y57" s="418"/>
      <c r="Z57" s="418"/>
      <c r="AA57" s="418"/>
      <c r="AB57" s="418"/>
      <c r="AC57" s="418">
        <v>0</v>
      </c>
      <c r="AD57" s="418">
        <v>8</v>
      </c>
      <c r="AE57" s="418">
        <f t="shared" si="5"/>
        <v>319</v>
      </c>
    </row>
    <row r="58" spans="1:31" s="283" customFormat="1">
      <c r="A58" s="418">
        <v>33</v>
      </c>
      <c r="B58" s="418"/>
      <c r="C58" s="418"/>
      <c r="D58" s="418" t="s">
        <v>705</v>
      </c>
      <c r="E58" s="418"/>
      <c r="F58" s="418">
        <v>1759</v>
      </c>
      <c r="G58" s="418" t="s">
        <v>34</v>
      </c>
      <c r="H58" s="548">
        <v>565</v>
      </c>
      <c r="I58" s="418">
        <v>7</v>
      </c>
      <c r="J58" s="418">
        <v>36</v>
      </c>
      <c r="K58" s="418">
        <v>20</v>
      </c>
      <c r="L58" s="418">
        <v>6</v>
      </c>
      <c r="M58" s="418">
        <v>24</v>
      </c>
      <c r="N58" s="418">
        <v>15</v>
      </c>
      <c r="O58" s="418">
        <v>27</v>
      </c>
      <c r="P58" s="418">
        <v>4</v>
      </c>
      <c r="Q58" s="418">
        <v>11</v>
      </c>
      <c r="R58" s="418">
        <v>77</v>
      </c>
      <c r="S58" s="418"/>
      <c r="T58" s="418">
        <v>39</v>
      </c>
      <c r="U58" s="418">
        <v>1</v>
      </c>
      <c r="V58" s="418">
        <v>3</v>
      </c>
      <c r="W58" s="418"/>
      <c r="X58" s="418">
        <v>58</v>
      </c>
      <c r="Y58" s="418"/>
      <c r="Z58" s="418"/>
      <c r="AA58" s="418"/>
      <c r="AB58" s="418"/>
      <c r="AC58" s="418">
        <v>1</v>
      </c>
      <c r="AD58" s="418">
        <v>9</v>
      </c>
      <c r="AE58" s="418">
        <f t="shared" ref="AE58:AE89" si="6">SUM(I58:AD58)</f>
        <v>338</v>
      </c>
    </row>
    <row r="59" spans="1:31" s="283" customFormat="1">
      <c r="A59" s="418">
        <v>34</v>
      </c>
      <c r="B59" s="418"/>
      <c r="C59" s="418"/>
      <c r="D59" s="418" t="s">
        <v>705</v>
      </c>
      <c r="E59" s="418"/>
      <c r="F59" s="418">
        <v>1759</v>
      </c>
      <c r="G59" s="418" t="s">
        <v>35</v>
      </c>
      <c r="H59" s="548">
        <v>565</v>
      </c>
      <c r="I59" s="418">
        <v>18</v>
      </c>
      <c r="J59" s="418">
        <v>53</v>
      </c>
      <c r="K59" s="418">
        <v>22</v>
      </c>
      <c r="L59" s="418">
        <v>2</v>
      </c>
      <c r="M59" s="418">
        <v>18</v>
      </c>
      <c r="N59" s="418">
        <v>20</v>
      </c>
      <c r="O59" s="418">
        <v>8</v>
      </c>
      <c r="P59" s="418">
        <v>4</v>
      </c>
      <c r="Q59" s="418">
        <v>6</v>
      </c>
      <c r="R59" s="418">
        <v>61</v>
      </c>
      <c r="S59" s="418"/>
      <c r="T59" s="418">
        <v>30</v>
      </c>
      <c r="U59" s="418">
        <v>1</v>
      </c>
      <c r="V59" s="418">
        <v>2</v>
      </c>
      <c r="W59" s="418"/>
      <c r="X59" s="418">
        <v>90</v>
      </c>
      <c r="Y59" s="418"/>
      <c r="Z59" s="418"/>
      <c r="AA59" s="418"/>
      <c r="AB59" s="418"/>
      <c r="AC59" s="418">
        <v>1</v>
      </c>
      <c r="AD59" s="418">
        <v>9</v>
      </c>
      <c r="AE59" s="418">
        <f t="shared" si="6"/>
        <v>345</v>
      </c>
    </row>
    <row r="60" spans="1:31" s="283" customFormat="1">
      <c r="A60" s="418">
        <v>35</v>
      </c>
      <c r="B60" s="418"/>
      <c r="C60" s="418"/>
      <c r="D60" s="418" t="s">
        <v>705</v>
      </c>
      <c r="E60" s="418"/>
      <c r="F60" s="418">
        <v>1760</v>
      </c>
      <c r="G60" s="418" t="s">
        <v>33</v>
      </c>
      <c r="H60" s="548">
        <v>623</v>
      </c>
      <c r="I60" s="418">
        <v>11</v>
      </c>
      <c r="J60" s="418">
        <v>28</v>
      </c>
      <c r="K60" s="418">
        <v>41</v>
      </c>
      <c r="L60" s="418">
        <v>8</v>
      </c>
      <c r="M60" s="418">
        <v>31</v>
      </c>
      <c r="N60" s="418">
        <v>20</v>
      </c>
      <c r="O60" s="418">
        <v>15</v>
      </c>
      <c r="P60" s="418">
        <v>11</v>
      </c>
      <c r="Q60" s="418">
        <v>14</v>
      </c>
      <c r="R60" s="418">
        <v>72</v>
      </c>
      <c r="S60" s="418"/>
      <c r="T60" s="418">
        <v>50</v>
      </c>
      <c r="U60" s="418">
        <v>0</v>
      </c>
      <c r="V60" s="418">
        <v>2</v>
      </c>
      <c r="W60" s="418"/>
      <c r="X60" s="418">
        <v>37</v>
      </c>
      <c r="Y60" s="418"/>
      <c r="Z60" s="418"/>
      <c r="AA60" s="418"/>
      <c r="AB60" s="418"/>
      <c r="AC60" s="418">
        <v>0</v>
      </c>
      <c r="AD60" s="418">
        <v>8</v>
      </c>
      <c r="AE60" s="418">
        <f t="shared" si="6"/>
        <v>348</v>
      </c>
    </row>
    <row r="61" spans="1:31" s="283" customFormat="1">
      <c r="A61" s="418">
        <v>36</v>
      </c>
      <c r="B61" s="418"/>
      <c r="C61" s="418"/>
      <c r="D61" s="418" t="s">
        <v>705</v>
      </c>
      <c r="E61" s="418"/>
      <c r="F61" s="418">
        <v>1760</v>
      </c>
      <c r="G61" s="418" t="s">
        <v>34</v>
      </c>
      <c r="H61" s="548">
        <v>623</v>
      </c>
      <c r="I61" s="418">
        <v>5</v>
      </c>
      <c r="J61" s="418">
        <v>33</v>
      </c>
      <c r="K61" s="418">
        <v>31</v>
      </c>
      <c r="L61" s="418">
        <v>7</v>
      </c>
      <c r="M61" s="418">
        <v>30</v>
      </c>
      <c r="N61" s="418">
        <v>16</v>
      </c>
      <c r="O61" s="418">
        <v>15</v>
      </c>
      <c r="P61" s="418">
        <v>3</v>
      </c>
      <c r="Q61" s="418">
        <v>9</v>
      </c>
      <c r="R61" s="418">
        <v>60</v>
      </c>
      <c r="S61" s="418"/>
      <c r="T61" s="418">
        <v>66</v>
      </c>
      <c r="U61" s="418">
        <v>0</v>
      </c>
      <c r="V61" s="418">
        <v>2</v>
      </c>
      <c r="W61" s="418"/>
      <c r="X61" s="418">
        <v>40</v>
      </c>
      <c r="Y61" s="418"/>
      <c r="Z61" s="418"/>
      <c r="AA61" s="418"/>
      <c r="AB61" s="418"/>
      <c r="AC61" s="418">
        <v>1</v>
      </c>
      <c r="AD61" s="418">
        <v>10</v>
      </c>
      <c r="AE61" s="418">
        <f t="shared" si="6"/>
        <v>328</v>
      </c>
    </row>
    <row r="62" spans="1:31" s="283" customFormat="1">
      <c r="A62" s="418">
        <v>37</v>
      </c>
      <c r="B62" s="418"/>
      <c r="C62" s="418"/>
      <c r="D62" s="418" t="s">
        <v>705</v>
      </c>
      <c r="E62" s="418"/>
      <c r="F62" s="418">
        <v>1760</v>
      </c>
      <c r="G62" s="418" t="s">
        <v>35</v>
      </c>
      <c r="H62" s="548">
        <v>623</v>
      </c>
      <c r="I62" s="418">
        <v>18</v>
      </c>
      <c r="J62" s="418">
        <v>41</v>
      </c>
      <c r="K62" s="418">
        <v>58</v>
      </c>
      <c r="L62" s="418">
        <v>4</v>
      </c>
      <c r="M62" s="418">
        <v>14</v>
      </c>
      <c r="N62" s="418">
        <v>31</v>
      </c>
      <c r="O62" s="418">
        <v>11</v>
      </c>
      <c r="P62" s="418">
        <v>5</v>
      </c>
      <c r="Q62" s="418">
        <v>4</v>
      </c>
      <c r="R62" s="418">
        <v>56</v>
      </c>
      <c r="S62" s="418"/>
      <c r="T62" s="418">
        <v>44</v>
      </c>
      <c r="U62" s="418">
        <v>1</v>
      </c>
      <c r="V62" s="418">
        <v>5</v>
      </c>
      <c r="W62" s="418"/>
      <c r="X62" s="418">
        <v>36</v>
      </c>
      <c r="Y62" s="418"/>
      <c r="Z62" s="418"/>
      <c r="AA62" s="418"/>
      <c r="AB62" s="418"/>
      <c r="AC62" s="418">
        <v>0</v>
      </c>
      <c r="AD62" s="418">
        <v>13</v>
      </c>
      <c r="AE62" s="418">
        <f t="shared" si="6"/>
        <v>341</v>
      </c>
    </row>
    <row r="63" spans="1:31" s="283" customFormat="1">
      <c r="A63" s="418">
        <v>38</v>
      </c>
      <c r="B63" s="418"/>
      <c r="C63" s="418"/>
      <c r="D63" s="418" t="s">
        <v>705</v>
      </c>
      <c r="E63" s="418"/>
      <c r="F63" s="418">
        <v>1760</v>
      </c>
      <c r="G63" s="418" t="s">
        <v>199</v>
      </c>
      <c r="H63" s="548">
        <v>623</v>
      </c>
      <c r="I63" s="418">
        <v>17</v>
      </c>
      <c r="J63" s="418">
        <v>49</v>
      </c>
      <c r="K63" s="418">
        <v>53</v>
      </c>
      <c r="L63" s="418">
        <v>2</v>
      </c>
      <c r="M63" s="418">
        <v>18</v>
      </c>
      <c r="N63" s="418">
        <v>16</v>
      </c>
      <c r="O63" s="418">
        <v>19</v>
      </c>
      <c r="P63" s="418">
        <v>8</v>
      </c>
      <c r="Q63" s="418">
        <v>8</v>
      </c>
      <c r="R63" s="418">
        <v>65</v>
      </c>
      <c r="S63" s="418"/>
      <c r="T63" s="418">
        <v>53</v>
      </c>
      <c r="U63" s="418">
        <v>1</v>
      </c>
      <c r="V63" s="418">
        <v>0</v>
      </c>
      <c r="W63" s="418"/>
      <c r="X63" s="418">
        <v>34</v>
      </c>
      <c r="Y63" s="418"/>
      <c r="Z63" s="418"/>
      <c r="AA63" s="418"/>
      <c r="AB63" s="418"/>
      <c r="AC63" s="418">
        <v>0</v>
      </c>
      <c r="AD63" s="418">
        <v>7</v>
      </c>
      <c r="AE63" s="418">
        <f t="shared" si="6"/>
        <v>350</v>
      </c>
    </row>
    <row r="64" spans="1:31" s="283" customFormat="1">
      <c r="A64" s="418">
        <v>39</v>
      </c>
      <c r="B64" s="418"/>
      <c r="C64" s="418"/>
      <c r="D64" s="418" t="s">
        <v>705</v>
      </c>
      <c r="E64" s="418"/>
      <c r="F64" s="418">
        <v>1761</v>
      </c>
      <c r="G64" s="418" t="s">
        <v>33</v>
      </c>
      <c r="H64" s="548">
        <v>722</v>
      </c>
      <c r="I64" s="418">
        <v>10</v>
      </c>
      <c r="J64" s="418">
        <v>49</v>
      </c>
      <c r="K64" s="418">
        <v>30</v>
      </c>
      <c r="L64" s="418">
        <v>5</v>
      </c>
      <c r="M64" s="418">
        <v>18</v>
      </c>
      <c r="N64" s="418">
        <v>4</v>
      </c>
      <c r="O64" s="418">
        <v>64</v>
      </c>
      <c r="P64" s="418">
        <v>2</v>
      </c>
      <c r="Q64" s="418">
        <v>14</v>
      </c>
      <c r="R64" s="418">
        <v>39</v>
      </c>
      <c r="S64" s="418"/>
      <c r="T64" s="418">
        <v>79</v>
      </c>
      <c r="U64" s="418">
        <v>0</v>
      </c>
      <c r="V64" s="418">
        <v>0</v>
      </c>
      <c r="W64" s="418"/>
      <c r="X64" s="418">
        <v>64</v>
      </c>
      <c r="Y64" s="418"/>
      <c r="Z64" s="418"/>
      <c r="AA64" s="418"/>
      <c r="AB64" s="418"/>
      <c r="AC64" s="418">
        <v>0</v>
      </c>
      <c r="AD64" s="418">
        <v>12</v>
      </c>
      <c r="AE64" s="418">
        <f t="shared" si="6"/>
        <v>390</v>
      </c>
    </row>
    <row r="65" spans="1:31" s="283" customFormat="1">
      <c r="A65" s="418">
        <v>40</v>
      </c>
      <c r="B65" s="418"/>
      <c r="C65" s="418"/>
      <c r="D65" s="418" t="s">
        <v>705</v>
      </c>
      <c r="E65" s="418"/>
      <c r="F65" s="418">
        <v>1761</v>
      </c>
      <c r="G65" s="418" t="s">
        <v>34</v>
      </c>
      <c r="H65" s="548">
        <v>722</v>
      </c>
      <c r="I65" s="418">
        <v>9</v>
      </c>
      <c r="J65" s="418">
        <v>40</v>
      </c>
      <c r="K65" s="418">
        <v>37</v>
      </c>
      <c r="L65" s="418">
        <v>5</v>
      </c>
      <c r="M65" s="418">
        <v>17</v>
      </c>
      <c r="N65" s="418">
        <v>12</v>
      </c>
      <c r="O65" s="418">
        <v>68</v>
      </c>
      <c r="P65" s="418">
        <v>4</v>
      </c>
      <c r="Q65" s="418">
        <v>15</v>
      </c>
      <c r="R65" s="418">
        <v>47</v>
      </c>
      <c r="S65" s="418"/>
      <c r="T65" s="418">
        <v>71</v>
      </c>
      <c r="U65" s="418">
        <v>3</v>
      </c>
      <c r="V65" s="418">
        <v>1</v>
      </c>
      <c r="W65" s="418"/>
      <c r="X65" s="418">
        <v>72</v>
      </c>
      <c r="Y65" s="418"/>
      <c r="Z65" s="418"/>
      <c r="AA65" s="418"/>
      <c r="AB65" s="418"/>
      <c r="AC65" s="418">
        <v>0</v>
      </c>
      <c r="AD65" s="418">
        <v>14</v>
      </c>
      <c r="AE65" s="418">
        <f t="shared" si="6"/>
        <v>415</v>
      </c>
    </row>
    <row r="66" spans="1:31" s="283" customFormat="1">
      <c r="A66" s="418">
        <v>41</v>
      </c>
      <c r="B66" s="418"/>
      <c r="C66" s="418"/>
      <c r="D66" s="418" t="s">
        <v>705</v>
      </c>
      <c r="E66" s="418"/>
      <c r="F66" s="418">
        <v>1761</v>
      </c>
      <c r="G66" s="418" t="s">
        <v>35</v>
      </c>
      <c r="H66" s="548">
        <v>721</v>
      </c>
      <c r="I66" s="418">
        <v>21</v>
      </c>
      <c r="J66" s="418">
        <v>51</v>
      </c>
      <c r="K66" s="418">
        <v>30</v>
      </c>
      <c r="L66" s="418">
        <v>6</v>
      </c>
      <c r="M66" s="418">
        <v>12</v>
      </c>
      <c r="N66" s="418">
        <v>9</v>
      </c>
      <c r="O66" s="418">
        <v>57</v>
      </c>
      <c r="P66" s="418">
        <v>5</v>
      </c>
      <c r="Q66" s="418">
        <v>12</v>
      </c>
      <c r="R66" s="418">
        <v>38</v>
      </c>
      <c r="S66" s="418"/>
      <c r="T66" s="418">
        <v>75</v>
      </c>
      <c r="U66" s="418">
        <v>3</v>
      </c>
      <c r="V66" s="418">
        <v>1</v>
      </c>
      <c r="W66" s="418"/>
      <c r="X66" s="418">
        <v>75</v>
      </c>
      <c r="Y66" s="418"/>
      <c r="Z66" s="418"/>
      <c r="AA66" s="418"/>
      <c r="AB66" s="418"/>
      <c r="AC66" s="418">
        <v>0</v>
      </c>
      <c r="AD66" s="418">
        <v>16</v>
      </c>
      <c r="AE66" s="418">
        <f t="shared" si="6"/>
        <v>411</v>
      </c>
    </row>
    <row r="67" spans="1:31" s="283" customFormat="1">
      <c r="A67" s="418">
        <v>42</v>
      </c>
      <c r="B67" s="418"/>
      <c r="C67" s="418"/>
      <c r="D67" s="418" t="s">
        <v>705</v>
      </c>
      <c r="E67" s="418"/>
      <c r="F67" s="418">
        <v>1761</v>
      </c>
      <c r="G67" s="418" t="s">
        <v>199</v>
      </c>
      <c r="H67" s="548">
        <v>721</v>
      </c>
      <c r="I67" s="418">
        <v>12</v>
      </c>
      <c r="J67" s="418">
        <v>51</v>
      </c>
      <c r="K67" s="418">
        <v>28</v>
      </c>
      <c r="L67" s="418">
        <v>4</v>
      </c>
      <c r="M67" s="418">
        <v>10</v>
      </c>
      <c r="N67" s="418">
        <v>12</v>
      </c>
      <c r="O67" s="418">
        <v>71</v>
      </c>
      <c r="P67" s="418">
        <v>8</v>
      </c>
      <c r="Q67" s="418">
        <v>10</v>
      </c>
      <c r="R67" s="418">
        <v>36</v>
      </c>
      <c r="S67" s="418"/>
      <c r="T67" s="418">
        <v>65</v>
      </c>
      <c r="U67" s="418">
        <v>3</v>
      </c>
      <c r="V67" s="418">
        <v>1</v>
      </c>
      <c r="W67" s="418"/>
      <c r="X67" s="418">
        <v>62</v>
      </c>
      <c r="Y67" s="418"/>
      <c r="Z67" s="418"/>
      <c r="AA67" s="418"/>
      <c r="AB67" s="418"/>
      <c r="AC67" s="418">
        <v>0</v>
      </c>
      <c r="AD67" s="418">
        <v>15</v>
      </c>
      <c r="AE67" s="418">
        <f t="shared" si="6"/>
        <v>388</v>
      </c>
    </row>
    <row r="68" spans="1:31" s="283" customFormat="1">
      <c r="A68" s="418">
        <v>43</v>
      </c>
      <c r="B68" s="418"/>
      <c r="C68" s="418"/>
      <c r="D68" s="418" t="s">
        <v>705</v>
      </c>
      <c r="E68" s="418"/>
      <c r="F68" s="418">
        <v>1762</v>
      </c>
      <c r="G68" s="418" t="s">
        <v>33</v>
      </c>
      <c r="H68" s="548">
        <v>667</v>
      </c>
      <c r="I68" s="418">
        <v>14</v>
      </c>
      <c r="J68" s="418">
        <v>65</v>
      </c>
      <c r="K68" s="418">
        <v>37</v>
      </c>
      <c r="L68" s="418">
        <v>6</v>
      </c>
      <c r="M68" s="418">
        <v>6</v>
      </c>
      <c r="N68" s="418">
        <v>15</v>
      </c>
      <c r="O68" s="418">
        <v>31</v>
      </c>
      <c r="P68" s="418">
        <v>4</v>
      </c>
      <c r="Q68" s="418">
        <v>2</v>
      </c>
      <c r="R68" s="418">
        <v>52</v>
      </c>
      <c r="S68" s="418"/>
      <c r="T68" s="418">
        <v>43</v>
      </c>
      <c r="U68" s="418">
        <v>6</v>
      </c>
      <c r="V68" s="418">
        <v>5</v>
      </c>
      <c r="W68" s="418"/>
      <c r="X68" s="418">
        <v>44</v>
      </c>
      <c r="Y68" s="418"/>
      <c r="Z68" s="418"/>
      <c r="AA68" s="418"/>
      <c r="AB68" s="418"/>
      <c r="AC68" s="418">
        <v>0</v>
      </c>
      <c r="AD68" s="418">
        <v>13</v>
      </c>
      <c r="AE68" s="418">
        <f t="shared" si="6"/>
        <v>343</v>
      </c>
    </row>
    <row r="69" spans="1:31" s="283" customFormat="1">
      <c r="A69" s="418">
        <v>44</v>
      </c>
      <c r="B69" s="418"/>
      <c r="C69" s="418"/>
      <c r="D69" s="418" t="s">
        <v>705</v>
      </c>
      <c r="E69" s="418"/>
      <c r="F69" s="418">
        <v>1762</v>
      </c>
      <c r="G69" s="418" t="s">
        <v>34</v>
      </c>
      <c r="H69" s="548">
        <v>667</v>
      </c>
      <c r="I69" s="418">
        <v>22</v>
      </c>
      <c r="J69" s="418">
        <v>72</v>
      </c>
      <c r="K69" s="418">
        <v>29</v>
      </c>
      <c r="L69" s="418">
        <v>2</v>
      </c>
      <c r="M69" s="418">
        <v>15</v>
      </c>
      <c r="N69" s="418">
        <v>15</v>
      </c>
      <c r="O69" s="418">
        <v>38</v>
      </c>
      <c r="P69" s="418">
        <v>3</v>
      </c>
      <c r="Q69" s="418">
        <v>3</v>
      </c>
      <c r="R69" s="418">
        <v>50</v>
      </c>
      <c r="S69" s="418"/>
      <c r="T69" s="418">
        <v>45</v>
      </c>
      <c r="U69" s="418">
        <v>5</v>
      </c>
      <c r="V69" s="418">
        <v>2</v>
      </c>
      <c r="W69" s="418"/>
      <c r="X69" s="418">
        <v>53</v>
      </c>
      <c r="Y69" s="418"/>
      <c r="Z69" s="418"/>
      <c r="AA69" s="418"/>
      <c r="AB69" s="418"/>
      <c r="AC69" s="418">
        <v>0</v>
      </c>
      <c r="AD69" s="418">
        <v>9</v>
      </c>
      <c r="AE69" s="418">
        <f t="shared" si="6"/>
        <v>363</v>
      </c>
    </row>
    <row r="70" spans="1:31" s="283" customFormat="1">
      <c r="A70" s="418">
        <v>45</v>
      </c>
      <c r="B70" s="418"/>
      <c r="C70" s="418"/>
      <c r="D70" s="418" t="s">
        <v>705</v>
      </c>
      <c r="E70" s="418"/>
      <c r="F70" s="418">
        <v>1762</v>
      </c>
      <c r="G70" s="418" t="s">
        <v>35</v>
      </c>
      <c r="H70" s="548">
        <v>667</v>
      </c>
      <c r="I70" s="418">
        <v>18</v>
      </c>
      <c r="J70" s="418">
        <v>43</v>
      </c>
      <c r="K70" s="418">
        <v>33</v>
      </c>
      <c r="L70" s="418">
        <v>4</v>
      </c>
      <c r="M70" s="418">
        <v>16</v>
      </c>
      <c r="N70" s="418">
        <v>12</v>
      </c>
      <c r="O70" s="418">
        <v>33</v>
      </c>
      <c r="P70" s="418">
        <v>5</v>
      </c>
      <c r="Q70" s="418">
        <v>7</v>
      </c>
      <c r="R70" s="418">
        <v>63</v>
      </c>
      <c r="S70" s="418"/>
      <c r="T70" s="418">
        <v>51</v>
      </c>
      <c r="U70" s="418">
        <v>3</v>
      </c>
      <c r="V70" s="418">
        <v>1</v>
      </c>
      <c r="W70" s="418"/>
      <c r="X70" s="418">
        <v>51</v>
      </c>
      <c r="Y70" s="418"/>
      <c r="Z70" s="418"/>
      <c r="AA70" s="418"/>
      <c r="AB70" s="418"/>
      <c r="AC70" s="418">
        <v>0</v>
      </c>
      <c r="AD70" s="418">
        <v>11</v>
      </c>
      <c r="AE70" s="418">
        <f t="shared" si="6"/>
        <v>351</v>
      </c>
    </row>
    <row r="71" spans="1:31" s="283" customFormat="1">
      <c r="A71" s="418">
        <v>46</v>
      </c>
      <c r="B71" s="418"/>
      <c r="C71" s="418"/>
      <c r="D71" s="418" t="s">
        <v>705</v>
      </c>
      <c r="E71" s="418"/>
      <c r="F71" s="418">
        <v>1762</v>
      </c>
      <c r="G71" s="418" t="s">
        <v>199</v>
      </c>
      <c r="H71" s="548">
        <v>667</v>
      </c>
      <c r="I71" s="418">
        <v>16</v>
      </c>
      <c r="J71" s="418">
        <v>61</v>
      </c>
      <c r="K71" s="418">
        <v>39</v>
      </c>
      <c r="L71" s="418">
        <v>4</v>
      </c>
      <c r="M71" s="418">
        <v>12</v>
      </c>
      <c r="N71" s="418">
        <v>8</v>
      </c>
      <c r="O71" s="418">
        <v>43</v>
      </c>
      <c r="P71" s="418">
        <v>8</v>
      </c>
      <c r="Q71" s="418">
        <v>10</v>
      </c>
      <c r="R71" s="418">
        <v>52</v>
      </c>
      <c r="S71" s="418"/>
      <c r="T71" s="418">
        <v>58</v>
      </c>
      <c r="U71" s="418">
        <v>5</v>
      </c>
      <c r="V71" s="418">
        <v>0</v>
      </c>
      <c r="W71" s="418"/>
      <c r="X71" s="418">
        <v>50</v>
      </c>
      <c r="Y71" s="418"/>
      <c r="Z71" s="418"/>
      <c r="AA71" s="418"/>
      <c r="AB71" s="418"/>
      <c r="AC71" s="418">
        <v>0</v>
      </c>
      <c r="AD71" s="418">
        <v>10</v>
      </c>
      <c r="AE71" s="418">
        <f t="shared" si="6"/>
        <v>376</v>
      </c>
    </row>
    <row r="72" spans="1:31" s="283" customFormat="1">
      <c r="A72" s="418">
        <v>47</v>
      </c>
      <c r="B72" s="418"/>
      <c r="C72" s="418"/>
      <c r="D72" s="418" t="s">
        <v>705</v>
      </c>
      <c r="E72" s="418"/>
      <c r="F72" s="418">
        <v>1762</v>
      </c>
      <c r="G72" s="418" t="s">
        <v>337</v>
      </c>
      <c r="H72" s="548">
        <v>666</v>
      </c>
      <c r="I72" s="418">
        <v>20</v>
      </c>
      <c r="J72" s="418">
        <v>69</v>
      </c>
      <c r="K72" s="418">
        <v>42</v>
      </c>
      <c r="L72" s="418">
        <v>1</v>
      </c>
      <c r="M72" s="418">
        <v>19</v>
      </c>
      <c r="N72" s="418">
        <v>14</v>
      </c>
      <c r="O72" s="418">
        <v>32</v>
      </c>
      <c r="P72" s="418">
        <v>4</v>
      </c>
      <c r="Q72" s="418">
        <v>7</v>
      </c>
      <c r="R72" s="418">
        <v>56</v>
      </c>
      <c r="S72" s="418"/>
      <c r="T72" s="418">
        <v>36</v>
      </c>
      <c r="U72" s="418">
        <v>2</v>
      </c>
      <c r="V72" s="418">
        <v>0</v>
      </c>
      <c r="W72" s="418"/>
      <c r="X72" s="418">
        <v>51</v>
      </c>
      <c r="Y72" s="418"/>
      <c r="Z72" s="418"/>
      <c r="AA72" s="418"/>
      <c r="AB72" s="418"/>
      <c r="AC72" s="418">
        <v>0</v>
      </c>
      <c r="AD72" s="418">
        <v>15</v>
      </c>
      <c r="AE72" s="418">
        <f t="shared" si="6"/>
        <v>368</v>
      </c>
    </row>
    <row r="73" spans="1:31" s="283" customFormat="1">
      <c r="A73" s="418">
        <v>48</v>
      </c>
      <c r="B73" s="418"/>
      <c r="C73" s="418"/>
      <c r="D73" s="418" t="s">
        <v>705</v>
      </c>
      <c r="E73" s="418"/>
      <c r="F73" s="418">
        <v>1762</v>
      </c>
      <c r="G73" s="418" t="s">
        <v>338</v>
      </c>
      <c r="H73" s="548">
        <v>666</v>
      </c>
      <c r="I73" s="418">
        <v>12</v>
      </c>
      <c r="J73" s="418">
        <v>58</v>
      </c>
      <c r="K73" s="418">
        <v>29</v>
      </c>
      <c r="L73" s="418">
        <v>8</v>
      </c>
      <c r="M73" s="418">
        <v>15</v>
      </c>
      <c r="N73" s="418">
        <v>13</v>
      </c>
      <c r="O73" s="418">
        <v>42</v>
      </c>
      <c r="P73" s="418">
        <v>1</v>
      </c>
      <c r="Q73" s="418">
        <v>7</v>
      </c>
      <c r="R73" s="418">
        <v>60</v>
      </c>
      <c r="S73" s="418"/>
      <c r="T73" s="418">
        <v>40</v>
      </c>
      <c r="U73" s="418">
        <v>0</v>
      </c>
      <c r="V73" s="418">
        <v>4</v>
      </c>
      <c r="W73" s="418"/>
      <c r="X73" s="418">
        <v>49</v>
      </c>
      <c r="Y73" s="418"/>
      <c r="Z73" s="418"/>
      <c r="AA73" s="418"/>
      <c r="AB73" s="418"/>
      <c r="AC73" s="418">
        <v>0</v>
      </c>
      <c r="AD73" s="418">
        <v>13</v>
      </c>
      <c r="AE73" s="418">
        <f t="shared" si="6"/>
        <v>351</v>
      </c>
    </row>
    <row r="74" spans="1:31" s="283" customFormat="1">
      <c r="A74" s="418">
        <v>49</v>
      </c>
      <c r="B74" s="418"/>
      <c r="C74" s="418"/>
      <c r="D74" s="418" t="s">
        <v>705</v>
      </c>
      <c r="E74" s="418"/>
      <c r="F74" s="418">
        <v>1762</v>
      </c>
      <c r="G74" s="418" t="s">
        <v>346</v>
      </c>
      <c r="H74" s="548">
        <v>666</v>
      </c>
      <c r="I74" s="418">
        <v>23</v>
      </c>
      <c r="J74" s="418">
        <v>44</v>
      </c>
      <c r="K74" s="418">
        <v>33</v>
      </c>
      <c r="L74" s="418">
        <v>2</v>
      </c>
      <c r="M74" s="418">
        <v>14</v>
      </c>
      <c r="N74" s="418">
        <v>8</v>
      </c>
      <c r="O74" s="418">
        <v>29</v>
      </c>
      <c r="P74" s="418">
        <v>3</v>
      </c>
      <c r="Q74" s="418">
        <v>0</v>
      </c>
      <c r="R74" s="418">
        <v>61</v>
      </c>
      <c r="S74" s="418"/>
      <c r="T74" s="418">
        <v>38</v>
      </c>
      <c r="U74" s="418">
        <v>0</v>
      </c>
      <c r="V74" s="418">
        <v>0</v>
      </c>
      <c r="W74" s="418"/>
      <c r="X74" s="418">
        <v>60</v>
      </c>
      <c r="Y74" s="418"/>
      <c r="Z74" s="418"/>
      <c r="AA74" s="418"/>
      <c r="AB74" s="418"/>
      <c r="AC74" s="418">
        <v>0</v>
      </c>
      <c r="AD74" s="418">
        <v>14</v>
      </c>
      <c r="AE74" s="418">
        <f t="shared" si="6"/>
        <v>329</v>
      </c>
    </row>
    <row r="75" spans="1:31" s="283" customFormat="1">
      <c r="A75" s="418">
        <v>50</v>
      </c>
      <c r="B75" s="418"/>
      <c r="C75" s="418"/>
      <c r="D75" s="418" t="s">
        <v>705</v>
      </c>
      <c r="E75" s="418"/>
      <c r="F75" s="418">
        <v>1762</v>
      </c>
      <c r="G75" s="418" t="s">
        <v>347</v>
      </c>
      <c r="H75" s="548">
        <v>666</v>
      </c>
      <c r="I75" s="418">
        <v>15</v>
      </c>
      <c r="J75" s="418">
        <v>60</v>
      </c>
      <c r="K75" s="418">
        <v>31</v>
      </c>
      <c r="L75" s="418">
        <v>7</v>
      </c>
      <c r="M75" s="418">
        <v>15</v>
      </c>
      <c r="N75" s="418">
        <v>5</v>
      </c>
      <c r="O75" s="418">
        <v>45</v>
      </c>
      <c r="P75" s="418">
        <v>3</v>
      </c>
      <c r="Q75" s="418">
        <v>11</v>
      </c>
      <c r="R75" s="418">
        <v>73</v>
      </c>
      <c r="S75" s="418"/>
      <c r="T75" s="418">
        <v>36</v>
      </c>
      <c r="U75" s="418">
        <v>3</v>
      </c>
      <c r="V75" s="418">
        <v>2</v>
      </c>
      <c r="W75" s="418"/>
      <c r="X75" s="418">
        <v>50</v>
      </c>
      <c r="Y75" s="418"/>
      <c r="Z75" s="418"/>
      <c r="AA75" s="418"/>
      <c r="AB75" s="418"/>
      <c r="AC75" s="418">
        <v>0</v>
      </c>
      <c r="AD75" s="418">
        <v>21</v>
      </c>
      <c r="AE75" s="418">
        <f t="shared" si="6"/>
        <v>377</v>
      </c>
    </row>
    <row r="76" spans="1:31" s="283" customFormat="1">
      <c r="A76" s="418">
        <v>51</v>
      </c>
      <c r="B76" s="418"/>
      <c r="C76" s="418"/>
      <c r="D76" s="418" t="s">
        <v>705</v>
      </c>
      <c r="E76" s="418"/>
      <c r="F76" s="418">
        <v>1763</v>
      </c>
      <c r="G76" s="418" t="s">
        <v>33</v>
      </c>
      <c r="H76" s="548">
        <v>609</v>
      </c>
      <c r="I76" s="418">
        <v>12</v>
      </c>
      <c r="J76" s="418">
        <v>58</v>
      </c>
      <c r="K76" s="418">
        <v>26</v>
      </c>
      <c r="L76" s="418">
        <v>5</v>
      </c>
      <c r="M76" s="418">
        <v>18</v>
      </c>
      <c r="N76" s="418">
        <v>23</v>
      </c>
      <c r="O76" s="418">
        <v>15</v>
      </c>
      <c r="P76" s="418">
        <v>13</v>
      </c>
      <c r="Q76" s="418">
        <v>9</v>
      </c>
      <c r="R76" s="418">
        <v>84</v>
      </c>
      <c r="S76" s="418"/>
      <c r="T76" s="418">
        <v>39</v>
      </c>
      <c r="U76" s="418">
        <v>1</v>
      </c>
      <c r="V76" s="418">
        <v>1</v>
      </c>
      <c r="W76" s="418"/>
      <c r="X76" s="418">
        <v>43</v>
      </c>
      <c r="Y76" s="418"/>
      <c r="Z76" s="418"/>
      <c r="AA76" s="418"/>
      <c r="AB76" s="418"/>
      <c r="AC76" s="418">
        <v>0</v>
      </c>
      <c r="AD76" s="418">
        <v>9</v>
      </c>
      <c r="AE76" s="418">
        <f t="shared" si="6"/>
        <v>356</v>
      </c>
    </row>
    <row r="77" spans="1:31" s="283" customFormat="1">
      <c r="A77" s="418">
        <v>52</v>
      </c>
      <c r="B77" s="418"/>
      <c r="C77" s="418"/>
      <c r="D77" s="418" t="s">
        <v>705</v>
      </c>
      <c r="E77" s="418"/>
      <c r="F77" s="418">
        <v>1763</v>
      </c>
      <c r="G77" s="418" t="s">
        <v>34</v>
      </c>
      <c r="H77" s="548">
        <v>609</v>
      </c>
      <c r="I77" s="418">
        <v>14</v>
      </c>
      <c r="J77" s="418">
        <v>64</v>
      </c>
      <c r="K77" s="418">
        <v>39</v>
      </c>
      <c r="L77" s="418">
        <v>3</v>
      </c>
      <c r="M77" s="418">
        <v>11</v>
      </c>
      <c r="N77" s="418">
        <v>30</v>
      </c>
      <c r="O77" s="418">
        <v>13</v>
      </c>
      <c r="P77" s="418">
        <v>13</v>
      </c>
      <c r="Q77" s="418">
        <v>9</v>
      </c>
      <c r="R77" s="418">
        <v>73</v>
      </c>
      <c r="S77" s="418"/>
      <c r="T77" s="418">
        <v>48</v>
      </c>
      <c r="U77" s="418">
        <v>4</v>
      </c>
      <c r="V77" s="418">
        <v>1</v>
      </c>
      <c r="W77" s="418"/>
      <c r="X77" s="418">
        <v>23</v>
      </c>
      <c r="Y77" s="418"/>
      <c r="Z77" s="418"/>
      <c r="AA77" s="418"/>
      <c r="AB77" s="418"/>
      <c r="AC77" s="418">
        <v>0</v>
      </c>
      <c r="AD77" s="418">
        <v>21</v>
      </c>
      <c r="AE77" s="418">
        <f t="shared" si="6"/>
        <v>366</v>
      </c>
    </row>
    <row r="78" spans="1:31" s="283" customFormat="1">
      <c r="A78" s="418">
        <v>53</v>
      </c>
      <c r="B78" s="418"/>
      <c r="C78" s="418"/>
      <c r="D78" s="418" t="s">
        <v>705</v>
      </c>
      <c r="E78" s="418"/>
      <c r="F78" s="418">
        <v>1764</v>
      </c>
      <c r="G78" s="418" t="s">
        <v>33</v>
      </c>
      <c r="H78" s="548">
        <v>536</v>
      </c>
      <c r="I78" s="418">
        <v>9</v>
      </c>
      <c r="J78" s="418">
        <v>43</v>
      </c>
      <c r="K78" s="418">
        <v>26</v>
      </c>
      <c r="L78" s="418">
        <v>2</v>
      </c>
      <c r="M78" s="418">
        <v>11</v>
      </c>
      <c r="N78" s="418">
        <v>53</v>
      </c>
      <c r="O78" s="418">
        <v>9</v>
      </c>
      <c r="P78" s="418">
        <v>8</v>
      </c>
      <c r="Q78" s="418">
        <v>8</v>
      </c>
      <c r="R78" s="418">
        <v>66</v>
      </c>
      <c r="S78" s="418"/>
      <c r="T78" s="418">
        <v>45</v>
      </c>
      <c r="U78" s="418">
        <v>1</v>
      </c>
      <c r="V78" s="418">
        <v>2</v>
      </c>
      <c r="W78" s="418"/>
      <c r="X78" s="418">
        <v>26</v>
      </c>
      <c r="Y78" s="418"/>
      <c r="Z78" s="418"/>
      <c r="AA78" s="418"/>
      <c r="AB78" s="418"/>
      <c r="AC78" s="418">
        <v>0</v>
      </c>
      <c r="AD78" s="418">
        <v>16</v>
      </c>
      <c r="AE78" s="418">
        <f t="shared" si="6"/>
        <v>325</v>
      </c>
    </row>
    <row r="79" spans="1:31" s="283" customFormat="1">
      <c r="A79" s="418">
        <v>54</v>
      </c>
      <c r="B79" s="418"/>
      <c r="C79" s="418"/>
      <c r="D79" s="418" t="s">
        <v>705</v>
      </c>
      <c r="E79" s="418"/>
      <c r="F79" s="418">
        <v>1764</v>
      </c>
      <c r="G79" s="418" t="s">
        <v>34</v>
      </c>
      <c r="H79" s="548">
        <v>535</v>
      </c>
      <c r="I79" s="418">
        <v>16</v>
      </c>
      <c r="J79" s="418">
        <v>35</v>
      </c>
      <c r="K79" s="418">
        <v>34</v>
      </c>
      <c r="L79" s="418">
        <v>3</v>
      </c>
      <c r="M79" s="418">
        <v>23</v>
      </c>
      <c r="N79" s="418">
        <v>33</v>
      </c>
      <c r="O79" s="418">
        <v>15</v>
      </c>
      <c r="P79" s="418">
        <v>5</v>
      </c>
      <c r="Q79" s="418">
        <v>5</v>
      </c>
      <c r="R79" s="418">
        <v>62</v>
      </c>
      <c r="S79" s="418"/>
      <c r="T79" s="418">
        <v>38</v>
      </c>
      <c r="U79" s="418">
        <v>0</v>
      </c>
      <c r="V79" s="418">
        <v>1</v>
      </c>
      <c r="W79" s="418"/>
      <c r="X79" s="418">
        <v>37</v>
      </c>
      <c r="Y79" s="418"/>
      <c r="Z79" s="418"/>
      <c r="AA79" s="418"/>
      <c r="AB79" s="418"/>
      <c r="AC79" s="418">
        <v>0</v>
      </c>
      <c r="AD79" s="418">
        <v>7</v>
      </c>
      <c r="AE79" s="418">
        <f t="shared" si="6"/>
        <v>314</v>
      </c>
    </row>
    <row r="80" spans="1:31" s="283" customFormat="1">
      <c r="A80" s="418">
        <v>55</v>
      </c>
      <c r="B80" s="418"/>
      <c r="C80" s="418"/>
      <c r="D80" s="418" t="s">
        <v>705</v>
      </c>
      <c r="E80" s="418"/>
      <c r="F80" s="418">
        <v>1765</v>
      </c>
      <c r="G80" s="418" t="s">
        <v>33</v>
      </c>
      <c r="H80" s="548">
        <v>720</v>
      </c>
      <c r="I80" s="418">
        <v>23</v>
      </c>
      <c r="J80" s="418">
        <v>86</v>
      </c>
      <c r="K80" s="418">
        <v>47</v>
      </c>
      <c r="L80" s="418">
        <v>4</v>
      </c>
      <c r="M80" s="418">
        <v>13</v>
      </c>
      <c r="N80" s="418">
        <v>11</v>
      </c>
      <c r="O80" s="418">
        <v>7</v>
      </c>
      <c r="P80" s="418">
        <v>6</v>
      </c>
      <c r="Q80" s="418">
        <v>5</v>
      </c>
      <c r="R80" s="418">
        <v>99</v>
      </c>
      <c r="S80" s="418"/>
      <c r="T80" s="418">
        <v>60</v>
      </c>
      <c r="U80" s="418">
        <v>1</v>
      </c>
      <c r="V80" s="418">
        <v>0</v>
      </c>
      <c r="W80" s="418"/>
      <c r="X80" s="418">
        <v>48</v>
      </c>
      <c r="Y80" s="418"/>
      <c r="Z80" s="418"/>
      <c r="AA80" s="418"/>
      <c r="AB80" s="418"/>
      <c r="AC80" s="418">
        <v>0</v>
      </c>
      <c r="AD80" s="418">
        <v>20</v>
      </c>
      <c r="AE80" s="418">
        <f t="shared" si="6"/>
        <v>430</v>
      </c>
    </row>
    <row r="81" spans="1:31" s="283" customFormat="1">
      <c r="A81" s="418">
        <v>56</v>
      </c>
      <c r="B81" s="418"/>
      <c r="C81" s="418"/>
      <c r="D81" s="418" t="s">
        <v>705</v>
      </c>
      <c r="E81" s="418"/>
      <c r="F81" s="418">
        <v>1765</v>
      </c>
      <c r="G81" s="418" t="s">
        <v>34</v>
      </c>
      <c r="H81" s="548">
        <v>719</v>
      </c>
      <c r="I81" s="418">
        <v>36</v>
      </c>
      <c r="J81" s="418">
        <v>95</v>
      </c>
      <c r="K81" s="418">
        <v>54</v>
      </c>
      <c r="L81" s="418">
        <v>5</v>
      </c>
      <c r="M81" s="418">
        <v>16</v>
      </c>
      <c r="N81" s="418">
        <v>15</v>
      </c>
      <c r="O81" s="418">
        <v>9</v>
      </c>
      <c r="P81" s="418">
        <v>12</v>
      </c>
      <c r="Q81" s="418">
        <v>5</v>
      </c>
      <c r="R81" s="418">
        <v>79</v>
      </c>
      <c r="S81" s="418"/>
      <c r="T81" s="418">
        <v>47</v>
      </c>
      <c r="U81" s="418">
        <v>6</v>
      </c>
      <c r="V81" s="418">
        <v>0</v>
      </c>
      <c r="W81" s="418"/>
      <c r="X81" s="418">
        <v>37</v>
      </c>
      <c r="Y81" s="418"/>
      <c r="Z81" s="418"/>
      <c r="AA81" s="418"/>
      <c r="AB81" s="418"/>
      <c r="AC81" s="418">
        <v>0</v>
      </c>
      <c r="AD81" s="418">
        <v>19</v>
      </c>
      <c r="AE81" s="418">
        <f t="shared" si="6"/>
        <v>435</v>
      </c>
    </row>
    <row r="82" spans="1:31" s="283" customFormat="1">
      <c r="A82" s="418">
        <v>57</v>
      </c>
      <c r="B82" s="418"/>
      <c r="C82" s="418"/>
      <c r="D82" s="418" t="s">
        <v>705</v>
      </c>
      <c r="E82" s="418"/>
      <c r="F82" s="418">
        <v>1766</v>
      </c>
      <c r="G82" s="418" t="s">
        <v>33</v>
      </c>
      <c r="H82" s="548">
        <v>598</v>
      </c>
      <c r="I82" s="418">
        <v>27</v>
      </c>
      <c r="J82" s="418">
        <v>54</v>
      </c>
      <c r="K82" s="418">
        <v>22</v>
      </c>
      <c r="L82" s="418">
        <v>2</v>
      </c>
      <c r="M82" s="418">
        <v>10</v>
      </c>
      <c r="N82" s="418">
        <v>12</v>
      </c>
      <c r="O82" s="418">
        <v>12</v>
      </c>
      <c r="P82" s="418">
        <v>7</v>
      </c>
      <c r="Q82" s="418">
        <v>9</v>
      </c>
      <c r="R82" s="418">
        <v>85</v>
      </c>
      <c r="S82" s="418"/>
      <c r="T82" s="418">
        <v>19</v>
      </c>
      <c r="U82" s="418">
        <v>4</v>
      </c>
      <c r="V82" s="418">
        <v>2</v>
      </c>
      <c r="W82" s="418"/>
      <c r="X82" s="418">
        <v>18</v>
      </c>
      <c r="Y82" s="418"/>
      <c r="Z82" s="418"/>
      <c r="AA82" s="418"/>
      <c r="AB82" s="418"/>
      <c r="AC82" s="418">
        <v>0</v>
      </c>
      <c r="AD82" s="418">
        <v>14</v>
      </c>
      <c r="AE82" s="418">
        <f t="shared" si="6"/>
        <v>297</v>
      </c>
    </row>
    <row r="83" spans="1:31" s="283" customFormat="1">
      <c r="A83" s="418">
        <v>58</v>
      </c>
      <c r="B83" s="418"/>
      <c r="C83" s="418"/>
      <c r="D83" s="418" t="s">
        <v>705</v>
      </c>
      <c r="E83" s="418"/>
      <c r="F83" s="418">
        <v>1766</v>
      </c>
      <c r="G83" s="418" t="s">
        <v>34</v>
      </c>
      <c r="H83" s="548">
        <v>598</v>
      </c>
      <c r="I83" s="418">
        <v>18</v>
      </c>
      <c r="J83" s="418">
        <v>70</v>
      </c>
      <c r="K83" s="418">
        <v>35</v>
      </c>
      <c r="L83" s="418">
        <v>1</v>
      </c>
      <c r="M83" s="418">
        <v>13</v>
      </c>
      <c r="N83" s="418">
        <v>13</v>
      </c>
      <c r="O83" s="418">
        <v>10</v>
      </c>
      <c r="P83" s="418">
        <v>11</v>
      </c>
      <c r="Q83" s="418">
        <v>5</v>
      </c>
      <c r="R83" s="418">
        <v>87</v>
      </c>
      <c r="S83" s="418"/>
      <c r="T83" s="418">
        <v>22</v>
      </c>
      <c r="U83" s="418">
        <v>0</v>
      </c>
      <c r="V83" s="418">
        <v>4</v>
      </c>
      <c r="W83" s="418"/>
      <c r="X83" s="418">
        <v>31</v>
      </c>
      <c r="Y83" s="418"/>
      <c r="Z83" s="418"/>
      <c r="AA83" s="418"/>
      <c r="AB83" s="418"/>
      <c r="AC83" s="418">
        <v>0</v>
      </c>
      <c r="AD83" s="418">
        <v>17</v>
      </c>
      <c r="AE83" s="418">
        <f t="shared" si="6"/>
        <v>337</v>
      </c>
    </row>
    <row r="84" spans="1:31" s="283" customFormat="1">
      <c r="A84" s="418">
        <v>59</v>
      </c>
      <c r="B84" s="418"/>
      <c r="C84" s="418"/>
      <c r="D84" s="418" t="s">
        <v>705</v>
      </c>
      <c r="E84" s="418"/>
      <c r="F84" s="418">
        <v>1767</v>
      </c>
      <c r="G84" s="418" t="s">
        <v>33</v>
      </c>
      <c r="H84" s="548">
        <v>604</v>
      </c>
      <c r="I84" s="418">
        <v>21</v>
      </c>
      <c r="J84" s="418">
        <v>49</v>
      </c>
      <c r="K84" s="418">
        <v>26</v>
      </c>
      <c r="L84" s="418">
        <v>10</v>
      </c>
      <c r="M84" s="418">
        <v>14</v>
      </c>
      <c r="N84" s="418">
        <v>11</v>
      </c>
      <c r="O84" s="418">
        <v>27</v>
      </c>
      <c r="P84" s="418">
        <v>19</v>
      </c>
      <c r="Q84" s="418">
        <v>2</v>
      </c>
      <c r="R84" s="418">
        <v>68</v>
      </c>
      <c r="S84" s="418"/>
      <c r="T84" s="418">
        <v>15</v>
      </c>
      <c r="U84" s="418">
        <v>4</v>
      </c>
      <c r="V84" s="418">
        <v>0</v>
      </c>
      <c r="W84" s="418"/>
      <c r="X84" s="418">
        <v>91</v>
      </c>
      <c r="Y84" s="418"/>
      <c r="Z84" s="418"/>
      <c r="AA84" s="418"/>
      <c r="AB84" s="418"/>
      <c r="AC84" s="418">
        <v>0</v>
      </c>
      <c r="AD84" s="418">
        <v>15</v>
      </c>
      <c r="AE84" s="418">
        <f t="shared" si="6"/>
        <v>372</v>
      </c>
    </row>
    <row r="85" spans="1:31" s="283" customFormat="1">
      <c r="A85" s="418">
        <v>60</v>
      </c>
      <c r="B85" s="418"/>
      <c r="C85" s="418"/>
      <c r="D85" s="418" t="s">
        <v>705</v>
      </c>
      <c r="E85" s="418"/>
      <c r="F85" s="418">
        <v>1767</v>
      </c>
      <c r="G85" s="418" t="s">
        <v>34</v>
      </c>
      <c r="H85" s="548">
        <v>603</v>
      </c>
      <c r="I85" s="418">
        <v>36</v>
      </c>
      <c r="J85" s="418">
        <v>58</v>
      </c>
      <c r="K85" s="418">
        <v>39</v>
      </c>
      <c r="L85" s="418">
        <v>6</v>
      </c>
      <c r="M85" s="418">
        <v>15</v>
      </c>
      <c r="N85" s="418">
        <v>6</v>
      </c>
      <c r="O85" s="418">
        <v>24</v>
      </c>
      <c r="P85" s="418">
        <v>25</v>
      </c>
      <c r="Q85" s="418">
        <v>4</v>
      </c>
      <c r="R85" s="418">
        <v>46</v>
      </c>
      <c r="S85" s="418"/>
      <c r="T85" s="418">
        <v>15</v>
      </c>
      <c r="U85" s="418">
        <v>2</v>
      </c>
      <c r="V85" s="418">
        <v>2</v>
      </c>
      <c r="W85" s="418"/>
      <c r="X85" s="418">
        <v>71</v>
      </c>
      <c r="Y85" s="418"/>
      <c r="Z85" s="418"/>
      <c r="AA85" s="418"/>
      <c r="AB85" s="418"/>
      <c r="AC85" s="418">
        <v>2</v>
      </c>
      <c r="AD85" s="418">
        <v>12</v>
      </c>
      <c r="AE85" s="418">
        <f t="shared" si="6"/>
        <v>363</v>
      </c>
    </row>
    <row r="86" spans="1:31" s="283" customFormat="1">
      <c r="A86" s="418">
        <v>61</v>
      </c>
      <c r="B86" s="418"/>
      <c r="C86" s="418"/>
      <c r="D86" s="418" t="s">
        <v>705</v>
      </c>
      <c r="E86" s="418"/>
      <c r="F86" s="418">
        <v>1767</v>
      </c>
      <c r="G86" s="418" t="s">
        <v>35</v>
      </c>
      <c r="H86" s="548">
        <v>603</v>
      </c>
      <c r="I86" s="418">
        <v>27</v>
      </c>
      <c r="J86" s="418">
        <v>37</v>
      </c>
      <c r="K86" s="418">
        <v>37</v>
      </c>
      <c r="L86" s="418">
        <v>5</v>
      </c>
      <c r="M86" s="418">
        <v>11</v>
      </c>
      <c r="N86" s="418">
        <v>2</v>
      </c>
      <c r="O86" s="418">
        <v>48</v>
      </c>
      <c r="P86" s="418">
        <v>37</v>
      </c>
      <c r="Q86" s="418">
        <v>5</v>
      </c>
      <c r="R86" s="418">
        <v>54</v>
      </c>
      <c r="S86" s="418"/>
      <c r="T86" s="418">
        <v>6</v>
      </c>
      <c r="U86" s="418">
        <v>6</v>
      </c>
      <c r="V86" s="418">
        <v>5</v>
      </c>
      <c r="W86" s="418"/>
      <c r="X86" s="418">
        <v>68</v>
      </c>
      <c r="Y86" s="418"/>
      <c r="Z86" s="418"/>
      <c r="AA86" s="418"/>
      <c r="AB86" s="418"/>
      <c r="AC86" s="418">
        <v>0</v>
      </c>
      <c r="AD86" s="418">
        <v>13</v>
      </c>
      <c r="AE86" s="418">
        <f t="shared" si="6"/>
        <v>361</v>
      </c>
    </row>
    <row r="87" spans="1:31" s="283" customFormat="1">
      <c r="A87" s="418">
        <v>62</v>
      </c>
      <c r="B87" s="418"/>
      <c r="C87" s="418"/>
      <c r="D87" s="418" t="s">
        <v>705</v>
      </c>
      <c r="E87" s="418"/>
      <c r="F87" s="418">
        <v>1767</v>
      </c>
      <c r="G87" s="418" t="s">
        <v>199</v>
      </c>
      <c r="H87" s="548">
        <v>603</v>
      </c>
      <c r="I87" s="418">
        <v>25</v>
      </c>
      <c r="J87" s="418">
        <v>68</v>
      </c>
      <c r="K87" s="418">
        <v>27</v>
      </c>
      <c r="L87" s="418">
        <v>5</v>
      </c>
      <c r="M87" s="418">
        <v>16</v>
      </c>
      <c r="N87" s="418">
        <v>10</v>
      </c>
      <c r="O87" s="418">
        <v>53</v>
      </c>
      <c r="P87" s="418">
        <v>29</v>
      </c>
      <c r="Q87" s="418">
        <v>2</v>
      </c>
      <c r="R87" s="418">
        <v>41</v>
      </c>
      <c r="S87" s="418"/>
      <c r="T87" s="418">
        <v>26</v>
      </c>
      <c r="U87" s="418">
        <v>2</v>
      </c>
      <c r="V87" s="418">
        <v>2</v>
      </c>
      <c r="W87" s="418"/>
      <c r="X87" s="418">
        <v>76</v>
      </c>
      <c r="Y87" s="418"/>
      <c r="Z87" s="418"/>
      <c r="AA87" s="418"/>
      <c r="AB87" s="418"/>
      <c r="AC87" s="418">
        <v>0</v>
      </c>
      <c r="AD87" s="418">
        <v>13</v>
      </c>
      <c r="AE87" s="418">
        <f t="shared" si="6"/>
        <v>395</v>
      </c>
    </row>
    <row r="88" spans="1:31" s="283" customFormat="1">
      <c r="A88" s="418">
        <v>63</v>
      </c>
      <c r="B88" s="418"/>
      <c r="C88" s="418"/>
      <c r="D88" s="418" t="s">
        <v>705</v>
      </c>
      <c r="E88" s="418"/>
      <c r="F88" s="418">
        <v>1768</v>
      </c>
      <c r="G88" s="418" t="s">
        <v>33</v>
      </c>
      <c r="H88" s="548">
        <v>541</v>
      </c>
      <c r="I88" s="418">
        <v>28</v>
      </c>
      <c r="J88" s="418">
        <v>44</v>
      </c>
      <c r="K88" s="418">
        <v>22</v>
      </c>
      <c r="L88" s="418">
        <v>4</v>
      </c>
      <c r="M88" s="418">
        <v>15</v>
      </c>
      <c r="N88" s="418">
        <v>10</v>
      </c>
      <c r="O88" s="418">
        <v>9</v>
      </c>
      <c r="P88" s="418">
        <v>18</v>
      </c>
      <c r="Q88" s="418">
        <v>1</v>
      </c>
      <c r="R88" s="418">
        <v>66</v>
      </c>
      <c r="S88" s="418"/>
      <c r="T88" s="418">
        <v>12</v>
      </c>
      <c r="U88" s="418">
        <v>4</v>
      </c>
      <c r="V88" s="418">
        <v>0</v>
      </c>
      <c r="W88" s="418"/>
      <c r="X88" s="418">
        <v>40</v>
      </c>
      <c r="Y88" s="418"/>
      <c r="Z88" s="418"/>
      <c r="AA88" s="418"/>
      <c r="AB88" s="418"/>
      <c r="AC88" s="418">
        <v>0</v>
      </c>
      <c r="AD88" s="418">
        <v>8</v>
      </c>
      <c r="AE88" s="418">
        <f t="shared" si="6"/>
        <v>281</v>
      </c>
    </row>
    <row r="89" spans="1:31" s="283" customFormat="1" ht="15.75" thickBot="1">
      <c r="A89" s="418">
        <v>64</v>
      </c>
      <c r="B89" s="418"/>
      <c r="C89" s="418"/>
      <c r="D89" s="418" t="s">
        <v>705</v>
      </c>
      <c r="E89" s="418"/>
      <c r="F89" s="418">
        <v>1768</v>
      </c>
      <c r="G89" s="418" t="s">
        <v>34</v>
      </c>
      <c r="H89" s="561">
        <v>540</v>
      </c>
      <c r="I89" s="418">
        <v>20</v>
      </c>
      <c r="J89" s="418">
        <v>48</v>
      </c>
      <c r="K89" s="418">
        <v>34</v>
      </c>
      <c r="L89" s="418">
        <v>4</v>
      </c>
      <c r="M89" s="418">
        <v>16</v>
      </c>
      <c r="N89" s="418">
        <v>3</v>
      </c>
      <c r="O89" s="418">
        <v>8</v>
      </c>
      <c r="P89" s="418">
        <v>12</v>
      </c>
      <c r="Q89" s="418">
        <v>5</v>
      </c>
      <c r="R89" s="418">
        <v>37</v>
      </c>
      <c r="S89" s="418"/>
      <c r="T89" s="418">
        <v>28</v>
      </c>
      <c r="U89" s="418">
        <v>4</v>
      </c>
      <c r="V89" s="418">
        <v>1</v>
      </c>
      <c r="W89" s="418"/>
      <c r="X89" s="418">
        <v>30</v>
      </c>
      <c r="Y89" s="418"/>
      <c r="Z89" s="418"/>
      <c r="AA89" s="418"/>
      <c r="AB89" s="418"/>
      <c r="AC89" s="418">
        <v>1</v>
      </c>
      <c r="AD89" s="418">
        <v>9</v>
      </c>
      <c r="AE89" s="418">
        <f t="shared" si="6"/>
        <v>260</v>
      </c>
    </row>
    <row r="90" spans="1:31" s="286" customFormat="1" ht="16.5">
      <c r="C90" s="300" t="s">
        <v>65</v>
      </c>
      <c r="D90" s="688" t="s">
        <v>66</v>
      </c>
      <c r="E90" s="688"/>
      <c r="F90" s="416"/>
      <c r="G90" s="416"/>
      <c r="H90" s="599">
        <f t="shared" ref="H90:AE90" si="7">SUM(H26:H89)</f>
        <v>38380</v>
      </c>
      <c r="I90" s="32">
        <f t="shared" si="7"/>
        <v>1213</v>
      </c>
      <c r="J90" s="32">
        <f t="shared" si="7"/>
        <v>3382</v>
      </c>
      <c r="K90" s="32">
        <f t="shared" si="7"/>
        <v>1826</v>
      </c>
      <c r="L90" s="32">
        <f t="shared" si="7"/>
        <v>293</v>
      </c>
      <c r="M90" s="32">
        <f t="shared" si="7"/>
        <v>1028</v>
      </c>
      <c r="N90" s="32">
        <f t="shared" si="7"/>
        <v>793</v>
      </c>
      <c r="O90" s="32">
        <f t="shared" si="7"/>
        <v>1807</v>
      </c>
      <c r="P90" s="32">
        <f t="shared" si="7"/>
        <v>593</v>
      </c>
      <c r="Q90" s="32">
        <f t="shared" si="7"/>
        <v>400</v>
      </c>
      <c r="R90" s="32">
        <f t="shared" si="7"/>
        <v>3646</v>
      </c>
      <c r="S90" s="32">
        <f t="shared" si="7"/>
        <v>0</v>
      </c>
      <c r="T90" s="32">
        <f t="shared" si="7"/>
        <v>2435</v>
      </c>
      <c r="U90" s="32">
        <f t="shared" si="7"/>
        <v>135</v>
      </c>
      <c r="V90" s="32">
        <f t="shared" si="7"/>
        <v>97</v>
      </c>
      <c r="W90" s="32">
        <f t="shared" si="7"/>
        <v>0</v>
      </c>
      <c r="X90" s="32">
        <f t="shared" si="7"/>
        <v>3444</v>
      </c>
      <c r="Y90" s="32">
        <f t="shared" si="7"/>
        <v>0</v>
      </c>
      <c r="Z90" s="32">
        <f t="shared" si="7"/>
        <v>0</v>
      </c>
      <c r="AA90" s="32">
        <f t="shared" si="7"/>
        <v>0</v>
      </c>
      <c r="AB90" s="32">
        <f t="shared" si="7"/>
        <v>0</v>
      </c>
      <c r="AC90" s="32">
        <f t="shared" si="7"/>
        <v>16</v>
      </c>
      <c r="AD90" s="32">
        <f t="shared" si="7"/>
        <v>748</v>
      </c>
      <c r="AE90" s="32">
        <f t="shared" si="7"/>
        <v>21856</v>
      </c>
    </row>
    <row r="91" spans="1:31" s="286" customFormat="1" ht="16.5">
      <c r="F91" s="297"/>
      <c r="G91" s="297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>
        <f>U90/2</f>
        <v>67.5</v>
      </c>
      <c r="V91" s="39">
        <f>V90/2</f>
        <v>48.5</v>
      </c>
    </row>
    <row r="92" spans="1:31" s="286" customFormat="1" ht="16.5">
      <c r="C92" s="300" t="s">
        <v>67</v>
      </c>
      <c r="D92" s="689" t="s">
        <v>68</v>
      </c>
      <c r="E92" s="690"/>
      <c r="F92" s="690"/>
      <c r="G92" s="691"/>
      <c r="H92" s="301" t="s">
        <v>8</v>
      </c>
      <c r="I92" s="331" t="s">
        <v>9</v>
      </c>
      <c r="J92" s="331" t="s">
        <v>10</v>
      </c>
      <c r="K92" s="331" t="s">
        <v>11</v>
      </c>
      <c r="L92" s="331" t="s">
        <v>12</v>
      </c>
      <c r="M92" s="331" t="s">
        <v>13</v>
      </c>
      <c r="N92" s="331" t="s">
        <v>14</v>
      </c>
      <c r="O92" s="331" t="s">
        <v>15</v>
      </c>
      <c r="P92" s="331" t="s">
        <v>16</v>
      </c>
      <c r="Q92" s="331" t="s">
        <v>17</v>
      </c>
      <c r="R92" s="331" t="s">
        <v>18</v>
      </c>
      <c r="S92" s="331" t="s">
        <v>19</v>
      </c>
      <c r="T92" s="331" t="s">
        <v>20</v>
      </c>
      <c r="U92" s="331" t="s">
        <v>24</v>
      </c>
      <c r="V92" s="331" t="s">
        <v>25</v>
      </c>
      <c r="W92" s="293" t="s">
        <v>26</v>
      </c>
      <c r="X92" s="293" t="s">
        <v>27</v>
      </c>
      <c r="Y92" s="293" t="s">
        <v>28</v>
      </c>
      <c r="Z92" s="293" t="s">
        <v>29</v>
      </c>
      <c r="AA92" s="293" t="s">
        <v>30</v>
      </c>
      <c r="AB92" s="293" t="s">
        <v>31</v>
      </c>
    </row>
    <row r="93" spans="1:31" s="286" customFormat="1" ht="16.5">
      <c r="D93" s="692"/>
      <c r="E93" s="693"/>
      <c r="F93" s="693"/>
      <c r="G93" s="694"/>
      <c r="H93" s="294">
        <f>H90</f>
        <v>38380</v>
      </c>
      <c r="I93" s="294">
        <f>I90+67</f>
        <v>1280</v>
      </c>
      <c r="J93" s="294">
        <f>J90+49</f>
        <v>3431</v>
      </c>
      <c r="K93" s="294">
        <f>K90+68</f>
        <v>1894</v>
      </c>
      <c r="L93" s="294">
        <f>L90+48</f>
        <v>341</v>
      </c>
      <c r="M93" s="294">
        <f>M90</f>
        <v>1028</v>
      </c>
      <c r="N93" s="294">
        <f>N90</f>
        <v>793</v>
      </c>
      <c r="O93" s="294">
        <f>O90</f>
        <v>1807</v>
      </c>
      <c r="P93" s="294">
        <f t="shared" ref="P93:T93" si="8">P90</f>
        <v>593</v>
      </c>
      <c r="Q93" s="294">
        <f t="shared" si="8"/>
        <v>400</v>
      </c>
      <c r="R93" s="294">
        <f t="shared" si="8"/>
        <v>3646</v>
      </c>
      <c r="S93" s="294">
        <f t="shared" si="8"/>
        <v>0</v>
      </c>
      <c r="T93" s="294">
        <f t="shared" si="8"/>
        <v>2435</v>
      </c>
      <c r="U93" s="294">
        <f>X90</f>
        <v>3444</v>
      </c>
      <c r="V93" s="294">
        <f>Y76</f>
        <v>0</v>
      </c>
      <c r="W93" s="294">
        <f>Z76</f>
        <v>0</v>
      </c>
      <c r="X93" s="294">
        <f>AA76</f>
        <v>0</v>
      </c>
      <c r="Y93" s="294">
        <f>AB76</f>
        <v>0</v>
      </c>
      <c r="Z93" s="294">
        <f>AC90</f>
        <v>16</v>
      </c>
      <c r="AA93" s="294">
        <f>AD90</f>
        <v>748</v>
      </c>
      <c r="AB93" s="294">
        <f>SUM(I93:AA93)</f>
        <v>21856</v>
      </c>
    </row>
    <row r="94" spans="1:31" s="286" customFormat="1" ht="16.5">
      <c r="F94" s="297"/>
      <c r="G94" s="297"/>
    </row>
    <row r="95" spans="1:31" s="286" customFormat="1" ht="30.75" customHeight="1">
      <c r="C95" s="300" t="s">
        <v>69</v>
      </c>
      <c r="D95" s="695" t="s">
        <v>70</v>
      </c>
      <c r="E95" s="695"/>
      <c r="F95" s="695"/>
      <c r="G95" s="695"/>
      <c r="H95" s="301" t="s">
        <v>8</v>
      </c>
      <c r="I95" s="696" t="s">
        <v>71</v>
      </c>
      <c r="J95" s="696"/>
      <c r="K95" s="696" t="s">
        <v>72</v>
      </c>
      <c r="L95" s="696"/>
      <c r="M95" s="293" t="s">
        <v>13</v>
      </c>
      <c r="N95" s="293" t="s">
        <v>14</v>
      </c>
      <c r="O95" s="293" t="s">
        <v>15</v>
      </c>
      <c r="P95" s="293" t="s">
        <v>16</v>
      </c>
      <c r="Q95" s="293" t="s">
        <v>17</v>
      </c>
      <c r="R95" s="293" t="s">
        <v>18</v>
      </c>
      <c r="S95" s="293" t="s">
        <v>19</v>
      </c>
      <c r="T95" s="293" t="s">
        <v>20</v>
      </c>
      <c r="U95" s="293" t="s">
        <v>24</v>
      </c>
      <c r="V95" s="293" t="s">
        <v>25</v>
      </c>
      <c r="W95" s="293" t="s">
        <v>26</v>
      </c>
      <c r="X95" s="293" t="s">
        <v>27</v>
      </c>
      <c r="Y95" s="293" t="s">
        <v>28</v>
      </c>
      <c r="Z95" s="293" t="s">
        <v>29</v>
      </c>
      <c r="AA95" s="293" t="s">
        <v>30</v>
      </c>
      <c r="AB95" s="293" t="s">
        <v>31</v>
      </c>
    </row>
    <row r="96" spans="1:31" s="286" customFormat="1" ht="16.5">
      <c r="D96" s="695"/>
      <c r="E96" s="695"/>
      <c r="F96" s="695"/>
      <c r="G96" s="695"/>
      <c r="H96" s="294">
        <f>H90</f>
        <v>38380</v>
      </c>
      <c r="I96" s="697">
        <f>I93+K93</f>
        <v>3174</v>
      </c>
      <c r="J96" s="697"/>
      <c r="K96" s="697">
        <f>J93+L93</f>
        <v>3772</v>
      </c>
      <c r="L96" s="697"/>
      <c r="M96" s="294">
        <f>M93</f>
        <v>1028</v>
      </c>
      <c r="N96" s="294">
        <f t="shared" ref="N96:R96" si="9">N93</f>
        <v>793</v>
      </c>
      <c r="O96" s="294">
        <f t="shared" si="9"/>
        <v>1807</v>
      </c>
      <c r="P96" s="294">
        <f t="shared" si="9"/>
        <v>593</v>
      </c>
      <c r="Q96" s="294">
        <f t="shared" si="9"/>
        <v>400</v>
      </c>
      <c r="R96" s="294">
        <f t="shared" si="9"/>
        <v>3646</v>
      </c>
      <c r="S96" s="294" t="s">
        <v>799</v>
      </c>
      <c r="T96" s="294">
        <f>T93</f>
        <v>2435</v>
      </c>
      <c r="U96" s="294">
        <f>U93</f>
        <v>3444</v>
      </c>
      <c r="V96" s="294" t="s">
        <v>799</v>
      </c>
      <c r="W96" s="294" t="s">
        <v>799</v>
      </c>
      <c r="X96" s="294" t="s">
        <v>799</v>
      </c>
      <c r="Y96" s="294" t="s">
        <v>799</v>
      </c>
      <c r="Z96" s="294">
        <f>Z93</f>
        <v>16</v>
      </c>
      <c r="AA96" s="294">
        <f>AA93</f>
        <v>748</v>
      </c>
      <c r="AB96" s="294">
        <f>SUM(I96:AA96)</f>
        <v>21856</v>
      </c>
    </row>
    <row r="99" spans="1:31" s="286" customFormat="1" ht="16.5">
      <c r="A99" s="333" t="s">
        <v>1</v>
      </c>
      <c r="B99" s="285" t="s">
        <v>2</v>
      </c>
      <c r="C99" s="292" t="s">
        <v>3</v>
      </c>
      <c r="D99" s="291" t="s">
        <v>4</v>
      </c>
      <c r="E99" s="291" t="s">
        <v>5</v>
      </c>
      <c r="F99" s="284" t="s">
        <v>6</v>
      </c>
      <c r="G99" s="284" t="s">
        <v>7</v>
      </c>
      <c r="H99" s="284" t="s">
        <v>8</v>
      </c>
      <c r="I99" s="293" t="s">
        <v>9</v>
      </c>
      <c r="J99" s="293" t="s">
        <v>10</v>
      </c>
      <c r="K99" s="293" t="s">
        <v>11</v>
      </c>
      <c r="L99" s="293" t="s">
        <v>12</v>
      </c>
      <c r="M99" s="293" t="s">
        <v>13</v>
      </c>
      <c r="N99" s="293" t="s">
        <v>14</v>
      </c>
      <c r="O99" s="420" t="s">
        <v>15</v>
      </c>
      <c r="P99" s="293" t="s">
        <v>16</v>
      </c>
      <c r="Q99" s="293" t="s">
        <v>17</v>
      </c>
      <c r="R99" s="293" t="s">
        <v>18</v>
      </c>
      <c r="S99" s="293" t="s">
        <v>19</v>
      </c>
      <c r="T99" s="293" t="s">
        <v>20</v>
      </c>
      <c r="U99" s="295" t="s">
        <v>21</v>
      </c>
      <c r="V99" s="295" t="s">
        <v>22</v>
      </c>
      <c r="W99" s="295" t="s">
        <v>23</v>
      </c>
      <c r="X99" s="293" t="s">
        <v>24</v>
      </c>
      <c r="Y99" s="293" t="s">
        <v>25</v>
      </c>
      <c r="Z99" s="293" t="s">
        <v>26</v>
      </c>
      <c r="AA99" s="293" t="s">
        <v>27</v>
      </c>
      <c r="AB99" s="293" t="s">
        <v>28</v>
      </c>
      <c r="AC99" s="293" t="s">
        <v>29</v>
      </c>
      <c r="AD99" s="293" t="s">
        <v>30</v>
      </c>
      <c r="AE99" s="293" t="s">
        <v>31</v>
      </c>
    </row>
    <row r="100" spans="1:31" s="283" customFormat="1">
      <c r="A100" s="418">
        <v>1</v>
      </c>
      <c r="B100" s="418">
        <v>12</v>
      </c>
      <c r="C100" s="418">
        <v>537</v>
      </c>
      <c r="D100" s="418" t="s">
        <v>707</v>
      </c>
      <c r="E100" s="418"/>
      <c r="F100" s="418">
        <v>2301</v>
      </c>
      <c r="G100" s="418" t="s">
        <v>33</v>
      </c>
      <c r="H100" s="418">
        <v>613</v>
      </c>
      <c r="I100" s="418">
        <v>0</v>
      </c>
      <c r="J100" s="418">
        <v>118</v>
      </c>
      <c r="K100" s="418">
        <v>22</v>
      </c>
      <c r="L100" s="418">
        <v>21</v>
      </c>
      <c r="M100" s="418">
        <v>76</v>
      </c>
      <c r="N100" s="418">
        <v>32</v>
      </c>
      <c r="O100" s="418">
        <v>8</v>
      </c>
      <c r="P100" s="418">
        <v>0</v>
      </c>
      <c r="Q100" s="418">
        <v>139</v>
      </c>
      <c r="R100" s="418">
        <v>4</v>
      </c>
      <c r="S100" s="418">
        <v>0</v>
      </c>
      <c r="T100" s="418">
        <v>1</v>
      </c>
      <c r="U100" s="418">
        <v>0</v>
      </c>
      <c r="V100" s="418"/>
      <c r="W100" s="418"/>
      <c r="X100" s="418"/>
      <c r="Y100" s="418"/>
      <c r="Z100" s="418"/>
      <c r="AA100" s="418"/>
      <c r="AB100" s="418"/>
      <c r="AC100" s="418">
        <v>0</v>
      </c>
      <c r="AD100" s="418">
        <v>15</v>
      </c>
      <c r="AE100" s="418">
        <f t="shared" ref="AE100:AE106" si="10">SUM(I100:AD100)</f>
        <v>436</v>
      </c>
    </row>
    <row r="101" spans="1:31" s="283" customFormat="1">
      <c r="A101" s="418">
        <v>2</v>
      </c>
      <c r="B101" s="418">
        <v>12</v>
      </c>
      <c r="C101" s="418">
        <v>537</v>
      </c>
      <c r="D101" s="418" t="s">
        <v>707</v>
      </c>
      <c r="E101" s="418"/>
      <c r="F101" s="418">
        <v>2301</v>
      </c>
      <c r="G101" s="418" t="s">
        <v>34</v>
      </c>
      <c r="H101" s="418">
        <v>613</v>
      </c>
      <c r="I101" s="418">
        <v>7</v>
      </c>
      <c r="J101" s="418">
        <v>110</v>
      </c>
      <c r="K101" s="418">
        <v>31</v>
      </c>
      <c r="L101" s="418">
        <v>19</v>
      </c>
      <c r="M101" s="418">
        <v>82</v>
      </c>
      <c r="N101" s="418">
        <v>22</v>
      </c>
      <c r="O101" s="418">
        <v>2</v>
      </c>
      <c r="P101" s="418">
        <v>0</v>
      </c>
      <c r="Q101" s="418">
        <v>129</v>
      </c>
      <c r="R101" s="418">
        <v>4</v>
      </c>
      <c r="S101" s="418">
        <v>0</v>
      </c>
      <c r="T101" s="418">
        <v>1</v>
      </c>
      <c r="U101" s="418">
        <v>0</v>
      </c>
      <c r="V101" s="418"/>
      <c r="W101" s="418"/>
      <c r="X101" s="418"/>
      <c r="Y101" s="418"/>
      <c r="Z101" s="418"/>
      <c r="AA101" s="418"/>
      <c r="AB101" s="418"/>
      <c r="AC101" s="418">
        <v>0</v>
      </c>
      <c r="AD101" s="418">
        <v>14</v>
      </c>
      <c r="AE101" s="418">
        <f t="shared" si="10"/>
        <v>421</v>
      </c>
    </row>
    <row r="102" spans="1:31" s="283" customFormat="1">
      <c r="A102" s="418">
        <v>3</v>
      </c>
      <c r="B102" s="418">
        <v>12</v>
      </c>
      <c r="C102" s="418">
        <v>537</v>
      </c>
      <c r="D102" s="418" t="s">
        <v>707</v>
      </c>
      <c r="E102" s="418"/>
      <c r="F102" s="418">
        <v>2301</v>
      </c>
      <c r="G102" s="418" t="s">
        <v>35</v>
      </c>
      <c r="H102" s="418">
        <v>613</v>
      </c>
      <c r="I102" s="418">
        <v>3</v>
      </c>
      <c r="J102" s="418">
        <v>120</v>
      </c>
      <c r="K102" s="418">
        <v>19</v>
      </c>
      <c r="L102" s="418">
        <v>14</v>
      </c>
      <c r="M102" s="418">
        <v>80</v>
      </c>
      <c r="N102" s="418">
        <v>30</v>
      </c>
      <c r="O102" s="418">
        <v>0</v>
      </c>
      <c r="P102" s="418">
        <v>2</v>
      </c>
      <c r="Q102" s="418">
        <v>137</v>
      </c>
      <c r="R102" s="418">
        <v>12</v>
      </c>
      <c r="S102" s="418">
        <v>0</v>
      </c>
      <c r="T102" s="418">
        <v>1</v>
      </c>
      <c r="U102" s="418">
        <v>1</v>
      </c>
      <c r="V102" s="418"/>
      <c r="W102" s="418"/>
      <c r="X102" s="418"/>
      <c r="Y102" s="418"/>
      <c r="Z102" s="418"/>
      <c r="AA102" s="418"/>
      <c r="AB102" s="418"/>
      <c r="AC102" s="418">
        <v>0</v>
      </c>
      <c r="AD102" s="418">
        <v>6</v>
      </c>
      <c r="AE102" s="418">
        <f t="shared" si="10"/>
        <v>425</v>
      </c>
    </row>
    <row r="103" spans="1:31" s="283" customFormat="1">
      <c r="A103" s="418">
        <v>4</v>
      </c>
      <c r="B103" s="418">
        <v>12</v>
      </c>
      <c r="C103" s="418">
        <v>537</v>
      </c>
      <c r="D103" s="418" t="s">
        <v>707</v>
      </c>
      <c r="E103" s="418"/>
      <c r="F103" s="418">
        <v>2302</v>
      </c>
      <c r="G103" s="418" t="s">
        <v>33</v>
      </c>
      <c r="H103" s="418">
        <v>391</v>
      </c>
      <c r="I103" s="418">
        <v>5</v>
      </c>
      <c r="J103" s="418">
        <v>70</v>
      </c>
      <c r="K103" s="418">
        <v>18</v>
      </c>
      <c r="L103" s="418">
        <v>17</v>
      </c>
      <c r="M103" s="418">
        <v>53</v>
      </c>
      <c r="N103" s="418">
        <v>6</v>
      </c>
      <c r="O103" s="418">
        <v>0</v>
      </c>
      <c r="P103" s="418">
        <v>2</v>
      </c>
      <c r="Q103" s="418">
        <v>79</v>
      </c>
      <c r="R103" s="418">
        <v>21</v>
      </c>
      <c r="S103" s="418">
        <v>0</v>
      </c>
      <c r="T103" s="418">
        <v>0</v>
      </c>
      <c r="U103" s="418">
        <v>0</v>
      </c>
      <c r="V103" s="418"/>
      <c r="W103" s="418"/>
      <c r="X103" s="418"/>
      <c r="Y103" s="418"/>
      <c r="Z103" s="418"/>
      <c r="AA103" s="418"/>
      <c r="AB103" s="418"/>
      <c r="AC103" s="418">
        <v>0</v>
      </c>
      <c r="AD103" s="418">
        <v>9</v>
      </c>
      <c r="AE103" s="418">
        <f t="shared" si="10"/>
        <v>280</v>
      </c>
    </row>
    <row r="104" spans="1:31" s="283" customFormat="1">
      <c r="A104" s="418">
        <v>5</v>
      </c>
      <c r="B104" s="418">
        <v>12</v>
      </c>
      <c r="C104" s="418">
        <v>537</v>
      </c>
      <c r="D104" s="418" t="s">
        <v>707</v>
      </c>
      <c r="E104" s="418"/>
      <c r="F104" s="418">
        <v>2302</v>
      </c>
      <c r="G104" s="418" t="s">
        <v>34</v>
      </c>
      <c r="H104" s="418">
        <v>391</v>
      </c>
      <c r="I104" s="418">
        <v>0</v>
      </c>
      <c r="J104" s="418">
        <v>82</v>
      </c>
      <c r="K104" s="418">
        <v>15</v>
      </c>
      <c r="L104" s="418">
        <v>21</v>
      </c>
      <c r="M104" s="418">
        <v>50</v>
      </c>
      <c r="N104" s="418">
        <v>9</v>
      </c>
      <c r="O104" s="418">
        <v>5</v>
      </c>
      <c r="P104" s="418">
        <v>0</v>
      </c>
      <c r="Q104" s="418">
        <v>57</v>
      </c>
      <c r="R104" s="418">
        <v>32</v>
      </c>
      <c r="S104" s="418">
        <v>0</v>
      </c>
      <c r="T104" s="418">
        <v>0</v>
      </c>
      <c r="U104" s="418">
        <v>0</v>
      </c>
      <c r="V104" s="418"/>
      <c r="W104" s="418"/>
      <c r="X104" s="418"/>
      <c r="Y104" s="418"/>
      <c r="Z104" s="418"/>
      <c r="AA104" s="418"/>
      <c r="AB104" s="418"/>
      <c r="AC104" s="418">
        <v>0</v>
      </c>
      <c r="AD104" s="418">
        <v>3</v>
      </c>
      <c r="AE104" s="418">
        <f t="shared" si="10"/>
        <v>274</v>
      </c>
    </row>
    <row r="105" spans="1:31" s="283" customFormat="1">
      <c r="A105" s="418">
        <v>6</v>
      </c>
      <c r="B105" s="418">
        <v>12</v>
      </c>
      <c r="C105" s="418">
        <v>537</v>
      </c>
      <c r="D105" s="418" t="s">
        <v>707</v>
      </c>
      <c r="E105" s="418"/>
      <c r="F105" s="418">
        <v>2303</v>
      </c>
      <c r="G105" s="418" t="s">
        <v>33</v>
      </c>
      <c r="H105" s="418">
        <v>701</v>
      </c>
      <c r="I105" s="418">
        <v>5</v>
      </c>
      <c r="J105" s="418">
        <v>116</v>
      </c>
      <c r="K105" s="418">
        <v>21</v>
      </c>
      <c r="L105" s="418">
        <v>15</v>
      </c>
      <c r="M105" s="418">
        <v>139</v>
      </c>
      <c r="N105" s="418">
        <v>26</v>
      </c>
      <c r="O105" s="418">
        <v>1</v>
      </c>
      <c r="P105" s="418">
        <v>1</v>
      </c>
      <c r="Q105" s="418">
        <v>145</v>
      </c>
      <c r="R105" s="418">
        <v>9</v>
      </c>
      <c r="S105" s="418">
        <v>0</v>
      </c>
      <c r="T105" s="418">
        <v>2</v>
      </c>
      <c r="U105" s="418">
        <v>0</v>
      </c>
      <c r="V105" s="418"/>
      <c r="W105" s="418"/>
      <c r="X105" s="418"/>
      <c r="Y105" s="418"/>
      <c r="Z105" s="418"/>
      <c r="AA105" s="418"/>
      <c r="AB105" s="418"/>
      <c r="AC105" s="418">
        <v>0</v>
      </c>
      <c r="AD105" s="418">
        <v>12</v>
      </c>
      <c r="AE105" s="418">
        <f t="shared" si="10"/>
        <v>492</v>
      </c>
    </row>
    <row r="106" spans="1:31" s="283" customFormat="1">
      <c r="A106" s="418">
        <v>7</v>
      </c>
      <c r="B106" s="418">
        <v>12</v>
      </c>
      <c r="C106" s="418">
        <v>537</v>
      </c>
      <c r="D106" s="418" t="s">
        <v>707</v>
      </c>
      <c r="E106" s="418"/>
      <c r="F106" s="418">
        <v>2303</v>
      </c>
      <c r="G106" s="418" t="s">
        <v>34</v>
      </c>
      <c r="H106" s="418">
        <v>700</v>
      </c>
      <c r="I106" s="418">
        <v>2</v>
      </c>
      <c r="J106" s="418">
        <v>104</v>
      </c>
      <c r="K106" s="418">
        <v>38</v>
      </c>
      <c r="L106" s="418">
        <v>17</v>
      </c>
      <c r="M106" s="418">
        <v>110</v>
      </c>
      <c r="N106" s="418">
        <v>31</v>
      </c>
      <c r="O106" s="418">
        <v>4</v>
      </c>
      <c r="P106" s="418">
        <v>1</v>
      </c>
      <c r="Q106" s="418">
        <v>148</v>
      </c>
      <c r="R106" s="418">
        <v>19</v>
      </c>
      <c r="S106" s="418">
        <v>0</v>
      </c>
      <c r="T106" s="418">
        <v>2</v>
      </c>
      <c r="U106" s="418">
        <v>0</v>
      </c>
      <c r="V106" s="418"/>
      <c r="W106" s="418"/>
      <c r="X106" s="418"/>
      <c r="Y106" s="418"/>
      <c r="Z106" s="418"/>
      <c r="AA106" s="418"/>
      <c r="AB106" s="418"/>
      <c r="AC106" s="418">
        <v>0</v>
      </c>
      <c r="AD106" s="418">
        <v>7</v>
      </c>
      <c r="AE106" s="418">
        <f t="shared" si="10"/>
        <v>483</v>
      </c>
    </row>
    <row r="107" spans="1:31" s="286" customFormat="1" ht="16.5">
      <c r="C107" s="300" t="s">
        <v>65</v>
      </c>
      <c r="D107" s="688" t="s">
        <v>66</v>
      </c>
      <c r="E107" s="688"/>
      <c r="F107" s="419"/>
      <c r="G107" s="419"/>
      <c r="H107" s="32">
        <f t="shared" ref="H107:AE107" si="11">SUM(H100:H106)</f>
        <v>4022</v>
      </c>
      <c r="I107" s="32">
        <f t="shared" si="11"/>
        <v>22</v>
      </c>
      <c r="J107" s="32">
        <f t="shared" si="11"/>
        <v>720</v>
      </c>
      <c r="K107" s="32">
        <f t="shared" si="11"/>
        <v>164</v>
      </c>
      <c r="L107" s="32">
        <f t="shared" si="11"/>
        <v>124</v>
      </c>
      <c r="M107" s="32">
        <f t="shared" si="11"/>
        <v>590</v>
      </c>
      <c r="N107" s="32">
        <f t="shared" si="11"/>
        <v>156</v>
      </c>
      <c r="O107" s="32">
        <f t="shared" si="11"/>
        <v>20</v>
      </c>
      <c r="P107" s="32">
        <f t="shared" si="11"/>
        <v>6</v>
      </c>
      <c r="Q107" s="32">
        <f t="shared" si="11"/>
        <v>834</v>
      </c>
      <c r="R107" s="32">
        <f t="shared" si="11"/>
        <v>101</v>
      </c>
      <c r="S107" s="32">
        <f t="shared" si="11"/>
        <v>0</v>
      </c>
      <c r="T107" s="32">
        <f t="shared" si="11"/>
        <v>7</v>
      </c>
      <c r="U107" s="32">
        <f t="shared" si="11"/>
        <v>1</v>
      </c>
      <c r="V107" s="32">
        <f t="shared" si="11"/>
        <v>0</v>
      </c>
      <c r="W107" s="32">
        <f t="shared" si="11"/>
        <v>0</v>
      </c>
      <c r="X107" s="32">
        <f t="shared" si="11"/>
        <v>0</v>
      </c>
      <c r="Y107" s="32">
        <f t="shared" si="11"/>
        <v>0</v>
      </c>
      <c r="Z107" s="32">
        <f t="shared" si="11"/>
        <v>0</v>
      </c>
      <c r="AA107" s="32">
        <f t="shared" si="11"/>
        <v>0</v>
      </c>
      <c r="AB107" s="32">
        <f t="shared" si="11"/>
        <v>0</v>
      </c>
      <c r="AC107" s="32">
        <f t="shared" si="11"/>
        <v>0</v>
      </c>
      <c r="AD107" s="32">
        <f t="shared" si="11"/>
        <v>66</v>
      </c>
      <c r="AE107" s="32">
        <f t="shared" si="11"/>
        <v>2811</v>
      </c>
    </row>
    <row r="108" spans="1:31" s="286" customFormat="1" ht="16.5">
      <c r="E108" s="551"/>
      <c r="F108" s="297"/>
      <c r="G108" s="297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>
        <f>U107/2</f>
        <v>0.5</v>
      </c>
      <c r="V108" s="39">
        <f>V107/2</f>
        <v>0</v>
      </c>
    </row>
    <row r="109" spans="1:31" s="286" customFormat="1" ht="16.5">
      <c r="C109" s="300" t="s">
        <v>67</v>
      </c>
      <c r="D109" s="689" t="s">
        <v>68</v>
      </c>
      <c r="E109" s="690"/>
      <c r="F109" s="690"/>
      <c r="G109" s="691"/>
      <c r="H109" s="301" t="s">
        <v>8</v>
      </c>
      <c r="I109" s="331" t="s">
        <v>9</v>
      </c>
      <c r="J109" s="331" t="s">
        <v>10</v>
      </c>
      <c r="K109" s="331" t="s">
        <v>11</v>
      </c>
      <c r="L109" s="331" t="s">
        <v>12</v>
      </c>
      <c r="M109" s="331" t="s">
        <v>13</v>
      </c>
      <c r="N109" s="331" t="s">
        <v>14</v>
      </c>
      <c r="O109" s="331" t="s">
        <v>15</v>
      </c>
      <c r="P109" s="331" t="s">
        <v>16</v>
      </c>
      <c r="Q109" s="331" t="s">
        <v>17</v>
      </c>
      <c r="R109" s="331" t="s">
        <v>18</v>
      </c>
      <c r="S109" s="331" t="s">
        <v>19</v>
      </c>
      <c r="T109" s="331" t="s">
        <v>20</v>
      </c>
      <c r="U109" s="331" t="s">
        <v>24</v>
      </c>
      <c r="V109" s="331" t="s">
        <v>25</v>
      </c>
      <c r="W109" s="293" t="s">
        <v>26</v>
      </c>
      <c r="X109" s="293" t="s">
        <v>27</v>
      </c>
      <c r="Y109" s="293" t="s">
        <v>28</v>
      </c>
      <c r="Z109" s="293" t="s">
        <v>29</v>
      </c>
      <c r="AA109" s="293" t="s">
        <v>30</v>
      </c>
      <c r="AB109" s="293" t="s">
        <v>31</v>
      </c>
    </row>
    <row r="110" spans="1:31" s="286" customFormat="1" ht="16.5">
      <c r="D110" s="692"/>
      <c r="E110" s="693"/>
      <c r="F110" s="693"/>
      <c r="G110" s="694"/>
      <c r="H110" s="294">
        <f>H107</f>
        <v>4022</v>
      </c>
      <c r="I110" s="294">
        <f>I107</f>
        <v>22</v>
      </c>
      <c r="J110" s="294">
        <f>J107</f>
        <v>720</v>
      </c>
      <c r="K110" s="294">
        <f>K107+1</f>
        <v>165</v>
      </c>
      <c r="L110" s="294">
        <f t="shared" ref="L110:S110" si="12">L107</f>
        <v>124</v>
      </c>
      <c r="M110" s="294">
        <f t="shared" si="12"/>
        <v>590</v>
      </c>
      <c r="N110" s="294">
        <f t="shared" si="12"/>
        <v>156</v>
      </c>
      <c r="O110" s="294">
        <f t="shared" si="12"/>
        <v>20</v>
      </c>
      <c r="P110" s="294">
        <f t="shared" si="12"/>
        <v>6</v>
      </c>
      <c r="Q110" s="294">
        <f t="shared" si="12"/>
        <v>834</v>
      </c>
      <c r="R110" s="294">
        <f t="shared" si="12"/>
        <v>101</v>
      </c>
      <c r="S110" s="294">
        <f t="shared" si="12"/>
        <v>0</v>
      </c>
      <c r="T110" s="294">
        <f t="shared" ref="T110" si="13">T107</f>
        <v>7</v>
      </c>
      <c r="U110" s="294">
        <f>X107</f>
        <v>0</v>
      </c>
      <c r="V110" s="294">
        <f t="shared" ref="V110" si="14">Y107</f>
        <v>0</v>
      </c>
      <c r="W110" s="294">
        <f t="shared" ref="W110" si="15">Z107</f>
        <v>0</v>
      </c>
      <c r="X110" s="294">
        <f t="shared" ref="X110" si="16">AA107</f>
        <v>0</v>
      </c>
      <c r="Y110" s="294">
        <f t="shared" ref="Y110" si="17">AB107</f>
        <v>0</v>
      </c>
      <c r="Z110" s="294">
        <f>AC107</f>
        <v>0</v>
      </c>
      <c r="AA110" s="294">
        <f>AD107</f>
        <v>66</v>
      </c>
      <c r="AB110" s="294">
        <f>SUM(I110:AA110)</f>
        <v>2811</v>
      </c>
    </row>
    <row r="111" spans="1:31" s="286" customFormat="1" ht="16.5">
      <c r="F111" s="297"/>
      <c r="G111" s="297"/>
    </row>
    <row r="112" spans="1:31" s="286" customFormat="1" ht="30.75" customHeight="1">
      <c r="C112" s="300" t="s">
        <v>69</v>
      </c>
      <c r="D112" s="695" t="s">
        <v>70</v>
      </c>
      <c r="E112" s="695"/>
      <c r="F112" s="695"/>
      <c r="G112" s="695"/>
      <c r="H112" s="301" t="s">
        <v>8</v>
      </c>
      <c r="I112" s="696" t="s">
        <v>71</v>
      </c>
      <c r="J112" s="696"/>
      <c r="K112" s="44" t="s">
        <v>10</v>
      </c>
      <c r="L112" s="353" t="s">
        <v>12</v>
      </c>
      <c r="M112" s="293" t="s">
        <v>13</v>
      </c>
      <c r="N112" s="293" t="s">
        <v>14</v>
      </c>
      <c r="O112" s="293" t="s">
        <v>15</v>
      </c>
      <c r="P112" s="293" t="s">
        <v>16</v>
      </c>
      <c r="Q112" s="293" t="s">
        <v>17</v>
      </c>
      <c r="R112" s="293" t="s">
        <v>18</v>
      </c>
      <c r="S112" s="293" t="s">
        <v>19</v>
      </c>
      <c r="T112" s="293" t="s">
        <v>20</v>
      </c>
      <c r="U112" s="293" t="s">
        <v>24</v>
      </c>
      <c r="V112" s="293" t="s">
        <v>25</v>
      </c>
      <c r="W112" s="293" t="s">
        <v>26</v>
      </c>
      <c r="X112" s="293" t="s">
        <v>27</v>
      </c>
      <c r="Y112" s="293" t="s">
        <v>28</v>
      </c>
      <c r="Z112" s="293" t="s">
        <v>29</v>
      </c>
      <c r="AA112" s="293" t="s">
        <v>30</v>
      </c>
      <c r="AB112" s="293" t="s">
        <v>31</v>
      </c>
    </row>
    <row r="113" spans="4:28" s="286" customFormat="1" ht="16.5">
      <c r="D113" s="695"/>
      <c r="E113" s="695"/>
      <c r="F113" s="695"/>
      <c r="G113" s="695"/>
      <c r="H113" s="294">
        <f>H107</f>
        <v>4022</v>
      </c>
      <c r="I113" s="697">
        <f>I110+K110</f>
        <v>187</v>
      </c>
      <c r="J113" s="697"/>
      <c r="K113" s="46">
        <f>J110</f>
        <v>720</v>
      </c>
      <c r="L113" s="354">
        <f>L110</f>
        <v>124</v>
      </c>
      <c r="M113" s="294">
        <f>M110</f>
        <v>590</v>
      </c>
      <c r="N113" s="294">
        <f t="shared" ref="N113:R113" si="18">N110</f>
        <v>156</v>
      </c>
      <c r="O113" s="294">
        <f t="shared" si="18"/>
        <v>20</v>
      </c>
      <c r="P113" s="294">
        <f t="shared" si="18"/>
        <v>6</v>
      </c>
      <c r="Q113" s="294">
        <f t="shared" si="18"/>
        <v>834</v>
      </c>
      <c r="R113" s="294">
        <f t="shared" si="18"/>
        <v>101</v>
      </c>
      <c r="S113" s="294" t="s">
        <v>799</v>
      </c>
      <c r="T113" s="294">
        <f>T110</f>
        <v>7</v>
      </c>
      <c r="U113" s="294" t="s">
        <v>799</v>
      </c>
      <c r="V113" s="294" t="s">
        <v>799</v>
      </c>
      <c r="W113" s="294" t="s">
        <v>799</v>
      </c>
      <c r="X113" s="294" t="s">
        <v>799</v>
      </c>
      <c r="Y113" s="294" t="s">
        <v>799</v>
      </c>
      <c r="Z113" s="294">
        <f>Z110</f>
        <v>0</v>
      </c>
      <c r="AA113" s="294">
        <f>AA110</f>
        <v>66</v>
      </c>
      <c r="AB113" s="294">
        <f>SUM(I113:AA113)</f>
        <v>2811</v>
      </c>
    </row>
    <row r="114" spans="4:28" s="283" customFormat="1"/>
    <row r="115" spans="4:28" s="283" customFormat="1"/>
  </sheetData>
  <sortState ref="A2:AI65">
    <sortCondition ref="F2:F65"/>
    <sortCondition ref="G2:G65"/>
  </sortState>
  <mergeCells count="17">
    <mergeCell ref="I96:J96"/>
    <mergeCell ref="K96:L96"/>
    <mergeCell ref="D112:G113"/>
    <mergeCell ref="I112:J112"/>
    <mergeCell ref="I113:J113"/>
    <mergeCell ref="D15:E15"/>
    <mergeCell ref="D17:G18"/>
    <mergeCell ref="D20:G21"/>
    <mergeCell ref="D107:E107"/>
    <mergeCell ref="D109:G110"/>
    <mergeCell ref="J20:K20"/>
    <mergeCell ref="J21:K21"/>
    <mergeCell ref="D90:E90"/>
    <mergeCell ref="D92:G93"/>
    <mergeCell ref="D95:G96"/>
    <mergeCell ref="I95:J95"/>
    <mergeCell ref="K95:L95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N153" sqref="N153"/>
    </sheetView>
  </sheetViews>
  <sheetFormatPr baseColWidth="10" defaultRowHeight="15"/>
  <cols>
    <col min="1" max="1" width="3.140625" bestFit="1" customWidth="1"/>
    <col min="2" max="2" width="5" bestFit="1" customWidth="1"/>
    <col min="3" max="3" width="7" bestFit="1" customWidth="1"/>
    <col min="4" max="4" width="20.28515625" bestFit="1" customWidth="1"/>
    <col min="5" max="5" width="10.140625" bestFit="1" customWidth="1"/>
    <col min="6" max="6" width="8.28515625" bestFit="1" customWidth="1"/>
    <col min="7" max="7" width="12.28515625" bestFit="1" customWidth="1"/>
    <col min="8" max="8" width="10" bestFit="1" customWidth="1"/>
    <col min="9" max="9" width="4.140625" bestFit="1" customWidth="1"/>
    <col min="10" max="10" width="4" bestFit="1" customWidth="1"/>
    <col min="11" max="11" width="5" bestFit="1" customWidth="1"/>
    <col min="12" max="12" width="5.28515625" bestFit="1" customWidth="1"/>
    <col min="13" max="13" width="5" bestFit="1" customWidth="1"/>
    <col min="14" max="14" width="4.42578125" bestFit="1" customWidth="1"/>
    <col min="15" max="16" width="4.140625" bestFit="1" customWidth="1"/>
    <col min="17" max="17" width="4.28515625" bestFit="1" customWidth="1"/>
    <col min="18" max="18" width="7.7109375" bestFit="1" customWidth="1"/>
    <col min="19" max="19" width="4.140625" bestFit="1" customWidth="1"/>
    <col min="20" max="20" width="4.28515625" bestFit="1" customWidth="1"/>
    <col min="21" max="21" width="8" bestFit="1" customWidth="1"/>
    <col min="22" max="22" width="8.5703125" bestFit="1" customWidth="1"/>
    <col min="23" max="23" width="8" bestFit="1" customWidth="1"/>
    <col min="24" max="26" width="5.5703125" bestFit="1" customWidth="1"/>
    <col min="27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72" customFormat="1" ht="16.5">
      <c r="A1" s="77" t="s">
        <v>1</v>
      </c>
      <c r="B1" s="71" t="s">
        <v>2</v>
      </c>
      <c r="C1" s="78" t="s">
        <v>3</v>
      </c>
      <c r="D1" s="77" t="s">
        <v>4</v>
      </c>
      <c r="E1" s="77" t="s">
        <v>5</v>
      </c>
      <c r="F1" s="70" t="s">
        <v>6</v>
      </c>
      <c r="G1" s="70" t="s">
        <v>7</v>
      </c>
      <c r="H1" s="70" t="s">
        <v>8</v>
      </c>
      <c r="I1" s="79" t="s">
        <v>9</v>
      </c>
      <c r="J1" s="79" t="s">
        <v>10</v>
      </c>
      <c r="K1" s="79" t="s">
        <v>11</v>
      </c>
      <c r="L1" s="79" t="s">
        <v>12</v>
      </c>
      <c r="M1" s="79" t="s">
        <v>13</v>
      </c>
      <c r="N1" s="79" t="s">
        <v>14</v>
      </c>
      <c r="O1" s="79" t="s">
        <v>15</v>
      </c>
      <c r="P1" s="79" t="s">
        <v>16</v>
      </c>
      <c r="Q1" s="79" t="s">
        <v>17</v>
      </c>
      <c r="R1" s="79" t="s">
        <v>18</v>
      </c>
      <c r="S1" s="79" t="s">
        <v>19</v>
      </c>
      <c r="T1" s="79" t="s">
        <v>20</v>
      </c>
      <c r="U1" s="81" t="s">
        <v>21</v>
      </c>
      <c r="V1" s="81" t="s">
        <v>22</v>
      </c>
      <c r="W1" s="81" t="s">
        <v>23</v>
      </c>
      <c r="X1" s="79" t="s">
        <v>24</v>
      </c>
      <c r="Y1" s="79" t="s">
        <v>25</v>
      </c>
      <c r="Z1" s="79" t="s">
        <v>26</v>
      </c>
      <c r="AA1" s="79" t="s">
        <v>27</v>
      </c>
      <c r="AB1" s="79" t="s">
        <v>28</v>
      </c>
      <c r="AC1" s="79" t="s">
        <v>29</v>
      </c>
      <c r="AD1" s="79" t="s">
        <v>30</v>
      </c>
      <c r="AE1" s="79" t="s">
        <v>31</v>
      </c>
    </row>
    <row r="2" spans="1:31" s="72" customFormat="1" ht="16.5">
      <c r="A2" s="73">
        <v>1</v>
      </c>
      <c r="B2" s="74" t="s">
        <v>334</v>
      </c>
      <c r="C2" s="85">
        <v>154</v>
      </c>
      <c r="D2" s="75" t="s">
        <v>335</v>
      </c>
      <c r="E2" s="75"/>
      <c r="F2" s="84">
        <v>919</v>
      </c>
      <c r="G2" s="75" t="s">
        <v>33</v>
      </c>
      <c r="H2" s="600">
        <v>728</v>
      </c>
      <c r="I2" s="80">
        <v>29</v>
      </c>
      <c r="J2" s="80">
        <v>39</v>
      </c>
      <c r="K2" s="80">
        <v>146</v>
      </c>
      <c r="L2" s="80">
        <v>4</v>
      </c>
      <c r="M2" s="80">
        <v>103</v>
      </c>
      <c r="N2" s="80">
        <v>18</v>
      </c>
      <c r="O2" s="80">
        <v>11</v>
      </c>
      <c r="P2" s="80">
        <v>7</v>
      </c>
      <c r="Q2" s="80">
        <v>18</v>
      </c>
      <c r="R2" s="80">
        <v>74</v>
      </c>
      <c r="S2" s="80">
        <v>0</v>
      </c>
      <c r="T2" s="80">
        <v>6</v>
      </c>
      <c r="U2" s="82">
        <v>5</v>
      </c>
      <c r="V2" s="82">
        <v>2</v>
      </c>
      <c r="W2" s="82"/>
      <c r="X2" s="80">
        <v>0</v>
      </c>
      <c r="Y2" s="80">
        <v>0</v>
      </c>
      <c r="Z2" s="80">
        <v>0</v>
      </c>
      <c r="AA2" s="80"/>
      <c r="AB2" s="80"/>
      <c r="AC2" s="80">
        <v>0</v>
      </c>
      <c r="AD2" s="80">
        <v>8</v>
      </c>
      <c r="AE2" s="80">
        <f>SUM(I2:AD2)</f>
        <v>470</v>
      </c>
    </row>
    <row r="3" spans="1:31" s="72" customFormat="1" ht="16.5">
      <c r="A3" s="73">
        <v>2</v>
      </c>
      <c r="B3" s="74" t="s">
        <v>334</v>
      </c>
      <c r="C3" s="85">
        <v>154</v>
      </c>
      <c r="D3" s="75" t="s">
        <v>335</v>
      </c>
      <c r="E3" s="75"/>
      <c r="F3" s="84">
        <v>917</v>
      </c>
      <c r="G3" s="75" t="s">
        <v>34</v>
      </c>
      <c r="H3" s="290">
        <v>728</v>
      </c>
      <c r="I3" s="80">
        <v>27</v>
      </c>
      <c r="J3" s="80">
        <v>49</v>
      </c>
      <c r="K3" s="80">
        <v>145</v>
      </c>
      <c r="L3" s="80">
        <v>2</v>
      </c>
      <c r="M3" s="80">
        <v>83</v>
      </c>
      <c r="N3" s="80">
        <v>24</v>
      </c>
      <c r="O3" s="80">
        <v>15</v>
      </c>
      <c r="P3" s="80">
        <v>6</v>
      </c>
      <c r="Q3" s="80">
        <v>15</v>
      </c>
      <c r="R3" s="80">
        <v>64</v>
      </c>
      <c r="S3" s="80">
        <v>0</v>
      </c>
      <c r="T3" s="80">
        <v>2</v>
      </c>
      <c r="U3" s="82">
        <v>6</v>
      </c>
      <c r="V3" s="82">
        <v>0</v>
      </c>
      <c r="W3" s="82">
        <v>0</v>
      </c>
      <c r="X3" s="80">
        <v>0</v>
      </c>
      <c r="Y3" s="80">
        <v>0</v>
      </c>
      <c r="Z3" s="80">
        <v>0</v>
      </c>
      <c r="AA3" s="80"/>
      <c r="AB3" s="80"/>
      <c r="AC3" s="80">
        <v>0</v>
      </c>
      <c r="AD3" s="80">
        <v>9</v>
      </c>
      <c r="AE3" s="80">
        <f t="shared" ref="AE3:AE15" si="0">SUM(I3:AD3)</f>
        <v>447</v>
      </c>
    </row>
    <row r="4" spans="1:31" s="72" customFormat="1" ht="16.5">
      <c r="A4" s="73">
        <v>3</v>
      </c>
      <c r="B4" s="74" t="s">
        <v>334</v>
      </c>
      <c r="C4" s="299">
        <v>154</v>
      </c>
      <c r="D4" s="75" t="s">
        <v>335</v>
      </c>
      <c r="E4" s="75"/>
      <c r="F4" s="84">
        <v>917</v>
      </c>
      <c r="G4" s="75" t="s">
        <v>35</v>
      </c>
      <c r="H4" s="290">
        <v>728</v>
      </c>
      <c r="I4" s="80">
        <v>18</v>
      </c>
      <c r="J4" s="80">
        <v>45</v>
      </c>
      <c r="K4" s="80">
        <v>146</v>
      </c>
      <c r="L4" s="80">
        <v>4</v>
      </c>
      <c r="M4" s="80">
        <v>133</v>
      </c>
      <c r="N4" s="80">
        <v>8</v>
      </c>
      <c r="O4" s="80">
        <v>7</v>
      </c>
      <c r="P4" s="80">
        <v>9</v>
      </c>
      <c r="Q4" s="80">
        <v>26</v>
      </c>
      <c r="R4" s="80">
        <v>54</v>
      </c>
      <c r="S4" s="80">
        <v>0</v>
      </c>
      <c r="T4" s="80">
        <v>3</v>
      </c>
      <c r="U4" s="82">
        <v>2</v>
      </c>
      <c r="V4" s="82">
        <v>1</v>
      </c>
      <c r="W4" s="82">
        <v>0</v>
      </c>
      <c r="X4" s="80">
        <v>0</v>
      </c>
      <c r="Y4" s="80">
        <v>0</v>
      </c>
      <c r="Z4" s="80">
        <v>0</v>
      </c>
      <c r="AA4" s="80"/>
      <c r="AB4" s="80"/>
      <c r="AC4" s="80">
        <v>1</v>
      </c>
      <c r="AD4" s="80">
        <v>8</v>
      </c>
      <c r="AE4" s="80">
        <f t="shared" si="0"/>
        <v>465</v>
      </c>
    </row>
    <row r="5" spans="1:31" s="72" customFormat="1" ht="16.5">
      <c r="A5" s="73">
        <v>4</v>
      </c>
      <c r="B5" s="74" t="s">
        <v>334</v>
      </c>
      <c r="C5" s="299">
        <v>154</v>
      </c>
      <c r="D5" s="75" t="s">
        <v>335</v>
      </c>
      <c r="E5" s="75"/>
      <c r="F5" s="84">
        <v>917</v>
      </c>
      <c r="G5" s="75" t="s">
        <v>199</v>
      </c>
      <c r="H5" s="290">
        <v>727</v>
      </c>
      <c r="I5" s="80">
        <v>16</v>
      </c>
      <c r="J5" s="80">
        <v>42</v>
      </c>
      <c r="K5" s="80">
        <v>145</v>
      </c>
      <c r="L5" s="80">
        <v>2</v>
      </c>
      <c r="M5" s="80">
        <v>122</v>
      </c>
      <c r="N5" s="80">
        <v>7</v>
      </c>
      <c r="O5" s="80">
        <v>11</v>
      </c>
      <c r="P5" s="80">
        <v>7</v>
      </c>
      <c r="Q5" s="80">
        <v>17</v>
      </c>
      <c r="R5" s="80">
        <v>67</v>
      </c>
      <c r="S5" s="80">
        <v>0</v>
      </c>
      <c r="T5" s="80">
        <v>6</v>
      </c>
      <c r="U5" s="82">
        <v>3</v>
      </c>
      <c r="V5" s="82">
        <v>0</v>
      </c>
      <c r="W5" s="82">
        <v>0</v>
      </c>
      <c r="X5" s="80">
        <v>0</v>
      </c>
      <c r="Y5" s="80">
        <v>0</v>
      </c>
      <c r="Z5" s="80">
        <v>0</v>
      </c>
      <c r="AA5" s="80"/>
      <c r="AB5" s="80"/>
      <c r="AC5" s="80">
        <v>1</v>
      </c>
      <c r="AD5" s="80">
        <v>11</v>
      </c>
      <c r="AE5" s="80">
        <f t="shared" si="0"/>
        <v>457</v>
      </c>
    </row>
    <row r="6" spans="1:31" s="72" customFormat="1" ht="16.5">
      <c r="A6" s="73">
        <v>5</v>
      </c>
      <c r="B6" s="74" t="s">
        <v>334</v>
      </c>
      <c r="C6" s="299">
        <v>154</v>
      </c>
      <c r="D6" s="75" t="s">
        <v>335</v>
      </c>
      <c r="E6" s="75"/>
      <c r="F6" s="84">
        <v>918</v>
      </c>
      <c r="G6" s="75" t="s">
        <v>33</v>
      </c>
      <c r="H6" s="290">
        <v>703</v>
      </c>
      <c r="I6" s="80">
        <v>27</v>
      </c>
      <c r="J6" s="80">
        <v>69</v>
      </c>
      <c r="K6" s="80">
        <v>72</v>
      </c>
      <c r="L6" s="80">
        <v>7</v>
      </c>
      <c r="M6" s="80">
        <v>54</v>
      </c>
      <c r="N6" s="80">
        <v>14</v>
      </c>
      <c r="O6" s="80">
        <v>5</v>
      </c>
      <c r="P6" s="80">
        <v>11</v>
      </c>
      <c r="Q6" s="80">
        <v>9</v>
      </c>
      <c r="R6" s="80">
        <v>89</v>
      </c>
      <c r="S6" s="80">
        <v>0</v>
      </c>
      <c r="T6" s="80">
        <v>5</v>
      </c>
      <c r="U6" s="82">
        <v>2</v>
      </c>
      <c r="V6" s="82">
        <v>1</v>
      </c>
      <c r="W6" s="82">
        <v>0</v>
      </c>
      <c r="X6" s="80">
        <v>0</v>
      </c>
      <c r="Y6" s="80">
        <v>0</v>
      </c>
      <c r="Z6" s="80">
        <v>0</v>
      </c>
      <c r="AA6" s="80"/>
      <c r="AB6" s="80"/>
      <c r="AC6" s="80">
        <v>0</v>
      </c>
      <c r="AD6" s="80">
        <v>13</v>
      </c>
      <c r="AE6" s="80">
        <f t="shared" si="0"/>
        <v>378</v>
      </c>
    </row>
    <row r="7" spans="1:31" s="72" customFormat="1" ht="16.5">
      <c r="A7" s="73">
        <v>6</v>
      </c>
      <c r="B7" s="74" t="s">
        <v>334</v>
      </c>
      <c r="C7" s="299">
        <v>154</v>
      </c>
      <c r="D7" s="75" t="s">
        <v>335</v>
      </c>
      <c r="E7" s="75"/>
      <c r="F7" s="84">
        <v>918</v>
      </c>
      <c r="G7" s="75" t="s">
        <v>34</v>
      </c>
      <c r="H7" s="290">
        <v>703</v>
      </c>
      <c r="I7" s="80">
        <v>22</v>
      </c>
      <c r="J7" s="80">
        <v>53</v>
      </c>
      <c r="K7" s="80">
        <v>57</v>
      </c>
      <c r="L7" s="80">
        <v>11</v>
      </c>
      <c r="M7" s="80">
        <v>85</v>
      </c>
      <c r="N7" s="80">
        <v>16</v>
      </c>
      <c r="O7" s="80">
        <v>9</v>
      </c>
      <c r="P7" s="80">
        <v>21</v>
      </c>
      <c r="Q7" s="80">
        <v>17</v>
      </c>
      <c r="R7" s="80">
        <v>75</v>
      </c>
      <c r="S7" s="80">
        <v>0</v>
      </c>
      <c r="T7" s="80">
        <v>13</v>
      </c>
      <c r="U7" s="82">
        <v>5</v>
      </c>
      <c r="V7" s="82">
        <v>0</v>
      </c>
      <c r="W7" s="82">
        <v>0</v>
      </c>
      <c r="X7" s="80">
        <v>0</v>
      </c>
      <c r="Y7" s="80">
        <v>0</v>
      </c>
      <c r="Z7" s="80">
        <v>0</v>
      </c>
      <c r="AA7" s="80"/>
      <c r="AB7" s="80"/>
      <c r="AC7" s="80">
        <v>0</v>
      </c>
      <c r="AD7" s="80">
        <v>10</v>
      </c>
      <c r="AE7" s="80">
        <f t="shared" si="0"/>
        <v>394</v>
      </c>
    </row>
    <row r="8" spans="1:31" s="72" customFormat="1" ht="16.5">
      <c r="A8" s="73">
        <v>7</v>
      </c>
      <c r="B8" s="74" t="s">
        <v>334</v>
      </c>
      <c r="C8" s="299">
        <v>154</v>
      </c>
      <c r="D8" s="75" t="s">
        <v>335</v>
      </c>
      <c r="E8" s="75"/>
      <c r="F8" s="84">
        <v>918</v>
      </c>
      <c r="G8" s="75" t="s">
        <v>35</v>
      </c>
      <c r="H8" s="290">
        <v>703</v>
      </c>
      <c r="I8" s="80">
        <v>19</v>
      </c>
      <c r="J8" s="80">
        <v>43</v>
      </c>
      <c r="K8" s="80">
        <v>84</v>
      </c>
      <c r="L8" s="80">
        <v>6</v>
      </c>
      <c r="M8" s="80">
        <v>90</v>
      </c>
      <c r="N8" s="80">
        <v>23</v>
      </c>
      <c r="O8" s="80">
        <v>6</v>
      </c>
      <c r="P8" s="80">
        <v>18</v>
      </c>
      <c r="Q8" s="80">
        <v>9</v>
      </c>
      <c r="R8" s="80">
        <v>97</v>
      </c>
      <c r="S8" s="80">
        <v>0</v>
      </c>
      <c r="T8" s="80">
        <v>13</v>
      </c>
      <c r="U8" s="82">
        <v>3</v>
      </c>
      <c r="V8" s="82">
        <v>1</v>
      </c>
      <c r="W8" s="82">
        <v>0</v>
      </c>
      <c r="X8" s="80">
        <v>0</v>
      </c>
      <c r="Y8" s="80">
        <v>0</v>
      </c>
      <c r="Z8" s="80">
        <v>0</v>
      </c>
      <c r="AA8" s="80"/>
      <c r="AB8" s="80"/>
      <c r="AC8" s="80">
        <v>0</v>
      </c>
      <c r="AD8" s="80">
        <v>11</v>
      </c>
      <c r="AE8" s="80">
        <f t="shared" si="0"/>
        <v>423</v>
      </c>
    </row>
    <row r="9" spans="1:31" s="72" customFormat="1" ht="16.5">
      <c r="A9" s="73">
        <v>8</v>
      </c>
      <c r="B9" s="74" t="s">
        <v>334</v>
      </c>
      <c r="C9" s="299">
        <v>154</v>
      </c>
      <c r="D9" s="75" t="s">
        <v>335</v>
      </c>
      <c r="E9" s="75"/>
      <c r="F9" s="84">
        <v>918</v>
      </c>
      <c r="G9" s="75" t="s">
        <v>199</v>
      </c>
      <c r="H9" s="290">
        <v>702</v>
      </c>
      <c r="I9" s="80">
        <v>25</v>
      </c>
      <c r="J9" s="80">
        <v>48</v>
      </c>
      <c r="K9" s="80">
        <v>67</v>
      </c>
      <c r="L9" s="80">
        <v>4</v>
      </c>
      <c r="M9" s="80">
        <v>81</v>
      </c>
      <c r="N9" s="80">
        <v>16</v>
      </c>
      <c r="O9" s="80">
        <v>6</v>
      </c>
      <c r="P9" s="80">
        <v>22</v>
      </c>
      <c r="Q9" s="80">
        <v>8</v>
      </c>
      <c r="R9" s="80">
        <v>89</v>
      </c>
      <c r="S9" s="80">
        <v>0</v>
      </c>
      <c r="T9" s="80">
        <v>6</v>
      </c>
      <c r="U9" s="82">
        <v>3</v>
      </c>
      <c r="V9" s="82">
        <v>1</v>
      </c>
      <c r="W9" s="82">
        <v>0</v>
      </c>
      <c r="X9" s="80">
        <v>0</v>
      </c>
      <c r="Y9" s="80">
        <v>0</v>
      </c>
      <c r="Z9" s="80">
        <v>0</v>
      </c>
      <c r="AA9" s="80"/>
      <c r="AB9" s="80"/>
      <c r="AC9" s="80">
        <v>0</v>
      </c>
      <c r="AD9" s="80">
        <v>10</v>
      </c>
      <c r="AE9" s="80">
        <f t="shared" si="0"/>
        <v>386</v>
      </c>
    </row>
    <row r="10" spans="1:31" s="72" customFormat="1" ht="16.5">
      <c r="A10" s="73">
        <v>9</v>
      </c>
      <c r="B10" s="74" t="s">
        <v>334</v>
      </c>
      <c r="C10" s="299">
        <v>154</v>
      </c>
      <c r="D10" s="75" t="s">
        <v>335</v>
      </c>
      <c r="E10" s="75"/>
      <c r="F10" s="84">
        <v>919</v>
      </c>
      <c r="G10" s="75" t="s">
        <v>33</v>
      </c>
      <c r="H10" s="290">
        <v>727</v>
      </c>
      <c r="I10" s="80">
        <v>22</v>
      </c>
      <c r="J10" s="80">
        <v>40</v>
      </c>
      <c r="K10" s="80">
        <v>79</v>
      </c>
      <c r="L10" s="80">
        <v>3</v>
      </c>
      <c r="M10" s="80">
        <v>60</v>
      </c>
      <c r="N10" s="80">
        <v>9</v>
      </c>
      <c r="O10" s="80">
        <v>43</v>
      </c>
      <c r="P10" s="80">
        <v>8</v>
      </c>
      <c r="Q10" s="80">
        <v>16</v>
      </c>
      <c r="R10" s="80">
        <v>96</v>
      </c>
      <c r="S10" s="80">
        <v>0</v>
      </c>
      <c r="T10" s="80">
        <v>5</v>
      </c>
      <c r="U10" s="82">
        <v>2</v>
      </c>
      <c r="V10" s="82">
        <v>1</v>
      </c>
      <c r="W10" s="82">
        <v>0</v>
      </c>
      <c r="X10" s="80">
        <v>0</v>
      </c>
      <c r="Y10" s="80">
        <v>0</v>
      </c>
      <c r="Z10" s="80">
        <v>0</v>
      </c>
      <c r="AA10" s="80"/>
      <c r="AB10" s="80"/>
      <c r="AC10" s="80">
        <v>0</v>
      </c>
      <c r="AD10" s="80">
        <v>11</v>
      </c>
      <c r="AE10" s="80">
        <f t="shared" si="0"/>
        <v>395</v>
      </c>
    </row>
    <row r="11" spans="1:31" s="72" customFormat="1" ht="16.5">
      <c r="A11" s="73">
        <v>10</v>
      </c>
      <c r="B11" s="74" t="s">
        <v>334</v>
      </c>
      <c r="C11" s="299">
        <v>154</v>
      </c>
      <c r="D11" s="75" t="s">
        <v>335</v>
      </c>
      <c r="E11" s="75"/>
      <c r="F11" s="84">
        <v>919</v>
      </c>
      <c r="G11" s="182" t="s">
        <v>34</v>
      </c>
      <c r="H11" s="290">
        <v>727</v>
      </c>
      <c r="I11" s="80">
        <v>19</v>
      </c>
      <c r="J11" s="80">
        <v>46</v>
      </c>
      <c r="K11" s="80">
        <v>76</v>
      </c>
      <c r="L11" s="80">
        <v>5</v>
      </c>
      <c r="M11" s="80">
        <v>49</v>
      </c>
      <c r="N11" s="80">
        <v>16</v>
      </c>
      <c r="O11" s="80">
        <v>39</v>
      </c>
      <c r="P11" s="80">
        <v>8</v>
      </c>
      <c r="Q11" s="80">
        <v>12</v>
      </c>
      <c r="R11" s="80">
        <v>104</v>
      </c>
      <c r="S11" s="80">
        <v>0</v>
      </c>
      <c r="T11" s="80">
        <v>11</v>
      </c>
      <c r="U11" s="82">
        <v>4</v>
      </c>
      <c r="V11" s="82">
        <v>1</v>
      </c>
      <c r="W11" s="82">
        <v>0</v>
      </c>
      <c r="X11" s="80">
        <v>0</v>
      </c>
      <c r="Y11" s="80">
        <v>0</v>
      </c>
      <c r="Z11" s="80">
        <v>0</v>
      </c>
      <c r="AA11" s="80"/>
      <c r="AB11" s="80"/>
      <c r="AC11" s="80">
        <v>0</v>
      </c>
      <c r="AD11" s="80">
        <v>13</v>
      </c>
      <c r="AE11" s="80">
        <f t="shared" si="0"/>
        <v>403</v>
      </c>
    </row>
    <row r="12" spans="1:31" s="72" customFormat="1" ht="16.5">
      <c r="A12" s="73">
        <v>11</v>
      </c>
      <c r="B12" s="74" t="s">
        <v>334</v>
      </c>
      <c r="C12" s="299">
        <v>154</v>
      </c>
      <c r="D12" s="75" t="s">
        <v>335</v>
      </c>
      <c r="E12" s="75"/>
      <c r="F12" s="84">
        <v>919</v>
      </c>
      <c r="G12" s="75" t="s">
        <v>35</v>
      </c>
      <c r="H12" s="290">
        <v>727</v>
      </c>
      <c r="I12" s="80">
        <v>19</v>
      </c>
      <c r="J12" s="80">
        <v>60</v>
      </c>
      <c r="K12" s="80">
        <v>81</v>
      </c>
      <c r="L12" s="80">
        <v>6</v>
      </c>
      <c r="M12" s="80">
        <v>48</v>
      </c>
      <c r="N12" s="80">
        <v>18</v>
      </c>
      <c r="O12" s="80">
        <v>25</v>
      </c>
      <c r="P12" s="80">
        <v>5</v>
      </c>
      <c r="Q12" s="80">
        <v>8</v>
      </c>
      <c r="R12" s="80">
        <v>117</v>
      </c>
      <c r="S12" s="80">
        <v>0</v>
      </c>
      <c r="T12" s="80">
        <v>7</v>
      </c>
      <c r="U12" s="82">
        <v>1</v>
      </c>
      <c r="V12" s="82">
        <v>1</v>
      </c>
      <c r="W12" s="82">
        <v>0</v>
      </c>
      <c r="X12" s="80">
        <v>0</v>
      </c>
      <c r="Y12" s="80">
        <v>0</v>
      </c>
      <c r="Z12" s="80">
        <v>0</v>
      </c>
      <c r="AA12" s="80"/>
      <c r="AB12" s="80"/>
      <c r="AC12" s="80">
        <v>0</v>
      </c>
      <c r="AD12" s="80">
        <v>10</v>
      </c>
      <c r="AE12" s="80">
        <f t="shared" si="0"/>
        <v>406</v>
      </c>
    </row>
    <row r="13" spans="1:31" s="72" customFormat="1" ht="16.5">
      <c r="A13" s="287">
        <v>12</v>
      </c>
      <c r="B13" s="288" t="s">
        <v>334</v>
      </c>
      <c r="C13" s="299">
        <v>154</v>
      </c>
      <c r="D13" s="289" t="s">
        <v>335</v>
      </c>
      <c r="E13" s="75"/>
      <c r="F13" s="84">
        <v>919</v>
      </c>
      <c r="G13" s="75" t="s">
        <v>199</v>
      </c>
      <c r="H13" s="290">
        <v>727</v>
      </c>
      <c r="I13" s="80">
        <v>13</v>
      </c>
      <c r="J13" s="80">
        <v>62</v>
      </c>
      <c r="K13" s="80">
        <v>84</v>
      </c>
      <c r="L13" s="80">
        <v>1</v>
      </c>
      <c r="M13" s="80">
        <v>39</v>
      </c>
      <c r="N13" s="80">
        <v>26</v>
      </c>
      <c r="O13" s="80">
        <v>24</v>
      </c>
      <c r="P13" s="80">
        <v>5</v>
      </c>
      <c r="Q13" s="80">
        <v>14</v>
      </c>
      <c r="R13" s="80">
        <v>96</v>
      </c>
      <c r="S13" s="80">
        <v>0</v>
      </c>
      <c r="T13" s="80">
        <v>4</v>
      </c>
      <c r="U13" s="82">
        <v>3</v>
      </c>
      <c r="V13" s="82">
        <v>0</v>
      </c>
      <c r="W13" s="82">
        <v>0</v>
      </c>
      <c r="X13" s="80">
        <v>0</v>
      </c>
      <c r="Y13" s="80">
        <v>0</v>
      </c>
      <c r="Z13" s="80">
        <v>0</v>
      </c>
      <c r="AA13" s="80"/>
      <c r="AB13" s="80"/>
      <c r="AC13" s="80">
        <v>1</v>
      </c>
      <c r="AD13" s="80">
        <v>15</v>
      </c>
      <c r="AE13" s="80">
        <f t="shared" si="0"/>
        <v>387</v>
      </c>
    </row>
    <row r="14" spans="1:31" s="72" customFormat="1" ht="16.5">
      <c r="A14" s="287">
        <v>13</v>
      </c>
      <c r="B14" s="288" t="s">
        <v>334</v>
      </c>
      <c r="C14" s="299">
        <v>154</v>
      </c>
      <c r="D14" s="289" t="s">
        <v>335</v>
      </c>
      <c r="E14" s="75"/>
      <c r="F14" s="84">
        <v>919</v>
      </c>
      <c r="G14" s="75" t="s">
        <v>337</v>
      </c>
      <c r="H14" s="290">
        <v>727</v>
      </c>
      <c r="I14" s="80">
        <v>25</v>
      </c>
      <c r="J14" s="80">
        <v>33</v>
      </c>
      <c r="K14" s="80">
        <v>82</v>
      </c>
      <c r="L14" s="80">
        <v>6</v>
      </c>
      <c r="M14" s="80">
        <v>52</v>
      </c>
      <c r="N14" s="80">
        <v>19</v>
      </c>
      <c r="O14" s="80">
        <v>31</v>
      </c>
      <c r="P14" s="80">
        <v>10</v>
      </c>
      <c r="Q14" s="80">
        <v>8</v>
      </c>
      <c r="R14" s="80">
        <v>85</v>
      </c>
      <c r="S14" s="80"/>
      <c r="T14" s="80">
        <v>10</v>
      </c>
      <c r="U14" s="82">
        <v>5</v>
      </c>
      <c r="V14" s="82">
        <v>1</v>
      </c>
      <c r="W14" s="82">
        <v>0</v>
      </c>
      <c r="X14" s="80">
        <v>0</v>
      </c>
      <c r="Y14" s="80">
        <v>0</v>
      </c>
      <c r="Z14" s="80">
        <v>0</v>
      </c>
      <c r="AA14" s="80"/>
      <c r="AB14" s="80"/>
      <c r="AC14" s="80">
        <v>0</v>
      </c>
      <c r="AD14" s="80">
        <v>19</v>
      </c>
      <c r="AE14" s="80">
        <f t="shared" si="0"/>
        <v>386</v>
      </c>
    </row>
    <row r="15" spans="1:31" s="72" customFormat="1" ht="16.5">
      <c r="A15" s="287">
        <v>14</v>
      </c>
      <c r="B15" s="74" t="s">
        <v>334</v>
      </c>
      <c r="C15" s="299">
        <v>154</v>
      </c>
      <c r="D15" s="75" t="s">
        <v>335</v>
      </c>
      <c r="E15" s="75" t="s">
        <v>336</v>
      </c>
      <c r="F15" s="84">
        <v>919</v>
      </c>
      <c r="G15" s="75" t="s">
        <v>338</v>
      </c>
      <c r="H15" s="290">
        <v>726</v>
      </c>
      <c r="I15" s="80">
        <v>23</v>
      </c>
      <c r="J15" s="80">
        <v>61</v>
      </c>
      <c r="K15" s="80">
        <v>87</v>
      </c>
      <c r="L15" s="80">
        <v>9</v>
      </c>
      <c r="M15" s="80">
        <v>50</v>
      </c>
      <c r="N15" s="80">
        <v>19</v>
      </c>
      <c r="O15" s="80">
        <v>30</v>
      </c>
      <c r="P15" s="80">
        <v>6</v>
      </c>
      <c r="Q15" s="80">
        <v>16</v>
      </c>
      <c r="R15" s="80">
        <v>96</v>
      </c>
      <c r="S15" s="80">
        <v>0</v>
      </c>
      <c r="T15" s="80">
        <v>8</v>
      </c>
      <c r="U15" s="82">
        <v>3</v>
      </c>
      <c r="V15" s="82">
        <v>2</v>
      </c>
      <c r="W15" s="82">
        <v>0</v>
      </c>
      <c r="X15" s="80">
        <v>0</v>
      </c>
      <c r="Y15" s="80">
        <v>0</v>
      </c>
      <c r="Z15" s="80">
        <v>0</v>
      </c>
      <c r="AA15" s="80"/>
      <c r="AB15" s="80"/>
      <c r="AC15" s="80">
        <v>0</v>
      </c>
      <c r="AD15" s="80">
        <v>17</v>
      </c>
      <c r="AE15" s="80">
        <f t="shared" si="0"/>
        <v>427</v>
      </c>
    </row>
    <row r="16" spans="1:31" s="72" customFormat="1" ht="16.5">
      <c r="C16" s="86" t="s">
        <v>65</v>
      </c>
      <c r="D16" s="688" t="s">
        <v>66</v>
      </c>
      <c r="E16" s="688"/>
      <c r="F16" s="89"/>
      <c r="G16" s="89"/>
      <c r="H16" s="88">
        <f>SUM(H2:H15)</f>
        <v>10083</v>
      </c>
      <c r="I16" s="88">
        <f>SUM(I2:I15)</f>
        <v>304</v>
      </c>
      <c r="J16" s="88">
        <f t="shared" ref="J16:AA16" si="1">SUM(J2:J15)</f>
        <v>690</v>
      </c>
      <c r="K16" s="88">
        <f t="shared" si="1"/>
        <v>1351</v>
      </c>
      <c r="L16" s="88">
        <f t="shared" si="1"/>
        <v>70</v>
      </c>
      <c r="M16" s="88">
        <f t="shared" si="1"/>
        <v>1049</v>
      </c>
      <c r="N16" s="88">
        <f t="shared" si="1"/>
        <v>233</v>
      </c>
      <c r="O16" s="88">
        <f t="shared" si="1"/>
        <v>262</v>
      </c>
      <c r="P16" s="88">
        <f t="shared" si="1"/>
        <v>143</v>
      </c>
      <c r="Q16" s="88">
        <f t="shared" si="1"/>
        <v>193</v>
      </c>
      <c r="R16" s="88">
        <f t="shared" si="1"/>
        <v>1203</v>
      </c>
      <c r="S16" s="88">
        <f t="shared" si="1"/>
        <v>0</v>
      </c>
      <c r="T16" s="88">
        <f t="shared" si="1"/>
        <v>99</v>
      </c>
      <c r="U16" s="88">
        <f t="shared" si="1"/>
        <v>47</v>
      </c>
      <c r="V16" s="88">
        <f t="shared" si="1"/>
        <v>12</v>
      </c>
      <c r="W16" s="88">
        <f t="shared" si="1"/>
        <v>0</v>
      </c>
      <c r="X16" s="88">
        <f t="shared" si="1"/>
        <v>0</v>
      </c>
      <c r="Y16" s="88">
        <f t="shared" si="1"/>
        <v>0</v>
      </c>
      <c r="Z16" s="88">
        <f t="shared" si="1"/>
        <v>0</v>
      </c>
      <c r="AA16" s="88">
        <f t="shared" si="1"/>
        <v>0</v>
      </c>
      <c r="AB16" s="88">
        <f>SUM(AB2:AB15)</f>
        <v>0</v>
      </c>
      <c r="AC16" s="88">
        <f>SUM(AC2:AC15)</f>
        <v>3</v>
      </c>
      <c r="AD16" s="88">
        <f>SUM(AD2:AD15)</f>
        <v>165</v>
      </c>
      <c r="AE16" s="88">
        <f>SUM(AE2:AE15)</f>
        <v>5824</v>
      </c>
    </row>
    <row r="17" spans="3:28" s="72" customFormat="1" ht="16.5">
      <c r="F17" s="83"/>
      <c r="G17" s="83"/>
      <c r="U17" s="72">
        <f>U16/2</f>
        <v>23.5</v>
      </c>
      <c r="V17" s="72">
        <f>V16/2</f>
        <v>6</v>
      </c>
    </row>
    <row r="18" spans="3:28" s="72" customFormat="1" ht="16.5">
      <c r="C18" s="86" t="s">
        <v>67</v>
      </c>
      <c r="D18" s="689" t="s">
        <v>68</v>
      </c>
      <c r="E18" s="690"/>
      <c r="F18" s="690"/>
      <c r="G18" s="691"/>
      <c r="H18" s="87" t="s">
        <v>8</v>
      </c>
      <c r="I18" s="79" t="s">
        <v>9</v>
      </c>
      <c r="J18" s="79" t="s">
        <v>10</v>
      </c>
      <c r="K18" s="79" t="s">
        <v>11</v>
      </c>
      <c r="L18" s="79" t="s">
        <v>12</v>
      </c>
      <c r="M18" s="79" t="s">
        <v>13</v>
      </c>
      <c r="N18" s="79" t="s">
        <v>14</v>
      </c>
      <c r="O18" s="79" t="s">
        <v>15</v>
      </c>
      <c r="P18" s="79" t="s">
        <v>16</v>
      </c>
      <c r="Q18" s="79" t="s">
        <v>17</v>
      </c>
      <c r="R18" s="79" t="s">
        <v>18</v>
      </c>
      <c r="S18" s="79" t="s">
        <v>19</v>
      </c>
      <c r="T18" s="79" t="s">
        <v>20</v>
      </c>
      <c r="U18" s="79" t="s">
        <v>24</v>
      </c>
      <c r="V18" s="79" t="s">
        <v>25</v>
      </c>
      <c r="W18" s="79" t="s">
        <v>26</v>
      </c>
      <c r="X18" s="79" t="s">
        <v>27</v>
      </c>
      <c r="Y18" s="79" t="s">
        <v>28</v>
      </c>
      <c r="Z18" s="79" t="s">
        <v>29</v>
      </c>
      <c r="AA18" s="79" t="s">
        <v>30</v>
      </c>
      <c r="AB18" s="79" t="s">
        <v>31</v>
      </c>
    </row>
    <row r="19" spans="3:28" s="72" customFormat="1" ht="16.5">
      <c r="D19" s="692"/>
      <c r="E19" s="693"/>
      <c r="F19" s="693"/>
      <c r="G19" s="694"/>
      <c r="H19" s="80">
        <f>H16</f>
        <v>10083</v>
      </c>
      <c r="I19" s="80">
        <f>I16+23</f>
        <v>327</v>
      </c>
      <c r="J19" s="80">
        <f>J16+6</f>
        <v>696</v>
      </c>
      <c r="K19" s="80">
        <f>K16+24</f>
        <v>1375</v>
      </c>
      <c r="L19" s="80">
        <f>L16+6</f>
        <v>76</v>
      </c>
      <c r="M19" s="80">
        <f t="shared" ref="M19:T19" si="2">M16</f>
        <v>1049</v>
      </c>
      <c r="N19" s="80">
        <f t="shared" si="2"/>
        <v>233</v>
      </c>
      <c r="O19" s="80">
        <f t="shared" si="2"/>
        <v>262</v>
      </c>
      <c r="P19" s="80">
        <f t="shared" si="2"/>
        <v>143</v>
      </c>
      <c r="Q19" s="80">
        <f t="shared" si="2"/>
        <v>193</v>
      </c>
      <c r="R19" s="80">
        <f t="shared" si="2"/>
        <v>1203</v>
      </c>
      <c r="S19" s="80">
        <f t="shared" si="2"/>
        <v>0</v>
      </c>
      <c r="T19" s="80">
        <f t="shared" si="2"/>
        <v>99</v>
      </c>
      <c r="U19" s="80">
        <f>X2</f>
        <v>0</v>
      </c>
      <c r="V19" s="80">
        <f>Y2</f>
        <v>0</v>
      </c>
      <c r="W19" s="80">
        <f>Z2</f>
        <v>0</v>
      </c>
      <c r="X19" s="80">
        <f>AA2</f>
        <v>0</v>
      </c>
      <c r="Y19" s="80">
        <f>AB2</f>
        <v>0</v>
      </c>
      <c r="Z19" s="80">
        <f>AC16</f>
        <v>3</v>
      </c>
      <c r="AA19" s="80">
        <f>AD16</f>
        <v>165</v>
      </c>
      <c r="AB19" s="80">
        <f>SUM(I19:AA19)</f>
        <v>5824</v>
      </c>
    </row>
    <row r="20" spans="3:28" s="72" customFormat="1" ht="16.5">
      <c r="F20" s="83"/>
      <c r="G20" s="83"/>
    </row>
    <row r="21" spans="3:28" s="72" customFormat="1" ht="30.75" customHeight="1">
      <c r="C21" s="86" t="s">
        <v>69</v>
      </c>
      <c r="D21" s="695" t="s">
        <v>70</v>
      </c>
      <c r="E21" s="695"/>
      <c r="F21" s="695"/>
      <c r="G21" s="695"/>
      <c r="H21" s="87" t="s">
        <v>8</v>
      </c>
      <c r="I21" s="696" t="s">
        <v>71</v>
      </c>
      <c r="J21" s="696"/>
      <c r="K21" s="696" t="s">
        <v>72</v>
      </c>
      <c r="L21" s="696"/>
      <c r="M21" s="79" t="s">
        <v>13</v>
      </c>
      <c r="N21" s="79" t="s">
        <v>14</v>
      </c>
      <c r="O21" s="79" t="s">
        <v>15</v>
      </c>
      <c r="P21" s="79" t="s">
        <v>16</v>
      </c>
      <c r="Q21" s="79" t="s">
        <v>17</v>
      </c>
      <c r="R21" s="79" t="s">
        <v>18</v>
      </c>
      <c r="S21" s="79" t="s">
        <v>19</v>
      </c>
      <c r="T21" s="79" t="s">
        <v>20</v>
      </c>
      <c r="U21" s="79" t="s">
        <v>24</v>
      </c>
      <c r="V21" s="79" t="s">
        <v>25</v>
      </c>
      <c r="W21" s="79" t="s">
        <v>26</v>
      </c>
      <c r="X21" s="79" t="s">
        <v>27</v>
      </c>
      <c r="Y21" s="79" t="s">
        <v>28</v>
      </c>
      <c r="Z21" s="79" t="s">
        <v>29</v>
      </c>
      <c r="AA21" s="79" t="s">
        <v>30</v>
      </c>
      <c r="AB21" s="79" t="s">
        <v>31</v>
      </c>
    </row>
    <row r="22" spans="3:28" s="72" customFormat="1" ht="16.5">
      <c r="D22" s="695"/>
      <c r="E22" s="695"/>
      <c r="F22" s="695"/>
      <c r="G22" s="695"/>
      <c r="H22" s="80">
        <f>H16</f>
        <v>10083</v>
      </c>
      <c r="I22" s="697">
        <f>I19+K19</f>
        <v>1702</v>
      </c>
      <c r="J22" s="697"/>
      <c r="K22" s="697">
        <f>J19+L19</f>
        <v>772</v>
      </c>
      <c r="L22" s="697"/>
      <c r="M22" s="80">
        <f>M19</f>
        <v>1049</v>
      </c>
      <c r="N22" s="80">
        <f t="shared" ref="N22:AA22" si="3">N19</f>
        <v>233</v>
      </c>
      <c r="O22" s="80">
        <f t="shared" si="3"/>
        <v>262</v>
      </c>
      <c r="P22" s="80">
        <f t="shared" si="3"/>
        <v>143</v>
      </c>
      <c r="Q22" s="80">
        <f t="shared" si="3"/>
        <v>193</v>
      </c>
      <c r="R22" s="80">
        <f t="shared" si="3"/>
        <v>1203</v>
      </c>
      <c r="S22" s="80" t="s">
        <v>799</v>
      </c>
      <c r="T22" s="80">
        <f t="shared" si="3"/>
        <v>99</v>
      </c>
      <c r="U22" s="80" t="s">
        <v>799</v>
      </c>
      <c r="V22" s="294" t="s">
        <v>799</v>
      </c>
      <c r="W22" s="294" t="s">
        <v>799</v>
      </c>
      <c r="X22" s="294" t="s">
        <v>799</v>
      </c>
      <c r="Y22" s="294" t="s">
        <v>799</v>
      </c>
      <c r="Z22" s="80">
        <f t="shared" si="3"/>
        <v>3</v>
      </c>
      <c r="AA22" s="80">
        <f t="shared" si="3"/>
        <v>165</v>
      </c>
      <c r="AB22" s="80">
        <f>SUM(I22:AA22)</f>
        <v>5824</v>
      </c>
    </row>
  </sheetData>
  <mergeCells count="7">
    <mergeCell ref="D16:E16"/>
    <mergeCell ref="D18:G19"/>
    <mergeCell ref="D21:G22"/>
    <mergeCell ref="I21:J21"/>
    <mergeCell ref="K21:L21"/>
    <mergeCell ref="I22:J22"/>
    <mergeCell ref="K22:L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3"/>
  <sheetViews>
    <sheetView topLeftCell="D1" workbookViewId="0">
      <pane ySplit="1" topLeftCell="A366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7" style="371" bestFit="1" customWidth="1"/>
    <col min="2" max="2" width="5" style="371" bestFit="1" customWidth="1"/>
    <col min="3" max="3" width="4.140625" style="371" bestFit="1" customWidth="1"/>
    <col min="4" max="4" width="18" style="371" bestFit="1" customWidth="1"/>
    <col min="5" max="5" width="10.140625" style="371" bestFit="1" customWidth="1"/>
    <col min="6" max="6" width="10.140625" style="371" customWidth="1"/>
    <col min="7" max="7" width="17.85546875" style="371" bestFit="1" customWidth="1"/>
    <col min="8" max="8" width="10" style="371" bestFit="1" customWidth="1"/>
    <col min="9" max="10" width="6" style="371" bestFit="1" customWidth="1"/>
    <col min="11" max="11" width="5" style="371" bestFit="1" customWidth="1"/>
    <col min="12" max="12" width="5.28515625" style="371" bestFit="1" customWidth="1"/>
    <col min="13" max="17" width="5" style="371" bestFit="1" customWidth="1"/>
    <col min="18" max="18" width="7.7109375" style="371" bestFit="1" customWidth="1"/>
    <col min="19" max="20" width="5" style="371" bestFit="1" customWidth="1"/>
    <col min="21" max="21" width="8" style="371" bestFit="1" customWidth="1"/>
    <col min="22" max="22" width="8.5703125" style="371" bestFit="1" customWidth="1"/>
    <col min="23" max="23" width="8" style="371" bestFit="1" customWidth="1"/>
    <col min="24" max="27" width="5.5703125" style="371" bestFit="1" customWidth="1"/>
    <col min="28" max="28" width="9.7109375" style="371" bestFit="1" customWidth="1"/>
    <col min="29" max="29" width="4.42578125" style="371" bestFit="1" customWidth="1"/>
    <col min="30" max="30" width="6.5703125" style="371" bestFit="1" customWidth="1"/>
    <col min="31" max="31" width="9.7109375" style="371" bestFit="1" customWidth="1"/>
    <col min="32" max="16384" width="11.42578125" style="371"/>
  </cols>
  <sheetData>
    <row r="1" spans="1:31" s="275" customFormat="1" ht="16.5">
      <c r="A1" s="366" t="s">
        <v>1</v>
      </c>
      <c r="B1" s="367" t="s">
        <v>2</v>
      </c>
      <c r="C1" s="368" t="s">
        <v>3</v>
      </c>
      <c r="D1" s="366" t="s">
        <v>4</v>
      </c>
      <c r="E1" s="366" t="s">
        <v>5</v>
      </c>
      <c r="F1" s="369" t="s">
        <v>6</v>
      </c>
      <c r="G1" s="369" t="s">
        <v>7</v>
      </c>
      <c r="H1" s="369" t="s">
        <v>8</v>
      </c>
      <c r="I1" s="370" t="s">
        <v>9</v>
      </c>
      <c r="J1" s="370" t="s">
        <v>10</v>
      </c>
      <c r="K1" s="370" t="s">
        <v>11</v>
      </c>
      <c r="L1" s="370" t="s">
        <v>12</v>
      </c>
      <c r="M1" s="370" t="s">
        <v>13</v>
      </c>
      <c r="N1" s="370" t="s">
        <v>14</v>
      </c>
      <c r="O1" s="370" t="s">
        <v>15</v>
      </c>
      <c r="P1" s="370" t="s">
        <v>16</v>
      </c>
      <c r="Q1" s="370" t="s">
        <v>17</v>
      </c>
      <c r="R1" s="370" t="s">
        <v>18</v>
      </c>
      <c r="S1" s="370" t="s">
        <v>19</v>
      </c>
      <c r="T1" s="370" t="s">
        <v>20</v>
      </c>
      <c r="U1" s="370" t="s">
        <v>21</v>
      </c>
      <c r="V1" s="370" t="s">
        <v>22</v>
      </c>
      <c r="W1" s="370" t="s">
        <v>23</v>
      </c>
      <c r="X1" s="370" t="s">
        <v>24</v>
      </c>
      <c r="Y1" s="370" t="s">
        <v>25</v>
      </c>
      <c r="Z1" s="370" t="s">
        <v>26</v>
      </c>
      <c r="AA1" s="370" t="s">
        <v>27</v>
      </c>
      <c r="AB1" s="370" t="s">
        <v>28</v>
      </c>
      <c r="AC1" s="370" t="s">
        <v>29</v>
      </c>
      <c r="AD1" s="370" t="s">
        <v>30</v>
      </c>
      <c r="AE1" s="370" t="s">
        <v>31</v>
      </c>
    </row>
    <row r="2" spans="1:31" s="275" customFormat="1" ht="16.5">
      <c r="A2" s="20">
        <v>1</v>
      </c>
      <c r="B2" s="20">
        <v>14</v>
      </c>
      <c r="C2" s="20">
        <v>66</v>
      </c>
      <c r="D2" s="20" t="s">
        <v>596</v>
      </c>
      <c r="E2" s="20"/>
      <c r="F2" s="559">
        <v>470</v>
      </c>
      <c r="G2" s="20" t="s">
        <v>33</v>
      </c>
      <c r="H2" s="20">
        <v>691</v>
      </c>
      <c r="I2" s="20">
        <v>60</v>
      </c>
      <c r="J2" s="20">
        <v>57</v>
      </c>
      <c r="K2" s="20">
        <v>22</v>
      </c>
      <c r="L2" s="20">
        <v>21</v>
      </c>
      <c r="M2" s="20">
        <v>13</v>
      </c>
      <c r="N2" s="20">
        <v>0</v>
      </c>
      <c r="O2" s="20">
        <v>8</v>
      </c>
      <c r="P2" s="20">
        <v>1</v>
      </c>
      <c r="Q2" s="20">
        <v>4</v>
      </c>
      <c r="R2" s="20">
        <v>113</v>
      </c>
      <c r="T2" s="20">
        <v>2</v>
      </c>
      <c r="U2" s="20">
        <v>4</v>
      </c>
      <c r="V2" s="20">
        <v>2</v>
      </c>
      <c r="W2" s="20">
        <v>0</v>
      </c>
      <c r="X2" s="20">
        <v>11</v>
      </c>
      <c r="Y2" s="20">
        <v>2</v>
      </c>
      <c r="Z2" s="20">
        <v>3</v>
      </c>
      <c r="AA2" s="20">
        <v>2</v>
      </c>
      <c r="AB2" s="20">
        <v>11</v>
      </c>
      <c r="AC2" s="20">
        <v>0</v>
      </c>
      <c r="AD2" s="20">
        <v>12</v>
      </c>
      <c r="AE2" s="20">
        <f t="shared" ref="AE2:AE29" si="0">SUM(I2:AD2)</f>
        <v>348</v>
      </c>
    </row>
    <row r="3" spans="1:31" s="275" customFormat="1" ht="16.5">
      <c r="A3" s="20">
        <v>2</v>
      </c>
      <c r="B3" s="20">
        <v>14</v>
      </c>
      <c r="C3" s="20">
        <v>66</v>
      </c>
      <c r="D3" s="20" t="s">
        <v>596</v>
      </c>
      <c r="E3" s="20"/>
      <c r="F3" s="524">
        <v>470</v>
      </c>
      <c r="G3" s="20" t="s">
        <v>34</v>
      </c>
      <c r="H3" s="20">
        <v>691</v>
      </c>
      <c r="I3" s="20">
        <v>53</v>
      </c>
      <c r="J3" s="20">
        <v>66</v>
      </c>
      <c r="K3" s="20">
        <v>9</v>
      </c>
      <c r="L3" s="20">
        <v>29</v>
      </c>
      <c r="M3" s="20">
        <v>15</v>
      </c>
      <c r="N3" s="20">
        <v>4</v>
      </c>
      <c r="O3" s="20">
        <v>3</v>
      </c>
      <c r="P3" s="20">
        <v>10</v>
      </c>
      <c r="Q3" s="20">
        <v>4</v>
      </c>
      <c r="R3" s="20">
        <v>84</v>
      </c>
      <c r="T3" s="20">
        <v>6</v>
      </c>
      <c r="U3" s="20">
        <v>3</v>
      </c>
      <c r="V3" s="20">
        <v>7</v>
      </c>
      <c r="W3" s="20">
        <v>0</v>
      </c>
      <c r="X3" s="20">
        <v>11</v>
      </c>
      <c r="Y3" s="20">
        <v>1</v>
      </c>
      <c r="Z3" s="20">
        <v>3</v>
      </c>
      <c r="AA3" s="20">
        <v>5</v>
      </c>
      <c r="AB3" s="20">
        <v>16</v>
      </c>
      <c r="AC3" s="20">
        <v>0</v>
      </c>
      <c r="AD3" s="20">
        <v>8</v>
      </c>
      <c r="AE3" s="20">
        <f t="shared" si="0"/>
        <v>337</v>
      </c>
    </row>
    <row r="4" spans="1:31" s="275" customFormat="1" ht="16.5">
      <c r="A4" s="20">
        <v>3</v>
      </c>
      <c r="B4" s="20">
        <v>14</v>
      </c>
      <c r="C4" s="20">
        <v>66</v>
      </c>
      <c r="D4" s="20" t="s">
        <v>596</v>
      </c>
      <c r="E4" s="20"/>
      <c r="F4" s="524">
        <v>470</v>
      </c>
      <c r="G4" s="20" t="s">
        <v>35</v>
      </c>
      <c r="H4" s="20">
        <v>691</v>
      </c>
      <c r="I4" s="20">
        <v>52</v>
      </c>
      <c r="J4" s="20">
        <v>60</v>
      </c>
      <c r="K4" s="20">
        <v>11</v>
      </c>
      <c r="L4" s="20">
        <v>19</v>
      </c>
      <c r="M4" s="20">
        <v>22</v>
      </c>
      <c r="N4" s="20">
        <v>3</v>
      </c>
      <c r="O4" s="20">
        <v>3</v>
      </c>
      <c r="P4" s="20">
        <v>5</v>
      </c>
      <c r="Q4" s="20">
        <v>5</v>
      </c>
      <c r="R4" s="20">
        <v>96</v>
      </c>
      <c r="T4" s="20">
        <v>3</v>
      </c>
      <c r="U4" s="20">
        <v>5</v>
      </c>
      <c r="V4" s="20">
        <v>1</v>
      </c>
      <c r="W4" s="20">
        <v>0</v>
      </c>
      <c r="X4" s="20">
        <v>10</v>
      </c>
      <c r="Y4" s="20">
        <v>2</v>
      </c>
      <c r="Z4" s="20">
        <v>10</v>
      </c>
      <c r="AA4" s="20">
        <v>2</v>
      </c>
      <c r="AB4" s="20">
        <v>9</v>
      </c>
      <c r="AC4" s="20">
        <v>0</v>
      </c>
      <c r="AD4" s="20">
        <v>11</v>
      </c>
      <c r="AE4" s="20">
        <f t="shared" si="0"/>
        <v>329</v>
      </c>
    </row>
    <row r="5" spans="1:31" s="275" customFormat="1" ht="16.5">
      <c r="A5" s="20">
        <v>4</v>
      </c>
      <c r="B5" s="20">
        <v>14</v>
      </c>
      <c r="C5" s="20">
        <v>66</v>
      </c>
      <c r="D5" s="20" t="s">
        <v>596</v>
      </c>
      <c r="E5" s="20"/>
      <c r="F5" s="524">
        <v>470</v>
      </c>
      <c r="G5" s="20" t="s">
        <v>199</v>
      </c>
      <c r="H5" s="20">
        <v>690</v>
      </c>
      <c r="I5" s="20">
        <v>69</v>
      </c>
      <c r="J5" s="20">
        <v>55</v>
      </c>
      <c r="K5" s="20">
        <v>25</v>
      </c>
      <c r="L5" s="20">
        <v>7</v>
      </c>
      <c r="M5" s="20">
        <v>20</v>
      </c>
      <c r="N5" s="20">
        <v>3</v>
      </c>
      <c r="O5" s="20">
        <v>2</v>
      </c>
      <c r="P5" s="20">
        <v>4</v>
      </c>
      <c r="Q5" s="20">
        <v>3</v>
      </c>
      <c r="R5" s="20">
        <v>89</v>
      </c>
      <c r="T5" s="20">
        <v>8</v>
      </c>
      <c r="U5" s="20">
        <v>3</v>
      </c>
      <c r="V5" s="20">
        <v>3</v>
      </c>
      <c r="W5" s="20">
        <v>0</v>
      </c>
      <c r="X5" s="20">
        <v>12</v>
      </c>
      <c r="Y5" s="20">
        <v>0</v>
      </c>
      <c r="Z5" s="20">
        <v>4</v>
      </c>
      <c r="AA5" s="20">
        <v>4</v>
      </c>
      <c r="AB5" s="20">
        <v>15</v>
      </c>
      <c r="AC5" s="20">
        <v>0</v>
      </c>
      <c r="AD5" s="20">
        <v>6</v>
      </c>
      <c r="AE5" s="20">
        <f t="shared" si="0"/>
        <v>332</v>
      </c>
    </row>
    <row r="6" spans="1:31" s="275" customFormat="1" ht="16.5">
      <c r="A6" s="20">
        <v>5</v>
      </c>
      <c r="B6" s="20">
        <v>14</v>
      </c>
      <c r="C6" s="20">
        <v>66</v>
      </c>
      <c r="D6" s="20" t="s">
        <v>596</v>
      </c>
      <c r="E6" s="289"/>
      <c r="F6" s="524">
        <v>470</v>
      </c>
      <c r="G6" s="20" t="s">
        <v>337</v>
      </c>
      <c r="H6" s="20">
        <v>690</v>
      </c>
      <c r="I6" s="20">
        <v>47</v>
      </c>
      <c r="J6" s="20">
        <v>54</v>
      </c>
      <c r="K6" s="20">
        <v>10</v>
      </c>
      <c r="L6" s="20">
        <v>22</v>
      </c>
      <c r="M6" s="20">
        <v>17</v>
      </c>
      <c r="N6" s="20">
        <v>2</v>
      </c>
      <c r="O6" s="20">
        <v>3</v>
      </c>
      <c r="P6" s="20">
        <v>1</v>
      </c>
      <c r="Q6" s="20">
        <v>3</v>
      </c>
      <c r="R6" s="20">
        <v>84</v>
      </c>
      <c r="T6" s="20">
        <v>4</v>
      </c>
      <c r="U6" s="20">
        <v>2</v>
      </c>
      <c r="V6" s="20">
        <v>4</v>
      </c>
      <c r="W6" s="20">
        <v>0</v>
      </c>
      <c r="X6" s="20">
        <v>9</v>
      </c>
      <c r="Y6" s="20">
        <v>5</v>
      </c>
      <c r="Z6" s="20">
        <v>8</v>
      </c>
      <c r="AA6" s="20">
        <v>2</v>
      </c>
      <c r="AB6" s="20">
        <v>19</v>
      </c>
      <c r="AC6" s="20">
        <v>0</v>
      </c>
      <c r="AD6" s="20">
        <v>12</v>
      </c>
      <c r="AE6" s="20">
        <f t="shared" si="0"/>
        <v>308</v>
      </c>
    </row>
    <row r="7" spans="1:31" s="275" customFormat="1" ht="16.5">
      <c r="A7" s="20">
        <v>6</v>
      </c>
      <c r="B7" s="20">
        <v>14</v>
      </c>
      <c r="C7" s="20">
        <v>66</v>
      </c>
      <c r="D7" s="20" t="s">
        <v>596</v>
      </c>
      <c r="E7" s="289"/>
      <c r="F7" s="524">
        <v>470</v>
      </c>
      <c r="G7" s="20" t="s">
        <v>338</v>
      </c>
      <c r="H7" s="20">
        <v>690</v>
      </c>
      <c r="I7" s="20">
        <v>50</v>
      </c>
      <c r="J7" s="20">
        <v>47</v>
      </c>
      <c r="K7" s="20">
        <v>18</v>
      </c>
      <c r="L7" s="20">
        <v>16</v>
      </c>
      <c r="M7" s="20">
        <v>19</v>
      </c>
      <c r="N7" s="20">
        <v>1</v>
      </c>
      <c r="O7" s="20">
        <v>1</v>
      </c>
      <c r="P7" s="20">
        <v>2</v>
      </c>
      <c r="Q7" s="20">
        <v>8</v>
      </c>
      <c r="R7" s="20">
        <v>98</v>
      </c>
      <c r="T7" s="20">
        <v>7</v>
      </c>
      <c r="U7" s="20">
        <v>5</v>
      </c>
      <c r="V7" s="20">
        <v>4</v>
      </c>
      <c r="W7" s="20">
        <v>0</v>
      </c>
      <c r="X7" s="20">
        <v>15</v>
      </c>
      <c r="Y7" s="20">
        <v>2</v>
      </c>
      <c r="Z7" s="20">
        <v>4</v>
      </c>
      <c r="AA7" s="20">
        <v>1</v>
      </c>
      <c r="AB7" s="20">
        <v>20</v>
      </c>
      <c r="AC7" s="20">
        <v>0</v>
      </c>
      <c r="AD7" s="20">
        <v>18</v>
      </c>
      <c r="AE7" s="20">
        <f t="shared" si="0"/>
        <v>336</v>
      </c>
    </row>
    <row r="8" spans="1:31" s="275" customFormat="1" ht="16.5">
      <c r="A8" s="20">
        <v>7</v>
      </c>
      <c r="B8" s="20">
        <v>14</v>
      </c>
      <c r="C8" s="20">
        <v>66</v>
      </c>
      <c r="D8" s="20" t="s">
        <v>596</v>
      </c>
      <c r="E8" s="289"/>
      <c r="F8" s="524">
        <v>470</v>
      </c>
      <c r="G8" s="20" t="s">
        <v>346</v>
      </c>
      <c r="H8" s="20">
        <v>690</v>
      </c>
      <c r="I8" s="20">
        <v>58</v>
      </c>
      <c r="J8" s="20">
        <v>56</v>
      </c>
      <c r="K8" s="20">
        <v>22</v>
      </c>
      <c r="L8" s="20">
        <v>9</v>
      </c>
      <c r="M8" s="20">
        <v>12</v>
      </c>
      <c r="N8" s="20">
        <v>2</v>
      </c>
      <c r="O8" s="20">
        <v>4</v>
      </c>
      <c r="P8" s="20">
        <v>5</v>
      </c>
      <c r="Q8" s="20">
        <v>4</v>
      </c>
      <c r="R8" s="20">
        <v>94</v>
      </c>
      <c r="T8" s="20">
        <v>6</v>
      </c>
      <c r="U8" s="20">
        <v>3</v>
      </c>
      <c r="V8" s="20">
        <v>1</v>
      </c>
      <c r="W8" s="20">
        <v>0</v>
      </c>
      <c r="X8" s="20">
        <v>9</v>
      </c>
      <c r="Y8" s="20">
        <v>1</v>
      </c>
      <c r="Z8" s="20">
        <v>4</v>
      </c>
      <c r="AA8" s="20">
        <v>4</v>
      </c>
      <c r="AB8" s="20">
        <v>18</v>
      </c>
      <c r="AC8" s="20">
        <v>1</v>
      </c>
      <c r="AD8" s="20">
        <v>4</v>
      </c>
      <c r="AE8" s="20">
        <f t="shared" si="0"/>
        <v>317</v>
      </c>
    </row>
    <row r="9" spans="1:31" s="275" customFormat="1" ht="16.5">
      <c r="A9" s="20">
        <v>8</v>
      </c>
      <c r="B9" s="20">
        <v>14</v>
      </c>
      <c r="C9" s="20">
        <v>66</v>
      </c>
      <c r="D9" s="20" t="s">
        <v>596</v>
      </c>
      <c r="E9" s="289"/>
      <c r="F9" s="524">
        <v>470</v>
      </c>
      <c r="G9" s="20" t="s">
        <v>347</v>
      </c>
      <c r="H9" s="20">
        <v>690</v>
      </c>
      <c r="I9" s="20">
        <v>58</v>
      </c>
      <c r="J9" s="20">
        <v>43</v>
      </c>
      <c r="K9" s="20">
        <v>23</v>
      </c>
      <c r="L9" s="20">
        <v>20</v>
      </c>
      <c r="M9" s="20">
        <v>11</v>
      </c>
      <c r="N9" s="20">
        <v>0</v>
      </c>
      <c r="O9" s="20">
        <v>4</v>
      </c>
      <c r="P9" s="20">
        <v>2</v>
      </c>
      <c r="Q9" s="20">
        <v>9</v>
      </c>
      <c r="R9" s="20">
        <v>88</v>
      </c>
      <c r="T9" s="20">
        <v>2</v>
      </c>
      <c r="U9" s="20">
        <v>2</v>
      </c>
      <c r="V9" s="20">
        <v>4</v>
      </c>
      <c r="W9" s="20">
        <v>0</v>
      </c>
      <c r="X9" s="20">
        <v>12</v>
      </c>
      <c r="Y9" s="20">
        <v>0</v>
      </c>
      <c r="Z9" s="20">
        <v>11</v>
      </c>
      <c r="AA9" s="20">
        <v>0</v>
      </c>
      <c r="AB9" s="20">
        <v>14</v>
      </c>
      <c r="AC9" s="20">
        <v>0</v>
      </c>
      <c r="AD9" s="20">
        <v>11</v>
      </c>
      <c r="AE9" s="20">
        <f t="shared" si="0"/>
        <v>314</v>
      </c>
    </row>
    <row r="10" spans="1:31" s="275" customFormat="1" ht="16.5">
      <c r="A10" s="20">
        <v>9</v>
      </c>
      <c r="B10" s="20">
        <v>14</v>
      </c>
      <c r="C10" s="20">
        <v>66</v>
      </c>
      <c r="D10" s="20" t="s">
        <v>596</v>
      </c>
      <c r="E10" s="289"/>
      <c r="F10" s="524">
        <v>470</v>
      </c>
      <c r="G10" s="20" t="s">
        <v>348</v>
      </c>
      <c r="H10" s="20">
        <v>690</v>
      </c>
      <c r="I10" s="20">
        <v>50</v>
      </c>
      <c r="J10" s="20">
        <v>54</v>
      </c>
      <c r="K10" s="20">
        <v>14</v>
      </c>
      <c r="L10" s="20">
        <v>20</v>
      </c>
      <c r="M10" s="20">
        <v>22</v>
      </c>
      <c r="N10" s="20">
        <v>4</v>
      </c>
      <c r="O10" s="20">
        <v>5</v>
      </c>
      <c r="P10" s="20">
        <v>2</v>
      </c>
      <c r="Q10" s="20">
        <v>4</v>
      </c>
      <c r="R10" s="20">
        <v>124</v>
      </c>
      <c r="T10" s="20">
        <v>5</v>
      </c>
      <c r="U10" s="20">
        <v>3</v>
      </c>
      <c r="V10" s="20">
        <v>0</v>
      </c>
      <c r="W10" s="20">
        <v>0</v>
      </c>
      <c r="X10" s="20">
        <v>14</v>
      </c>
      <c r="Y10" s="20">
        <v>1</v>
      </c>
      <c r="Z10" s="20">
        <v>7</v>
      </c>
      <c r="AA10" s="20">
        <v>2</v>
      </c>
      <c r="AB10" s="20">
        <v>22</v>
      </c>
      <c r="AC10" s="20">
        <v>0</v>
      </c>
      <c r="AD10" s="20">
        <v>10</v>
      </c>
      <c r="AE10" s="20">
        <f t="shared" si="0"/>
        <v>363</v>
      </c>
    </row>
    <row r="11" spans="1:31" s="275" customFormat="1" ht="16.5">
      <c r="A11" s="20">
        <v>10</v>
      </c>
      <c r="B11" s="20">
        <v>14</v>
      </c>
      <c r="C11" s="20">
        <v>66</v>
      </c>
      <c r="D11" s="20" t="s">
        <v>596</v>
      </c>
      <c r="E11" s="289"/>
      <c r="F11" s="524">
        <v>470</v>
      </c>
      <c r="G11" s="20" t="s">
        <v>349</v>
      </c>
      <c r="H11" s="20">
        <v>690</v>
      </c>
      <c r="I11" s="20">
        <v>59</v>
      </c>
      <c r="J11" s="20">
        <v>53</v>
      </c>
      <c r="K11" s="20">
        <v>27</v>
      </c>
      <c r="L11" s="20">
        <v>20</v>
      </c>
      <c r="M11" s="20">
        <v>15</v>
      </c>
      <c r="N11" s="20">
        <v>1</v>
      </c>
      <c r="O11" s="20">
        <v>7</v>
      </c>
      <c r="P11" s="20">
        <v>4</v>
      </c>
      <c r="Q11" s="20">
        <v>2</v>
      </c>
      <c r="R11" s="20">
        <v>95</v>
      </c>
      <c r="T11" s="20">
        <v>9</v>
      </c>
      <c r="U11" s="20">
        <v>3</v>
      </c>
      <c r="V11" s="20">
        <v>1</v>
      </c>
      <c r="W11" s="20">
        <v>0</v>
      </c>
      <c r="X11" s="20">
        <v>10</v>
      </c>
      <c r="Y11" s="20">
        <v>8</v>
      </c>
      <c r="Z11" s="20">
        <v>3</v>
      </c>
      <c r="AA11" s="20">
        <v>0</v>
      </c>
      <c r="AB11" s="20">
        <v>11</v>
      </c>
      <c r="AC11" s="20">
        <v>0</v>
      </c>
      <c r="AD11" s="20">
        <v>13</v>
      </c>
      <c r="AE11" s="20">
        <f t="shared" si="0"/>
        <v>341</v>
      </c>
    </row>
    <row r="12" spans="1:31" s="275" customFormat="1" ht="16.5">
      <c r="A12" s="20">
        <v>11</v>
      </c>
      <c r="B12" s="20">
        <v>14</v>
      </c>
      <c r="C12" s="20">
        <v>66</v>
      </c>
      <c r="D12" s="20" t="s">
        <v>596</v>
      </c>
      <c r="E12" s="20"/>
      <c r="F12" s="524">
        <v>471</v>
      </c>
      <c r="G12" s="20" t="s">
        <v>33</v>
      </c>
      <c r="H12" s="20">
        <v>670</v>
      </c>
      <c r="I12" s="20">
        <v>42</v>
      </c>
      <c r="J12" s="20">
        <v>59</v>
      </c>
      <c r="K12" s="20">
        <v>20</v>
      </c>
      <c r="L12" s="20">
        <v>24</v>
      </c>
      <c r="M12" s="20">
        <v>17</v>
      </c>
      <c r="N12" s="20">
        <v>2</v>
      </c>
      <c r="O12" s="20">
        <v>9</v>
      </c>
      <c r="P12" s="20">
        <v>4</v>
      </c>
      <c r="Q12" s="20">
        <v>3</v>
      </c>
      <c r="R12" s="20">
        <v>89</v>
      </c>
      <c r="T12" s="20">
        <v>3</v>
      </c>
      <c r="U12" s="20">
        <v>5</v>
      </c>
      <c r="V12" s="20">
        <v>4</v>
      </c>
      <c r="W12" s="20">
        <v>0</v>
      </c>
      <c r="X12" s="20">
        <v>22</v>
      </c>
      <c r="Y12" s="20">
        <v>3</v>
      </c>
      <c r="Z12" s="20">
        <v>1</v>
      </c>
      <c r="AA12" s="20">
        <v>1</v>
      </c>
      <c r="AB12" s="20">
        <v>13</v>
      </c>
      <c r="AC12" s="20">
        <v>0</v>
      </c>
      <c r="AD12" s="20">
        <v>0</v>
      </c>
      <c r="AE12" s="20">
        <f t="shared" si="0"/>
        <v>321</v>
      </c>
    </row>
    <row r="13" spans="1:31" s="275" customFormat="1" ht="16.5">
      <c r="A13" s="20">
        <v>12</v>
      </c>
      <c r="B13" s="20">
        <v>14</v>
      </c>
      <c r="C13" s="20">
        <v>66</v>
      </c>
      <c r="D13" s="20" t="s">
        <v>596</v>
      </c>
      <c r="E13" s="20"/>
      <c r="F13" s="524">
        <v>471</v>
      </c>
      <c r="G13" s="20" t="s">
        <v>34</v>
      </c>
      <c r="H13" s="20">
        <v>670</v>
      </c>
      <c r="I13" s="20">
        <v>54</v>
      </c>
      <c r="J13" s="20">
        <v>47</v>
      </c>
      <c r="K13" s="20">
        <v>22</v>
      </c>
      <c r="L13" s="20">
        <v>22</v>
      </c>
      <c r="M13" s="20">
        <v>32</v>
      </c>
      <c r="N13" s="20">
        <v>1</v>
      </c>
      <c r="O13" s="20">
        <v>4</v>
      </c>
      <c r="P13" s="20">
        <v>5</v>
      </c>
      <c r="Q13" s="20">
        <v>5</v>
      </c>
      <c r="R13" s="20">
        <v>59</v>
      </c>
      <c r="T13" s="20">
        <v>4</v>
      </c>
      <c r="U13" s="20">
        <v>2</v>
      </c>
      <c r="V13" s="20">
        <v>2</v>
      </c>
      <c r="W13" s="20">
        <v>0</v>
      </c>
      <c r="X13" s="20">
        <v>12</v>
      </c>
      <c r="Y13" s="20">
        <v>5</v>
      </c>
      <c r="Z13" s="20">
        <v>5</v>
      </c>
      <c r="AA13" s="20">
        <v>1</v>
      </c>
      <c r="AB13" s="20">
        <v>14</v>
      </c>
      <c r="AC13" s="20">
        <v>0</v>
      </c>
      <c r="AD13" s="20">
        <v>8</v>
      </c>
      <c r="AE13" s="20">
        <f t="shared" si="0"/>
        <v>304</v>
      </c>
    </row>
    <row r="14" spans="1:31" s="275" customFormat="1" ht="16.5">
      <c r="A14" s="20">
        <v>13</v>
      </c>
      <c r="B14" s="20">
        <v>14</v>
      </c>
      <c r="C14" s="20">
        <v>66</v>
      </c>
      <c r="D14" s="20" t="s">
        <v>596</v>
      </c>
      <c r="E14" s="289"/>
      <c r="F14" s="524">
        <v>471</v>
      </c>
      <c r="G14" s="20" t="s">
        <v>35</v>
      </c>
      <c r="H14" s="20">
        <v>670</v>
      </c>
      <c r="I14" s="20">
        <v>58</v>
      </c>
      <c r="J14" s="20">
        <v>64</v>
      </c>
      <c r="K14" s="20">
        <v>21</v>
      </c>
      <c r="L14" s="20">
        <v>25</v>
      </c>
      <c r="M14" s="20">
        <v>17</v>
      </c>
      <c r="N14" s="20">
        <v>2</v>
      </c>
      <c r="O14" s="20">
        <v>4</v>
      </c>
      <c r="P14" s="20">
        <v>6</v>
      </c>
      <c r="Q14" s="20">
        <v>0</v>
      </c>
      <c r="R14" s="20">
        <v>76</v>
      </c>
      <c r="T14" s="20">
        <v>4</v>
      </c>
      <c r="U14" s="20">
        <v>5</v>
      </c>
      <c r="V14" s="20">
        <v>1</v>
      </c>
      <c r="W14" s="20">
        <v>0</v>
      </c>
      <c r="X14" s="20">
        <v>14</v>
      </c>
      <c r="Y14" s="20">
        <v>1</v>
      </c>
      <c r="Z14" s="20">
        <v>1</v>
      </c>
      <c r="AA14" s="20">
        <v>0</v>
      </c>
      <c r="AB14" s="20">
        <v>10</v>
      </c>
      <c r="AC14" s="20">
        <v>0</v>
      </c>
      <c r="AD14" s="20">
        <v>12</v>
      </c>
      <c r="AE14" s="20">
        <f t="shared" si="0"/>
        <v>321</v>
      </c>
    </row>
    <row r="15" spans="1:31" s="275" customFormat="1" ht="16.5">
      <c r="A15" s="20">
        <v>14</v>
      </c>
      <c r="B15" s="20">
        <v>14</v>
      </c>
      <c r="C15" s="20">
        <v>66</v>
      </c>
      <c r="D15" s="20" t="s">
        <v>596</v>
      </c>
      <c r="E15" s="20"/>
      <c r="F15" s="524">
        <v>471</v>
      </c>
      <c r="G15" s="20" t="s">
        <v>199</v>
      </c>
      <c r="H15" s="20">
        <v>670</v>
      </c>
      <c r="I15" s="20">
        <v>42</v>
      </c>
      <c r="J15" s="20">
        <v>81</v>
      </c>
      <c r="K15" s="20">
        <v>22</v>
      </c>
      <c r="L15" s="20">
        <v>30</v>
      </c>
      <c r="M15" s="20">
        <v>22</v>
      </c>
      <c r="N15" s="20">
        <v>3</v>
      </c>
      <c r="O15" s="20">
        <v>4</v>
      </c>
      <c r="P15" s="20">
        <v>6</v>
      </c>
      <c r="Q15" s="20">
        <v>0</v>
      </c>
      <c r="R15" s="20">
        <v>70</v>
      </c>
      <c r="T15" s="20">
        <v>5</v>
      </c>
      <c r="U15" s="20">
        <v>2</v>
      </c>
      <c r="V15" s="20">
        <v>4</v>
      </c>
      <c r="W15" s="20">
        <v>0</v>
      </c>
      <c r="X15" s="20">
        <v>13</v>
      </c>
      <c r="Y15" s="20">
        <v>2</v>
      </c>
      <c r="Z15" s="20">
        <v>0</v>
      </c>
      <c r="AA15" s="20">
        <v>2</v>
      </c>
      <c r="AB15" s="20">
        <v>14</v>
      </c>
      <c r="AC15" s="20">
        <v>0</v>
      </c>
      <c r="AD15" s="20">
        <v>11</v>
      </c>
      <c r="AE15" s="20">
        <f t="shared" si="0"/>
        <v>333</v>
      </c>
    </row>
    <row r="16" spans="1:31" s="275" customFormat="1" ht="16.5">
      <c r="A16" s="20">
        <v>15</v>
      </c>
      <c r="B16" s="20">
        <v>14</v>
      </c>
      <c r="C16" s="20">
        <v>66</v>
      </c>
      <c r="D16" s="20" t="s">
        <v>596</v>
      </c>
      <c r="E16" s="20"/>
      <c r="F16" s="524">
        <v>471</v>
      </c>
      <c r="G16" s="20" t="s">
        <v>337</v>
      </c>
      <c r="H16" s="20">
        <v>669</v>
      </c>
      <c r="I16" s="20">
        <v>44</v>
      </c>
      <c r="J16" s="20">
        <v>75</v>
      </c>
      <c r="K16" s="20">
        <v>30</v>
      </c>
      <c r="L16" s="20">
        <v>25</v>
      </c>
      <c r="M16" s="20">
        <v>21</v>
      </c>
      <c r="N16" s="20">
        <v>4</v>
      </c>
      <c r="O16" s="20">
        <v>3</v>
      </c>
      <c r="P16" s="20">
        <v>6</v>
      </c>
      <c r="Q16" s="20">
        <v>3</v>
      </c>
      <c r="R16" s="20">
        <v>82</v>
      </c>
      <c r="T16" s="20">
        <v>4</v>
      </c>
      <c r="U16" s="20">
        <v>5</v>
      </c>
      <c r="V16" s="20">
        <v>7</v>
      </c>
      <c r="W16" s="20">
        <v>0</v>
      </c>
      <c r="X16" s="20">
        <v>13</v>
      </c>
      <c r="Y16" s="20">
        <v>4</v>
      </c>
      <c r="Z16" s="20">
        <v>3</v>
      </c>
      <c r="AA16" s="20">
        <v>3</v>
      </c>
      <c r="AB16" s="20">
        <v>6</v>
      </c>
      <c r="AC16" s="20">
        <v>0</v>
      </c>
      <c r="AD16" s="20">
        <v>4</v>
      </c>
      <c r="AE16" s="20">
        <f t="shared" si="0"/>
        <v>342</v>
      </c>
    </row>
    <row r="17" spans="1:31" s="275" customFormat="1" ht="16.5">
      <c r="A17" s="20">
        <v>16</v>
      </c>
      <c r="B17" s="20">
        <v>14</v>
      </c>
      <c r="C17" s="20">
        <v>66</v>
      </c>
      <c r="D17" s="20" t="s">
        <v>596</v>
      </c>
      <c r="E17" s="20"/>
      <c r="F17" s="524">
        <v>471</v>
      </c>
      <c r="G17" s="20" t="s">
        <v>338</v>
      </c>
      <c r="H17" s="20">
        <v>669</v>
      </c>
      <c r="I17" s="20">
        <v>56</v>
      </c>
      <c r="J17" s="20">
        <v>49</v>
      </c>
      <c r="K17" s="20">
        <v>20</v>
      </c>
      <c r="L17" s="20">
        <v>28</v>
      </c>
      <c r="M17" s="20">
        <v>21</v>
      </c>
      <c r="N17" s="20">
        <v>1</v>
      </c>
      <c r="O17" s="20">
        <v>6</v>
      </c>
      <c r="P17" s="20">
        <v>8</v>
      </c>
      <c r="Q17" s="20">
        <v>2</v>
      </c>
      <c r="R17" s="20">
        <v>86</v>
      </c>
      <c r="T17" s="20">
        <v>6</v>
      </c>
      <c r="U17" s="20">
        <v>2</v>
      </c>
      <c r="V17" s="20">
        <v>8</v>
      </c>
      <c r="W17" s="20">
        <v>0</v>
      </c>
      <c r="X17" s="20">
        <v>7</v>
      </c>
      <c r="Y17" s="20">
        <v>2</v>
      </c>
      <c r="Z17" s="20">
        <v>6</v>
      </c>
      <c r="AA17" s="20">
        <v>0</v>
      </c>
      <c r="AB17" s="20">
        <v>15</v>
      </c>
      <c r="AC17" s="20">
        <v>0</v>
      </c>
      <c r="AD17" s="20">
        <v>14</v>
      </c>
      <c r="AE17" s="20">
        <f t="shared" si="0"/>
        <v>337</v>
      </c>
    </row>
    <row r="18" spans="1:31" s="275" customFormat="1" ht="16.5">
      <c r="A18" s="20">
        <v>17</v>
      </c>
      <c r="B18" s="20">
        <v>14</v>
      </c>
      <c r="C18" s="20">
        <v>66</v>
      </c>
      <c r="D18" s="20" t="s">
        <v>596</v>
      </c>
      <c r="E18" s="289"/>
      <c r="F18" s="524">
        <v>471</v>
      </c>
      <c r="G18" s="20" t="s">
        <v>346</v>
      </c>
      <c r="H18" s="20">
        <v>669</v>
      </c>
      <c r="I18" s="20">
        <v>54</v>
      </c>
      <c r="J18" s="20">
        <v>52</v>
      </c>
      <c r="K18" s="20">
        <v>24</v>
      </c>
      <c r="L18" s="20">
        <v>35</v>
      </c>
      <c r="M18" s="20">
        <v>20</v>
      </c>
      <c r="N18" s="20">
        <v>2</v>
      </c>
      <c r="O18" s="20">
        <v>3</v>
      </c>
      <c r="P18" s="20">
        <v>3</v>
      </c>
      <c r="Q18" s="20">
        <v>1</v>
      </c>
      <c r="R18" s="20">
        <v>78</v>
      </c>
      <c r="T18" s="20">
        <v>4</v>
      </c>
      <c r="U18" s="20">
        <v>0</v>
      </c>
      <c r="V18" s="20">
        <v>5</v>
      </c>
      <c r="W18" s="20">
        <v>0</v>
      </c>
      <c r="X18" s="20">
        <v>11</v>
      </c>
      <c r="Y18" s="20">
        <v>1</v>
      </c>
      <c r="Z18" s="20">
        <v>3</v>
      </c>
      <c r="AA18" s="20">
        <v>0</v>
      </c>
      <c r="AB18" s="20">
        <v>1</v>
      </c>
      <c r="AC18" s="20">
        <v>0</v>
      </c>
      <c r="AD18" s="20">
        <v>15</v>
      </c>
      <c r="AE18" s="20">
        <f t="shared" si="0"/>
        <v>312</v>
      </c>
    </row>
    <row r="19" spans="1:31" s="275" customFormat="1" ht="16.5">
      <c r="A19" s="20">
        <v>18</v>
      </c>
      <c r="B19" s="20">
        <v>14</v>
      </c>
      <c r="C19" s="20">
        <v>66</v>
      </c>
      <c r="D19" s="20" t="s">
        <v>596</v>
      </c>
      <c r="E19" s="20"/>
      <c r="F19" s="524">
        <v>471</v>
      </c>
      <c r="G19" s="20" t="s">
        <v>347</v>
      </c>
      <c r="H19" s="20">
        <v>669</v>
      </c>
      <c r="I19" s="20">
        <v>43</v>
      </c>
      <c r="J19" s="20">
        <v>67</v>
      </c>
      <c r="K19" s="20">
        <v>22</v>
      </c>
      <c r="L19" s="20">
        <v>28</v>
      </c>
      <c r="M19" s="20">
        <v>21</v>
      </c>
      <c r="N19" s="20">
        <v>0</v>
      </c>
      <c r="O19" s="20">
        <v>4</v>
      </c>
      <c r="P19" s="20">
        <v>4</v>
      </c>
      <c r="Q19" s="20">
        <v>2</v>
      </c>
      <c r="R19" s="20">
        <v>81</v>
      </c>
      <c r="T19" s="20">
        <v>4</v>
      </c>
      <c r="U19" s="20">
        <v>3</v>
      </c>
      <c r="V19" s="20">
        <v>3</v>
      </c>
      <c r="W19" s="20">
        <v>4</v>
      </c>
      <c r="X19" s="20">
        <v>4</v>
      </c>
      <c r="Y19" s="20">
        <v>3</v>
      </c>
      <c r="Z19" s="20">
        <v>5</v>
      </c>
      <c r="AA19" s="20">
        <v>1</v>
      </c>
      <c r="AB19" s="20">
        <v>11</v>
      </c>
      <c r="AC19" s="20">
        <v>0</v>
      </c>
      <c r="AD19" s="20">
        <v>13</v>
      </c>
      <c r="AE19" s="20">
        <f t="shared" si="0"/>
        <v>323</v>
      </c>
    </row>
    <row r="20" spans="1:31" s="275" customFormat="1" ht="16.5">
      <c r="A20" s="20">
        <v>19</v>
      </c>
      <c r="B20" s="20">
        <v>14</v>
      </c>
      <c r="C20" s="20">
        <v>66</v>
      </c>
      <c r="D20" s="20" t="s">
        <v>596</v>
      </c>
      <c r="E20" s="20"/>
      <c r="F20" s="524">
        <v>471</v>
      </c>
      <c r="G20" s="20" t="s">
        <v>348</v>
      </c>
      <c r="H20" s="20">
        <v>669</v>
      </c>
      <c r="I20" s="20">
        <v>41</v>
      </c>
      <c r="J20" s="20">
        <v>62</v>
      </c>
      <c r="K20" s="20">
        <v>19</v>
      </c>
      <c r="L20" s="20">
        <v>26</v>
      </c>
      <c r="M20" s="20">
        <v>15</v>
      </c>
      <c r="N20" s="20">
        <v>2</v>
      </c>
      <c r="O20" s="20">
        <v>4</v>
      </c>
      <c r="P20" s="20">
        <v>14</v>
      </c>
      <c r="Q20" s="20">
        <v>5</v>
      </c>
      <c r="R20" s="20">
        <v>75</v>
      </c>
      <c r="T20" s="20">
        <v>3</v>
      </c>
      <c r="U20" s="20">
        <v>3</v>
      </c>
      <c r="V20" s="20">
        <v>7</v>
      </c>
      <c r="W20" s="20">
        <v>0</v>
      </c>
      <c r="X20" s="20">
        <v>15</v>
      </c>
      <c r="Y20" s="20">
        <v>3</v>
      </c>
      <c r="Z20" s="20">
        <v>0</v>
      </c>
      <c r="AA20" s="20">
        <v>2</v>
      </c>
      <c r="AB20" s="20">
        <v>13</v>
      </c>
      <c r="AC20" s="20">
        <v>0</v>
      </c>
      <c r="AD20" s="20">
        <v>9</v>
      </c>
      <c r="AE20" s="20">
        <f t="shared" si="0"/>
        <v>318</v>
      </c>
    </row>
    <row r="21" spans="1:31" s="275" customFormat="1" ht="16.5">
      <c r="A21" s="20">
        <v>20</v>
      </c>
      <c r="B21" s="20">
        <v>14</v>
      </c>
      <c r="C21" s="20">
        <v>66</v>
      </c>
      <c r="D21" s="20" t="s">
        <v>596</v>
      </c>
      <c r="E21" s="20"/>
      <c r="F21" s="524">
        <v>472</v>
      </c>
      <c r="G21" s="20" t="s">
        <v>33</v>
      </c>
      <c r="H21" s="20">
        <v>696</v>
      </c>
      <c r="I21" s="20">
        <v>58</v>
      </c>
      <c r="J21" s="20">
        <v>88</v>
      </c>
      <c r="K21" s="20">
        <v>20</v>
      </c>
      <c r="L21" s="20">
        <v>13</v>
      </c>
      <c r="M21" s="20">
        <v>31</v>
      </c>
      <c r="N21" s="20">
        <v>1</v>
      </c>
      <c r="O21" s="20">
        <v>4</v>
      </c>
      <c r="P21" s="20">
        <v>10</v>
      </c>
      <c r="Q21" s="20">
        <v>2</v>
      </c>
      <c r="R21" s="20">
        <v>81</v>
      </c>
      <c r="T21" s="20">
        <v>8</v>
      </c>
      <c r="U21" s="20">
        <v>1</v>
      </c>
      <c r="V21" s="20">
        <v>2</v>
      </c>
      <c r="W21" s="20">
        <v>0</v>
      </c>
      <c r="X21" s="20">
        <v>14</v>
      </c>
      <c r="Y21" s="20">
        <v>3</v>
      </c>
      <c r="Z21" s="20">
        <v>2</v>
      </c>
      <c r="AA21" s="20">
        <v>1</v>
      </c>
      <c r="AB21" s="20">
        <v>16</v>
      </c>
      <c r="AC21" s="20">
        <v>1</v>
      </c>
      <c r="AD21" s="20">
        <v>17</v>
      </c>
      <c r="AE21" s="20">
        <f t="shared" si="0"/>
        <v>373</v>
      </c>
    </row>
    <row r="22" spans="1:31" s="275" customFormat="1" ht="16.5">
      <c r="A22" s="20">
        <v>21</v>
      </c>
      <c r="B22" s="20">
        <v>14</v>
      </c>
      <c r="C22" s="20">
        <v>66</v>
      </c>
      <c r="D22" s="20" t="s">
        <v>596</v>
      </c>
      <c r="E22" s="20"/>
      <c r="F22" s="524">
        <v>472</v>
      </c>
      <c r="G22" s="20" t="s">
        <v>34</v>
      </c>
      <c r="H22" s="20">
        <v>696</v>
      </c>
      <c r="I22" s="20">
        <v>54</v>
      </c>
      <c r="J22" s="20">
        <v>78</v>
      </c>
      <c r="K22" s="20">
        <v>17</v>
      </c>
      <c r="L22" s="20">
        <v>22</v>
      </c>
      <c r="M22" s="20">
        <v>15</v>
      </c>
      <c r="N22" s="20">
        <v>1</v>
      </c>
      <c r="O22" s="20">
        <v>1</v>
      </c>
      <c r="P22" s="20">
        <v>6</v>
      </c>
      <c r="Q22" s="20">
        <v>4</v>
      </c>
      <c r="R22" s="20">
        <v>83</v>
      </c>
      <c r="T22" s="20">
        <v>7</v>
      </c>
      <c r="U22" s="20">
        <v>1</v>
      </c>
      <c r="V22" s="20">
        <v>4</v>
      </c>
      <c r="W22" s="20">
        <v>0</v>
      </c>
      <c r="X22" s="20">
        <v>15</v>
      </c>
      <c r="Y22" s="20">
        <v>3</v>
      </c>
      <c r="Z22" s="20">
        <v>5</v>
      </c>
      <c r="AA22" s="20">
        <v>7</v>
      </c>
      <c r="AB22" s="20">
        <v>5</v>
      </c>
      <c r="AC22" s="20">
        <v>0</v>
      </c>
      <c r="AD22" s="20">
        <v>9</v>
      </c>
      <c r="AE22" s="20">
        <f t="shared" si="0"/>
        <v>337</v>
      </c>
    </row>
    <row r="23" spans="1:31" s="275" customFormat="1" ht="16.5">
      <c r="A23" s="20">
        <v>22</v>
      </c>
      <c r="B23" s="20">
        <v>14</v>
      </c>
      <c r="C23" s="20">
        <v>66</v>
      </c>
      <c r="D23" s="20" t="s">
        <v>596</v>
      </c>
      <c r="E23" s="20"/>
      <c r="F23" s="524">
        <v>472</v>
      </c>
      <c r="G23" s="20" t="s">
        <v>35</v>
      </c>
      <c r="H23" s="20">
        <v>695</v>
      </c>
      <c r="I23" s="20">
        <v>48</v>
      </c>
      <c r="J23" s="20">
        <v>81</v>
      </c>
      <c r="K23" s="20">
        <v>32</v>
      </c>
      <c r="L23" s="20">
        <v>26</v>
      </c>
      <c r="M23" s="20">
        <v>18</v>
      </c>
      <c r="N23" s="20">
        <v>1</v>
      </c>
      <c r="O23" s="20">
        <v>6</v>
      </c>
      <c r="P23" s="20">
        <v>4</v>
      </c>
      <c r="Q23" s="20">
        <v>0</v>
      </c>
      <c r="R23" s="20">
        <v>108</v>
      </c>
      <c r="T23" s="20">
        <v>1</v>
      </c>
      <c r="U23" s="20">
        <v>2</v>
      </c>
      <c r="V23" s="20">
        <v>2</v>
      </c>
      <c r="W23" s="20">
        <v>0</v>
      </c>
      <c r="X23" s="20">
        <v>14</v>
      </c>
      <c r="Y23" s="20">
        <v>6</v>
      </c>
      <c r="Z23" s="20">
        <v>2</v>
      </c>
      <c r="AA23" s="20">
        <v>4</v>
      </c>
      <c r="AB23" s="20">
        <v>18</v>
      </c>
      <c r="AC23" s="20">
        <v>0</v>
      </c>
      <c r="AD23" s="20">
        <v>7</v>
      </c>
      <c r="AE23" s="20">
        <f t="shared" si="0"/>
        <v>380</v>
      </c>
    </row>
    <row r="24" spans="1:31" s="275" customFormat="1" ht="16.5">
      <c r="A24" s="20">
        <v>23</v>
      </c>
      <c r="B24" s="20">
        <v>14</v>
      </c>
      <c r="C24" s="20">
        <v>66</v>
      </c>
      <c r="D24" s="20" t="s">
        <v>596</v>
      </c>
      <c r="E24" s="20"/>
      <c r="F24" s="524">
        <v>472</v>
      </c>
      <c r="G24" s="20" t="s">
        <v>199</v>
      </c>
      <c r="H24" s="20">
        <v>695</v>
      </c>
      <c r="I24" s="20">
        <v>64</v>
      </c>
      <c r="J24" s="20">
        <v>81</v>
      </c>
      <c r="K24" s="20">
        <v>19</v>
      </c>
      <c r="L24" s="20">
        <v>23</v>
      </c>
      <c r="M24" s="20">
        <v>20</v>
      </c>
      <c r="N24" s="20">
        <v>3</v>
      </c>
      <c r="O24" s="20">
        <v>2</v>
      </c>
      <c r="P24" s="20">
        <v>9</v>
      </c>
      <c r="Q24" s="20">
        <v>7</v>
      </c>
      <c r="R24" s="20">
        <v>95</v>
      </c>
      <c r="T24" s="20">
        <v>7</v>
      </c>
      <c r="U24" s="20">
        <v>1</v>
      </c>
      <c r="V24" s="20">
        <v>6</v>
      </c>
      <c r="W24" s="20">
        <v>0</v>
      </c>
      <c r="X24" s="20">
        <v>25</v>
      </c>
      <c r="Y24" s="20">
        <v>1</v>
      </c>
      <c r="Z24" s="20">
        <v>2</v>
      </c>
      <c r="AA24" s="20">
        <v>2</v>
      </c>
      <c r="AB24" s="20">
        <v>18</v>
      </c>
      <c r="AC24" s="20">
        <v>0</v>
      </c>
      <c r="AD24" s="20">
        <v>19</v>
      </c>
      <c r="AE24" s="20">
        <f t="shared" si="0"/>
        <v>404</v>
      </c>
    </row>
    <row r="25" spans="1:31" s="275" customFormat="1" ht="16.5">
      <c r="A25" s="20">
        <v>24</v>
      </c>
      <c r="B25" s="20">
        <v>14</v>
      </c>
      <c r="C25" s="20">
        <v>66</v>
      </c>
      <c r="D25" s="20" t="s">
        <v>596</v>
      </c>
      <c r="E25" s="20"/>
      <c r="F25" s="524">
        <v>473</v>
      </c>
      <c r="G25" s="20" t="s">
        <v>33</v>
      </c>
      <c r="H25" s="20">
        <v>551</v>
      </c>
      <c r="I25" s="20">
        <v>46</v>
      </c>
      <c r="J25" s="20">
        <v>72</v>
      </c>
      <c r="K25" s="20">
        <v>18</v>
      </c>
      <c r="L25" s="20">
        <v>10</v>
      </c>
      <c r="M25" s="20">
        <v>17</v>
      </c>
      <c r="N25" s="20">
        <v>4</v>
      </c>
      <c r="O25" s="20">
        <v>3</v>
      </c>
      <c r="P25" s="20">
        <v>2</v>
      </c>
      <c r="Q25" s="20">
        <v>3</v>
      </c>
      <c r="R25" s="20">
        <v>99</v>
      </c>
      <c r="T25" s="20">
        <v>5</v>
      </c>
      <c r="U25" s="20">
        <v>0</v>
      </c>
      <c r="V25" s="20">
        <v>3</v>
      </c>
      <c r="W25" s="20">
        <v>0</v>
      </c>
      <c r="X25" s="20">
        <v>9</v>
      </c>
      <c r="Y25" s="20">
        <v>5</v>
      </c>
      <c r="Z25" s="20">
        <v>1</v>
      </c>
      <c r="AA25" s="20">
        <v>1</v>
      </c>
      <c r="AB25" s="20">
        <v>18</v>
      </c>
      <c r="AC25" s="20">
        <v>0</v>
      </c>
      <c r="AD25" s="20">
        <v>3</v>
      </c>
      <c r="AE25" s="20">
        <f t="shared" si="0"/>
        <v>319</v>
      </c>
    </row>
    <row r="26" spans="1:31" s="275" customFormat="1" ht="16.5">
      <c r="A26" s="20">
        <v>25</v>
      </c>
      <c r="B26" s="20">
        <v>14</v>
      </c>
      <c r="C26" s="20">
        <v>66</v>
      </c>
      <c r="D26" s="20" t="s">
        <v>596</v>
      </c>
      <c r="E26" s="20"/>
      <c r="F26" s="524">
        <v>473</v>
      </c>
      <c r="G26" s="20" t="s">
        <v>34</v>
      </c>
      <c r="H26" s="20">
        <v>551</v>
      </c>
      <c r="I26" s="20">
        <v>25</v>
      </c>
      <c r="J26" s="20">
        <v>51</v>
      </c>
      <c r="K26" s="20">
        <v>17</v>
      </c>
      <c r="L26" s="20">
        <v>5</v>
      </c>
      <c r="M26" s="20">
        <v>25</v>
      </c>
      <c r="N26" s="20">
        <v>3</v>
      </c>
      <c r="O26" s="20">
        <v>10</v>
      </c>
      <c r="P26" s="20">
        <v>5</v>
      </c>
      <c r="Q26" s="20">
        <v>5</v>
      </c>
      <c r="R26" s="20">
        <v>75</v>
      </c>
      <c r="T26" s="20">
        <v>5</v>
      </c>
      <c r="U26" s="20">
        <v>1</v>
      </c>
      <c r="V26" s="20">
        <v>6</v>
      </c>
      <c r="W26" s="20">
        <v>0</v>
      </c>
      <c r="X26" s="20">
        <v>10</v>
      </c>
      <c r="Y26" s="20">
        <v>1</v>
      </c>
      <c r="Z26" s="20">
        <v>5</v>
      </c>
      <c r="AA26" s="20">
        <v>0</v>
      </c>
      <c r="AB26" s="20">
        <v>7</v>
      </c>
      <c r="AC26" s="20">
        <v>0</v>
      </c>
      <c r="AD26" s="20">
        <v>11</v>
      </c>
      <c r="AE26" s="20">
        <f t="shared" si="0"/>
        <v>267</v>
      </c>
    </row>
    <row r="27" spans="1:31" s="275" customFormat="1" ht="16.5">
      <c r="A27" s="20">
        <v>26</v>
      </c>
      <c r="B27" s="20">
        <v>14</v>
      </c>
      <c r="C27" s="20">
        <v>66</v>
      </c>
      <c r="D27" s="20" t="s">
        <v>596</v>
      </c>
      <c r="E27" s="20"/>
      <c r="F27" s="524">
        <v>473</v>
      </c>
      <c r="G27" s="20" t="s">
        <v>35</v>
      </c>
      <c r="H27" s="20">
        <v>551</v>
      </c>
      <c r="I27" s="20">
        <v>38</v>
      </c>
      <c r="J27" s="20">
        <v>59</v>
      </c>
      <c r="K27" s="20">
        <v>25</v>
      </c>
      <c r="L27" s="20">
        <v>11</v>
      </c>
      <c r="M27" s="20">
        <v>21</v>
      </c>
      <c r="N27" s="20">
        <v>2</v>
      </c>
      <c r="O27" s="20">
        <v>3</v>
      </c>
      <c r="P27" s="20">
        <v>3</v>
      </c>
      <c r="Q27" s="20">
        <v>3</v>
      </c>
      <c r="R27" s="20">
        <v>80</v>
      </c>
      <c r="T27" s="20">
        <v>6</v>
      </c>
      <c r="U27" s="20">
        <v>4</v>
      </c>
      <c r="V27" s="20">
        <v>0</v>
      </c>
      <c r="W27" s="20">
        <v>0</v>
      </c>
      <c r="X27" s="20">
        <v>15</v>
      </c>
      <c r="Y27" s="20">
        <v>1</v>
      </c>
      <c r="Z27" s="20">
        <v>4</v>
      </c>
      <c r="AA27" s="20">
        <v>2</v>
      </c>
      <c r="AB27" s="20">
        <v>10</v>
      </c>
      <c r="AC27" s="20">
        <v>0</v>
      </c>
      <c r="AD27" s="20">
        <v>13</v>
      </c>
      <c r="AE27" s="20">
        <f t="shared" si="0"/>
        <v>300</v>
      </c>
    </row>
    <row r="28" spans="1:31" s="275" customFormat="1" ht="16.5">
      <c r="A28" s="20">
        <v>27</v>
      </c>
      <c r="B28" s="20">
        <v>14</v>
      </c>
      <c r="C28" s="20">
        <v>66</v>
      </c>
      <c r="D28" s="20" t="s">
        <v>596</v>
      </c>
      <c r="E28" s="20"/>
      <c r="F28" s="524">
        <v>474</v>
      </c>
      <c r="G28" s="20" t="s">
        <v>33</v>
      </c>
      <c r="H28" s="20">
        <v>576</v>
      </c>
      <c r="I28" s="20">
        <v>54</v>
      </c>
      <c r="J28" s="20">
        <v>69</v>
      </c>
      <c r="K28" s="20">
        <v>16</v>
      </c>
      <c r="L28" s="20">
        <v>10</v>
      </c>
      <c r="M28" s="20">
        <v>18</v>
      </c>
      <c r="N28" s="20">
        <v>2</v>
      </c>
      <c r="O28" s="20">
        <v>7</v>
      </c>
      <c r="P28" s="20">
        <v>3</v>
      </c>
      <c r="Q28" s="20">
        <v>5</v>
      </c>
      <c r="R28" s="20">
        <v>64</v>
      </c>
      <c r="T28" s="20">
        <v>5</v>
      </c>
      <c r="U28" s="20">
        <v>5</v>
      </c>
      <c r="V28" s="20">
        <v>4</v>
      </c>
      <c r="W28" s="20">
        <v>0</v>
      </c>
      <c r="X28" s="20">
        <v>11</v>
      </c>
      <c r="Y28" s="20">
        <v>3</v>
      </c>
      <c r="Z28" s="20">
        <v>3</v>
      </c>
      <c r="AA28" s="20">
        <v>1</v>
      </c>
      <c r="AB28" s="20">
        <v>9</v>
      </c>
      <c r="AC28" s="20">
        <v>0</v>
      </c>
      <c r="AD28" s="20">
        <v>12</v>
      </c>
      <c r="AE28" s="20">
        <f t="shared" si="0"/>
        <v>301</v>
      </c>
    </row>
    <row r="29" spans="1:31" s="275" customFormat="1" ht="16.5">
      <c r="A29" s="20">
        <v>28</v>
      </c>
      <c r="B29" s="20">
        <v>14</v>
      </c>
      <c r="C29" s="20">
        <v>66</v>
      </c>
      <c r="D29" s="20" t="s">
        <v>596</v>
      </c>
      <c r="E29" s="20"/>
      <c r="F29" s="524">
        <v>474</v>
      </c>
      <c r="G29" s="20" t="s">
        <v>34</v>
      </c>
      <c r="H29" s="20">
        <v>576</v>
      </c>
      <c r="I29" s="20">
        <v>62</v>
      </c>
      <c r="J29" s="20">
        <v>43</v>
      </c>
      <c r="K29" s="20">
        <v>27</v>
      </c>
      <c r="L29" s="20">
        <v>10</v>
      </c>
      <c r="M29" s="20">
        <v>32</v>
      </c>
      <c r="N29" s="20">
        <v>2</v>
      </c>
      <c r="O29" s="20">
        <v>9</v>
      </c>
      <c r="P29" s="20">
        <v>11</v>
      </c>
      <c r="Q29" s="20">
        <v>3</v>
      </c>
      <c r="R29" s="20">
        <v>65</v>
      </c>
      <c r="T29" s="20">
        <v>3</v>
      </c>
      <c r="U29" s="20">
        <v>2</v>
      </c>
      <c r="V29" s="20">
        <v>4</v>
      </c>
      <c r="W29" s="20">
        <v>0</v>
      </c>
      <c r="X29" s="20">
        <v>4</v>
      </c>
      <c r="Y29" s="20">
        <v>8</v>
      </c>
      <c r="Z29" s="20">
        <v>2</v>
      </c>
      <c r="AA29" s="20">
        <v>1</v>
      </c>
      <c r="AB29" s="20">
        <v>9</v>
      </c>
      <c r="AC29" s="20">
        <v>1</v>
      </c>
      <c r="AD29" s="20">
        <v>11</v>
      </c>
      <c r="AE29" s="20">
        <f t="shared" si="0"/>
        <v>309</v>
      </c>
    </row>
    <row r="30" spans="1:31" s="275" customFormat="1" ht="16.5">
      <c r="A30" s="20">
        <v>29</v>
      </c>
      <c r="B30" s="20">
        <v>14</v>
      </c>
      <c r="C30" s="20">
        <v>66</v>
      </c>
      <c r="D30" s="20" t="s">
        <v>596</v>
      </c>
      <c r="E30" s="20"/>
      <c r="F30" s="524">
        <v>474</v>
      </c>
      <c r="G30" s="20" t="s">
        <v>35</v>
      </c>
      <c r="H30" s="20">
        <v>576</v>
      </c>
      <c r="I30" s="20">
        <v>61</v>
      </c>
      <c r="J30" s="20">
        <v>59</v>
      </c>
      <c r="K30" s="20">
        <v>21</v>
      </c>
      <c r="L30" s="20">
        <v>13</v>
      </c>
      <c r="M30" s="20">
        <v>24</v>
      </c>
      <c r="N30" s="20">
        <v>1</v>
      </c>
      <c r="O30" s="20">
        <v>6</v>
      </c>
      <c r="P30" s="20">
        <v>5</v>
      </c>
      <c r="Q30" s="20">
        <v>0</v>
      </c>
      <c r="R30" s="20">
        <v>67</v>
      </c>
      <c r="T30" s="20">
        <v>5</v>
      </c>
      <c r="U30" s="20">
        <v>2</v>
      </c>
      <c r="V30" s="20">
        <v>1</v>
      </c>
      <c r="W30" s="20">
        <v>0</v>
      </c>
      <c r="X30" s="20">
        <v>5</v>
      </c>
      <c r="Y30" s="20">
        <v>0</v>
      </c>
      <c r="Z30" s="20">
        <v>8</v>
      </c>
      <c r="AA30" s="20">
        <v>3</v>
      </c>
      <c r="AB30" s="20">
        <v>5</v>
      </c>
      <c r="AC30" s="20">
        <v>0</v>
      </c>
      <c r="AD30" s="20">
        <v>16</v>
      </c>
      <c r="AE30" s="20">
        <v>302</v>
      </c>
    </row>
    <row r="31" spans="1:31" s="275" customFormat="1" ht="16.5">
      <c r="A31" s="20">
        <v>30</v>
      </c>
      <c r="B31" s="20">
        <v>14</v>
      </c>
      <c r="C31" s="20">
        <v>66</v>
      </c>
      <c r="D31" s="20" t="s">
        <v>596</v>
      </c>
      <c r="E31" s="20"/>
      <c r="F31" s="524">
        <v>475</v>
      </c>
      <c r="G31" s="20" t="s">
        <v>33</v>
      </c>
      <c r="H31" s="20">
        <v>597</v>
      </c>
      <c r="I31" s="20">
        <v>29</v>
      </c>
      <c r="J31" s="20">
        <v>63</v>
      </c>
      <c r="K31" s="20">
        <v>20</v>
      </c>
      <c r="L31" s="20">
        <v>16</v>
      </c>
      <c r="M31" s="20">
        <v>32</v>
      </c>
      <c r="N31" s="20">
        <v>2</v>
      </c>
      <c r="O31" s="20">
        <v>10</v>
      </c>
      <c r="P31" s="20">
        <v>3</v>
      </c>
      <c r="Q31" s="20">
        <v>5</v>
      </c>
      <c r="R31" s="20">
        <v>74</v>
      </c>
      <c r="T31" s="20">
        <v>8</v>
      </c>
      <c r="U31" s="20">
        <v>2</v>
      </c>
      <c r="V31" s="20">
        <v>4</v>
      </c>
      <c r="W31" s="20">
        <v>0</v>
      </c>
      <c r="X31" s="20">
        <v>26</v>
      </c>
      <c r="Y31" s="20">
        <v>0</v>
      </c>
      <c r="Z31" s="20">
        <v>3</v>
      </c>
      <c r="AA31" s="20">
        <v>4</v>
      </c>
      <c r="AB31" s="20">
        <v>6</v>
      </c>
      <c r="AC31" s="20">
        <v>0</v>
      </c>
      <c r="AD31" s="20">
        <v>6</v>
      </c>
      <c r="AE31" s="20">
        <f t="shared" ref="AE31:AE94" si="1">SUM(I31:AD31)</f>
        <v>313</v>
      </c>
    </row>
    <row r="32" spans="1:31" s="275" customFormat="1" ht="16.5">
      <c r="A32" s="20">
        <v>31</v>
      </c>
      <c r="B32" s="20">
        <v>14</v>
      </c>
      <c r="C32" s="20">
        <v>66</v>
      </c>
      <c r="D32" s="20" t="s">
        <v>596</v>
      </c>
      <c r="E32" s="289"/>
      <c r="F32" s="524">
        <v>475</v>
      </c>
      <c r="G32" s="20" t="s">
        <v>34</v>
      </c>
      <c r="H32" s="20">
        <v>597</v>
      </c>
      <c r="I32" s="20">
        <v>38</v>
      </c>
      <c r="J32" s="20">
        <v>59</v>
      </c>
      <c r="K32" s="20">
        <v>19</v>
      </c>
      <c r="L32" s="20">
        <v>12</v>
      </c>
      <c r="M32" s="20">
        <v>24</v>
      </c>
      <c r="N32" s="20">
        <v>2</v>
      </c>
      <c r="O32" s="20">
        <v>11</v>
      </c>
      <c r="P32" s="20">
        <v>7</v>
      </c>
      <c r="Q32" s="20">
        <v>3</v>
      </c>
      <c r="R32" s="20">
        <v>61</v>
      </c>
      <c r="T32" s="20">
        <v>4</v>
      </c>
      <c r="U32" s="20">
        <v>0</v>
      </c>
      <c r="V32" s="20">
        <v>2</v>
      </c>
      <c r="W32" s="20">
        <v>0</v>
      </c>
      <c r="X32" s="20">
        <v>15</v>
      </c>
      <c r="Y32" s="20">
        <v>4</v>
      </c>
      <c r="Z32" s="20">
        <v>7</v>
      </c>
      <c r="AA32" s="20">
        <v>0</v>
      </c>
      <c r="AB32" s="20">
        <v>7</v>
      </c>
      <c r="AC32" s="20">
        <v>2</v>
      </c>
      <c r="AD32" s="20">
        <v>17</v>
      </c>
      <c r="AE32" s="20">
        <f t="shared" si="1"/>
        <v>294</v>
      </c>
    </row>
    <row r="33" spans="1:31" s="275" customFormat="1" ht="16.5">
      <c r="A33" s="20">
        <v>32</v>
      </c>
      <c r="B33" s="20">
        <v>14</v>
      </c>
      <c r="C33" s="20">
        <v>66</v>
      </c>
      <c r="D33" s="20" t="s">
        <v>596</v>
      </c>
      <c r="E33" s="20"/>
      <c r="F33" s="524">
        <v>475</v>
      </c>
      <c r="G33" s="20" t="s">
        <v>35</v>
      </c>
      <c r="H33" s="20">
        <v>597</v>
      </c>
      <c r="I33" s="20">
        <v>34</v>
      </c>
      <c r="J33" s="20">
        <v>75</v>
      </c>
      <c r="K33" s="20">
        <v>19</v>
      </c>
      <c r="L33" s="20">
        <v>8</v>
      </c>
      <c r="M33" s="20">
        <v>28</v>
      </c>
      <c r="N33" s="20">
        <v>3</v>
      </c>
      <c r="O33" s="20">
        <v>8</v>
      </c>
      <c r="P33" s="20">
        <v>6</v>
      </c>
      <c r="Q33" s="20">
        <v>1</v>
      </c>
      <c r="R33" s="20">
        <v>91</v>
      </c>
      <c r="T33" s="20">
        <v>1</v>
      </c>
      <c r="U33" s="20">
        <v>4</v>
      </c>
      <c r="V33" s="20">
        <v>3</v>
      </c>
      <c r="W33" s="20">
        <v>0</v>
      </c>
      <c r="X33" s="20">
        <v>17</v>
      </c>
      <c r="Y33" s="20">
        <v>0</v>
      </c>
      <c r="Z33" s="20">
        <v>4</v>
      </c>
      <c r="AA33" s="20">
        <v>2</v>
      </c>
      <c r="AB33" s="20">
        <v>9</v>
      </c>
      <c r="AC33" s="20">
        <v>0</v>
      </c>
      <c r="AD33" s="20">
        <v>10</v>
      </c>
      <c r="AE33" s="20">
        <f t="shared" si="1"/>
        <v>323</v>
      </c>
    </row>
    <row r="34" spans="1:31" s="275" customFormat="1" ht="16.5">
      <c r="A34" s="20">
        <v>33</v>
      </c>
      <c r="B34" s="20">
        <v>14</v>
      </c>
      <c r="C34" s="20">
        <v>66</v>
      </c>
      <c r="D34" s="20" t="s">
        <v>596</v>
      </c>
      <c r="E34" s="20"/>
      <c r="F34" s="524">
        <v>476</v>
      </c>
      <c r="G34" s="20" t="s">
        <v>33</v>
      </c>
      <c r="H34" s="20">
        <v>552</v>
      </c>
      <c r="I34" s="20">
        <v>42</v>
      </c>
      <c r="J34" s="20">
        <v>126</v>
      </c>
      <c r="K34" s="20">
        <v>19</v>
      </c>
      <c r="L34" s="20">
        <v>6</v>
      </c>
      <c r="M34" s="20">
        <v>21</v>
      </c>
      <c r="N34" s="20">
        <v>3</v>
      </c>
      <c r="O34" s="20">
        <v>2</v>
      </c>
      <c r="P34" s="20">
        <v>8</v>
      </c>
      <c r="Q34" s="20">
        <v>3</v>
      </c>
      <c r="R34" s="20">
        <v>51</v>
      </c>
      <c r="T34" s="20">
        <v>6</v>
      </c>
      <c r="U34" s="20">
        <v>4</v>
      </c>
      <c r="V34" s="20">
        <v>5</v>
      </c>
      <c r="W34" s="20">
        <v>1</v>
      </c>
      <c r="X34" s="20">
        <v>15</v>
      </c>
      <c r="Y34" s="20">
        <v>5</v>
      </c>
      <c r="Z34" s="20">
        <v>3</v>
      </c>
      <c r="AA34" s="20">
        <v>1</v>
      </c>
      <c r="AB34" s="20">
        <v>8</v>
      </c>
      <c r="AC34" s="20">
        <v>0</v>
      </c>
      <c r="AD34" s="20">
        <v>12</v>
      </c>
      <c r="AE34" s="20">
        <f t="shared" si="1"/>
        <v>341</v>
      </c>
    </row>
    <row r="35" spans="1:31" s="275" customFormat="1" ht="16.5">
      <c r="A35" s="20">
        <v>34</v>
      </c>
      <c r="B35" s="20">
        <v>14</v>
      </c>
      <c r="C35" s="20">
        <v>66</v>
      </c>
      <c r="D35" s="20" t="s">
        <v>596</v>
      </c>
      <c r="E35" s="20"/>
      <c r="F35" s="524">
        <v>476</v>
      </c>
      <c r="G35" s="20" t="s">
        <v>34</v>
      </c>
      <c r="H35" s="20">
        <v>552</v>
      </c>
      <c r="I35" s="20">
        <v>68</v>
      </c>
      <c r="J35" s="20">
        <v>109</v>
      </c>
      <c r="K35" s="20">
        <v>19</v>
      </c>
      <c r="L35" s="20">
        <v>4</v>
      </c>
      <c r="M35" s="20">
        <v>14</v>
      </c>
      <c r="N35" s="20">
        <v>2</v>
      </c>
      <c r="O35" s="20">
        <v>5</v>
      </c>
      <c r="P35" s="20">
        <v>12</v>
      </c>
      <c r="Q35" s="20">
        <v>0</v>
      </c>
      <c r="R35" s="20">
        <v>41</v>
      </c>
      <c r="T35" s="20">
        <v>4</v>
      </c>
      <c r="U35" s="20">
        <v>5</v>
      </c>
      <c r="V35" s="20">
        <v>4</v>
      </c>
      <c r="W35" s="20">
        <v>1</v>
      </c>
      <c r="X35" s="20">
        <v>7</v>
      </c>
      <c r="Y35" s="20">
        <v>4</v>
      </c>
      <c r="Z35" s="20">
        <v>0</v>
      </c>
      <c r="AA35" s="20">
        <v>3</v>
      </c>
      <c r="AB35" s="20">
        <v>10</v>
      </c>
      <c r="AC35" s="20">
        <v>0</v>
      </c>
      <c r="AD35" s="20">
        <v>13</v>
      </c>
      <c r="AE35" s="20">
        <f t="shared" si="1"/>
        <v>325</v>
      </c>
    </row>
    <row r="36" spans="1:31" s="275" customFormat="1" ht="16.5">
      <c r="A36" s="20">
        <v>35</v>
      </c>
      <c r="B36" s="20">
        <v>14</v>
      </c>
      <c r="C36" s="20">
        <v>66</v>
      </c>
      <c r="D36" s="20" t="s">
        <v>596</v>
      </c>
      <c r="E36" s="20"/>
      <c r="F36" s="524">
        <v>476</v>
      </c>
      <c r="G36" s="20" t="s">
        <v>35</v>
      </c>
      <c r="H36" s="20">
        <v>551</v>
      </c>
      <c r="I36" s="20">
        <v>55</v>
      </c>
      <c r="J36" s="20">
        <v>132</v>
      </c>
      <c r="K36" s="20">
        <v>20</v>
      </c>
      <c r="L36" s="20">
        <v>4</v>
      </c>
      <c r="M36" s="20">
        <v>21</v>
      </c>
      <c r="N36" s="20">
        <v>1</v>
      </c>
      <c r="O36" s="20">
        <v>9</v>
      </c>
      <c r="P36" s="20">
        <v>10</v>
      </c>
      <c r="Q36" s="20">
        <v>1</v>
      </c>
      <c r="R36" s="20">
        <v>34</v>
      </c>
      <c r="T36" s="20">
        <v>4</v>
      </c>
      <c r="U36" s="20">
        <v>3</v>
      </c>
      <c r="V36" s="20">
        <v>3</v>
      </c>
      <c r="W36" s="20">
        <v>0</v>
      </c>
      <c r="X36" s="20">
        <v>10</v>
      </c>
      <c r="Y36" s="20">
        <v>3</v>
      </c>
      <c r="Z36" s="20">
        <v>4</v>
      </c>
      <c r="AA36" s="20">
        <v>4</v>
      </c>
      <c r="AB36" s="20">
        <v>7</v>
      </c>
      <c r="AC36" s="20">
        <v>0</v>
      </c>
      <c r="AD36" s="20">
        <v>11</v>
      </c>
      <c r="AE36" s="20">
        <f t="shared" si="1"/>
        <v>336</v>
      </c>
    </row>
    <row r="37" spans="1:31" s="275" customFormat="1" ht="16.5">
      <c r="A37" s="20">
        <v>36</v>
      </c>
      <c r="B37" s="20">
        <v>14</v>
      </c>
      <c r="C37" s="20">
        <v>66</v>
      </c>
      <c r="D37" s="20" t="s">
        <v>596</v>
      </c>
      <c r="E37" s="20"/>
      <c r="F37" s="524">
        <v>477</v>
      </c>
      <c r="G37" s="20" t="s">
        <v>33</v>
      </c>
      <c r="H37" s="20">
        <v>651</v>
      </c>
      <c r="I37" s="20">
        <v>34</v>
      </c>
      <c r="J37" s="20">
        <v>111</v>
      </c>
      <c r="K37" s="20">
        <v>11</v>
      </c>
      <c r="L37" s="20">
        <v>5</v>
      </c>
      <c r="M37" s="20">
        <v>15</v>
      </c>
      <c r="N37" s="20">
        <v>2</v>
      </c>
      <c r="O37" s="20">
        <v>8</v>
      </c>
      <c r="P37" s="20">
        <v>8</v>
      </c>
      <c r="Q37" s="20">
        <v>2</v>
      </c>
      <c r="R37" s="20">
        <v>60</v>
      </c>
      <c r="T37" s="20">
        <v>5</v>
      </c>
      <c r="U37" s="20">
        <v>3</v>
      </c>
      <c r="V37" s="20">
        <v>4</v>
      </c>
      <c r="W37" s="20">
        <v>0</v>
      </c>
      <c r="X37" s="20">
        <v>9</v>
      </c>
      <c r="Y37" s="20">
        <v>6</v>
      </c>
      <c r="Z37" s="20">
        <v>2</v>
      </c>
      <c r="AA37" s="20">
        <v>9</v>
      </c>
      <c r="AB37" s="20">
        <v>6</v>
      </c>
      <c r="AC37" s="20">
        <v>0</v>
      </c>
      <c r="AD37" s="20">
        <v>7</v>
      </c>
      <c r="AE37" s="20">
        <f t="shared" si="1"/>
        <v>307</v>
      </c>
    </row>
    <row r="38" spans="1:31" s="275" customFormat="1" ht="16.5">
      <c r="A38" s="20">
        <v>37</v>
      </c>
      <c r="B38" s="20">
        <v>14</v>
      </c>
      <c r="C38" s="20">
        <v>66</v>
      </c>
      <c r="D38" s="20" t="s">
        <v>596</v>
      </c>
      <c r="E38" s="20"/>
      <c r="F38" s="524">
        <v>477</v>
      </c>
      <c r="G38" s="20" t="s">
        <v>34</v>
      </c>
      <c r="H38" s="20">
        <v>651</v>
      </c>
      <c r="I38" s="20">
        <v>34</v>
      </c>
      <c r="J38" s="20">
        <v>136</v>
      </c>
      <c r="K38" s="20">
        <v>13</v>
      </c>
      <c r="L38" s="20">
        <v>13</v>
      </c>
      <c r="M38" s="20">
        <v>21</v>
      </c>
      <c r="N38" s="20">
        <v>3</v>
      </c>
      <c r="O38" s="20">
        <v>5</v>
      </c>
      <c r="P38" s="20">
        <v>5</v>
      </c>
      <c r="Q38" s="20">
        <v>2</v>
      </c>
      <c r="R38" s="20">
        <v>50</v>
      </c>
      <c r="T38" s="20">
        <v>8</v>
      </c>
      <c r="U38" s="20">
        <v>2</v>
      </c>
      <c r="V38" s="20">
        <v>6</v>
      </c>
      <c r="W38" s="20">
        <v>0</v>
      </c>
      <c r="X38" s="20">
        <v>2</v>
      </c>
      <c r="Y38" s="20">
        <v>3</v>
      </c>
      <c r="Z38" s="20">
        <v>2</v>
      </c>
      <c r="AA38" s="20">
        <v>2</v>
      </c>
      <c r="AB38" s="20">
        <v>8</v>
      </c>
      <c r="AC38" s="20">
        <v>0</v>
      </c>
      <c r="AD38" s="20">
        <v>13</v>
      </c>
      <c r="AE38" s="20">
        <f t="shared" si="1"/>
        <v>328</v>
      </c>
    </row>
    <row r="39" spans="1:31" s="275" customFormat="1" ht="16.5">
      <c r="A39" s="20">
        <v>38</v>
      </c>
      <c r="B39" s="20">
        <v>14</v>
      </c>
      <c r="C39" s="20">
        <v>66</v>
      </c>
      <c r="D39" s="20" t="s">
        <v>596</v>
      </c>
      <c r="E39" s="20"/>
      <c r="F39" s="524">
        <v>477</v>
      </c>
      <c r="G39" s="20" t="s">
        <v>35</v>
      </c>
      <c r="H39" s="20">
        <v>651</v>
      </c>
      <c r="I39" s="20">
        <v>44</v>
      </c>
      <c r="J39" s="20">
        <v>108</v>
      </c>
      <c r="K39" s="20">
        <v>16</v>
      </c>
      <c r="L39" s="20">
        <v>6</v>
      </c>
      <c r="M39" s="20">
        <v>19</v>
      </c>
      <c r="N39" s="20">
        <v>2</v>
      </c>
      <c r="O39" s="20">
        <v>7</v>
      </c>
      <c r="P39" s="20">
        <v>11</v>
      </c>
      <c r="Q39" s="20">
        <v>3</v>
      </c>
      <c r="R39" s="20">
        <v>97</v>
      </c>
      <c r="T39" s="20">
        <v>12</v>
      </c>
      <c r="U39" s="20">
        <v>2</v>
      </c>
      <c r="V39" s="20">
        <v>3</v>
      </c>
      <c r="W39" s="20">
        <v>0</v>
      </c>
      <c r="X39" s="20">
        <v>6</v>
      </c>
      <c r="Y39" s="20">
        <v>3</v>
      </c>
      <c r="Z39" s="20">
        <v>2</v>
      </c>
      <c r="AA39" s="20">
        <v>4</v>
      </c>
      <c r="AB39" s="20">
        <v>18</v>
      </c>
      <c r="AC39" s="20">
        <v>4</v>
      </c>
      <c r="AD39" s="20">
        <v>9</v>
      </c>
      <c r="AE39" s="20">
        <f t="shared" si="1"/>
        <v>376</v>
      </c>
    </row>
    <row r="40" spans="1:31" s="275" customFormat="1" ht="16.5">
      <c r="A40" s="20">
        <v>39</v>
      </c>
      <c r="B40" s="20">
        <v>14</v>
      </c>
      <c r="C40" s="20">
        <v>66</v>
      </c>
      <c r="D40" s="20" t="s">
        <v>596</v>
      </c>
      <c r="E40" s="20"/>
      <c r="F40" s="524">
        <v>478</v>
      </c>
      <c r="G40" s="20" t="s">
        <v>33</v>
      </c>
      <c r="H40" s="20">
        <v>644</v>
      </c>
      <c r="I40" s="20">
        <v>43</v>
      </c>
      <c r="J40" s="20">
        <v>96</v>
      </c>
      <c r="K40" s="20">
        <v>19</v>
      </c>
      <c r="L40" s="20">
        <v>10</v>
      </c>
      <c r="M40" s="20">
        <v>19</v>
      </c>
      <c r="N40" s="20">
        <v>5</v>
      </c>
      <c r="O40" s="20">
        <v>6</v>
      </c>
      <c r="P40" s="20">
        <v>3</v>
      </c>
      <c r="Q40" s="20">
        <v>3</v>
      </c>
      <c r="R40" s="20">
        <v>77</v>
      </c>
      <c r="T40" s="20">
        <v>6</v>
      </c>
      <c r="U40" s="20">
        <v>1</v>
      </c>
      <c r="V40" s="20">
        <v>0</v>
      </c>
      <c r="W40" s="20">
        <v>0</v>
      </c>
      <c r="X40" s="20">
        <v>14</v>
      </c>
      <c r="Y40" s="20">
        <v>8</v>
      </c>
      <c r="Z40" s="20">
        <v>3</v>
      </c>
      <c r="AA40" s="20">
        <v>2</v>
      </c>
      <c r="AB40" s="20">
        <v>6</v>
      </c>
      <c r="AC40" s="20">
        <v>1</v>
      </c>
      <c r="AD40" s="20">
        <v>16</v>
      </c>
      <c r="AE40" s="20">
        <f t="shared" si="1"/>
        <v>338</v>
      </c>
    </row>
    <row r="41" spans="1:31" s="275" customFormat="1" ht="16.5">
      <c r="A41" s="20">
        <v>40</v>
      </c>
      <c r="B41" s="20">
        <v>14</v>
      </c>
      <c r="C41" s="20">
        <v>66</v>
      </c>
      <c r="D41" s="20" t="s">
        <v>596</v>
      </c>
      <c r="E41" s="289"/>
      <c r="F41" s="524">
        <v>478</v>
      </c>
      <c r="G41" s="20" t="s">
        <v>34</v>
      </c>
      <c r="H41" s="20">
        <v>643</v>
      </c>
      <c r="I41" s="20">
        <v>40</v>
      </c>
      <c r="J41" s="20">
        <v>80</v>
      </c>
      <c r="K41" s="20">
        <v>18</v>
      </c>
      <c r="L41" s="20">
        <v>9</v>
      </c>
      <c r="M41" s="20">
        <v>31</v>
      </c>
      <c r="N41" s="20">
        <v>4</v>
      </c>
      <c r="O41" s="20">
        <v>7</v>
      </c>
      <c r="P41" s="20">
        <v>5</v>
      </c>
      <c r="Q41" s="20">
        <v>3</v>
      </c>
      <c r="R41" s="20">
        <v>87</v>
      </c>
      <c r="T41" s="20">
        <v>12</v>
      </c>
      <c r="U41" s="20">
        <v>5</v>
      </c>
      <c r="V41" s="20">
        <v>0</v>
      </c>
      <c r="W41" s="20">
        <v>0</v>
      </c>
      <c r="X41" s="20">
        <v>7</v>
      </c>
      <c r="Y41" s="20">
        <v>2</v>
      </c>
      <c r="Z41" s="20">
        <v>4</v>
      </c>
      <c r="AA41" s="20">
        <v>5</v>
      </c>
      <c r="AB41" s="20">
        <v>9</v>
      </c>
      <c r="AC41" s="20">
        <v>0</v>
      </c>
      <c r="AD41" s="20">
        <v>7</v>
      </c>
      <c r="AE41" s="20">
        <f t="shared" si="1"/>
        <v>335</v>
      </c>
    </row>
    <row r="42" spans="1:31" s="275" customFormat="1" ht="16.5">
      <c r="A42" s="20">
        <v>41</v>
      </c>
      <c r="B42" s="20">
        <v>14</v>
      </c>
      <c r="C42" s="20">
        <v>66</v>
      </c>
      <c r="D42" s="20" t="s">
        <v>596</v>
      </c>
      <c r="E42" s="20"/>
      <c r="F42" s="524">
        <v>478</v>
      </c>
      <c r="G42" s="20" t="s">
        <v>35</v>
      </c>
      <c r="H42" s="20">
        <v>643</v>
      </c>
      <c r="I42" s="20">
        <v>20</v>
      </c>
      <c r="J42" s="20">
        <v>77</v>
      </c>
      <c r="K42" s="20">
        <v>23</v>
      </c>
      <c r="L42" s="20">
        <v>8</v>
      </c>
      <c r="M42" s="20">
        <v>28</v>
      </c>
      <c r="N42" s="20">
        <v>0</v>
      </c>
      <c r="O42" s="20">
        <v>6</v>
      </c>
      <c r="P42" s="20">
        <v>5</v>
      </c>
      <c r="Q42" s="20">
        <v>1</v>
      </c>
      <c r="R42" s="20">
        <v>87</v>
      </c>
      <c r="T42" s="20">
        <v>7</v>
      </c>
      <c r="U42" s="20">
        <v>0</v>
      </c>
      <c r="V42" s="20">
        <v>1</v>
      </c>
      <c r="W42" s="20">
        <v>0</v>
      </c>
      <c r="X42" s="20">
        <v>14</v>
      </c>
      <c r="Y42" s="20">
        <v>3</v>
      </c>
      <c r="Z42" s="20">
        <v>3</v>
      </c>
      <c r="AA42" s="20">
        <v>2</v>
      </c>
      <c r="AB42" s="20">
        <v>10</v>
      </c>
      <c r="AC42" s="20">
        <v>0</v>
      </c>
      <c r="AD42" s="20">
        <v>9</v>
      </c>
      <c r="AE42" s="20">
        <f t="shared" si="1"/>
        <v>304</v>
      </c>
    </row>
    <row r="43" spans="1:31" s="275" customFormat="1" ht="16.5">
      <c r="A43" s="20">
        <v>42</v>
      </c>
      <c r="B43" s="20">
        <v>14</v>
      </c>
      <c r="C43" s="20">
        <v>66</v>
      </c>
      <c r="D43" s="20" t="s">
        <v>596</v>
      </c>
      <c r="E43" s="20"/>
      <c r="F43" s="524">
        <v>478</v>
      </c>
      <c r="G43" s="20" t="s">
        <v>199</v>
      </c>
      <c r="H43" s="20">
        <v>643</v>
      </c>
      <c r="I43" s="20">
        <v>44</v>
      </c>
      <c r="J43" s="20">
        <v>86</v>
      </c>
      <c r="K43" s="20">
        <v>18</v>
      </c>
      <c r="L43" s="20">
        <v>10</v>
      </c>
      <c r="M43" s="20">
        <v>19</v>
      </c>
      <c r="N43" s="20">
        <v>3</v>
      </c>
      <c r="O43" s="20">
        <v>1</v>
      </c>
      <c r="P43" s="20">
        <v>6</v>
      </c>
      <c r="Q43" s="20">
        <v>1</v>
      </c>
      <c r="R43" s="20">
        <v>91</v>
      </c>
      <c r="T43" s="20">
        <v>11</v>
      </c>
      <c r="U43" s="20">
        <v>4</v>
      </c>
      <c r="V43" s="20">
        <v>1</v>
      </c>
      <c r="W43" s="20">
        <v>0</v>
      </c>
      <c r="X43" s="20">
        <v>0</v>
      </c>
      <c r="Y43" s="20">
        <v>5</v>
      </c>
      <c r="Z43" s="20">
        <v>5</v>
      </c>
      <c r="AA43" s="20">
        <v>5</v>
      </c>
      <c r="AB43" s="20">
        <v>13</v>
      </c>
      <c r="AC43" s="20">
        <v>0</v>
      </c>
      <c r="AD43" s="20">
        <v>13</v>
      </c>
      <c r="AE43" s="20">
        <f t="shared" si="1"/>
        <v>336</v>
      </c>
    </row>
    <row r="44" spans="1:31" s="275" customFormat="1" ht="16.5">
      <c r="A44" s="20">
        <v>43</v>
      </c>
      <c r="B44" s="20">
        <v>14</v>
      </c>
      <c r="C44" s="20">
        <v>66</v>
      </c>
      <c r="D44" s="20" t="s">
        <v>596</v>
      </c>
      <c r="E44" s="20"/>
      <c r="F44" s="524">
        <v>478</v>
      </c>
      <c r="G44" s="20" t="s">
        <v>337</v>
      </c>
      <c r="H44" s="20">
        <v>643</v>
      </c>
      <c r="I44" s="20">
        <v>43</v>
      </c>
      <c r="J44" s="20">
        <v>83</v>
      </c>
      <c r="K44" s="20">
        <v>23</v>
      </c>
      <c r="L44" s="20">
        <v>12</v>
      </c>
      <c r="M44" s="20">
        <v>26</v>
      </c>
      <c r="N44" s="20">
        <v>1</v>
      </c>
      <c r="O44" s="20">
        <v>2</v>
      </c>
      <c r="P44" s="20">
        <v>4</v>
      </c>
      <c r="Q44" s="20">
        <v>2</v>
      </c>
      <c r="R44" s="20">
        <v>74</v>
      </c>
      <c r="T44" s="20">
        <v>8</v>
      </c>
      <c r="U44" s="20">
        <v>0</v>
      </c>
      <c r="V44" s="20">
        <v>1</v>
      </c>
      <c r="W44" s="20">
        <v>0</v>
      </c>
      <c r="X44" s="20">
        <v>15</v>
      </c>
      <c r="Y44" s="20">
        <v>6</v>
      </c>
      <c r="Z44" s="20">
        <v>3</v>
      </c>
      <c r="AA44" s="20">
        <v>2</v>
      </c>
      <c r="AB44" s="20">
        <v>13</v>
      </c>
      <c r="AC44" s="20">
        <v>0</v>
      </c>
      <c r="AD44" s="20">
        <v>8</v>
      </c>
      <c r="AE44" s="20">
        <f t="shared" si="1"/>
        <v>326</v>
      </c>
    </row>
    <row r="45" spans="1:31" s="275" customFormat="1" ht="16.5">
      <c r="A45" s="20">
        <v>44</v>
      </c>
      <c r="B45" s="20">
        <v>14</v>
      </c>
      <c r="C45" s="20">
        <v>66</v>
      </c>
      <c r="D45" s="20" t="s">
        <v>596</v>
      </c>
      <c r="E45" s="20"/>
      <c r="F45" s="524">
        <v>479</v>
      </c>
      <c r="G45" s="20" t="s">
        <v>33</v>
      </c>
      <c r="H45" s="20">
        <v>583</v>
      </c>
      <c r="I45" s="20">
        <v>48</v>
      </c>
      <c r="J45" s="20">
        <v>65</v>
      </c>
      <c r="K45" s="20">
        <v>26</v>
      </c>
      <c r="L45" s="20">
        <v>6</v>
      </c>
      <c r="M45" s="20">
        <v>25</v>
      </c>
      <c r="N45" s="20">
        <v>2</v>
      </c>
      <c r="O45" s="20">
        <v>5</v>
      </c>
      <c r="P45" s="20">
        <v>4</v>
      </c>
      <c r="Q45" s="20">
        <v>6</v>
      </c>
      <c r="R45" s="20">
        <v>74</v>
      </c>
      <c r="T45" s="20">
        <v>4</v>
      </c>
      <c r="U45" s="20">
        <v>2</v>
      </c>
      <c r="V45" s="20">
        <v>0</v>
      </c>
      <c r="W45" s="20">
        <v>0</v>
      </c>
      <c r="X45" s="20">
        <v>12</v>
      </c>
      <c r="Y45" s="20">
        <v>4</v>
      </c>
      <c r="Z45" s="20">
        <v>2</v>
      </c>
      <c r="AA45" s="20">
        <v>3</v>
      </c>
      <c r="AB45" s="20">
        <v>11</v>
      </c>
      <c r="AC45" s="20">
        <v>0</v>
      </c>
      <c r="AD45" s="20">
        <v>8</v>
      </c>
      <c r="AE45" s="20">
        <f t="shared" si="1"/>
        <v>307</v>
      </c>
    </row>
    <row r="46" spans="1:31" s="275" customFormat="1" ht="16.5">
      <c r="A46" s="20">
        <v>45</v>
      </c>
      <c r="B46" s="20">
        <v>14</v>
      </c>
      <c r="C46" s="20">
        <v>66</v>
      </c>
      <c r="D46" s="20" t="s">
        <v>596</v>
      </c>
      <c r="E46" s="20"/>
      <c r="F46" s="524">
        <v>479</v>
      </c>
      <c r="G46" s="20" t="s">
        <v>34</v>
      </c>
      <c r="H46" s="20">
        <v>582</v>
      </c>
      <c r="I46" s="20">
        <v>42</v>
      </c>
      <c r="J46" s="20">
        <v>54</v>
      </c>
      <c r="K46" s="20">
        <v>23</v>
      </c>
      <c r="L46" s="20">
        <v>9</v>
      </c>
      <c r="M46" s="20">
        <v>35</v>
      </c>
      <c r="N46" s="20">
        <v>4</v>
      </c>
      <c r="O46" s="20">
        <v>1</v>
      </c>
      <c r="P46" s="20">
        <v>8</v>
      </c>
      <c r="Q46" s="20">
        <v>3</v>
      </c>
      <c r="R46" s="20">
        <v>68</v>
      </c>
      <c r="T46" s="20">
        <v>7</v>
      </c>
      <c r="U46" s="20">
        <v>3</v>
      </c>
      <c r="V46" s="20">
        <v>1</v>
      </c>
      <c r="W46" s="20">
        <v>0</v>
      </c>
      <c r="X46" s="20">
        <v>6</v>
      </c>
      <c r="Y46" s="20">
        <v>2</v>
      </c>
      <c r="Z46" s="20">
        <v>0</v>
      </c>
      <c r="AA46" s="20">
        <v>2</v>
      </c>
      <c r="AB46" s="20">
        <v>16</v>
      </c>
      <c r="AC46" s="20">
        <v>0</v>
      </c>
      <c r="AD46" s="20">
        <v>9</v>
      </c>
      <c r="AE46" s="20">
        <f t="shared" si="1"/>
        <v>293</v>
      </c>
    </row>
    <row r="47" spans="1:31" s="275" customFormat="1" ht="16.5">
      <c r="A47" s="20">
        <v>46</v>
      </c>
      <c r="B47" s="20">
        <v>14</v>
      </c>
      <c r="C47" s="20">
        <v>66</v>
      </c>
      <c r="D47" s="20" t="s">
        <v>596</v>
      </c>
      <c r="E47" s="20"/>
      <c r="F47" s="524">
        <v>479</v>
      </c>
      <c r="G47" s="20" t="s">
        <v>35</v>
      </c>
      <c r="H47" s="20">
        <v>582</v>
      </c>
      <c r="I47" s="20">
        <v>57</v>
      </c>
      <c r="J47" s="20">
        <v>56</v>
      </c>
      <c r="K47" s="20">
        <v>9</v>
      </c>
      <c r="L47" s="20">
        <v>4</v>
      </c>
      <c r="M47" s="20">
        <v>21</v>
      </c>
      <c r="N47" s="20">
        <v>4</v>
      </c>
      <c r="O47" s="20">
        <v>4</v>
      </c>
      <c r="P47" s="20">
        <v>6</v>
      </c>
      <c r="Q47" s="20">
        <v>7</v>
      </c>
      <c r="R47" s="20">
        <v>66</v>
      </c>
      <c r="T47" s="20">
        <v>10</v>
      </c>
      <c r="U47" s="20">
        <v>0</v>
      </c>
      <c r="V47" s="20">
        <v>3</v>
      </c>
      <c r="W47" s="20">
        <v>0</v>
      </c>
      <c r="X47" s="20">
        <v>13</v>
      </c>
      <c r="Y47" s="20">
        <v>4</v>
      </c>
      <c r="Z47" s="20">
        <v>7</v>
      </c>
      <c r="AA47" s="20">
        <v>3</v>
      </c>
      <c r="AB47" s="20">
        <v>5</v>
      </c>
      <c r="AC47" s="20">
        <v>0</v>
      </c>
      <c r="AD47" s="20">
        <v>17</v>
      </c>
      <c r="AE47" s="20">
        <f t="shared" si="1"/>
        <v>296</v>
      </c>
    </row>
    <row r="48" spans="1:31" s="275" customFormat="1" ht="16.5">
      <c r="A48" s="20">
        <v>47</v>
      </c>
      <c r="B48" s="20">
        <v>14</v>
      </c>
      <c r="C48" s="20">
        <v>66</v>
      </c>
      <c r="D48" s="20" t="s">
        <v>596</v>
      </c>
      <c r="E48" s="20"/>
      <c r="F48" s="524">
        <v>480</v>
      </c>
      <c r="G48" s="20" t="s">
        <v>33</v>
      </c>
      <c r="H48" s="20">
        <v>602</v>
      </c>
      <c r="I48" s="20">
        <v>61</v>
      </c>
      <c r="J48" s="20">
        <v>105</v>
      </c>
      <c r="K48" s="20">
        <v>17</v>
      </c>
      <c r="L48" s="20">
        <v>9</v>
      </c>
      <c r="M48" s="20">
        <v>14</v>
      </c>
      <c r="N48" s="20">
        <v>7</v>
      </c>
      <c r="O48" s="20">
        <v>4</v>
      </c>
      <c r="P48" s="20">
        <v>2</v>
      </c>
      <c r="Q48" s="20">
        <v>2</v>
      </c>
      <c r="R48" s="20">
        <v>59</v>
      </c>
      <c r="T48" s="20">
        <v>6</v>
      </c>
      <c r="U48" s="20">
        <v>2</v>
      </c>
      <c r="V48" s="20">
        <v>5</v>
      </c>
      <c r="W48" s="20">
        <v>0</v>
      </c>
      <c r="X48" s="20">
        <v>22</v>
      </c>
      <c r="Y48" s="20">
        <v>2</v>
      </c>
      <c r="Z48" s="20">
        <v>1</v>
      </c>
      <c r="AA48" s="20">
        <v>6</v>
      </c>
      <c r="AB48" s="20">
        <v>10</v>
      </c>
      <c r="AC48" s="20">
        <v>1</v>
      </c>
      <c r="AD48" s="20">
        <v>12</v>
      </c>
      <c r="AE48" s="20">
        <f t="shared" si="1"/>
        <v>347</v>
      </c>
    </row>
    <row r="49" spans="1:31" s="275" customFormat="1" ht="16.5">
      <c r="A49" s="20">
        <v>48</v>
      </c>
      <c r="B49" s="20">
        <v>14</v>
      </c>
      <c r="C49" s="20">
        <v>66</v>
      </c>
      <c r="D49" s="20" t="s">
        <v>596</v>
      </c>
      <c r="E49" s="20"/>
      <c r="F49" s="524">
        <v>480</v>
      </c>
      <c r="G49" s="20" t="s">
        <v>34</v>
      </c>
      <c r="H49" s="20">
        <v>602</v>
      </c>
      <c r="I49" s="20">
        <v>61</v>
      </c>
      <c r="J49" s="20">
        <v>108</v>
      </c>
      <c r="K49" s="20">
        <v>17</v>
      </c>
      <c r="L49" s="20">
        <v>9</v>
      </c>
      <c r="M49" s="20">
        <v>8</v>
      </c>
      <c r="N49" s="20">
        <v>7</v>
      </c>
      <c r="O49" s="20">
        <v>6</v>
      </c>
      <c r="P49" s="20">
        <v>5</v>
      </c>
      <c r="Q49" s="20">
        <v>0</v>
      </c>
      <c r="R49" s="20">
        <v>53</v>
      </c>
      <c r="T49" s="20">
        <v>5</v>
      </c>
      <c r="U49" s="20">
        <v>4</v>
      </c>
      <c r="V49" s="20">
        <v>3</v>
      </c>
      <c r="W49" s="20">
        <v>0</v>
      </c>
      <c r="X49" s="20">
        <v>13</v>
      </c>
      <c r="Y49" s="20">
        <v>0</v>
      </c>
      <c r="Z49" s="20">
        <v>4</v>
      </c>
      <c r="AA49" s="20">
        <v>2</v>
      </c>
      <c r="AB49" s="20">
        <v>19</v>
      </c>
      <c r="AC49" s="20">
        <v>1</v>
      </c>
      <c r="AD49" s="20">
        <v>11</v>
      </c>
      <c r="AE49" s="20">
        <f t="shared" si="1"/>
        <v>336</v>
      </c>
    </row>
    <row r="50" spans="1:31" s="275" customFormat="1" ht="16.5">
      <c r="A50" s="20">
        <v>49</v>
      </c>
      <c r="B50" s="20">
        <v>14</v>
      </c>
      <c r="C50" s="20">
        <v>66</v>
      </c>
      <c r="D50" s="20" t="s">
        <v>596</v>
      </c>
      <c r="E50" s="20"/>
      <c r="F50" s="524">
        <v>480</v>
      </c>
      <c r="G50" s="20" t="s">
        <v>35</v>
      </c>
      <c r="H50" s="20">
        <v>602</v>
      </c>
      <c r="I50" s="20">
        <v>60</v>
      </c>
      <c r="J50" s="20">
        <v>138</v>
      </c>
      <c r="K50" s="20">
        <v>15</v>
      </c>
      <c r="L50" s="20">
        <v>8</v>
      </c>
      <c r="M50" s="20">
        <v>16</v>
      </c>
      <c r="N50" s="20">
        <v>3</v>
      </c>
      <c r="O50" s="20">
        <v>2</v>
      </c>
      <c r="P50" s="20">
        <v>1</v>
      </c>
      <c r="Q50" s="20">
        <v>3</v>
      </c>
      <c r="R50" s="20">
        <v>66</v>
      </c>
      <c r="T50" s="20">
        <v>5</v>
      </c>
      <c r="U50" s="20">
        <v>2</v>
      </c>
      <c r="V50" s="20">
        <v>3</v>
      </c>
      <c r="W50" s="20">
        <v>0</v>
      </c>
      <c r="X50" s="20">
        <v>15</v>
      </c>
      <c r="Y50" s="20">
        <v>5</v>
      </c>
      <c r="Z50" s="20">
        <v>4</v>
      </c>
      <c r="AA50" s="20">
        <v>5</v>
      </c>
      <c r="AB50" s="20">
        <v>19</v>
      </c>
      <c r="AC50" s="20">
        <v>1</v>
      </c>
      <c r="AD50" s="20">
        <v>10</v>
      </c>
      <c r="AE50" s="20">
        <f t="shared" si="1"/>
        <v>381</v>
      </c>
    </row>
    <row r="51" spans="1:31" s="275" customFormat="1" ht="16.5">
      <c r="A51" s="20">
        <v>50</v>
      </c>
      <c r="B51" s="20">
        <v>14</v>
      </c>
      <c r="C51" s="20">
        <v>66</v>
      </c>
      <c r="D51" s="20" t="s">
        <v>596</v>
      </c>
      <c r="E51" s="20"/>
      <c r="F51" s="524">
        <v>481</v>
      </c>
      <c r="G51" s="20" t="s">
        <v>33</v>
      </c>
      <c r="H51" s="20">
        <v>685</v>
      </c>
      <c r="I51" s="20">
        <v>62</v>
      </c>
      <c r="J51" s="20">
        <v>121</v>
      </c>
      <c r="K51" s="20">
        <v>20</v>
      </c>
      <c r="L51" s="20">
        <v>15</v>
      </c>
      <c r="M51" s="20">
        <v>16</v>
      </c>
      <c r="N51" s="20">
        <v>5</v>
      </c>
      <c r="O51" s="20">
        <v>3</v>
      </c>
      <c r="P51" s="20">
        <v>2</v>
      </c>
      <c r="Q51" s="20">
        <v>3</v>
      </c>
      <c r="R51" s="20">
        <v>59</v>
      </c>
      <c r="T51" s="20">
        <v>10</v>
      </c>
      <c r="U51" s="20">
        <v>6</v>
      </c>
      <c r="V51" s="20">
        <v>3</v>
      </c>
      <c r="W51" s="20">
        <v>0</v>
      </c>
      <c r="X51" s="20">
        <v>21</v>
      </c>
      <c r="Y51" s="20">
        <v>3</v>
      </c>
      <c r="Z51" s="20">
        <v>5</v>
      </c>
      <c r="AA51" s="20">
        <v>1</v>
      </c>
      <c r="AB51" s="20">
        <v>6</v>
      </c>
      <c r="AC51" s="20">
        <v>0</v>
      </c>
      <c r="AD51" s="20">
        <v>21</v>
      </c>
      <c r="AE51" s="20">
        <f t="shared" si="1"/>
        <v>382</v>
      </c>
    </row>
    <row r="52" spans="1:31" s="275" customFormat="1" ht="16.5">
      <c r="A52" s="20">
        <v>51</v>
      </c>
      <c r="B52" s="20">
        <v>14</v>
      </c>
      <c r="C52" s="20">
        <v>66</v>
      </c>
      <c r="D52" s="20" t="s">
        <v>596</v>
      </c>
      <c r="E52" s="20"/>
      <c r="F52" s="524">
        <v>481</v>
      </c>
      <c r="G52" s="20" t="s">
        <v>34</v>
      </c>
      <c r="H52" s="20">
        <v>685</v>
      </c>
      <c r="I52" s="20">
        <v>84</v>
      </c>
      <c r="J52" s="20">
        <v>119</v>
      </c>
      <c r="K52" s="20">
        <v>26</v>
      </c>
      <c r="L52" s="20">
        <v>20</v>
      </c>
      <c r="M52" s="20">
        <v>18</v>
      </c>
      <c r="N52" s="20">
        <v>3</v>
      </c>
      <c r="O52" s="20">
        <v>6</v>
      </c>
      <c r="P52" s="20">
        <v>7</v>
      </c>
      <c r="Q52" s="20">
        <v>3</v>
      </c>
      <c r="R52" s="20">
        <v>74</v>
      </c>
      <c r="T52" s="20">
        <v>6</v>
      </c>
      <c r="U52" s="20">
        <v>7</v>
      </c>
      <c r="V52" s="20">
        <v>9</v>
      </c>
      <c r="W52" s="20">
        <v>0</v>
      </c>
      <c r="X52" s="20">
        <v>5</v>
      </c>
      <c r="Y52" s="20">
        <v>5</v>
      </c>
      <c r="Z52" s="20">
        <v>3</v>
      </c>
      <c r="AA52" s="20">
        <v>3</v>
      </c>
      <c r="AB52" s="20">
        <v>10</v>
      </c>
      <c r="AC52" s="20">
        <v>0</v>
      </c>
      <c r="AD52" s="20">
        <v>11</v>
      </c>
      <c r="AE52" s="20">
        <f t="shared" si="1"/>
        <v>419</v>
      </c>
    </row>
    <row r="53" spans="1:31" s="275" customFormat="1" ht="16.5">
      <c r="A53" s="20">
        <v>52</v>
      </c>
      <c r="B53" s="20">
        <v>14</v>
      </c>
      <c r="C53" s="20">
        <v>66</v>
      </c>
      <c r="D53" s="20" t="s">
        <v>596</v>
      </c>
      <c r="E53" s="20"/>
      <c r="F53" s="524">
        <v>481</v>
      </c>
      <c r="G53" s="20" t="s">
        <v>35</v>
      </c>
      <c r="H53" s="20">
        <v>685</v>
      </c>
      <c r="I53" s="20">
        <v>72</v>
      </c>
      <c r="J53" s="20">
        <v>77</v>
      </c>
      <c r="K53" s="20">
        <v>22</v>
      </c>
      <c r="L53" s="20">
        <v>13</v>
      </c>
      <c r="M53" s="20">
        <v>26</v>
      </c>
      <c r="N53" s="20">
        <v>1</v>
      </c>
      <c r="O53" s="20">
        <v>6</v>
      </c>
      <c r="P53" s="20">
        <v>3</v>
      </c>
      <c r="Q53" s="20">
        <v>2</v>
      </c>
      <c r="R53" s="20">
        <v>96</v>
      </c>
      <c r="T53" s="20">
        <v>4</v>
      </c>
      <c r="U53" s="20">
        <v>6</v>
      </c>
      <c r="V53" s="20">
        <v>0</v>
      </c>
      <c r="W53" s="20">
        <v>0</v>
      </c>
      <c r="X53" s="20">
        <v>8</v>
      </c>
      <c r="Y53" s="20">
        <v>4</v>
      </c>
      <c r="Z53" s="20">
        <v>1</v>
      </c>
      <c r="AA53" s="20">
        <v>2</v>
      </c>
      <c r="AB53" s="20">
        <v>7</v>
      </c>
      <c r="AC53" s="20">
        <v>0</v>
      </c>
      <c r="AD53" s="20">
        <v>10</v>
      </c>
      <c r="AE53" s="20">
        <f t="shared" si="1"/>
        <v>360</v>
      </c>
    </row>
    <row r="54" spans="1:31" s="275" customFormat="1" ht="16.5">
      <c r="A54" s="20">
        <v>53</v>
      </c>
      <c r="B54" s="20">
        <v>14</v>
      </c>
      <c r="C54" s="20">
        <v>66</v>
      </c>
      <c r="D54" s="20" t="s">
        <v>596</v>
      </c>
      <c r="E54" s="20"/>
      <c r="F54" s="524">
        <v>481</v>
      </c>
      <c r="G54" s="20" t="s">
        <v>199</v>
      </c>
      <c r="H54" s="20">
        <v>684</v>
      </c>
      <c r="I54" s="20">
        <v>69</v>
      </c>
      <c r="J54" s="20">
        <v>104</v>
      </c>
      <c r="K54" s="20">
        <v>20</v>
      </c>
      <c r="L54" s="20">
        <v>21</v>
      </c>
      <c r="M54" s="20">
        <v>28</v>
      </c>
      <c r="N54" s="20">
        <v>1</v>
      </c>
      <c r="O54" s="20">
        <v>4</v>
      </c>
      <c r="P54" s="20">
        <v>1</v>
      </c>
      <c r="Q54" s="20">
        <v>6</v>
      </c>
      <c r="R54" s="20">
        <v>70</v>
      </c>
      <c r="T54" s="20">
        <v>11</v>
      </c>
      <c r="U54" s="20">
        <v>2</v>
      </c>
      <c r="V54" s="20">
        <v>3</v>
      </c>
      <c r="W54" s="20">
        <v>0</v>
      </c>
      <c r="X54" s="20">
        <v>11</v>
      </c>
      <c r="Y54" s="20">
        <v>5</v>
      </c>
      <c r="Z54" s="20">
        <v>3</v>
      </c>
      <c r="AA54" s="20">
        <v>2</v>
      </c>
      <c r="AB54" s="20">
        <v>9</v>
      </c>
      <c r="AC54" s="20">
        <v>3</v>
      </c>
      <c r="AD54" s="20">
        <v>90</v>
      </c>
      <c r="AE54" s="20">
        <f t="shared" si="1"/>
        <v>463</v>
      </c>
    </row>
    <row r="55" spans="1:31" s="275" customFormat="1" ht="16.5">
      <c r="A55" s="20">
        <v>54</v>
      </c>
      <c r="B55" s="20">
        <v>14</v>
      </c>
      <c r="C55" s="20">
        <v>66</v>
      </c>
      <c r="D55" s="20" t="s">
        <v>596</v>
      </c>
      <c r="E55" s="20"/>
      <c r="F55" s="524">
        <v>481</v>
      </c>
      <c r="G55" s="20" t="s">
        <v>337</v>
      </c>
      <c r="H55" s="20">
        <v>684</v>
      </c>
      <c r="I55" s="20">
        <v>109</v>
      </c>
      <c r="J55" s="20">
        <v>100</v>
      </c>
      <c r="K55" s="20">
        <v>27</v>
      </c>
      <c r="L55" s="20">
        <v>15</v>
      </c>
      <c r="M55" s="20">
        <v>23</v>
      </c>
      <c r="N55" s="20">
        <v>2</v>
      </c>
      <c r="O55" s="20">
        <v>4</v>
      </c>
      <c r="P55" s="20">
        <v>3</v>
      </c>
      <c r="Q55" s="20">
        <v>3</v>
      </c>
      <c r="R55" s="20">
        <v>76</v>
      </c>
      <c r="T55" s="20">
        <v>11</v>
      </c>
      <c r="U55" s="20">
        <v>4</v>
      </c>
      <c r="V55" s="20">
        <v>3</v>
      </c>
      <c r="W55" s="20">
        <v>0</v>
      </c>
      <c r="X55" s="20">
        <v>12</v>
      </c>
      <c r="Y55" s="20">
        <v>4</v>
      </c>
      <c r="Z55" s="20">
        <v>4</v>
      </c>
      <c r="AA55" s="20">
        <v>4</v>
      </c>
      <c r="AB55" s="20">
        <v>8</v>
      </c>
      <c r="AC55" s="20">
        <v>0</v>
      </c>
      <c r="AD55" s="20">
        <v>10</v>
      </c>
      <c r="AE55" s="20">
        <f t="shared" si="1"/>
        <v>422</v>
      </c>
    </row>
    <row r="56" spans="1:31" s="275" customFormat="1" ht="16.5">
      <c r="A56" s="20">
        <v>55</v>
      </c>
      <c r="B56" s="20">
        <v>14</v>
      </c>
      <c r="C56" s="20">
        <v>66</v>
      </c>
      <c r="D56" s="20" t="s">
        <v>596</v>
      </c>
      <c r="E56" s="20"/>
      <c r="F56" s="524">
        <v>482</v>
      </c>
      <c r="G56" s="20" t="s">
        <v>33</v>
      </c>
      <c r="H56" s="20">
        <v>713</v>
      </c>
      <c r="I56" s="20">
        <v>63</v>
      </c>
      <c r="J56" s="20">
        <v>92</v>
      </c>
      <c r="K56" s="20">
        <v>22</v>
      </c>
      <c r="L56" s="20">
        <v>17</v>
      </c>
      <c r="M56" s="20">
        <v>18</v>
      </c>
      <c r="N56" s="20">
        <v>4</v>
      </c>
      <c r="O56" s="20">
        <v>5</v>
      </c>
      <c r="P56" s="20">
        <v>2</v>
      </c>
      <c r="Q56" s="20">
        <v>3</v>
      </c>
      <c r="R56" s="20">
        <v>61</v>
      </c>
      <c r="T56" s="20">
        <v>11</v>
      </c>
      <c r="U56" s="20">
        <v>6</v>
      </c>
      <c r="V56" s="20">
        <v>5</v>
      </c>
      <c r="W56" s="20">
        <v>0</v>
      </c>
      <c r="X56" s="20">
        <v>12</v>
      </c>
      <c r="Y56" s="20">
        <v>6</v>
      </c>
      <c r="Z56" s="20">
        <v>4</v>
      </c>
      <c r="AA56" s="20">
        <v>3</v>
      </c>
      <c r="AB56" s="20">
        <v>1</v>
      </c>
      <c r="AC56" s="20">
        <v>1</v>
      </c>
      <c r="AD56" s="20">
        <v>14</v>
      </c>
      <c r="AE56" s="20">
        <f t="shared" si="1"/>
        <v>350</v>
      </c>
    </row>
    <row r="57" spans="1:31" s="275" customFormat="1" ht="16.5">
      <c r="A57" s="20">
        <v>56</v>
      </c>
      <c r="B57" s="20">
        <v>14</v>
      </c>
      <c r="C57" s="20">
        <v>66</v>
      </c>
      <c r="D57" s="20" t="s">
        <v>596</v>
      </c>
      <c r="E57" s="20"/>
      <c r="F57" s="524">
        <v>482</v>
      </c>
      <c r="G57" s="20" t="s">
        <v>34</v>
      </c>
      <c r="H57" s="20">
        <v>713</v>
      </c>
      <c r="I57" s="20">
        <v>58</v>
      </c>
      <c r="J57" s="20">
        <v>70</v>
      </c>
      <c r="K57" s="20">
        <v>32</v>
      </c>
      <c r="L57" s="20">
        <v>10</v>
      </c>
      <c r="M57" s="20">
        <v>18</v>
      </c>
      <c r="N57" s="20">
        <v>0</v>
      </c>
      <c r="O57" s="20">
        <v>7</v>
      </c>
      <c r="P57" s="20">
        <v>3</v>
      </c>
      <c r="Q57" s="20">
        <v>7</v>
      </c>
      <c r="R57" s="20">
        <v>80</v>
      </c>
      <c r="T57" s="20">
        <v>4</v>
      </c>
      <c r="U57" s="20">
        <v>3</v>
      </c>
      <c r="V57" s="20">
        <v>2</v>
      </c>
      <c r="W57" s="20">
        <v>0</v>
      </c>
      <c r="X57" s="20">
        <v>11</v>
      </c>
      <c r="Y57" s="20">
        <v>5</v>
      </c>
      <c r="Z57" s="20">
        <v>2</v>
      </c>
      <c r="AA57" s="20">
        <v>2</v>
      </c>
      <c r="AB57" s="20">
        <v>11</v>
      </c>
      <c r="AC57" s="20">
        <v>0</v>
      </c>
      <c r="AD57" s="20">
        <v>16</v>
      </c>
      <c r="AE57" s="20">
        <f t="shared" si="1"/>
        <v>341</v>
      </c>
    </row>
    <row r="58" spans="1:31" s="275" customFormat="1" ht="16.5">
      <c r="A58" s="20">
        <v>57</v>
      </c>
      <c r="B58" s="20">
        <v>14</v>
      </c>
      <c r="C58" s="20">
        <v>66</v>
      </c>
      <c r="D58" s="20" t="s">
        <v>596</v>
      </c>
      <c r="E58" s="20"/>
      <c r="F58" s="524">
        <v>482</v>
      </c>
      <c r="G58" s="20" t="s">
        <v>35</v>
      </c>
      <c r="H58" s="20">
        <v>713</v>
      </c>
      <c r="I58" s="20">
        <v>57</v>
      </c>
      <c r="J58" s="20">
        <v>97</v>
      </c>
      <c r="K58" s="20">
        <v>23</v>
      </c>
      <c r="L58" s="20">
        <v>7</v>
      </c>
      <c r="M58" s="20">
        <v>16</v>
      </c>
      <c r="N58" s="20">
        <v>5</v>
      </c>
      <c r="O58" s="20">
        <v>7</v>
      </c>
      <c r="P58" s="20">
        <v>6</v>
      </c>
      <c r="Q58" s="20">
        <v>4</v>
      </c>
      <c r="R58" s="20">
        <v>56</v>
      </c>
      <c r="T58" s="20">
        <v>3</v>
      </c>
      <c r="U58" s="20">
        <v>8</v>
      </c>
      <c r="V58" s="20">
        <v>3</v>
      </c>
      <c r="W58" s="20">
        <v>0</v>
      </c>
      <c r="X58" s="20">
        <v>13</v>
      </c>
      <c r="Y58" s="20">
        <v>5</v>
      </c>
      <c r="Z58" s="20">
        <v>3</v>
      </c>
      <c r="AA58" s="20">
        <v>2</v>
      </c>
      <c r="AB58" s="20">
        <v>9</v>
      </c>
      <c r="AC58" s="20">
        <v>0</v>
      </c>
      <c r="AD58" s="20">
        <v>11</v>
      </c>
      <c r="AE58" s="20">
        <f t="shared" si="1"/>
        <v>335</v>
      </c>
    </row>
    <row r="59" spans="1:31" s="275" customFormat="1" ht="16.5">
      <c r="A59" s="20">
        <v>58</v>
      </c>
      <c r="B59" s="20">
        <v>14</v>
      </c>
      <c r="C59" s="20">
        <v>66</v>
      </c>
      <c r="D59" s="20" t="s">
        <v>596</v>
      </c>
      <c r="E59" s="20"/>
      <c r="F59" s="524">
        <v>482</v>
      </c>
      <c r="G59" s="20" t="s">
        <v>199</v>
      </c>
      <c r="H59" s="20">
        <v>713</v>
      </c>
      <c r="I59" s="20">
        <v>51</v>
      </c>
      <c r="J59" s="20">
        <v>89</v>
      </c>
      <c r="K59" s="20">
        <v>27</v>
      </c>
      <c r="L59" s="20">
        <v>12</v>
      </c>
      <c r="M59" s="20">
        <v>25</v>
      </c>
      <c r="N59" s="20">
        <v>6</v>
      </c>
      <c r="O59" s="20">
        <v>9</v>
      </c>
      <c r="P59" s="20">
        <v>2</v>
      </c>
      <c r="Q59" s="20">
        <v>3</v>
      </c>
      <c r="R59" s="20">
        <v>72</v>
      </c>
      <c r="T59" s="20">
        <v>4</v>
      </c>
      <c r="U59" s="20">
        <v>6</v>
      </c>
      <c r="V59" s="20">
        <v>3</v>
      </c>
      <c r="W59" s="20">
        <v>0</v>
      </c>
      <c r="X59" s="20">
        <v>7</v>
      </c>
      <c r="Y59" s="20">
        <v>6</v>
      </c>
      <c r="Z59" s="20">
        <v>4</v>
      </c>
      <c r="AA59" s="20">
        <v>1</v>
      </c>
      <c r="AB59" s="20">
        <v>8</v>
      </c>
      <c r="AC59" s="20">
        <v>0</v>
      </c>
      <c r="AD59" s="20">
        <v>10</v>
      </c>
      <c r="AE59" s="20">
        <f t="shared" si="1"/>
        <v>345</v>
      </c>
    </row>
    <row r="60" spans="1:31" s="275" customFormat="1" ht="16.5">
      <c r="A60" s="20">
        <v>59</v>
      </c>
      <c r="B60" s="20">
        <v>14</v>
      </c>
      <c r="C60" s="20">
        <v>66</v>
      </c>
      <c r="D60" s="20" t="s">
        <v>596</v>
      </c>
      <c r="E60" s="20"/>
      <c r="F60" s="524">
        <v>482</v>
      </c>
      <c r="G60" s="20" t="s">
        <v>337</v>
      </c>
      <c r="H60" s="20">
        <v>712</v>
      </c>
      <c r="I60" s="20">
        <v>56</v>
      </c>
      <c r="J60" s="20">
        <v>65</v>
      </c>
      <c r="K60" s="20">
        <v>21</v>
      </c>
      <c r="L60" s="20">
        <v>13</v>
      </c>
      <c r="M60" s="20">
        <v>18</v>
      </c>
      <c r="N60" s="20">
        <v>1</v>
      </c>
      <c r="O60" s="20">
        <v>15</v>
      </c>
      <c r="P60" s="20">
        <v>6</v>
      </c>
      <c r="Q60" s="20">
        <v>1</v>
      </c>
      <c r="R60" s="20">
        <v>67</v>
      </c>
      <c r="T60" s="20">
        <v>10</v>
      </c>
      <c r="U60" s="20">
        <v>13</v>
      </c>
      <c r="V60" s="20">
        <v>3</v>
      </c>
      <c r="W60" s="20">
        <v>0</v>
      </c>
      <c r="X60" s="20">
        <v>10</v>
      </c>
      <c r="Y60" s="20">
        <v>5</v>
      </c>
      <c r="Z60" s="20">
        <v>5</v>
      </c>
      <c r="AA60" s="20">
        <v>1</v>
      </c>
      <c r="AB60" s="20">
        <v>11</v>
      </c>
      <c r="AC60" s="20">
        <v>0</v>
      </c>
      <c r="AD60" s="20">
        <v>13</v>
      </c>
      <c r="AE60" s="20">
        <f t="shared" si="1"/>
        <v>334</v>
      </c>
    </row>
    <row r="61" spans="1:31" s="275" customFormat="1" ht="16.5">
      <c r="A61" s="20">
        <v>60</v>
      </c>
      <c r="B61" s="20">
        <v>14</v>
      </c>
      <c r="C61" s="20">
        <v>66</v>
      </c>
      <c r="D61" s="20" t="s">
        <v>596</v>
      </c>
      <c r="E61" s="20"/>
      <c r="F61" s="524">
        <v>482</v>
      </c>
      <c r="G61" s="20" t="s">
        <v>338</v>
      </c>
      <c r="H61" s="20">
        <v>712</v>
      </c>
      <c r="I61" s="20">
        <v>57</v>
      </c>
      <c r="J61" s="20">
        <v>98</v>
      </c>
      <c r="K61" s="20">
        <v>26</v>
      </c>
      <c r="L61" s="20">
        <v>12</v>
      </c>
      <c r="M61" s="20">
        <v>24</v>
      </c>
      <c r="N61" s="20">
        <v>1</v>
      </c>
      <c r="O61" s="20">
        <v>3</v>
      </c>
      <c r="P61" s="20">
        <v>2</v>
      </c>
      <c r="Q61" s="20">
        <v>0</v>
      </c>
      <c r="R61" s="20">
        <v>56</v>
      </c>
      <c r="T61" s="20">
        <v>12</v>
      </c>
      <c r="U61" s="20">
        <v>6</v>
      </c>
      <c r="V61" s="20">
        <v>5</v>
      </c>
      <c r="W61" s="20">
        <v>0</v>
      </c>
      <c r="X61" s="20">
        <v>10</v>
      </c>
      <c r="Y61" s="20">
        <v>1</v>
      </c>
      <c r="Z61" s="20">
        <v>1</v>
      </c>
      <c r="AA61" s="20">
        <v>3</v>
      </c>
      <c r="AB61" s="20">
        <v>8</v>
      </c>
      <c r="AC61" s="20">
        <v>0</v>
      </c>
      <c r="AD61" s="20">
        <v>14</v>
      </c>
      <c r="AE61" s="20">
        <f t="shared" si="1"/>
        <v>339</v>
      </c>
    </row>
    <row r="62" spans="1:31" s="275" customFormat="1" ht="16.5">
      <c r="A62" s="20">
        <v>61</v>
      </c>
      <c r="B62" s="20">
        <v>14</v>
      </c>
      <c r="C62" s="20">
        <v>66</v>
      </c>
      <c r="D62" s="20" t="s">
        <v>596</v>
      </c>
      <c r="E62" s="20"/>
      <c r="F62" s="524">
        <v>482</v>
      </c>
      <c r="G62" s="20" t="s">
        <v>346</v>
      </c>
      <c r="H62" s="20">
        <v>712</v>
      </c>
      <c r="I62" s="20">
        <v>52</v>
      </c>
      <c r="J62" s="20">
        <v>95</v>
      </c>
      <c r="K62" s="20">
        <v>20</v>
      </c>
      <c r="L62" s="20">
        <v>11</v>
      </c>
      <c r="M62" s="20">
        <v>24</v>
      </c>
      <c r="N62" s="20">
        <v>0</v>
      </c>
      <c r="O62" s="20">
        <v>6</v>
      </c>
      <c r="P62" s="20">
        <v>7</v>
      </c>
      <c r="Q62" s="20">
        <v>3</v>
      </c>
      <c r="R62" s="20">
        <v>74</v>
      </c>
      <c r="T62" s="20">
        <v>6</v>
      </c>
      <c r="U62" s="20">
        <v>10</v>
      </c>
      <c r="V62" s="20">
        <v>0</v>
      </c>
      <c r="W62" s="20">
        <v>0</v>
      </c>
      <c r="X62" s="20">
        <v>10</v>
      </c>
      <c r="Y62" s="20">
        <v>11</v>
      </c>
      <c r="Z62" s="20">
        <v>2</v>
      </c>
      <c r="AA62" s="20">
        <v>1</v>
      </c>
      <c r="AB62" s="20">
        <v>14</v>
      </c>
      <c r="AC62" s="20">
        <v>0</v>
      </c>
      <c r="AD62" s="20">
        <v>16</v>
      </c>
      <c r="AE62" s="20">
        <f t="shared" si="1"/>
        <v>362</v>
      </c>
    </row>
    <row r="63" spans="1:31" s="275" customFormat="1" ht="16.5">
      <c r="A63" s="20">
        <v>62</v>
      </c>
      <c r="B63" s="20">
        <v>14</v>
      </c>
      <c r="C63" s="20">
        <v>66</v>
      </c>
      <c r="D63" s="20" t="s">
        <v>596</v>
      </c>
      <c r="E63" s="20"/>
      <c r="F63" s="524">
        <v>483</v>
      </c>
      <c r="G63" s="20" t="s">
        <v>33</v>
      </c>
      <c r="H63" s="20">
        <v>530</v>
      </c>
      <c r="I63" s="20">
        <v>33</v>
      </c>
      <c r="J63" s="20">
        <v>57</v>
      </c>
      <c r="K63" s="20">
        <v>13</v>
      </c>
      <c r="L63" s="20">
        <v>5</v>
      </c>
      <c r="M63" s="20">
        <v>20</v>
      </c>
      <c r="N63" s="20">
        <v>0</v>
      </c>
      <c r="O63" s="20">
        <v>8</v>
      </c>
      <c r="P63" s="20">
        <v>1</v>
      </c>
      <c r="Q63" s="20">
        <v>1</v>
      </c>
      <c r="R63" s="20">
        <v>73</v>
      </c>
      <c r="T63" s="20">
        <v>7</v>
      </c>
      <c r="U63" s="20">
        <v>4</v>
      </c>
      <c r="V63" s="20">
        <v>3</v>
      </c>
      <c r="W63" s="20">
        <v>0</v>
      </c>
      <c r="X63" s="20">
        <v>26</v>
      </c>
      <c r="Y63" s="20">
        <v>2</v>
      </c>
      <c r="Z63" s="20">
        <v>4</v>
      </c>
      <c r="AA63" s="20">
        <v>3</v>
      </c>
      <c r="AB63" s="20">
        <v>22</v>
      </c>
      <c r="AC63" s="20">
        <v>0</v>
      </c>
      <c r="AD63" s="20">
        <v>4</v>
      </c>
      <c r="AE63" s="20">
        <f t="shared" si="1"/>
        <v>286</v>
      </c>
    </row>
    <row r="64" spans="1:31" s="275" customFormat="1" ht="16.5">
      <c r="A64" s="20">
        <v>63</v>
      </c>
      <c r="B64" s="20">
        <v>14</v>
      </c>
      <c r="C64" s="20">
        <v>66</v>
      </c>
      <c r="D64" s="20" t="s">
        <v>596</v>
      </c>
      <c r="E64" s="20"/>
      <c r="F64" s="524">
        <v>483</v>
      </c>
      <c r="G64" s="20" t="s">
        <v>34</v>
      </c>
      <c r="H64" s="20">
        <v>529</v>
      </c>
      <c r="I64" s="20">
        <v>45</v>
      </c>
      <c r="J64" s="20">
        <v>49</v>
      </c>
      <c r="K64" s="20">
        <v>17</v>
      </c>
      <c r="L64" s="20">
        <v>2</v>
      </c>
      <c r="M64" s="20">
        <v>19</v>
      </c>
      <c r="N64" s="20">
        <v>5</v>
      </c>
      <c r="O64" s="20">
        <v>6</v>
      </c>
      <c r="P64" s="20">
        <v>1</v>
      </c>
      <c r="Q64" s="20">
        <v>1</v>
      </c>
      <c r="R64" s="20">
        <v>90</v>
      </c>
      <c r="T64" s="20">
        <v>4</v>
      </c>
      <c r="U64" s="20">
        <v>1</v>
      </c>
      <c r="V64" s="20">
        <v>1</v>
      </c>
      <c r="W64" s="20">
        <v>0</v>
      </c>
      <c r="X64" s="20">
        <v>20</v>
      </c>
      <c r="Y64" s="20">
        <v>3</v>
      </c>
      <c r="Z64" s="20">
        <v>3</v>
      </c>
      <c r="AA64" s="20">
        <v>10</v>
      </c>
      <c r="AB64" s="20">
        <v>6</v>
      </c>
      <c r="AC64" s="20">
        <v>0</v>
      </c>
      <c r="AD64" s="20">
        <v>6</v>
      </c>
      <c r="AE64" s="20">
        <f t="shared" si="1"/>
        <v>289</v>
      </c>
    </row>
    <row r="65" spans="1:31" s="275" customFormat="1" ht="16.5">
      <c r="A65" s="20">
        <v>64</v>
      </c>
      <c r="B65" s="20">
        <v>14</v>
      </c>
      <c r="C65" s="20">
        <v>66</v>
      </c>
      <c r="D65" s="20" t="s">
        <v>596</v>
      </c>
      <c r="E65" s="20"/>
      <c r="F65" s="524">
        <v>483</v>
      </c>
      <c r="G65" s="20" t="s">
        <v>35</v>
      </c>
      <c r="H65" s="20">
        <v>529</v>
      </c>
      <c r="I65" s="20">
        <v>33</v>
      </c>
      <c r="J65" s="20">
        <v>57</v>
      </c>
      <c r="K65" s="20">
        <v>13</v>
      </c>
      <c r="L65" s="20">
        <v>5</v>
      </c>
      <c r="M65" s="20">
        <v>20</v>
      </c>
      <c r="N65" s="20">
        <v>0</v>
      </c>
      <c r="O65" s="20">
        <v>8</v>
      </c>
      <c r="P65" s="20">
        <v>1</v>
      </c>
      <c r="Q65" s="20">
        <v>1</v>
      </c>
      <c r="R65" s="20">
        <v>73</v>
      </c>
      <c r="T65" s="20">
        <v>7</v>
      </c>
      <c r="U65" s="20">
        <v>4</v>
      </c>
      <c r="V65" s="20">
        <v>3</v>
      </c>
      <c r="W65" s="20">
        <v>0</v>
      </c>
      <c r="X65" s="20">
        <v>26</v>
      </c>
      <c r="Y65" s="20">
        <v>2</v>
      </c>
      <c r="Z65" s="20">
        <v>4</v>
      </c>
      <c r="AA65" s="20">
        <v>3</v>
      </c>
      <c r="AB65" s="20">
        <v>13</v>
      </c>
      <c r="AC65" s="20">
        <v>0</v>
      </c>
      <c r="AD65" s="20">
        <v>4</v>
      </c>
      <c r="AE65" s="20">
        <f t="shared" si="1"/>
        <v>277</v>
      </c>
    </row>
    <row r="66" spans="1:31" s="275" customFormat="1" ht="16.5">
      <c r="A66" s="20">
        <v>65</v>
      </c>
      <c r="B66" s="20">
        <v>14</v>
      </c>
      <c r="C66" s="20">
        <v>66</v>
      </c>
      <c r="D66" s="20" t="s">
        <v>596</v>
      </c>
      <c r="E66" s="20"/>
      <c r="F66" s="524">
        <v>484</v>
      </c>
      <c r="G66" s="20" t="s">
        <v>33</v>
      </c>
      <c r="H66" s="20">
        <v>697</v>
      </c>
      <c r="I66" s="20">
        <v>68</v>
      </c>
      <c r="J66" s="20">
        <v>84</v>
      </c>
      <c r="K66" s="20">
        <v>24</v>
      </c>
      <c r="L66" s="20">
        <v>14</v>
      </c>
      <c r="M66" s="20">
        <v>19</v>
      </c>
      <c r="N66" s="20">
        <v>8</v>
      </c>
      <c r="O66" s="20">
        <v>10</v>
      </c>
      <c r="P66" s="20">
        <v>4</v>
      </c>
      <c r="Q66" s="20">
        <v>1</v>
      </c>
      <c r="R66" s="20">
        <v>99</v>
      </c>
      <c r="T66" s="20">
        <v>7</v>
      </c>
      <c r="U66" s="20">
        <v>4</v>
      </c>
      <c r="V66" s="20">
        <v>1</v>
      </c>
      <c r="W66" s="20">
        <v>0</v>
      </c>
      <c r="X66" s="20">
        <v>14</v>
      </c>
      <c r="Y66" s="20">
        <v>2</v>
      </c>
      <c r="Z66" s="20">
        <v>3</v>
      </c>
      <c r="AA66" s="20">
        <v>2</v>
      </c>
      <c r="AB66" s="20">
        <v>3</v>
      </c>
      <c r="AC66" s="20">
        <v>1</v>
      </c>
      <c r="AD66" s="20">
        <v>13</v>
      </c>
      <c r="AE66" s="20">
        <f t="shared" si="1"/>
        <v>381</v>
      </c>
    </row>
    <row r="67" spans="1:31" s="275" customFormat="1" ht="16.5">
      <c r="A67" s="20">
        <v>66</v>
      </c>
      <c r="B67" s="20">
        <v>14</v>
      </c>
      <c r="C67" s="20">
        <v>66</v>
      </c>
      <c r="D67" s="20" t="s">
        <v>596</v>
      </c>
      <c r="E67" s="20"/>
      <c r="F67" s="524">
        <v>484</v>
      </c>
      <c r="G67" s="20" t="s">
        <v>34</v>
      </c>
      <c r="H67" s="20">
        <v>696</v>
      </c>
      <c r="I67" s="20">
        <v>46</v>
      </c>
      <c r="J67" s="20">
        <v>108</v>
      </c>
      <c r="K67" s="20">
        <v>22</v>
      </c>
      <c r="L67" s="20">
        <v>8</v>
      </c>
      <c r="M67" s="20">
        <v>20</v>
      </c>
      <c r="N67" s="20">
        <v>4</v>
      </c>
      <c r="O67" s="20">
        <v>2</v>
      </c>
      <c r="P67" s="20">
        <v>4</v>
      </c>
      <c r="Q67" s="20">
        <v>4</v>
      </c>
      <c r="R67" s="20">
        <v>100</v>
      </c>
      <c r="T67" s="20">
        <v>7</v>
      </c>
      <c r="U67" s="20">
        <v>1</v>
      </c>
      <c r="V67" s="20">
        <v>3</v>
      </c>
      <c r="W67" s="20">
        <v>0</v>
      </c>
      <c r="X67" s="20">
        <v>18</v>
      </c>
      <c r="Y67" s="20">
        <v>4</v>
      </c>
      <c r="Z67" s="20">
        <v>5</v>
      </c>
      <c r="AA67" s="20">
        <v>4</v>
      </c>
      <c r="AB67" s="20">
        <v>5</v>
      </c>
      <c r="AC67" s="20">
        <v>0</v>
      </c>
      <c r="AD67" s="20">
        <v>17</v>
      </c>
      <c r="AE67" s="20">
        <f t="shared" si="1"/>
        <v>382</v>
      </c>
    </row>
    <row r="68" spans="1:31" s="275" customFormat="1" ht="16.5">
      <c r="A68" s="20">
        <v>67</v>
      </c>
      <c r="B68" s="20">
        <v>14</v>
      </c>
      <c r="C68" s="20">
        <v>66</v>
      </c>
      <c r="D68" s="20" t="s">
        <v>596</v>
      </c>
      <c r="E68" s="20"/>
      <c r="F68" s="524">
        <v>485</v>
      </c>
      <c r="G68" s="20" t="s">
        <v>33</v>
      </c>
      <c r="H68" s="20">
        <v>651</v>
      </c>
      <c r="I68" s="20">
        <v>56</v>
      </c>
      <c r="J68" s="20">
        <v>106</v>
      </c>
      <c r="K68" s="20">
        <v>27</v>
      </c>
      <c r="L68" s="20">
        <v>7</v>
      </c>
      <c r="M68" s="20">
        <v>17</v>
      </c>
      <c r="N68" s="20">
        <v>1</v>
      </c>
      <c r="O68" s="20">
        <v>7</v>
      </c>
      <c r="P68" s="20">
        <v>6</v>
      </c>
      <c r="Q68" s="20">
        <v>0</v>
      </c>
      <c r="R68" s="20">
        <v>98</v>
      </c>
      <c r="T68" s="20">
        <v>3</v>
      </c>
      <c r="U68" s="20">
        <v>8</v>
      </c>
      <c r="V68" s="20">
        <v>1</v>
      </c>
      <c r="W68" s="20">
        <v>0</v>
      </c>
      <c r="X68" s="20">
        <v>16</v>
      </c>
      <c r="Y68" s="20">
        <v>4</v>
      </c>
      <c r="Z68" s="20">
        <v>0</v>
      </c>
      <c r="AA68" s="20">
        <v>3</v>
      </c>
      <c r="AB68" s="20">
        <v>23</v>
      </c>
      <c r="AC68" s="20">
        <v>1</v>
      </c>
      <c r="AD68" s="20">
        <v>6</v>
      </c>
      <c r="AE68" s="20">
        <f t="shared" si="1"/>
        <v>390</v>
      </c>
    </row>
    <row r="69" spans="1:31" s="275" customFormat="1" ht="16.5">
      <c r="A69" s="20">
        <v>68</v>
      </c>
      <c r="B69" s="20">
        <v>14</v>
      </c>
      <c r="C69" s="20">
        <v>66</v>
      </c>
      <c r="D69" s="20" t="s">
        <v>596</v>
      </c>
      <c r="E69" s="20"/>
      <c r="F69" s="524">
        <v>485</v>
      </c>
      <c r="G69" s="20" t="s">
        <v>34</v>
      </c>
      <c r="H69" s="20">
        <v>650</v>
      </c>
      <c r="I69" s="20">
        <v>66</v>
      </c>
      <c r="J69" s="20">
        <v>98</v>
      </c>
      <c r="K69" s="20">
        <v>27</v>
      </c>
      <c r="L69" s="20">
        <v>9</v>
      </c>
      <c r="M69" s="20">
        <v>18</v>
      </c>
      <c r="N69" s="20">
        <v>4</v>
      </c>
      <c r="O69" s="20">
        <v>3</v>
      </c>
      <c r="P69" s="20">
        <v>4</v>
      </c>
      <c r="Q69" s="20">
        <v>0</v>
      </c>
      <c r="R69" s="20">
        <v>87</v>
      </c>
      <c r="T69" s="20">
        <v>8</v>
      </c>
      <c r="U69" s="20">
        <v>3</v>
      </c>
      <c r="V69" s="20">
        <v>3</v>
      </c>
      <c r="W69" s="20">
        <v>0</v>
      </c>
      <c r="X69" s="20">
        <v>16</v>
      </c>
      <c r="Y69" s="20">
        <v>4</v>
      </c>
      <c r="Z69" s="20">
        <v>1</v>
      </c>
      <c r="AA69" s="20">
        <v>2</v>
      </c>
      <c r="AB69" s="20">
        <v>8</v>
      </c>
      <c r="AC69" s="20">
        <v>0</v>
      </c>
      <c r="AD69" s="20">
        <v>10</v>
      </c>
      <c r="AE69" s="20">
        <f t="shared" si="1"/>
        <v>371</v>
      </c>
    </row>
    <row r="70" spans="1:31" s="275" customFormat="1" ht="16.5">
      <c r="A70" s="20">
        <v>69</v>
      </c>
      <c r="B70" s="20">
        <v>14</v>
      </c>
      <c r="C70" s="20">
        <v>66</v>
      </c>
      <c r="D70" s="20" t="s">
        <v>596</v>
      </c>
      <c r="E70" s="20"/>
      <c r="F70" s="524">
        <v>486</v>
      </c>
      <c r="G70" s="20" t="s">
        <v>33</v>
      </c>
      <c r="H70" s="20">
        <v>591</v>
      </c>
      <c r="I70" s="20">
        <v>38</v>
      </c>
      <c r="J70" s="20">
        <v>70</v>
      </c>
      <c r="K70" s="20">
        <v>15</v>
      </c>
      <c r="L70" s="20">
        <v>5</v>
      </c>
      <c r="M70" s="20">
        <v>30</v>
      </c>
      <c r="N70" s="20">
        <v>3</v>
      </c>
      <c r="O70" s="20">
        <v>7</v>
      </c>
      <c r="P70" s="20">
        <v>9</v>
      </c>
      <c r="Q70" s="20">
        <v>1</v>
      </c>
      <c r="R70" s="20">
        <v>83</v>
      </c>
      <c r="T70" s="20">
        <v>7</v>
      </c>
      <c r="U70" s="20">
        <v>2</v>
      </c>
      <c r="V70" s="20">
        <v>1</v>
      </c>
      <c r="W70" s="20">
        <v>0</v>
      </c>
      <c r="X70" s="20">
        <v>13</v>
      </c>
      <c r="Y70" s="20">
        <v>4</v>
      </c>
      <c r="Z70" s="20">
        <v>4</v>
      </c>
      <c r="AA70" s="20">
        <v>8</v>
      </c>
      <c r="AB70" s="20">
        <v>11</v>
      </c>
      <c r="AC70" s="20">
        <v>0</v>
      </c>
      <c r="AD70" s="20">
        <v>14</v>
      </c>
      <c r="AE70" s="20">
        <f t="shared" si="1"/>
        <v>325</v>
      </c>
    </row>
    <row r="71" spans="1:31" s="275" customFormat="1" ht="16.5">
      <c r="A71" s="20">
        <v>70</v>
      </c>
      <c r="B71" s="20">
        <v>14</v>
      </c>
      <c r="C71" s="20">
        <v>66</v>
      </c>
      <c r="D71" s="20" t="s">
        <v>596</v>
      </c>
      <c r="E71" s="20"/>
      <c r="F71" s="524">
        <v>486</v>
      </c>
      <c r="G71" s="20" t="s">
        <v>34</v>
      </c>
      <c r="H71" s="20">
        <v>591</v>
      </c>
      <c r="I71" s="20">
        <v>42</v>
      </c>
      <c r="J71" s="20">
        <v>78</v>
      </c>
      <c r="K71" s="20">
        <v>12</v>
      </c>
      <c r="L71" s="20">
        <v>1</v>
      </c>
      <c r="M71" s="20">
        <v>29</v>
      </c>
      <c r="N71" s="20">
        <v>0</v>
      </c>
      <c r="O71" s="20">
        <v>4</v>
      </c>
      <c r="P71" s="20">
        <v>5</v>
      </c>
      <c r="Q71" s="20">
        <v>7</v>
      </c>
      <c r="R71" s="20">
        <v>100</v>
      </c>
      <c r="T71" s="20">
        <v>4</v>
      </c>
      <c r="U71" s="20">
        <v>1</v>
      </c>
      <c r="V71" s="20">
        <v>2</v>
      </c>
      <c r="W71" s="20">
        <v>0</v>
      </c>
      <c r="X71" s="20">
        <v>26</v>
      </c>
      <c r="Y71" s="20">
        <v>4</v>
      </c>
      <c r="Z71" s="20">
        <v>1</v>
      </c>
      <c r="AA71" s="20">
        <v>4</v>
      </c>
      <c r="AB71" s="20">
        <v>9</v>
      </c>
      <c r="AC71" s="20">
        <v>0</v>
      </c>
      <c r="AD71" s="20">
        <v>5</v>
      </c>
      <c r="AE71" s="20">
        <f t="shared" si="1"/>
        <v>334</v>
      </c>
    </row>
    <row r="72" spans="1:31" s="275" customFormat="1" ht="16.5">
      <c r="A72" s="20">
        <v>71</v>
      </c>
      <c r="B72" s="20">
        <v>14</v>
      </c>
      <c r="C72" s="20">
        <v>66</v>
      </c>
      <c r="D72" s="20" t="s">
        <v>596</v>
      </c>
      <c r="E72" s="20"/>
      <c r="F72" s="524">
        <v>487</v>
      </c>
      <c r="G72" s="20" t="s">
        <v>33</v>
      </c>
      <c r="H72" s="20">
        <v>609</v>
      </c>
      <c r="I72" s="20">
        <v>57</v>
      </c>
      <c r="J72" s="20">
        <v>60</v>
      </c>
      <c r="K72" s="20">
        <v>38</v>
      </c>
      <c r="L72" s="20">
        <v>3</v>
      </c>
      <c r="M72" s="20">
        <v>20</v>
      </c>
      <c r="N72" s="20">
        <v>2</v>
      </c>
      <c r="O72" s="20">
        <v>4</v>
      </c>
      <c r="P72" s="20">
        <v>4</v>
      </c>
      <c r="Q72" s="20">
        <v>2</v>
      </c>
      <c r="R72" s="20">
        <v>54</v>
      </c>
      <c r="T72" s="20">
        <v>7</v>
      </c>
      <c r="U72" s="20">
        <v>5</v>
      </c>
      <c r="V72" s="20">
        <v>2</v>
      </c>
      <c r="W72" s="20">
        <v>0</v>
      </c>
      <c r="X72" s="20">
        <v>7</v>
      </c>
      <c r="Y72" s="20">
        <v>2</v>
      </c>
      <c r="Z72" s="20">
        <v>4</v>
      </c>
      <c r="AA72" s="20">
        <v>4</v>
      </c>
      <c r="AB72" s="20">
        <v>30</v>
      </c>
      <c r="AC72" s="20"/>
      <c r="AD72" s="20">
        <v>13</v>
      </c>
      <c r="AE72" s="20">
        <f t="shared" si="1"/>
        <v>318</v>
      </c>
    </row>
    <row r="73" spans="1:31" s="275" customFormat="1" ht="16.5">
      <c r="A73" s="20">
        <v>72</v>
      </c>
      <c r="B73" s="20">
        <v>14</v>
      </c>
      <c r="C73" s="20">
        <v>66</v>
      </c>
      <c r="D73" s="20" t="s">
        <v>596</v>
      </c>
      <c r="E73" s="20"/>
      <c r="F73" s="524">
        <v>487</v>
      </c>
      <c r="G73" s="20" t="s">
        <v>34</v>
      </c>
      <c r="H73" s="20">
        <v>609</v>
      </c>
      <c r="I73" s="20">
        <v>46</v>
      </c>
      <c r="J73" s="20">
        <v>54</v>
      </c>
      <c r="K73" s="20">
        <v>32</v>
      </c>
      <c r="L73" s="20">
        <v>10</v>
      </c>
      <c r="M73" s="20">
        <v>20</v>
      </c>
      <c r="N73" s="20">
        <v>2</v>
      </c>
      <c r="O73" s="20">
        <v>7</v>
      </c>
      <c r="P73" s="20">
        <v>5</v>
      </c>
      <c r="Q73" s="20">
        <v>3</v>
      </c>
      <c r="R73" s="20">
        <v>50</v>
      </c>
      <c r="T73" s="20">
        <v>5</v>
      </c>
      <c r="U73" s="20">
        <v>4</v>
      </c>
      <c r="V73" s="20">
        <v>1</v>
      </c>
      <c r="W73" s="20">
        <v>0</v>
      </c>
      <c r="X73" s="20">
        <v>7</v>
      </c>
      <c r="Y73" s="20">
        <v>6</v>
      </c>
      <c r="Z73" s="20">
        <v>3</v>
      </c>
      <c r="AA73" s="20">
        <v>6</v>
      </c>
      <c r="AB73" s="20">
        <v>26</v>
      </c>
      <c r="AC73" s="20">
        <v>0</v>
      </c>
      <c r="AD73" s="20">
        <v>4</v>
      </c>
      <c r="AE73" s="20">
        <f t="shared" si="1"/>
        <v>291</v>
      </c>
    </row>
    <row r="74" spans="1:31" s="275" customFormat="1" ht="16.5">
      <c r="A74" s="20">
        <v>73</v>
      </c>
      <c r="B74" s="20">
        <v>14</v>
      </c>
      <c r="C74" s="20">
        <v>66</v>
      </c>
      <c r="D74" s="20" t="s">
        <v>596</v>
      </c>
      <c r="E74" s="289"/>
      <c r="F74" s="524">
        <v>487</v>
      </c>
      <c r="G74" s="20" t="s">
        <v>35</v>
      </c>
      <c r="H74" s="20">
        <v>609</v>
      </c>
      <c r="I74" s="20">
        <v>51</v>
      </c>
      <c r="J74" s="20">
        <v>80</v>
      </c>
      <c r="K74" s="20">
        <v>35</v>
      </c>
      <c r="L74" s="20">
        <v>8</v>
      </c>
      <c r="M74" s="20">
        <v>23</v>
      </c>
      <c r="N74" s="20">
        <v>5</v>
      </c>
      <c r="O74" s="20">
        <v>5</v>
      </c>
      <c r="P74" s="20">
        <v>4</v>
      </c>
      <c r="Q74" s="20">
        <v>5</v>
      </c>
      <c r="R74" s="20">
        <v>68</v>
      </c>
      <c r="T74" s="20">
        <v>2</v>
      </c>
      <c r="U74" s="20">
        <v>0</v>
      </c>
      <c r="V74" s="20">
        <v>3</v>
      </c>
      <c r="W74" s="20">
        <v>0</v>
      </c>
      <c r="X74" s="20">
        <v>7</v>
      </c>
      <c r="Y74" s="20">
        <v>2</v>
      </c>
      <c r="Z74" s="20">
        <v>0</v>
      </c>
      <c r="AA74" s="20">
        <v>2</v>
      </c>
      <c r="AB74" s="20">
        <v>9</v>
      </c>
      <c r="AC74" s="20">
        <v>0</v>
      </c>
      <c r="AD74" s="20">
        <v>10</v>
      </c>
      <c r="AE74" s="20">
        <f t="shared" si="1"/>
        <v>319</v>
      </c>
    </row>
    <row r="75" spans="1:31" s="275" customFormat="1" ht="16.5">
      <c r="A75" s="20">
        <v>74</v>
      </c>
      <c r="B75" s="20">
        <v>14</v>
      </c>
      <c r="C75" s="20">
        <v>66</v>
      </c>
      <c r="D75" s="20" t="s">
        <v>596</v>
      </c>
      <c r="E75" s="20"/>
      <c r="F75" s="524">
        <v>488</v>
      </c>
      <c r="G75" s="20" t="s">
        <v>33</v>
      </c>
      <c r="H75" s="20">
        <v>744</v>
      </c>
      <c r="I75" s="20">
        <v>61</v>
      </c>
      <c r="J75" s="20">
        <v>85</v>
      </c>
      <c r="K75" s="20">
        <v>26</v>
      </c>
      <c r="L75" s="20">
        <v>7</v>
      </c>
      <c r="M75" s="20">
        <v>33</v>
      </c>
      <c r="N75" s="20">
        <v>5</v>
      </c>
      <c r="O75" s="20">
        <v>9</v>
      </c>
      <c r="P75" s="20">
        <v>2</v>
      </c>
      <c r="Q75" s="20">
        <v>0</v>
      </c>
      <c r="R75" s="20">
        <v>111</v>
      </c>
      <c r="T75" s="20">
        <v>3</v>
      </c>
      <c r="U75" s="20">
        <v>4</v>
      </c>
      <c r="V75" s="20">
        <v>3</v>
      </c>
      <c r="W75" s="20">
        <v>0</v>
      </c>
      <c r="X75" s="20">
        <v>24</v>
      </c>
      <c r="Y75" s="20">
        <v>1</v>
      </c>
      <c r="Z75" s="20">
        <v>3</v>
      </c>
      <c r="AA75" s="20">
        <v>4</v>
      </c>
      <c r="AB75" s="20">
        <v>12</v>
      </c>
      <c r="AC75" s="20">
        <v>0</v>
      </c>
      <c r="AD75" s="20">
        <v>16</v>
      </c>
      <c r="AE75" s="20">
        <f t="shared" si="1"/>
        <v>409</v>
      </c>
    </row>
    <row r="76" spans="1:31" s="275" customFormat="1" ht="16.5">
      <c r="A76" s="20">
        <v>75</v>
      </c>
      <c r="B76" s="20">
        <v>14</v>
      </c>
      <c r="C76" s="20">
        <v>66</v>
      </c>
      <c r="D76" s="20" t="s">
        <v>596</v>
      </c>
      <c r="E76" s="20"/>
      <c r="F76" s="524">
        <v>488</v>
      </c>
      <c r="G76" s="20" t="s">
        <v>34</v>
      </c>
      <c r="H76" s="20">
        <v>744</v>
      </c>
      <c r="I76" s="20">
        <v>66</v>
      </c>
      <c r="J76" s="20">
        <v>85</v>
      </c>
      <c r="K76" s="20">
        <v>16</v>
      </c>
      <c r="L76" s="20">
        <v>4</v>
      </c>
      <c r="M76" s="20">
        <v>33</v>
      </c>
      <c r="N76" s="20">
        <v>2</v>
      </c>
      <c r="O76" s="20">
        <v>10</v>
      </c>
      <c r="P76" s="20">
        <v>3</v>
      </c>
      <c r="Q76" s="20">
        <v>4</v>
      </c>
      <c r="R76" s="20">
        <v>96</v>
      </c>
      <c r="T76" s="20">
        <v>5</v>
      </c>
      <c r="U76" s="20">
        <v>1</v>
      </c>
      <c r="V76" s="20">
        <v>2</v>
      </c>
      <c r="W76" s="20">
        <v>1</v>
      </c>
      <c r="X76" s="20">
        <v>21</v>
      </c>
      <c r="Y76" s="20">
        <v>3</v>
      </c>
      <c r="Z76" s="20">
        <v>3</v>
      </c>
      <c r="AA76" s="20">
        <v>4</v>
      </c>
      <c r="AB76" s="20">
        <v>4</v>
      </c>
      <c r="AC76" s="20">
        <v>0</v>
      </c>
      <c r="AD76" s="20">
        <v>15</v>
      </c>
      <c r="AE76" s="20">
        <f t="shared" si="1"/>
        <v>378</v>
      </c>
    </row>
    <row r="77" spans="1:31" s="275" customFormat="1" ht="16.5">
      <c r="A77" s="20">
        <v>76</v>
      </c>
      <c r="B77" s="20">
        <v>14</v>
      </c>
      <c r="C77" s="20">
        <v>66</v>
      </c>
      <c r="D77" s="20" t="s">
        <v>596</v>
      </c>
      <c r="E77" s="20"/>
      <c r="F77" s="524">
        <v>489</v>
      </c>
      <c r="G77" s="20" t="s">
        <v>33</v>
      </c>
      <c r="H77" s="20">
        <v>519</v>
      </c>
      <c r="I77" s="20">
        <v>76</v>
      </c>
      <c r="J77" s="20">
        <v>104</v>
      </c>
      <c r="K77" s="20">
        <v>17</v>
      </c>
      <c r="L77" s="20">
        <v>9</v>
      </c>
      <c r="M77" s="20">
        <v>15</v>
      </c>
      <c r="N77" s="20">
        <v>1</v>
      </c>
      <c r="O77" s="20">
        <v>4</v>
      </c>
      <c r="P77" s="20">
        <v>3</v>
      </c>
      <c r="Q77" s="20">
        <v>2</v>
      </c>
      <c r="R77" s="20">
        <v>48</v>
      </c>
      <c r="T77" s="20">
        <v>3</v>
      </c>
      <c r="U77" s="20">
        <v>5</v>
      </c>
      <c r="V77" s="20">
        <v>6</v>
      </c>
      <c r="W77" s="20">
        <v>0</v>
      </c>
      <c r="X77" s="20">
        <v>20</v>
      </c>
      <c r="Y77" s="20">
        <v>1</v>
      </c>
      <c r="Z77" s="20">
        <v>3</v>
      </c>
      <c r="AA77" s="20">
        <v>6</v>
      </c>
      <c r="AB77" s="20">
        <v>13</v>
      </c>
      <c r="AC77" s="20">
        <v>0</v>
      </c>
      <c r="AD77" s="20">
        <v>10</v>
      </c>
      <c r="AE77" s="20">
        <f t="shared" si="1"/>
        <v>346</v>
      </c>
    </row>
    <row r="78" spans="1:31" s="275" customFormat="1" ht="16.5">
      <c r="A78" s="20">
        <v>77</v>
      </c>
      <c r="B78" s="20">
        <v>14</v>
      </c>
      <c r="C78" s="20">
        <v>66</v>
      </c>
      <c r="D78" s="20" t="s">
        <v>596</v>
      </c>
      <c r="E78" s="20"/>
      <c r="F78" s="524">
        <v>489</v>
      </c>
      <c r="G78" s="20" t="s">
        <v>34</v>
      </c>
      <c r="H78" s="20">
        <v>519</v>
      </c>
      <c r="I78" s="20">
        <v>66</v>
      </c>
      <c r="J78" s="20">
        <v>103</v>
      </c>
      <c r="K78" s="20">
        <v>15</v>
      </c>
      <c r="L78" s="20">
        <v>4</v>
      </c>
      <c r="M78" s="20">
        <v>16</v>
      </c>
      <c r="N78" s="20">
        <v>1</v>
      </c>
      <c r="O78" s="20">
        <v>2</v>
      </c>
      <c r="P78" s="20">
        <v>4</v>
      </c>
      <c r="Q78" s="20">
        <v>2</v>
      </c>
      <c r="R78" s="20">
        <v>62</v>
      </c>
      <c r="T78" s="20">
        <v>5</v>
      </c>
      <c r="U78" s="20">
        <v>0</v>
      </c>
      <c r="V78" s="20">
        <v>0</v>
      </c>
      <c r="W78" s="20">
        <v>0</v>
      </c>
      <c r="X78" s="20">
        <v>12</v>
      </c>
      <c r="Y78" s="20">
        <v>3</v>
      </c>
      <c r="Z78" s="20">
        <v>7</v>
      </c>
      <c r="AA78" s="20">
        <v>4</v>
      </c>
      <c r="AB78" s="20">
        <v>8</v>
      </c>
      <c r="AC78" s="20">
        <v>1</v>
      </c>
      <c r="AD78" s="20">
        <v>7</v>
      </c>
      <c r="AE78" s="20">
        <f t="shared" si="1"/>
        <v>322</v>
      </c>
    </row>
    <row r="79" spans="1:31" s="275" customFormat="1" ht="16.5">
      <c r="A79" s="20">
        <v>78</v>
      </c>
      <c r="B79" s="20">
        <v>14</v>
      </c>
      <c r="C79" s="20">
        <v>66</v>
      </c>
      <c r="D79" s="20" t="s">
        <v>596</v>
      </c>
      <c r="E79" s="289"/>
      <c r="F79" s="524">
        <v>489</v>
      </c>
      <c r="G79" s="20" t="s">
        <v>35</v>
      </c>
      <c r="H79" s="20">
        <v>519</v>
      </c>
      <c r="I79" s="20">
        <v>64</v>
      </c>
      <c r="J79" s="20">
        <v>83</v>
      </c>
      <c r="K79" s="20">
        <v>17</v>
      </c>
      <c r="L79" s="20">
        <v>6</v>
      </c>
      <c r="M79" s="20">
        <v>13</v>
      </c>
      <c r="N79" s="20">
        <v>2</v>
      </c>
      <c r="O79" s="20">
        <v>0</v>
      </c>
      <c r="P79" s="20">
        <v>0</v>
      </c>
      <c r="Q79" s="20">
        <v>2</v>
      </c>
      <c r="R79" s="20">
        <v>52</v>
      </c>
      <c r="T79" s="20">
        <v>5</v>
      </c>
      <c r="U79" s="20">
        <v>4</v>
      </c>
      <c r="V79" s="20">
        <v>2</v>
      </c>
      <c r="W79" s="20">
        <v>0</v>
      </c>
      <c r="X79" s="20">
        <v>17</v>
      </c>
      <c r="Y79" s="20">
        <v>3</v>
      </c>
      <c r="Z79" s="20">
        <v>3</v>
      </c>
      <c r="AA79" s="20">
        <v>4</v>
      </c>
      <c r="AB79" s="20">
        <v>22</v>
      </c>
      <c r="AC79" s="20">
        <v>0</v>
      </c>
      <c r="AD79" s="20">
        <v>9</v>
      </c>
      <c r="AE79" s="20">
        <f t="shared" si="1"/>
        <v>308</v>
      </c>
    </row>
    <row r="80" spans="1:31" s="275" customFormat="1" ht="16.5">
      <c r="A80" s="20">
        <v>79</v>
      </c>
      <c r="B80" s="20">
        <v>14</v>
      </c>
      <c r="C80" s="20">
        <v>66</v>
      </c>
      <c r="D80" s="20" t="s">
        <v>596</v>
      </c>
      <c r="E80" s="20"/>
      <c r="F80" s="524">
        <v>490</v>
      </c>
      <c r="G80" s="20" t="s">
        <v>33</v>
      </c>
      <c r="H80" s="20">
        <v>715</v>
      </c>
      <c r="I80" s="20">
        <v>83</v>
      </c>
      <c r="J80" s="20">
        <v>109</v>
      </c>
      <c r="K80" s="20">
        <v>25</v>
      </c>
      <c r="L80" s="20">
        <v>6</v>
      </c>
      <c r="M80" s="20">
        <v>20</v>
      </c>
      <c r="N80" s="20">
        <v>0</v>
      </c>
      <c r="O80" s="20">
        <v>6</v>
      </c>
      <c r="P80" s="20">
        <v>8</v>
      </c>
      <c r="Q80" s="20">
        <v>9</v>
      </c>
      <c r="R80" s="20">
        <v>90</v>
      </c>
      <c r="T80" s="20">
        <v>4</v>
      </c>
      <c r="U80" s="20">
        <v>4</v>
      </c>
      <c r="V80" s="20">
        <v>6</v>
      </c>
      <c r="W80" s="20">
        <v>0</v>
      </c>
      <c r="X80" s="20">
        <v>8</v>
      </c>
      <c r="Y80" s="20">
        <v>2</v>
      </c>
      <c r="Z80" s="20">
        <v>3</v>
      </c>
      <c r="AA80" s="20">
        <v>5</v>
      </c>
      <c r="AB80" s="20">
        <v>22</v>
      </c>
      <c r="AC80" s="20">
        <v>0</v>
      </c>
      <c r="AD80" s="20">
        <v>13</v>
      </c>
      <c r="AE80" s="20">
        <f t="shared" si="1"/>
        <v>423</v>
      </c>
    </row>
    <row r="81" spans="1:31" s="275" customFormat="1" ht="16.5">
      <c r="A81" s="20">
        <v>80</v>
      </c>
      <c r="B81" s="20">
        <v>14</v>
      </c>
      <c r="C81" s="20">
        <v>66</v>
      </c>
      <c r="D81" s="20" t="s">
        <v>596</v>
      </c>
      <c r="E81" s="20"/>
      <c r="F81" s="524">
        <v>490</v>
      </c>
      <c r="G81" s="20" t="s">
        <v>34</v>
      </c>
      <c r="H81" s="20">
        <v>715</v>
      </c>
      <c r="I81" s="20">
        <v>68</v>
      </c>
      <c r="J81" s="20">
        <v>100</v>
      </c>
      <c r="K81" s="20">
        <v>19</v>
      </c>
      <c r="L81" s="20">
        <v>6</v>
      </c>
      <c r="M81" s="20">
        <v>22</v>
      </c>
      <c r="N81" s="20">
        <v>9</v>
      </c>
      <c r="O81" s="20">
        <v>6</v>
      </c>
      <c r="P81" s="20">
        <v>8</v>
      </c>
      <c r="Q81" s="20">
        <v>2</v>
      </c>
      <c r="R81" s="20">
        <v>79</v>
      </c>
      <c r="T81" s="20">
        <v>6</v>
      </c>
      <c r="U81" s="20">
        <v>4</v>
      </c>
      <c r="V81" s="20">
        <v>3</v>
      </c>
      <c r="W81" s="20">
        <v>0</v>
      </c>
      <c r="X81" s="20">
        <v>19</v>
      </c>
      <c r="Y81" s="20">
        <v>3</v>
      </c>
      <c r="Z81" s="20">
        <v>4</v>
      </c>
      <c r="AA81" s="20">
        <v>6</v>
      </c>
      <c r="AB81" s="20">
        <v>8</v>
      </c>
      <c r="AC81" s="20">
        <v>0</v>
      </c>
      <c r="AD81" s="20">
        <v>12</v>
      </c>
      <c r="AE81" s="20">
        <f t="shared" si="1"/>
        <v>384</v>
      </c>
    </row>
    <row r="82" spans="1:31" s="275" customFormat="1" ht="16.5">
      <c r="A82" s="20">
        <v>81</v>
      </c>
      <c r="B82" s="20">
        <v>14</v>
      </c>
      <c r="C82" s="20">
        <v>66</v>
      </c>
      <c r="D82" s="20" t="s">
        <v>596</v>
      </c>
      <c r="E82" s="20"/>
      <c r="F82" s="524">
        <v>491</v>
      </c>
      <c r="G82" s="20" t="s">
        <v>33</v>
      </c>
      <c r="H82" s="20">
        <v>711</v>
      </c>
      <c r="I82" s="20">
        <v>50</v>
      </c>
      <c r="J82" s="20">
        <v>84</v>
      </c>
      <c r="K82" s="20">
        <v>40</v>
      </c>
      <c r="L82" s="20">
        <v>6</v>
      </c>
      <c r="M82" s="20">
        <v>32</v>
      </c>
      <c r="N82" s="20">
        <v>7</v>
      </c>
      <c r="O82" s="20">
        <v>1</v>
      </c>
      <c r="P82" s="20">
        <v>8</v>
      </c>
      <c r="Q82" s="20">
        <v>2</v>
      </c>
      <c r="R82" s="20">
        <v>92</v>
      </c>
      <c r="T82" s="20">
        <v>6</v>
      </c>
      <c r="U82" s="20">
        <v>3</v>
      </c>
      <c r="V82" s="20">
        <v>6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7</v>
      </c>
      <c r="AC82" s="20">
        <v>0</v>
      </c>
      <c r="AD82" s="20">
        <v>12</v>
      </c>
      <c r="AE82" s="20">
        <f t="shared" si="1"/>
        <v>356</v>
      </c>
    </row>
    <row r="83" spans="1:31" s="275" customFormat="1" ht="16.5">
      <c r="A83" s="20">
        <v>82</v>
      </c>
      <c r="B83" s="20">
        <v>14</v>
      </c>
      <c r="C83" s="20">
        <v>66</v>
      </c>
      <c r="D83" s="20" t="s">
        <v>596</v>
      </c>
      <c r="E83" s="289"/>
      <c r="F83" s="524">
        <v>491</v>
      </c>
      <c r="G83" s="20" t="s">
        <v>34</v>
      </c>
      <c r="H83" s="20">
        <v>711</v>
      </c>
      <c r="I83" s="20">
        <v>64</v>
      </c>
      <c r="J83" s="20">
        <v>77</v>
      </c>
      <c r="K83" s="20">
        <v>32</v>
      </c>
      <c r="L83" s="20">
        <v>5</v>
      </c>
      <c r="M83" s="20">
        <v>29</v>
      </c>
      <c r="N83" s="20">
        <v>4</v>
      </c>
      <c r="O83" s="20">
        <v>5</v>
      </c>
      <c r="P83" s="20">
        <v>5</v>
      </c>
      <c r="Q83" s="20">
        <v>5</v>
      </c>
      <c r="R83" s="20">
        <v>100</v>
      </c>
      <c r="T83" s="20">
        <v>2</v>
      </c>
      <c r="U83" s="20">
        <v>2</v>
      </c>
      <c r="V83" s="20">
        <v>1</v>
      </c>
      <c r="W83" s="20">
        <v>0</v>
      </c>
      <c r="X83" s="20">
        <v>8</v>
      </c>
      <c r="Y83" s="20">
        <v>9</v>
      </c>
      <c r="Z83" s="20">
        <v>5</v>
      </c>
      <c r="AA83" s="20">
        <v>4</v>
      </c>
      <c r="AB83" s="20">
        <v>7</v>
      </c>
      <c r="AC83" s="20">
        <v>0</v>
      </c>
      <c r="AD83" s="20">
        <v>13</v>
      </c>
      <c r="AE83" s="20">
        <f t="shared" si="1"/>
        <v>377</v>
      </c>
    </row>
    <row r="84" spans="1:31" s="275" customFormat="1" ht="16.5">
      <c r="A84" s="20">
        <v>83</v>
      </c>
      <c r="B84" s="20">
        <v>14</v>
      </c>
      <c r="C84" s="20">
        <v>66</v>
      </c>
      <c r="D84" s="20" t="s">
        <v>596</v>
      </c>
      <c r="E84" s="20"/>
      <c r="F84" s="524">
        <v>492</v>
      </c>
      <c r="G84" s="20" t="s">
        <v>33</v>
      </c>
      <c r="H84" s="20">
        <v>542</v>
      </c>
      <c r="I84" s="20">
        <v>38</v>
      </c>
      <c r="J84" s="20">
        <v>49</v>
      </c>
      <c r="K84" s="20">
        <v>20</v>
      </c>
      <c r="L84" s="20">
        <v>7</v>
      </c>
      <c r="M84" s="20">
        <v>25</v>
      </c>
      <c r="N84" s="20">
        <v>3</v>
      </c>
      <c r="O84" s="20">
        <v>8</v>
      </c>
      <c r="P84" s="20">
        <v>3</v>
      </c>
      <c r="Q84" s="20">
        <v>1</v>
      </c>
      <c r="R84" s="20">
        <v>68</v>
      </c>
      <c r="T84" s="20">
        <v>10</v>
      </c>
      <c r="U84" s="20">
        <v>3</v>
      </c>
      <c r="V84" s="20">
        <v>0</v>
      </c>
      <c r="W84" s="20">
        <v>0</v>
      </c>
      <c r="X84" s="20">
        <v>10</v>
      </c>
      <c r="Y84" s="20">
        <v>5</v>
      </c>
      <c r="Z84" s="20">
        <v>4</v>
      </c>
      <c r="AA84" s="20">
        <v>0</v>
      </c>
      <c r="AB84" s="20">
        <v>9</v>
      </c>
      <c r="AC84" s="20">
        <v>0</v>
      </c>
      <c r="AD84" s="20">
        <v>6</v>
      </c>
      <c r="AE84" s="20">
        <f t="shared" si="1"/>
        <v>269</v>
      </c>
    </row>
    <row r="85" spans="1:31" s="275" customFormat="1" ht="16.5">
      <c r="A85" s="20">
        <v>84</v>
      </c>
      <c r="B85" s="20">
        <v>14</v>
      </c>
      <c r="C85" s="20">
        <v>66</v>
      </c>
      <c r="D85" s="20" t="s">
        <v>596</v>
      </c>
      <c r="E85" s="20"/>
      <c r="F85" s="524">
        <v>492</v>
      </c>
      <c r="G85" s="20" t="s">
        <v>34</v>
      </c>
      <c r="H85" s="20">
        <v>542</v>
      </c>
      <c r="I85" s="20">
        <v>22</v>
      </c>
      <c r="J85" s="20">
        <v>43</v>
      </c>
      <c r="K85" s="20">
        <v>22</v>
      </c>
      <c r="L85" s="20">
        <v>7</v>
      </c>
      <c r="M85" s="20">
        <v>30</v>
      </c>
      <c r="N85" s="20">
        <v>3</v>
      </c>
      <c r="O85" s="20">
        <v>5</v>
      </c>
      <c r="P85" s="20">
        <v>2</v>
      </c>
      <c r="Q85" s="20">
        <v>6</v>
      </c>
      <c r="R85" s="20">
        <v>79</v>
      </c>
      <c r="T85" s="20">
        <v>6</v>
      </c>
      <c r="U85" s="20">
        <v>4</v>
      </c>
      <c r="V85" s="20">
        <v>4</v>
      </c>
      <c r="W85" s="20">
        <v>0</v>
      </c>
      <c r="X85" s="20">
        <v>6</v>
      </c>
      <c r="Y85" s="20">
        <v>5</v>
      </c>
      <c r="Z85" s="20">
        <v>2</v>
      </c>
      <c r="AA85" s="20">
        <v>1</v>
      </c>
      <c r="AB85" s="20">
        <v>9</v>
      </c>
      <c r="AC85" s="20">
        <v>0</v>
      </c>
      <c r="AD85" s="20">
        <v>8</v>
      </c>
      <c r="AE85" s="20">
        <f t="shared" si="1"/>
        <v>264</v>
      </c>
    </row>
    <row r="86" spans="1:31" s="275" customFormat="1" ht="16.5">
      <c r="A86" s="20">
        <v>85</v>
      </c>
      <c r="B86" s="20">
        <v>14</v>
      </c>
      <c r="C86" s="20">
        <v>66</v>
      </c>
      <c r="D86" s="20" t="s">
        <v>596</v>
      </c>
      <c r="E86" s="20"/>
      <c r="F86" s="524">
        <v>492</v>
      </c>
      <c r="G86" s="20" t="s">
        <v>35</v>
      </c>
      <c r="H86" s="20">
        <v>542</v>
      </c>
      <c r="I86" s="20">
        <v>38</v>
      </c>
      <c r="J86" s="20">
        <v>60</v>
      </c>
      <c r="K86" s="20">
        <v>19</v>
      </c>
      <c r="L86" s="20">
        <v>1</v>
      </c>
      <c r="M86" s="20">
        <v>41</v>
      </c>
      <c r="N86" s="20">
        <v>4</v>
      </c>
      <c r="O86" s="20">
        <v>8</v>
      </c>
      <c r="P86" s="20">
        <v>2</v>
      </c>
      <c r="Q86" s="20">
        <v>2</v>
      </c>
      <c r="R86" s="20">
        <v>71</v>
      </c>
      <c r="T86" s="20">
        <v>7</v>
      </c>
      <c r="U86" s="20">
        <v>1</v>
      </c>
      <c r="V86" s="20">
        <v>0</v>
      </c>
      <c r="W86" s="20">
        <v>0</v>
      </c>
      <c r="X86" s="20">
        <v>5</v>
      </c>
      <c r="Y86" s="20">
        <v>6</v>
      </c>
      <c r="Z86" s="20">
        <v>2</v>
      </c>
      <c r="AA86" s="20">
        <v>0</v>
      </c>
      <c r="AB86" s="20">
        <v>17</v>
      </c>
      <c r="AC86" s="20">
        <v>0</v>
      </c>
      <c r="AD86" s="20">
        <v>13</v>
      </c>
      <c r="AE86" s="20">
        <f t="shared" si="1"/>
        <v>297</v>
      </c>
    </row>
    <row r="87" spans="1:31" s="275" customFormat="1" ht="16.5">
      <c r="A87" s="20">
        <v>86</v>
      </c>
      <c r="B87" s="20">
        <v>14</v>
      </c>
      <c r="C87" s="20">
        <v>66</v>
      </c>
      <c r="D87" s="20" t="s">
        <v>596</v>
      </c>
      <c r="E87" s="20"/>
      <c r="F87" s="524">
        <v>493</v>
      </c>
      <c r="G87" s="20" t="s">
        <v>33</v>
      </c>
      <c r="H87" s="20">
        <v>740</v>
      </c>
      <c r="I87" s="20">
        <v>55</v>
      </c>
      <c r="J87" s="20">
        <v>73</v>
      </c>
      <c r="K87" s="20">
        <v>27</v>
      </c>
      <c r="L87" s="20">
        <v>5</v>
      </c>
      <c r="M87" s="20">
        <v>34</v>
      </c>
      <c r="N87" s="20">
        <v>1</v>
      </c>
      <c r="O87" s="20">
        <v>1</v>
      </c>
      <c r="P87" s="20">
        <v>3</v>
      </c>
      <c r="Q87" s="20">
        <v>3</v>
      </c>
      <c r="R87" s="20">
        <v>107</v>
      </c>
      <c r="T87" s="20">
        <v>7</v>
      </c>
      <c r="U87" s="20">
        <v>3</v>
      </c>
      <c r="V87" s="20">
        <v>1</v>
      </c>
      <c r="W87" s="20">
        <v>0</v>
      </c>
      <c r="X87" s="20">
        <v>14</v>
      </c>
      <c r="Y87" s="20">
        <v>6</v>
      </c>
      <c r="Z87" s="20">
        <v>3</v>
      </c>
      <c r="AA87" s="20">
        <v>4</v>
      </c>
      <c r="AB87" s="20">
        <v>14</v>
      </c>
      <c r="AC87" s="20">
        <v>0</v>
      </c>
      <c r="AD87" s="20">
        <v>7</v>
      </c>
      <c r="AE87" s="20">
        <f t="shared" si="1"/>
        <v>368</v>
      </c>
    </row>
    <row r="88" spans="1:31" s="275" customFormat="1" ht="16.5">
      <c r="A88" s="20">
        <v>87</v>
      </c>
      <c r="B88" s="20">
        <v>14</v>
      </c>
      <c r="C88" s="20">
        <v>66</v>
      </c>
      <c r="D88" s="20" t="s">
        <v>596</v>
      </c>
      <c r="E88" s="20"/>
      <c r="F88" s="524">
        <v>493</v>
      </c>
      <c r="G88" s="20" t="s">
        <v>34</v>
      </c>
      <c r="H88" s="20">
        <v>740</v>
      </c>
      <c r="I88" s="20">
        <v>60</v>
      </c>
      <c r="J88" s="20">
        <v>74</v>
      </c>
      <c r="K88" s="20">
        <v>25</v>
      </c>
      <c r="L88" s="20">
        <v>13</v>
      </c>
      <c r="M88" s="20">
        <v>37</v>
      </c>
      <c r="N88" s="20">
        <v>1</v>
      </c>
      <c r="O88" s="20">
        <v>6</v>
      </c>
      <c r="P88" s="20">
        <v>8</v>
      </c>
      <c r="Q88" s="20">
        <v>2</v>
      </c>
      <c r="R88" s="20">
        <v>108</v>
      </c>
      <c r="T88" s="20">
        <v>6</v>
      </c>
      <c r="U88" s="20">
        <v>6</v>
      </c>
      <c r="V88" s="20">
        <v>3</v>
      </c>
      <c r="W88" s="20">
        <v>0</v>
      </c>
      <c r="X88" s="20">
        <v>1</v>
      </c>
      <c r="Y88" s="20">
        <v>5</v>
      </c>
      <c r="Z88" s="20">
        <v>2</v>
      </c>
      <c r="AA88" s="20">
        <v>4</v>
      </c>
      <c r="AB88" s="20">
        <v>12</v>
      </c>
      <c r="AC88" s="20">
        <v>0</v>
      </c>
      <c r="AD88" s="20">
        <v>12</v>
      </c>
      <c r="AE88" s="20">
        <f t="shared" si="1"/>
        <v>385</v>
      </c>
    </row>
    <row r="89" spans="1:31" s="275" customFormat="1" ht="16.5">
      <c r="A89" s="20">
        <v>88</v>
      </c>
      <c r="B89" s="20">
        <v>14</v>
      </c>
      <c r="C89" s="20">
        <v>66</v>
      </c>
      <c r="D89" s="20" t="s">
        <v>596</v>
      </c>
      <c r="E89" s="20"/>
      <c r="F89" s="524">
        <v>493</v>
      </c>
      <c r="G89" s="20" t="s">
        <v>35</v>
      </c>
      <c r="H89" s="20">
        <v>740</v>
      </c>
      <c r="I89" s="20">
        <v>62</v>
      </c>
      <c r="J89" s="20">
        <v>34</v>
      </c>
      <c r="K89" s="20">
        <v>31</v>
      </c>
      <c r="L89" s="20">
        <v>9</v>
      </c>
      <c r="M89" s="20">
        <v>52</v>
      </c>
      <c r="N89" s="20">
        <v>2</v>
      </c>
      <c r="O89" s="20">
        <v>5</v>
      </c>
      <c r="P89" s="20">
        <v>5</v>
      </c>
      <c r="Q89" s="20">
        <v>2</v>
      </c>
      <c r="R89" s="20">
        <v>92</v>
      </c>
      <c r="T89" s="20">
        <v>6</v>
      </c>
      <c r="U89" s="20">
        <v>3</v>
      </c>
      <c r="V89" s="20">
        <v>1</v>
      </c>
      <c r="W89" s="20">
        <v>0</v>
      </c>
      <c r="X89" s="20">
        <v>10</v>
      </c>
      <c r="Y89" s="20">
        <v>7</v>
      </c>
      <c r="Z89" s="20">
        <v>4</v>
      </c>
      <c r="AA89" s="20">
        <v>2</v>
      </c>
      <c r="AB89" s="20">
        <v>15</v>
      </c>
      <c r="AC89" s="20">
        <v>0</v>
      </c>
      <c r="AD89" s="20">
        <v>9</v>
      </c>
      <c r="AE89" s="20">
        <f t="shared" si="1"/>
        <v>351</v>
      </c>
    </row>
    <row r="90" spans="1:31" s="275" customFormat="1" ht="16.5">
      <c r="A90" s="20">
        <v>89</v>
      </c>
      <c r="B90" s="20">
        <v>14</v>
      </c>
      <c r="C90" s="20">
        <v>66</v>
      </c>
      <c r="D90" s="20" t="s">
        <v>596</v>
      </c>
      <c r="E90" s="20"/>
      <c r="F90" s="524">
        <v>493</v>
      </c>
      <c r="G90" s="20" t="s">
        <v>199</v>
      </c>
      <c r="H90" s="20">
        <v>740</v>
      </c>
      <c r="I90" s="20">
        <v>56</v>
      </c>
      <c r="J90" s="20">
        <v>63</v>
      </c>
      <c r="K90" s="20">
        <v>20</v>
      </c>
      <c r="L90" s="20">
        <v>11</v>
      </c>
      <c r="M90" s="20">
        <v>30</v>
      </c>
      <c r="N90" s="20">
        <v>3</v>
      </c>
      <c r="O90" s="20">
        <v>5</v>
      </c>
      <c r="P90" s="20">
        <v>7</v>
      </c>
      <c r="Q90" s="20">
        <v>3</v>
      </c>
      <c r="R90" s="20">
        <v>86</v>
      </c>
      <c r="T90" s="20">
        <v>8</v>
      </c>
      <c r="U90" s="20">
        <v>5</v>
      </c>
      <c r="V90" s="20">
        <v>2</v>
      </c>
      <c r="W90" s="20">
        <v>0</v>
      </c>
      <c r="X90" s="20">
        <v>10</v>
      </c>
      <c r="Y90" s="20">
        <v>1</v>
      </c>
      <c r="Z90" s="20">
        <v>4</v>
      </c>
      <c r="AA90" s="20">
        <v>3</v>
      </c>
      <c r="AB90" s="20">
        <v>17</v>
      </c>
      <c r="AC90" s="20">
        <v>1</v>
      </c>
      <c r="AD90" s="20">
        <v>19</v>
      </c>
      <c r="AE90" s="20">
        <f t="shared" si="1"/>
        <v>354</v>
      </c>
    </row>
    <row r="91" spans="1:31" s="275" customFormat="1" ht="16.5">
      <c r="A91" s="20">
        <v>90</v>
      </c>
      <c r="B91" s="20">
        <v>14</v>
      </c>
      <c r="C91" s="20">
        <v>66</v>
      </c>
      <c r="D91" s="20" t="s">
        <v>596</v>
      </c>
      <c r="E91" s="20"/>
      <c r="F91" s="524">
        <v>493</v>
      </c>
      <c r="G91" s="20" t="s">
        <v>337</v>
      </c>
      <c r="H91" s="20">
        <v>740</v>
      </c>
      <c r="I91" s="20">
        <v>54</v>
      </c>
      <c r="J91" s="20">
        <v>75</v>
      </c>
      <c r="K91" s="20">
        <v>28</v>
      </c>
      <c r="L91" s="20">
        <v>13</v>
      </c>
      <c r="M91" s="20">
        <v>41</v>
      </c>
      <c r="N91" s="20">
        <v>2</v>
      </c>
      <c r="O91" s="20">
        <v>9</v>
      </c>
      <c r="P91" s="20">
        <v>4</v>
      </c>
      <c r="Q91" s="20">
        <v>2</v>
      </c>
      <c r="R91" s="20">
        <v>104</v>
      </c>
      <c r="T91" s="20">
        <v>13</v>
      </c>
      <c r="U91" s="20">
        <v>3</v>
      </c>
      <c r="V91" s="20">
        <v>5</v>
      </c>
      <c r="W91" s="20">
        <v>0</v>
      </c>
      <c r="X91" s="20">
        <v>8</v>
      </c>
      <c r="Y91" s="20">
        <v>2</v>
      </c>
      <c r="Z91" s="20">
        <v>3</v>
      </c>
      <c r="AA91" s="20">
        <v>3</v>
      </c>
      <c r="AB91" s="20">
        <v>14</v>
      </c>
      <c r="AC91" s="20">
        <v>1</v>
      </c>
      <c r="AD91" s="20">
        <v>13</v>
      </c>
      <c r="AE91" s="20">
        <f t="shared" si="1"/>
        <v>397</v>
      </c>
    </row>
    <row r="92" spans="1:31" s="275" customFormat="1" ht="16.5">
      <c r="A92" s="20">
        <v>91</v>
      </c>
      <c r="B92" s="20">
        <v>14</v>
      </c>
      <c r="C92" s="20">
        <v>66</v>
      </c>
      <c r="D92" s="20" t="s">
        <v>596</v>
      </c>
      <c r="E92" s="20"/>
      <c r="F92" s="524">
        <v>494</v>
      </c>
      <c r="G92" s="20" t="s">
        <v>33</v>
      </c>
      <c r="H92" s="20">
        <v>660</v>
      </c>
      <c r="I92" s="20">
        <v>40</v>
      </c>
      <c r="J92" s="20">
        <v>60</v>
      </c>
      <c r="K92" s="20">
        <v>17</v>
      </c>
      <c r="L92" s="20">
        <v>6</v>
      </c>
      <c r="M92" s="20">
        <v>46</v>
      </c>
      <c r="N92" s="20">
        <v>3</v>
      </c>
      <c r="O92" s="20">
        <v>2</v>
      </c>
      <c r="P92" s="20">
        <v>5</v>
      </c>
      <c r="Q92" s="20">
        <v>2</v>
      </c>
      <c r="R92" s="20">
        <v>96</v>
      </c>
      <c r="T92" s="20">
        <v>4</v>
      </c>
      <c r="U92" s="20">
        <v>0</v>
      </c>
      <c r="V92" s="20">
        <v>1</v>
      </c>
      <c r="W92" s="20">
        <v>0</v>
      </c>
      <c r="X92" s="20">
        <v>11</v>
      </c>
      <c r="Y92" s="20">
        <v>2</v>
      </c>
      <c r="Z92" s="20">
        <v>4</v>
      </c>
      <c r="AA92" s="20">
        <v>2</v>
      </c>
      <c r="AB92" s="20">
        <v>22</v>
      </c>
      <c r="AC92" s="20">
        <v>1</v>
      </c>
      <c r="AD92" s="20">
        <v>20</v>
      </c>
      <c r="AE92" s="20">
        <f t="shared" si="1"/>
        <v>344</v>
      </c>
    </row>
    <row r="93" spans="1:31" s="275" customFormat="1" ht="16.5">
      <c r="A93" s="20">
        <v>92</v>
      </c>
      <c r="B93" s="20">
        <v>14</v>
      </c>
      <c r="C93" s="20">
        <v>66</v>
      </c>
      <c r="D93" s="20" t="s">
        <v>596</v>
      </c>
      <c r="E93" s="20"/>
      <c r="F93" s="524">
        <v>494</v>
      </c>
      <c r="G93" s="20" t="s">
        <v>34</v>
      </c>
      <c r="H93" s="20">
        <v>659</v>
      </c>
      <c r="I93" s="20">
        <v>36</v>
      </c>
      <c r="J93" s="20">
        <v>58</v>
      </c>
      <c r="K93" s="20">
        <v>16</v>
      </c>
      <c r="L93" s="20">
        <v>8</v>
      </c>
      <c r="M93" s="20">
        <v>37</v>
      </c>
      <c r="N93" s="20">
        <v>1</v>
      </c>
      <c r="O93" s="20">
        <v>4</v>
      </c>
      <c r="P93" s="20">
        <v>7</v>
      </c>
      <c r="Q93" s="20">
        <v>3</v>
      </c>
      <c r="R93" s="20">
        <v>99</v>
      </c>
      <c r="T93" s="20">
        <v>3</v>
      </c>
      <c r="U93" s="20">
        <v>2</v>
      </c>
      <c r="V93" s="20">
        <v>2</v>
      </c>
      <c r="W93" s="20">
        <v>0</v>
      </c>
      <c r="X93" s="20">
        <v>8</v>
      </c>
      <c r="Y93" s="20">
        <v>2</v>
      </c>
      <c r="Z93" s="20">
        <v>6</v>
      </c>
      <c r="AA93" s="20">
        <v>1</v>
      </c>
      <c r="AB93" s="20">
        <v>17</v>
      </c>
      <c r="AC93" s="20">
        <v>0</v>
      </c>
      <c r="AD93" s="20">
        <v>10</v>
      </c>
      <c r="AE93" s="20">
        <f t="shared" si="1"/>
        <v>320</v>
      </c>
    </row>
    <row r="94" spans="1:31" s="275" customFormat="1" ht="16.5">
      <c r="A94" s="20">
        <v>93</v>
      </c>
      <c r="B94" s="20">
        <v>14</v>
      </c>
      <c r="C94" s="20">
        <v>66</v>
      </c>
      <c r="D94" s="20" t="s">
        <v>596</v>
      </c>
      <c r="E94" s="20"/>
      <c r="F94" s="524">
        <v>494</v>
      </c>
      <c r="G94" s="20" t="s">
        <v>35</v>
      </c>
      <c r="H94" s="20">
        <v>659</v>
      </c>
      <c r="I94" s="20">
        <v>44</v>
      </c>
      <c r="J94" s="20">
        <v>1</v>
      </c>
      <c r="K94" s="20">
        <v>17</v>
      </c>
      <c r="L94" s="20">
        <v>17</v>
      </c>
      <c r="M94" s="20">
        <v>39</v>
      </c>
      <c r="N94" s="20">
        <v>1</v>
      </c>
      <c r="O94" s="20">
        <v>4</v>
      </c>
      <c r="P94" s="20">
        <v>10</v>
      </c>
      <c r="Q94" s="20">
        <v>6</v>
      </c>
      <c r="R94" s="20">
        <v>91</v>
      </c>
      <c r="T94" s="20">
        <v>6</v>
      </c>
      <c r="U94" s="20">
        <v>6</v>
      </c>
      <c r="V94" s="20">
        <v>2</v>
      </c>
      <c r="W94" s="20">
        <v>0</v>
      </c>
      <c r="X94" s="20">
        <v>12</v>
      </c>
      <c r="Y94" s="20">
        <v>3</v>
      </c>
      <c r="Z94" s="20">
        <v>5</v>
      </c>
      <c r="AA94" s="20">
        <v>3</v>
      </c>
      <c r="AB94" s="20">
        <v>24</v>
      </c>
      <c r="AC94" s="20">
        <v>1</v>
      </c>
      <c r="AD94" s="20">
        <v>10</v>
      </c>
      <c r="AE94" s="20">
        <f t="shared" si="1"/>
        <v>302</v>
      </c>
    </row>
    <row r="95" spans="1:31" s="275" customFormat="1" ht="16.5">
      <c r="A95" s="20">
        <v>94</v>
      </c>
      <c r="B95" s="20">
        <v>14</v>
      </c>
      <c r="C95" s="20">
        <v>66</v>
      </c>
      <c r="D95" s="20" t="s">
        <v>596</v>
      </c>
      <c r="E95" s="20"/>
      <c r="F95" s="524">
        <v>495</v>
      </c>
      <c r="G95" s="20" t="s">
        <v>33</v>
      </c>
      <c r="H95" s="20">
        <v>588</v>
      </c>
      <c r="I95" s="20">
        <v>35</v>
      </c>
      <c r="J95" s="20">
        <v>78</v>
      </c>
      <c r="K95" s="20">
        <v>19</v>
      </c>
      <c r="L95" s="20">
        <v>2</v>
      </c>
      <c r="M95" s="20">
        <v>29</v>
      </c>
      <c r="N95" s="20">
        <v>3</v>
      </c>
      <c r="O95" s="20">
        <v>13</v>
      </c>
      <c r="P95" s="20">
        <v>4</v>
      </c>
      <c r="Q95" s="20">
        <v>3</v>
      </c>
      <c r="R95" s="20">
        <v>66</v>
      </c>
      <c r="T95" s="20">
        <v>7</v>
      </c>
      <c r="U95" s="20">
        <v>2</v>
      </c>
      <c r="V95" s="20">
        <v>0</v>
      </c>
      <c r="W95" s="20">
        <v>0</v>
      </c>
      <c r="X95" s="20">
        <v>4</v>
      </c>
      <c r="Y95" s="20">
        <v>4</v>
      </c>
      <c r="Z95" s="20">
        <v>2</v>
      </c>
      <c r="AA95" s="20">
        <v>3</v>
      </c>
      <c r="AB95" s="20">
        <v>13</v>
      </c>
      <c r="AC95" s="20">
        <v>0</v>
      </c>
      <c r="AD95" s="20">
        <v>18</v>
      </c>
      <c r="AE95" s="20">
        <f t="shared" ref="AE95:AE158" si="2">SUM(I95:AD95)</f>
        <v>305</v>
      </c>
    </row>
    <row r="96" spans="1:31" s="275" customFormat="1" ht="16.5">
      <c r="A96" s="20">
        <v>95</v>
      </c>
      <c r="B96" s="20">
        <v>14</v>
      </c>
      <c r="C96" s="20">
        <v>66</v>
      </c>
      <c r="D96" s="20" t="s">
        <v>596</v>
      </c>
      <c r="E96" s="20"/>
      <c r="F96" s="524">
        <v>495</v>
      </c>
      <c r="G96" s="20" t="s">
        <v>34</v>
      </c>
      <c r="H96" s="20">
        <v>588</v>
      </c>
      <c r="I96" s="20">
        <v>39</v>
      </c>
      <c r="J96" s="20">
        <v>93</v>
      </c>
      <c r="K96" s="20">
        <v>17</v>
      </c>
      <c r="L96" s="20">
        <v>8</v>
      </c>
      <c r="M96" s="20">
        <v>25</v>
      </c>
      <c r="N96" s="20">
        <v>4</v>
      </c>
      <c r="O96" s="20">
        <v>7</v>
      </c>
      <c r="P96" s="20">
        <v>2</v>
      </c>
      <c r="Q96" s="20">
        <v>2</v>
      </c>
      <c r="R96" s="20">
        <v>74</v>
      </c>
      <c r="T96" s="20">
        <v>3</v>
      </c>
      <c r="U96" s="20">
        <v>2</v>
      </c>
      <c r="V96" s="20">
        <v>2</v>
      </c>
      <c r="W96" s="20">
        <v>0</v>
      </c>
      <c r="X96" s="20">
        <v>9</v>
      </c>
      <c r="Y96" s="20">
        <v>1</v>
      </c>
      <c r="Z96" s="20">
        <v>3</v>
      </c>
      <c r="AA96" s="20">
        <v>1</v>
      </c>
      <c r="AB96" s="20">
        <v>16</v>
      </c>
      <c r="AC96" s="20">
        <v>0</v>
      </c>
      <c r="AD96" s="20">
        <v>15</v>
      </c>
      <c r="AE96" s="20">
        <f t="shared" si="2"/>
        <v>323</v>
      </c>
    </row>
    <row r="97" spans="1:31" s="275" customFormat="1" ht="16.5">
      <c r="A97" s="20">
        <v>96</v>
      </c>
      <c r="B97" s="20">
        <v>14</v>
      </c>
      <c r="C97" s="20">
        <v>66</v>
      </c>
      <c r="D97" s="20" t="s">
        <v>596</v>
      </c>
      <c r="E97" s="20"/>
      <c r="F97" s="524">
        <v>495</v>
      </c>
      <c r="G97" s="20" t="s">
        <v>35</v>
      </c>
      <c r="H97" s="20">
        <v>587</v>
      </c>
      <c r="I97" s="20">
        <v>29</v>
      </c>
      <c r="J97" s="20">
        <v>88</v>
      </c>
      <c r="K97" s="20">
        <v>16</v>
      </c>
      <c r="L97" s="20">
        <v>10</v>
      </c>
      <c r="M97" s="20">
        <v>29</v>
      </c>
      <c r="N97" s="20">
        <v>5</v>
      </c>
      <c r="O97" s="20">
        <v>6</v>
      </c>
      <c r="P97" s="20">
        <v>8</v>
      </c>
      <c r="Q97" s="20">
        <v>1</v>
      </c>
      <c r="R97" s="20">
        <v>78</v>
      </c>
      <c r="T97" s="20">
        <v>1</v>
      </c>
      <c r="U97" s="20">
        <v>2</v>
      </c>
      <c r="V97" s="20">
        <v>0</v>
      </c>
      <c r="W97" s="20">
        <v>0</v>
      </c>
      <c r="X97" s="20">
        <v>8</v>
      </c>
      <c r="Y97" s="20">
        <v>1</v>
      </c>
      <c r="Z97" s="20">
        <v>4</v>
      </c>
      <c r="AA97" s="20">
        <v>2</v>
      </c>
      <c r="AB97" s="20">
        <v>12</v>
      </c>
      <c r="AC97" s="20">
        <v>0</v>
      </c>
      <c r="AD97" s="20">
        <v>13</v>
      </c>
      <c r="AE97" s="20">
        <f t="shared" si="2"/>
        <v>313</v>
      </c>
    </row>
    <row r="98" spans="1:31" s="275" customFormat="1" ht="16.5">
      <c r="A98" s="20">
        <v>97</v>
      </c>
      <c r="B98" s="20">
        <v>14</v>
      </c>
      <c r="C98" s="20">
        <v>66</v>
      </c>
      <c r="D98" s="20" t="s">
        <v>596</v>
      </c>
      <c r="E98" s="289"/>
      <c r="F98" s="524">
        <v>496</v>
      </c>
      <c r="G98" s="20" t="s">
        <v>33</v>
      </c>
      <c r="H98" s="20">
        <v>654</v>
      </c>
      <c r="I98" s="20">
        <v>51</v>
      </c>
      <c r="J98" s="20">
        <v>58</v>
      </c>
      <c r="K98" s="20">
        <v>26</v>
      </c>
      <c r="L98" s="20">
        <v>8</v>
      </c>
      <c r="M98" s="20">
        <v>44</v>
      </c>
      <c r="N98" s="20">
        <v>6</v>
      </c>
      <c r="O98" s="20">
        <v>7</v>
      </c>
      <c r="P98" s="20">
        <v>7</v>
      </c>
      <c r="Q98" s="20">
        <v>2</v>
      </c>
      <c r="R98" s="20">
        <v>111</v>
      </c>
      <c r="T98" s="20">
        <v>7</v>
      </c>
      <c r="U98" s="20">
        <v>1</v>
      </c>
      <c r="V98" s="20">
        <v>2</v>
      </c>
      <c r="W98" s="20">
        <v>0</v>
      </c>
      <c r="X98" s="20">
        <v>7</v>
      </c>
      <c r="Y98" s="20">
        <v>5</v>
      </c>
      <c r="Z98" s="20">
        <v>5</v>
      </c>
      <c r="AA98" s="20">
        <v>4</v>
      </c>
      <c r="AB98" s="20">
        <v>18</v>
      </c>
      <c r="AC98" s="20">
        <v>0</v>
      </c>
      <c r="AD98" s="20">
        <v>14</v>
      </c>
      <c r="AE98" s="20">
        <f t="shared" si="2"/>
        <v>383</v>
      </c>
    </row>
    <row r="99" spans="1:31" s="275" customFormat="1" ht="16.5">
      <c r="A99" s="20">
        <v>98</v>
      </c>
      <c r="B99" s="20">
        <v>14</v>
      </c>
      <c r="C99" s="20">
        <v>66</v>
      </c>
      <c r="D99" s="20" t="s">
        <v>596</v>
      </c>
      <c r="E99" s="20"/>
      <c r="F99" s="524">
        <v>496</v>
      </c>
      <c r="G99" s="20" t="s">
        <v>34</v>
      </c>
      <c r="H99" s="20">
        <v>654</v>
      </c>
      <c r="I99" s="20">
        <v>75</v>
      </c>
      <c r="J99" s="20">
        <v>52</v>
      </c>
      <c r="K99" s="20">
        <v>25</v>
      </c>
      <c r="L99" s="20">
        <v>11</v>
      </c>
      <c r="M99" s="20">
        <v>38</v>
      </c>
      <c r="N99" s="20">
        <v>0</v>
      </c>
      <c r="O99" s="20">
        <v>4</v>
      </c>
      <c r="P99" s="20">
        <v>8</v>
      </c>
      <c r="Q99" s="20">
        <v>42</v>
      </c>
      <c r="R99" s="20">
        <v>105</v>
      </c>
      <c r="T99" s="20">
        <v>0</v>
      </c>
      <c r="U99" s="20">
        <v>9</v>
      </c>
      <c r="V99" s="20">
        <v>2</v>
      </c>
      <c r="W99" s="20">
        <v>1</v>
      </c>
      <c r="X99" s="20">
        <v>10</v>
      </c>
      <c r="Y99" s="20">
        <v>0</v>
      </c>
      <c r="Z99" s="20">
        <v>2</v>
      </c>
      <c r="AA99" s="20">
        <v>3</v>
      </c>
      <c r="AB99" s="20">
        <v>13</v>
      </c>
      <c r="AC99" s="20">
        <v>0</v>
      </c>
      <c r="AD99" s="20">
        <v>7</v>
      </c>
      <c r="AE99" s="20">
        <f t="shared" si="2"/>
        <v>407</v>
      </c>
    </row>
    <row r="100" spans="1:31" s="275" customFormat="1" ht="16.5">
      <c r="A100" s="20">
        <v>99</v>
      </c>
      <c r="B100" s="20">
        <v>14</v>
      </c>
      <c r="C100" s="20">
        <v>66</v>
      </c>
      <c r="D100" s="20" t="s">
        <v>596</v>
      </c>
      <c r="E100" s="20"/>
      <c r="F100" s="524">
        <v>497</v>
      </c>
      <c r="G100" s="20" t="s">
        <v>33</v>
      </c>
      <c r="H100" s="20">
        <v>656</v>
      </c>
      <c r="I100" s="20">
        <v>44</v>
      </c>
      <c r="J100" s="20">
        <v>71</v>
      </c>
      <c r="K100" s="20">
        <v>25</v>
      </c>
      <c r="L100" s="20">
        <v>9</v>
      </c>
      <c r="M100" s="20">
        <v>29</v>
      </c>
      <c r="N100" s="20">
        <v>1</v>
      </c>
      <c r="O100" s="20">
        <v>2</v>
      </c>
      <c r="P100" s="20">
        <v>7</v>
      </c>
      <c r="Q100" s="20">
        <v>4</v>
      </c>
      <c r="R100" s="20">
        <v>111</v>
      </c>
      <c r="T100" s="20">
        <v>7</v>
      </c>
      <c r="U100" s="20">
        <v>5</v>
      </c>
      <c r="V100" s="20">
        <v>2</v>
      </c>
      <c r="W100" s="20">
        <v>0</v>
      </c>
      <c r="X100" s="20">
        <v>15</v>
      </c>
      <c r="Y100" s="20">
        <v>4</v>
      </c>
      <c r="Z100" s="20">
        <v>3</v>
      </c>
      <c r="AA100" s="20">
        <v>7</v>
      </c>
      <c r="AB100" s="20">
        <v>30</v>
      </c>
      <c r="AC100" s="20">
        <v>1</v>
      </c>
      <c r="AD100" s="20">
        <v>15</v>
      </c>
      <c r="AE100" s="20">
        <f t="shared" si="2"/>
        <v>392</v>
      </c>
    </row>
    <row r="101" spans="1:31" s="275" customFormat="1" ht="16.5">
      <c r="A101" s="20">
        <v>100</v>
      </c>
      <c r="B101" s="20">
        <v>14</v>
      </c>
      <c r="C101" s="20">
        <v>66</v>
      </c>
      <c r="D101" s="20" t="s">
        <v>596</v>
      </c>
      <c r="E101" s="20"/>
      <c r="F101" s="524">
        <v>497</v>
      </c>
      <c r="G101" s="20" t="s">
        <v>34</v>
      </c>
      <c r="H101" s="20">
        <v>656</v>
      </c>
      <c r="I101" s="20">
        <v>55</v>
      </c>
      <c r="J101" s="20">
        <v>68</v>
      </c>
      <c r="K101" s="20">
        <v>19</v>
      </c>
      <c r="L101" s="20">
        <v>8</v>
      </c>
      <c r="M101" s="20">
        <v>32</v>
      </c>
      <c r="N101" s="20">
        <v>5</v>
      </c>
      <c r="O101" s="20">
        <v>5</v>
      </c>
      <c r="P101" s="20">
        <v>6</v>
      </c>
      <c r="Q101" s="20">
        <v>3</v>
      </c>
      <c r="R101" s="20">
        <v>115</v>
      </c>
      <c r="T101" s="20">
        <v>7</v>
      </c>
      <c r="U101" s="20">
        <v>2</v>
      </c>
      <c r="V101" s="20">
        <v>3</v>
      </c>
      <c r="W101" s="20">
        <v>0</v>
      </c>
      <c r="X101" s="20">
        <v>6</v>
      </c>
      <c r="Y101" s="20">
        <v>5</v>
      </c>
      <c r="Z101" s="20">
        <v>2</v>
      </c>
      <c r="AA101" s="20">
        <v>4</v>
      </c>
      <c r="AB101" s="20">
        <v>18</v>
      </c>
      <c r="AC101" s="20">
        <v>0</v>
      </c>
      <c r="AD101" s="20">
        <v>11</v>
      </c>
      <c r="AE101" s="20">
        <f t="shared" si="2"/>
        <v>374</v>
      </c>
    </row>
    <row r="102" spans="1:31" s="275" customFormat="1" ht="16.5">
      <c r="A102" s="20">
        <v>101</v>
      </c>
      <c r="B102" s="20">
        <v>14</v>
      </c>
      <c r="C102" s="20">
        <v>66</v>
      </c>
      <c r="D102" s="20" t="s">
        <v>596</v>
      </c>
      <c r="E102" s="20"/>
      <c r="F102" s="524">
        <v>498</v>
      </c>
      <c r="G102" s="20" t="s">
        <v>33</v>
      </c>
      <c r="H102" s="20">
        <v>650</v>
      </c>
      <c r="I102" s="20">
        <v>50</v>
      </c>
      <c r="J102" s="20">
        <v>98</v>
      </c>
      <c r="K102" s="20">
        <v>22</v>
      </c>
      <c r="L102" s="20">
        <v>10</v>
      </c>
      <c r="M102" s="20">
        <v>27</v>
      </c>
      <c r="N102" s="20">
        <v>8</v>
      </c>
      <c r="O102" s="20">
        <v>5</v>
      </c>
      <c r="P102" s="20">
        <v>4</v>
      </c>
      <c r="Q102" s="20">
        <v>3</v>
      </c>
      <c r="R102" s="20">
        <v>58</v>
      </c>
      <c r="T102" s="20">
        <v>10</v>
      </c>
      <c r="U102" s="20">
        <v>4</v>
      </c>
      <c r="V102" s="20">
        <v>1</v>
      </c>
      <c r="W102" s="20">
        <v>0</v>
      </c>
      <c r="X102" s="20">
        <v>19</v>
      </c>
      <c r="Y102" s="20">
        <v>3</v>
      </c>
      <c r="Z102" s="20">
        <v>4</v>
      </c>
      <c r="AA102" s="20">
        <v>7</v>
      </c>
      <c r="AB102" s="20">
        <v>13</v>
      </c>
      <c r="AC102" s="20">
        <v>1</v>
      </c>
      <c r="AD102" s="20">
        <v>10</v>
      </c>
      <c r="AE102" s="20">
        <f t="shared" si="2"/>
        <v>357</v>
      </c>
    </row>
    <row r="103" spans="1:31" s="275" customFormat="1" ht="16.5">
      <c r="A103" s="20">
        <v>102</v>
      </c>
      <c r="B103" s="20">
        <v>14</v>
      </c>
      <c r="C103" s="20">
        <v>66</v>
      </c>
      <c r="D103" s="20" t="s">
        <v>596</v>
      </c>
      <c r="E103" s="20"/>
      <c r="F103" s="524">
        <v>498</v>
      </c>
      <c r="G103" s="20" t="s">
        <v>34</v>
      </c>
      <c r="H103" s="20">
        <v>649</v>
      </c>
      <c r="I103" s="20">
        <v>56</v>
      </c>
      <c r="J103" s="20">
        <v>109</v>
      </c>
      <c r="K103" s="20">
        <v>35</v>
      </c>
      <c r="L103" s="20">
        <v>6</v>
      </c>
      <c r="M103" s="20">
        <v>20</v>
      </c>
      <c r="N103" s="20">
        <v>5</v>
      </c>
      <c r="O103" s="20">
        <v>2</v>
      </c>
      <c r="P103" s="20">
        <v>12</v>
      </c>
      <c r="Q103" s="20">
        <v>1</v>
      </c>
      <c r="R103" s="20">
        <v>74</v>
      </c>
      <c r="T103" s="20">
        <v>11</v>
      </c>
      <c r="U103" s="20">
        <v>3</v>
      </c>
      <c r="V103" s="20">
        <v>3</v>
      </c>
      <c r="W103" s="20">
        <v>0</v>
      </c>
      <c r="X103" s="20">
        <v>5</v>
      </c>
      <c r="Y103" s="20">
        <v>3</v>
      </c>
      <c r="Z103" s="20">
        <v>4</v>
      </c>
      <c r="AA103" s="20">
        <v>6</v>
      </c>
      <c r="AB103" s="20">
        <v>19</v>
      </c>
      <c r="AC103" s="20">
        <v>0</v>
      </c>
      <c r="AD103" s="20">
        <v>10</v>
      </c>
      <c r="AE103" s="20">
        <f t="shared" si="2"/>
        <v>384</v>
      </c>
    </row>
    <row r="104" spans="1:31" s="275" customFormat="1" ht="16.5">
      <c r="A104" s="20">
        <v>103</v>
      </c>
      <c r="B104" s="20">
        <v>14</v>
      </c>
      <c r="C104" s="20">
        <v>66</v>
      </c>
      <c r="D104" s="20" t="s">
        <v>596</v>
      </c>
      <c r="E104" s="20"/>
      <c r="F104" s="524">
        <v>499</v>
      </c>
      <c r="G104" s="20" t="s">
        <v>33</v>
      </c>
      <c r="H104" s="20">
        <v>662</v>
      </c>
      <c r="I104" s="20">
        <v>61</v>
      </c>
      <c r="J104" s="20">
        <v>155</v>
      </c>
      <c r="K104" s="20">
        <v>32</v>
      </c>
      <c r="L104" s="20">
        <v>6</v>
      </c>
      <c r="M104" s="20">
        <v>23</v>
      </c>
      <c r="N104" s="20">
        <v>1</v>
      </c>
      <c r="O104" s="20">
        <v>9</v>
      </c>
      <c r="P104" s="20">
        <v>5</v>
      </c>
      <c r="Q104" s="20">
        <v>3</v>
      </c>
      <c r="R104" s="20">
        <v>63</v>
      </c>
      <c r="T104" s="20">
        <v>6</v>
      </c>
      <c r="U104" s="20">
        <v>5</v>
      </c>
      <c r="V104" s="20">
        <v>4</v>
      </c>
      <c r="W104" s="20">
        <v>0</v>
      </c>
      <c r="X104" s="20">
        <v>10</v>
      </c>
      <c r="Y104" s="20">
        <v>1</v>
      </c>
      <c r="Z104" s="20">
        <v>5</v>
      </c>
      <c r="AA104" s="20">
        <v>5</v>
      </c>
      <c r="AB104" s="20">
        <v>15</v>
      </c>
      <c r="AC104" s="20">
        <v>0</v>
      </c>
      <c r="AD104" s="20">
        <v>16</v>
      </c>
      <c r="AE104" s="20">
        <f t="shared" si="2"/>
        <v>425</v>
      </c>
    </row>
    <row r="105" spans="1:31" s="275" customFormat="1" ht="16.5">
      <c r="A105" s="20">
        <v>104</v>
      </c>
      <c r="B105" s="20">
        <v>14</v>
      </c>
      <c r="C105" s="20">
        <v>66</v>
      </c>
      <c r="D105" s="20" t="s">
        <v>596</v>
      </c>
      <c r="E105" s="20"/>
      <c r="F105" s="524">
        <v>499</v>
      </c>
      <c r="G105" s="20" t="s">
        <v>34</v>
      </c>
      <c r="H105" s="20">
        <v>662</v>
      </c>
      <c r="I105" s="20">
        <v>65</v>
      </c>
      <c r="J105" s="20">
        <v>161</v>
      </c>
      <c r="K105" s="20">
        <v>23</v>
      </c>
      <c r="L105" s="20">
        <v>7</v>
      </c>
      <c r="M105" s="20">
        <v>26</v>
      </c>
      <c r="N105" s="20">
        <v>7</v>
      </c>
      <c r="O105" s="20">
        <v>6</v>
      </c>
      <c r="P105" s="20">
        <v>5</v>
      </c>
      <c r="Q105" s="20">
        <v>3</v>
      </c>
      <c r="R105" s="20">
        <v>72</v>
      </c>
      <c r="T105" s="20">
        <v>8</v>
      </c>
      <c r="U105" s="20">
        <v>6</v>
      </c>
      <c r="V105" s="20">
        <v>6</v>
      </c>
      <c r="W105" s="20">
        <v>0</v>
      </c>
      <c r="X105" s="20">
        <v>9</v>
      </c>
      <c r="Y105" s="20">
        <v>5</v>
      </c>
      <c r="Z105" s="20">
        <v>4</v>
      </c>
      <c r="AA105" s="20">
        <v>4</v>
      </c>
      <c r="AB105" s="20">
        <v>17</v>
      </c>
      <c r="AC105" s="20">
        <v>0</v>
      </c>
      <c r="AD105" s="20">
        <v>16</v>
      </c>
      <c r="AE105" s="20">
        <f t="shared" si="2"/>
        <v>450</v>
      </c>
    </row>
    <row r="106" spans="1:31" s="275" customFormat="1" ht="16.5">
      <c r="A106" s="20">
        <v>105</v>
      </c>
      <c r="B106" s="20">
        <v>14</v>
      </c>
      <c r="C106" s="20">
        <v>66</v>
      </c>
      <c r="D106" s="20" t="s">
        <v>596</v>
      </c>
      <c r="E106" s="20"/>
      <c r="F106" s="524">
        <v>500</v>
      </c>
      <c r="G106" s="20" t="s">
        <v>33</v>
      </c>
      <c r="H106" s="20">
        <v>742</v>
      </c>
      <c r="I106" s="20">
        <v>69</v>
      </c>
      <c r="J106" s="20">
        <v>92</v>
      </c>
      <c r="K106" s="20">
        <v>23</v>
      </c>
      <c r="L106" s="20">
        <v>14</v>
      </c>
      <c r="M106" s="20">
        <v>15</v>
      </c>
      <c r="N106" s="20">
        <v>6</v>
      </c>
      <c r="O106" s="20">
        <v>6</v>
      </c>
      <c r="P106" s="20">
        <v>11</v>
      </c>
      <c r="Q106" s="20">
        <v>4</v>
      </c>
      <c r="R106" s="20">
        <v>95</v>
      </c>
      <c r="T106" s="20">
        <v>6</v>
      </c>
      <c r="U106" s="20">
        <v>3</v>
      </c>
      <c r="V106" s="20">
        <v>4</v>
      </c>
      <c r="W106" s="20">
        <v>0</v>
      </c>
      <c r="X106" s="20">
        <v>16</v>
      </c>
      <c r="Y106" s="20">
        <v>5</v>
      </c>
      <c r="Z106" s="20">
        <v>2</v>
      </c>
      <c r="AA106" s="20">
        <v>0</v>
      </c>
      <c r="AB106" s="20">
        <v>10</v>
      </c>
      <c r="AC106" s="20">
        <v>0</v>
      </c>
      <c r="AD106" s="20">
        <v>7</v>
      </c>
      <c r="AE106" s="20">
        <f t="shared" si="2"/>
        <v>388</v>
      </c>
    </row>
    <row r="107" spans="1:31" s="275" customFormat="1" ht="16.5">
      <c r="A107" s="20">
        <v>106</v>
      </c>
      <c r="B107" s="20">
        <v>14</v>
      </c>
      <c r="C107" s="20">
        <v>66</v>
      </c>
      <c r="D107" s="20" t="s">
        <v>596</v>
      </c>
      <c r="E107" s="20"/>
      <c r="F107" s="524">
        <v>500</v>
      </c>
      <c r="G107" s="20" t="s">
        <v>34</v>
      </c>
      <c r="H107" s="20">
        <v>742</v>
      </c>
      <c r="I107" s="20">
        <v>58</v>
      </c>
      <c r="J107" s="20">
        <v>71</v>
      </c>
      <c r="K107" s="20">
        <v>26</v>
      </c>
      <c r="L107" s="20">
        <v>8</v>
      </c>
      <c r="M107" s="20">
        <v>21</v>
      </c>
      <c r="N107" s="20">
        <v>2</v>
      </c>
      <c r="O107" s="20">
        <v>6</v>
      </c>
      <c r="P107" s="20">
        <v>6</v>
      </c>
      <c r="Q107" s="20">
        <v>1</v>
      </c>
      <c r="R107" s="20">
        <v>74</v>
      </c>
      <c r="T107" s="20">
        <v>7</v>
      </c>
      <c r="U107" s="20">
        <v>5</v>
      </c>
      <c r="V107" s="20">
        <v>6</v>
      </c>
      <c r="W107" s="20">
        <v>0</v>
      </c>
      <c r="X107" s="20">
        <v>12</v>
      </c>
      <c r="Y107" s="20">
        <v>11</v>
      </c>
      <c r="Z107" s="20">
        <v>8</v>
      </c>
      <c r="AA107" s="20">
        <v>1</v>
      </c>
      <c r="AB107" s="20">
        <v>16</v>
      </c>
      <c r="AC107" s="20">
        <v>0</v>
      </c>
      <c r="AD107" s="20">
        <v>6</v>
      </c>
      <c r="AE107" s="20">
        <f t="shared" si="2"/>
        <v>345</v>
      </c>
    </row>
    <row r="108" spans="1:31" s="275" customFormat="1" ht="16.5">
      <c r="A108" s="20">
        <v>107</v>
      </c>
      <c r="B108" s="20">
        <v>14</v>
      </c>
      <c r="C108" s="20">
        <v>66</v>
      </c>
      <c r="D108" s="20" t="s">
        <v>596</v>
      </c>
      <c r="E108" s="20"/>
      <c r="F108" s="524">
        <v>500</v>
      </c>
      <c r="G108" s="20" t="s">
        <v>35</v>
      </c>
      <c r="H108" s="20">
        <v>741</v>
      </c>
      <c r="I108" s="20">
        <v>63</v>
      </c>
      <c r="J108" s="20">
        <v>86</v>
      </c>
      <c r="K108" s="20">
        <v>30</v>
      </c>
      <c r="L108" s="20">
        <v>9</v>
      </c>
      <c r="M108" s="20">
        <v>20</v>
      </c>
      <c r="N108" s="20">
        <v>0</v>
      </c>
      <c r="O108" s="20">
        <v>2</v>
      </c>
      <c r="P108" s="20">
        <v>3</v>
      </c>
      <c r="Q108" s="20">
        <v>3</v>
      </c>
      <c r="R108" s="20">
        <v>69</v>
      </c>
      <c r="T108" s="20">
        <v>8</v>
      </c>
      <c r="U108" s="20">
        <v>5</v>
      </c>
      <c r="V108" s="20">
        <v>0</v>
      </c>
      <c r="W108" s="20">
        <v>0</v>
      </c>
      <c r="X108" s="20">
        <v>13</v>
      </c>
      <c r="Y108" s="20">
        <v>6</v>
      </c>
      <c r="Z108" s="20">
        <v>0</v>
      </c>
      <c r="AA108" s="20">
        <v>2</v>
      </c>
      <c r="AB108" s="20">
        <v>0</v>
      </c>
      <c r="AC108" s="20">
        <v>0</v>
      </c>
      <c r="AD108" s="20">
        <v>18</v>
      </c>
      <c r="AE108" s="20">
        <f t="shared" si="2"/>
        <v>337</v>
      </c>
    </row>
    <row r="109" spans="1:31" s="275" customFormat="1" ht="16.5">
      <c r="A109" s="20">
        <v>108</v>
      </c>
      <c r="B109" s="20">
        <v>14</v>
      </c>
      <c r="C109" s="20">
        <v>66</v>
      </c>
      <c r="D109" s="20" t="s">
        <v>596</v>
      </c>
      <c r="E109" s="20"/>
      <c r="F109" s="524">
        <v>500</v>
      </c>
      <c r="G109" s="20" t="s">
        <v>199</v>
      </c>
      <c r="H109" s="20">
        <v>741</v>
      </c>
      <c r="I109" s="20">
        <v>52</v>
      </c>
      <c r="J109" s="20">
        <v>107</v>
      </c>
      <c r="K109" s="20">
        <v>23</v>
      </c>
      <c r="L109" s="20">
        <v>9</v>
      </c>
      <c r="M109" s="20">
        <v>20</v>
      </c>
      <c r="N109" s="20">
        <v>3</v>
      </c>
      <c r="O109" s="20">
        <v>8</v>
      </c>
      <c r="P109" s="20">
        <v>3</v>
      </c>
      <c r="Q109" s="20">
        <v>3</v>
      </c>
      <c r="R109" s="20">
        <v>76</v>
      </c>
      <c r="T109" s="20">
        <v>7</v>
      </c>
      <c r="U109" s="20">
        <v>5</v>
      </c>
      <c r="V109" s="20">
        <v>3</v>
      </c>
      <c r="W109" s="20">
        <v>0</v>
      </c>
      <c r="X109" s="20">
        <v>5</v>
      </c>
      <c r="Y109" s="20">
        <v>4</v>
      </c>
      <c r="Z109" s="20">
        <v>7</v>
      </c>
      <c r="AA109" s="20">
        <v>4</v>
      </c>
      <c r="AB109" s="20">
        <v>8</v>
      </c>
      <c r="AC109" s="20">
        <v>0</v>
      </c>
      <c r="AD109" s="20">
        <v>14</v>
      </c>
      <c r="AE109" s="20">
        <f t="shared" si="2"/>
        <v>361</v>
      </c>
    </row>
    <row r="110" spans="1:31" s="275" customFormat="1" ht="16.5">
      <c r="A110" s="20">
        <v>109</v>
      </c>
      <c r="B110" s="20">
        <v>14</v>
      </c>
      <c r="C110" s="20">
        <v>66</v>
      </c>
      <c r="D110" s="20" t="s">
        <v>596</v>
      </c>
      <c r="E110" s="20"/>
      <c r="F110" s="524">
        <v>500</v>
      </c>
      <c r="G110" s="20" t="s">
        <v>337</v>
      </c>
      <c r="H110" s="20">
        <v>741</v>
      </c>
      <c r="I110" s="20">
        <v>54</v>
      </c>
      <c r="J110" s="20">
        <v>96</v>
      </c>
      <c r="K110" s="20">
        <v>28</v>
      </c>
      <c r="L110" s="20">
        <v>15</v>
      </c>
      <c r="M110" s="20">
        <v>19</v>
      </c>
      <c r="N110" s="20">
        <v>4</v>
      </c>
      <c r="O110" s="20">
        <v>3</v>
      </c>
      <c r="P110" s="20">
        <v>8</v>
      </c>
      <c r="Q110" s="20">
        <v>4</v>
      </c>
      <c r="R110" s="20">
        <v>89</v>
      </c>
      <c r="T110" s="20">
        <v>2</v>
      </c>
      <c r="U110" s="20">
        <v>3</v>
      </c>
      <c r="V110" s="20">
        <v>1</v>
      </c>
      <c r="W110" s="20">
        <v>0</v>
      </c>
      <c r="X110" s="20">
        <v>13</v>
      </c>
      <c r="Y110" s="20">
        <v>10</v>
      </c>
      <c r="Z110" s="20">
        <v>6</v>
      </c>
      <c r="AA110" s="20">
        <v>2</v>
      </c>
      <c r="AB110" s="20">
        <v>12</v>
      </c>
      <c r="AC110" s="20">
        <v>0</v>
      </c>
      <c r="AD110" s="20">
        <v>6</v>
      </c>
      <c r="AE110" s="20">
        <f t="shared" si="2"/>
        <v>375</v>
      </c>
    </row>
    <row r="111" spans="1:31" s="275" customFormat="1" ht="16.5">
      <c r="A111" s="20">
        <v>110</v>
      </c>
      <c r="B111" s="20">
        <v>14</v>
      </c>
      <c r="C111" s="20">
        <v>66</v>
      </c>
      <c r="D111" s="20" t="s">
        <v>596</v>
      </c>
      <c r="E111" s="20"/>
      <c r="F111" s="524">
        <v>501</v>
      </c>
      <c r="G111" s="20" t="s">
        <v>33</v>
      </c>
      <c r="H111" s="20">
        <v>570</v>
      </c>
      <c r="I111" s="20">
        <v>44</v>
      </c>
      <c r="J111" s="20">
        <v>62</v>
      </c>
      <c r="K111" s="20">
        <v>13</v>
      </c>
      <c r="L111" s="20">
        <v>8</v>
      </c>
      <c r="M111" s="20">
        <v>22</v>
      </c>
      <c r="N111" s="20">
        <v>4</v>
      </c>
      <c r="O111" s="20">
        <v>1</v>
      </c>
      <c r="P111" s="20">
        <v>2</v>
      </c>
      <c r="Q111" s="20">
        <v>1</v>
      </c>
      <c r="R111" s="20">
        <v>66</v>
      </c>
      <c r="T111" s="20">
        <v>1</v>
      </c>
      <c r="U111" s="20">
        <v>3</v>
      </c>
      <c r="V111" s="20">
        <v>2</v>
      </c>
      <c r="W111" s="20">
        <v>0</v>
      </c>
      <c r="X111" s="20">
        <v>10</v>
      </c>
      <c r="Y111" s="20">
        <v>9</v>
      </c>
      <c r="Z111" s="20">
        <v>2</v>
      </c>
      <c r="AA111" s="20">
        <v>0</v>
      </c>
      <c r="AB111" s="20">
        <v>13</v>
      </c>
      <c r="AC111" s="20">
        <v>0</v>
      </c>
      <c r="AD111" s="20">
        <v>8</v>
      </c>
      <c r="AE111" s="20">
        <f t="shared" si="2"/>
        <v>271</v>
      </c>
    </row>
    <row r="112" spans="1:31" s="275" customFormat="1" ht="16.5">
      <c r="A112" s="20">
        <v>111</v>
      </c>
      <c r="B112" s="20">
        <v>14</v>
      </c>
      <c r="C112" s="20">
        <v>66</v>
      </c>
      <c r="D112" s="20" t="s">
        <v>596</v>
      </c>
      <c r="E112" s="20"/>
      <c r="F112" s="524">
        <v>501</v>
      </c>
      <c r="G112" s="20" t="s">
        <v>34</v>
      </c>
      <c r="H112" s="20">
        <v>570</v>
      </c>
      <c r="I112" s="20">
        <v>30</v>
      </c>
      <c r="J112" s="20">
        <v>68</v>
      </c>
      <c r="K112" s="20">
        <v>19</v>
      </c>
      <c r="L112" s="20">
        <v>7</v>
      </c>
      <c r="M112" s="20">
        <v>25</v>
      </c>
      <c r="N112" s="20">
        <v>4</v>
      </c>
      <c r="O112" s="20">
        <v>3</v>
      </c>
      <c r="P112" s="20">
        <v>3</v>
      </c>
      <c r="Q112" s="20">
        <v>1</v>
      </c>
      <c r="R112" s="20">
        <v>41</v>
      </c>
      <c r="T112" s="20">
        <v>3</v>
      </c>
      <c r="U112" s="20">
        <v>5</v>
      </c>
      <c r="V112" s="20">
        <v>4</v>
      </c>
      <c r="W112" s="20">
        <v>0</v>
      </c>
      <c r="X112" s="20">
        <v>8</v>
      </c>
      <c r="Y112" s="20">
        <v>12</v>
      </c>
      <c r="Z112" s="20">
        <v>1</v>
      </c>
      <c r="AA112" s="20">
        <v>3</v>
      </c>
      <c r="AB112" s="20">
        <v>1</v>
      </c>
      <c r="AC112" s="20">
        <v>0</v>
      </c>
      <c r="AD112" s="20">
        <v>9</v>
      </c>
      <c r="AE112" s="20">
        <f t="shared" si="2"/>
        <v>247</v>
      </c>
    </row>
    <row r="113" spans="1:31" s="275" customFormat="1" ht="16.5">
      <c r="A113" s="20">
        <v>112</v>
      </c>
      <c r="B113" s="20">
        <v>14</v>
      </c>
      <c r="C113" s="20">
        <v>66</v>
      </c>
      <c r="D113" s="20" t="s">
        <v>596</v>
      </c>
      <c r="E113" s="20"/>
      <c r="F113" s="524">
        <v>501</v>
      </c>
      <c r="G113" s="20" t="s">
        <v>35</v>
      </c>
      <c r="H113" s="20">
        <v>570</v>
      </c>
      <c r="I113" s="20">
        <v>53</v>
      </c>
      <c r="J113" s="20">
        <v>52</v>
      </c>
      <c r="K113" s="20">
        <v>16</v>
      </c>
      <c r="L113" s="20">
        <v>7</v>
      </c>
      <c r="M113" s="20">
        <v>19</v>
      </c>
      <c r="N113" s="20">
        <v>3</v>
      </c>
      <c r="O113" s="20">
        <v>5</v>
      </c>
      <c r="P113" s="20">
        <v>3</v>
      </c>
      <c r="Q113" s="20">
        <v>2</v>
      </c>
      <c r="R113" s="20">
        <v>67</v>
      </c>
      <c r="T113" s="20">
        <v>8</v>
      </c>
      <c r="U113" s="20">
        <v>3</v>
      </c>
      <c r="V113" s="20">
        <v>2</v>
      </c>
      <c r="W113" s="20">
        <v>0</v>
      </c>
      <c r="X113" s="20">
        <v>7</v>
      </c>
      <c r="Y113" s="20">
        <v>4</v>
      </c>
      <c r="Z113" s="20">
        <v>3</v>
      </c>
      <c r="AA113" s="20">
        <v>3</v>
      </c>
      <c r="AB113" s="20">
        <v>8</v>
      </c>
      <c r="AC113" s="20">
        <v>0</v>
      </c>
      <c r="AD113" s="20">
        <v>11</v>
      </c>
      <c r="AE113" s="20">
        <f t="shared" si="2"/>
        <v>276</v>
      </c>
    </row>
    <row r="114" spans="1:31" s="275" customFormat="1" ht="16.5">
      <c r="A114" s="20">
        <v>113</v>
      </c>
      <c r="B114" s="20">
        <v>14</v>
      </c>
      <c r="C114" s="20">
        <v>66</v>
      </c>
      <c r="D114" s="20" t="s">
        <v>596</v>
      </c>
      <c r="E114" s="20"/>
      <c r="F114" s="524">
        <v>502</v>
      </c>
      <c r="G114" s="20" t="s">
        <v>33</v>
      </c>
      <c r="H114" s="20">
        <v>596</v>
      </c>
      <c r="I114" s="20">
        <v>60</v>
      </c>
      <c r="J114" s="20">
        <v>56</v>
      </c>
      <c r="K114" s="20">
        <v>23</v>
      </c>
      <c r="L114" s="20">
        <v>7</v>
      </c>
      <c r="M114" s="20">
        <v>30</v>
      </c>
      <c r="N114" s="20">
        <v>0</v>
      </c>
      <c r="O114" s="20">
        <v>2</v>
      </c>
      <c r="P114" s="20">
        <v>2</v>
      </c>
      <c r="Q114" s="20">
        <v>3</v>
      </c>
      <c r="R114" s="20">
        <v>62</v>
      </c>
      <c r="T114" s="20">
        <v>5</v>
      </c>
      <c r="U114" s="20">
        <v>8</v>
      </c>
      <c r="V114" s="20">
        <v>1</v>
      </c>
      <c r="W114" s="20">
        <v>0</v>
      </c>
      <c r="X114" s="20">
        <v>10</v>
      </c>
      <c r="Y114" s="20">
        <v>4</v>
      </c>
      <c r="Z114" s="20">
        <v>2</v>
      </c>
      <c r="AA114" s="20">
        <v>5</v>
      </c>
      <c r="AB114" s="20">
        <v>9</v>
      </c>
      <c r="AC114" s="20">
        <v>0</v>
      </c>
      <c r="AD114" s="20">
        <v>9</v>
      </c>
      <c r="AE114" s="20">
        <f t="shared" si="2"/>
        <v>298</v>
      </c>
    </row>
    <row r="115" spans="1:31" s="275" customFormat="1" ht="16.5">
      <c r="A115" s="20">
        <v>114</v>
      </c>
      <c r="B115" s="20">
        <v>14</v>
      </c>
      <c r="C115" s="20">
        <v>66</v>
      </c>
      <c r="D115" s="20" t="s">
        <v>596</v>
      </c>
      <c r="E115" s="20"/>
      <c r="F115" s="524">
        <v>502</v>
      </c>
      <c r="G115" s="20" t="s">
        <v>34</v>
      </c>
      <c r="H115" s="20">
        <v>595</v>
      </c>
      <c r="I115" s="20">
        <v>63</v>
      </c>
      <c r="J115" s="20">
        <v>60</v>
      </c>
      <c r="K115" s="20">
        <v>24</v>
      </c>
      <c r="L115" s="20">
        <v>5</v>
      </c>
      <c r="M115" s="20">
        <v>18</v>
      </c>
      <c r="N115" s="20">
        <v>2</v>
      </c>
      <c r="O115" s="20">
        <v>4</v>
      </c>
      <c r="P115" s="20">
        <v>1</v>
      </c>
      <c r="Q115" s="20">
        <v>1</v>
      </c>
      <c r="R115" s="20">
        <v>55</v>
      </c>
      <c r="T115" s="20">
        <v>5</v>
      </c>
      <c r="U115" s="20">
        <v>6</v>
      </c>
      <c r="V115" s="20">
        <v>2</v>
      </c>
      <c r="W115" s="20">
        <v>0</v>
      </c>
      <c r="X115" s="20">
        <v>17</v>
      </c>
      <c r="Y115" s="20">
        <v>4</v>
      </c>
      <c r="Z115" s="20">
        <v>0</v>
      </c>
      <c r="AA115" s="20">
        <v>1</v>
      </c>
      <c r="AB115" s="20">
        <v>17</v>
      </c>
      <c r="AC115" s="20">
        <v>0</v>
      </c>
      <c r="AD115" s="20">
        <v>7</v>
      </c>
      <c r="AE115" s="20">
        <f t="shared" si="2"/>
        <v>292</v>
      </c>
    </row>
    <row r="116" spans="1:31" s="275" customFormat="1" ht="16.5">
      <c r="A116" s="20">
        <v>115</v>
      </c>
      <c r="B116" s="20">
        <v>14</v>
      </c>
      <c r="C116" s="20">
        <v>66</v>
      </c>
      <c r="D116" s="20" t="s">
        <v>596</v>
      </c>
      <c r="E116" s="20"/>
      <c r="F116" s="524">
        <v>502</v>
      </c>
      <c r="G116" s="20" t="s">
        <v>35</v>
      </c>
      <c r="H116" s="20">
        <v>595</v>
      </c>
      <c r="I116" s="20">
        <v>50</v>
      </c>
      <c r="J116" s="20">
        <v>49</v>
      </c>
      <c r="K116" s="20">
        <v>25</v>
      </c>
      <c r="L116" s="20">
        <v>3</v>
      </c>
      <c r="M116" s="20">
        <v>24</v>
      </c>
      <c r="N116" s="20">
        <v>3</v>
      </c>
      <c r="O116" s="20">
        <v>4</v>
      </c>
      <c r="P116" s="20">
        <v>5</v>
      </c>
      <c r="Q116" s="20">
        <v>4</v>
      </c>
      <c r="R116" s="20">
        <v>68</v>
      </c>
      <c r="T116" s="20">
        <v>0</v>
      </c>
      <c r="U116" s="20">
        <v>2</v>
      </c>
      <c r="V116" s="20">
        <v>4</v>
      </c>
      <c r="W116" s="20">
        <v>0</v>
      </c>
      <c r="X116" s="20">
        <v>11</v>
      </c>
      <c r="Y116" s="20">
        <v>3</v>
      </c>
      <c r="Z116" s="20">
        <v>5</v>
      </c>
      <c r="AA116" s="20">
        <v>9</v>
      </c>
      <c r="AB116" s="20">
        <v>15</v>
      </c>
      <c r="AC116" s="20">
        <v>0</v>
      </c>
      <c r="AD116" s="20">
        <v>7</v>
      </c>
      <c r="AE116" s="20">
        <f t="shared" si="2"/>
        <v>291</v>
      </c>
    </row>
    <row r="117" spans="1:31" s="275" customFormat="1" ht="16.5">
      <c r="A117" s="20">
        <v>116</v>
      </c>
      <c r="B117" s="20">
        <v>14</v>
      </c>
      <c r="C117" s="20">
        <v>66</v>
      </c>
      <c r="D117" s="20" t="s">
        <v>596</v>
      </c>
      <c r="E117" s="20"/>
      <c r="F117" s="524">
        <v>502</v>
      </c>
      <c r="G117" s="20" t="s">
        <v>199</v>
      </c>
      <c r="H117" s="20">
        <v>595</v>
      </c>
      <c r="I117" s="20">
        <v>40</v>
      </c>
      <c r="J117" s="20">
        <v>51</v>
      </c>
      <c r="K117" s="20">
        <v>24</v>
      </c>
      <c r="L117" s="20">
        <v>3</v>
      </c>
      <c r="M117" s="20">
        <v>31</v>
      </c>
      <c r="N117" s="20">
        <v>0</v>
      </c>
      <c r="O117" s="20">
        <v>8</v>
      </c>
      <c r="P117" s="20">
        <v>3</v>
      </c>
      <c r="Q117" s="20">
        <v>3</v>
      </c>
      <c r="R117" s="20">
        <v>82</v>
      </c>
      <c r="T117" s="20">
        <v>5</v>
      </c>
      <c r="U117" s="20">
        <v>3</v>
      </c>
      <c r="V117" s="20">
        <v>0</v>
      </c>
      <c r="W117" s="20">
        <v>0</v>
      </c>
      <c r="X117" s="20">
        <v>13</v>
      </c>
      <c r="Y117" s="20">
        <v>4</v>
      </c>
      <c r="Z117" s="20">
        <v>1</v>
      </c>
      <c r="AA117" s="20">
        <v>2</v>
      </c>
      <c r="AB117" s="20">
        <v>12</v>
      </c>
      <c r="AC117" s="20">
        <v>0</v>
      </c>
      <c r="AD117" s="20">
        <v>12</v>
      </c>
      <c r="AE117" s="20">
        <f t="shared" si="2"/>
        <v>297</v>
      </c>
    </row>
    <row r="118" spans="1:31" s="275" customFormat="1" ht="16.5">
      <c r="A118" s="20">
        <v>117</v>
      </c>
      <c r="B118" s="20">
        <v>14</v>
      </c>
      <c r="C118" s="20">
        <v>66</v>
      </c>
      <c r="D118" s="20" t="s">
        <v>596</v>
      </c>
      <c r="E118" s="289"/>
      <c r="F118" s="524">
        <v>503</v>
      </c>
      <c r="G118" s="20" t="s">
        <v>33</v>
      </c>
      <c r="H118" s="20">
        <v>506</v>
      </c>
      <c r="I118" s="20">
        <v>41</v>
      </c>
      <c r="J118" s="20">
        <v>47</v>
      </c>
      <c r="K118" s="20">
        <v>15</v>
      </c>
      <c r="L118" s="20">
        <v>4</v>
      </c>
      <c r="M118" s="20">
        <v>23</v>
      </c>
      <c r="N118" s="20">
        <v>1</v>
      </c>
      <c r="O118" s="20">
        <v>7</v>
      </c>
      <c r="P118" s="20">
        <v>3</v>
      </c>
      <c r="Q118" s="20">
        <v>1</v>
      </c>
      <c r="R118" s="20">
        <v>67</v>
      </c>
      <c r="T118" s="20">
        <v>6</v>
      </c>
      <c r="U118" s="20">
        <v>6</v>
      </c>
      <c r="V118" s="20">
        <v>0</v>
      </c>
      <c r="W118" s="20">
        <v>0</v>
      </c>
      <c r="X118" s="20">
        <v>17</v>
      </c>
      <c r="Y118" s="20">
        <v>7</v>
      </c>
      <c r="Z118" s="20">
        <v>3</v>
      </c>
      <c r="AA118" s="20">
        <v>1</v>
      </c>
      <c r="AB118" s="20">
        <v>13</v>
      </c>
      <c r="AC118" s="20">
        <v>0</v>
      </c>
      <c r="AD118" s="20">
        <v>15</v>
      </c>
      <c r="AE118" s="20">
        <f t="shared" si="2"/>
        <v>277</v>
      </c>
    </row>
    <row r="119" spans="1:31" s="275" customFormat="1" ht="16.5">
      <c r="A119" s="20">
        <v>118</v>
      </c>
      <c r="B119" s="20">
        <v>14</v>
      </c>
      <c r="C119" s="20">
        <v>66</v>
      </c>
      <c r="D119" s="20" t="s">
        <v>596</v>
      </c>
      <c r="E119" s="20"/>
      <c r="F119" s="524">
        <v>503</v>
      </c>
      <c r="G119" s="20" t="s">
        <v>34</v>
      </c>
      <c r="H119" s="20">
        <v>506</v>
      </c>
      <c r="I119" s="20">
        <v>29</v>
      </c>
      <c r="J119" s="20">
        <v>40</v>
      </c>
      <c r="K119" s="20">
        <v>10</v>
      </c>
      <c r="L119" s="20">
        <v>9</v>
      </c>
      <c r="M119" s="20">
        <v>22</v>
      </c>
      <c r="N119" s="20">
        <v>1</v>
      </c>
      <c r="O119" s="20">
        <v>3</v>
      </c>
      <c r="P119" s="20">
        <v>3</v>
      </c>
      <c r="Q119" s="20">
        <v>0</v>
      </c>
      <c r="R119" s="20">
        <v>73</v>
      </c>
      <c r="T119" s="20">
        <v>4</v>
      </c>
      <c r="U119" s="20">
        <v>2</v>
      </c>
      <c r="V119" s="20">
        <v>2</v>
      </c>
      <c r="W119" s="20">
        <v>0</v>
      </c>
      <c r="X119" s="20">
        <v>19</v>
      </c>
      <c r="Y119" s="20">
        <v>5</v>
      </c>
      <c r="Z119" s="20">
        <v>0</v>
      </c>
      <c r="AA119" s="20">
        <v>2</v>
      </c>
      <c r="AB119" s="20">
        <v>18</v>
      </c>
      <c r="AC119" s="20">
        <v>0</v>
      </c>
      <c r="AD119" s="20">
        <v>10</v>
      </c>
      <c r="AE119" s="20">
        <f t="shared" si="2"/>
        <v>252</v>
      </c>
    </row>
    <row r="120" spans="1:31" s="275" customFormat="1" ht="16.5">
      <c r="A120" s="20">
        <v>119</v>
      </c>
      <c r="B120" s="20">
        <v>14</v>
      </c>
      <c r="C120" s="20">
        <v>66</v>
      </c>
      <c r="D120" s="20" t="s">
        <v>596</v>
      </c>
      <c r="E120" s="20"/>
      <c r="F120" s="524">
        <v>504</v>
      </c>
      <c r="G120" s="20" t="s">
        <v>33</v>
      </c>
      <c r="H120" s="20">
        <v>552</v>
      </c>
      <c r="I120" s="20">
        <v>48</v>
      </c>
      <c r="J120" s="20">
        <v>88</v>
      </c>
      <c r="K120" s="20">
        <v>13</v>
      </c>
      <c r="L120" s="20">
        <v>5</v>
      </c>
      <c r="M120" s="20">
        <v>11</v>
      </c>
      <c r="N120" s="20">
        <v>5</v>
      </c>
      <c r="O120" s="20">
        <v>4</v>
      </c>
      <c r="P120" s="20">
        <v>1</v>
      </c>
      <c r="Q120" s="20">
        <v>3</v>
      </c>
      <c r="R120" s="20">
        <v>86</v>
      </c>
      <c r="T120" s="20">
        <v>3</v>
      </c>
      <c r="U120" s="20">
        <v>3</v>
      </c>
      <c r="V120" s="20">
        <v>3</v>
      </c>
      <c r="W120" s="20">
        <v>0</v>
      </c>
      <c r="X120" s="20">
        <v>13</v>
      </c>
      <c r="Y120" s="20">
        <v>1</v>
      </c>
      <c r="Z120" s="20">
        <v>4</v>
      </c>
      <c r="AA120" s="20">
        <v>9</v>
      </c>
      <c r="AB120" s="20">
        <v>16</v>
      </c>
      <c r="AC120" s="20">
        <v>0</v>
      </c>
      <c r="AD120" s="20">
        <v>11</v>
      </c>
      <c r="AE120" s="20">
        <f t="shared" si="2"/>
        <v>327</v>
      </c>
    </row>
    <row r="121" spans="1:31" s="275" customFormat="1" ht="16.5">
      <c r="A121" s="20">
        <v>120</v>
      </c>
      <c r="B121" s="20">
        <v>14</v>
      </c>
      <c r="C121" s="20">
        <v>66</v>
      </c>
      <c r="D121" s="20" t="s">
        <v>596</v>
      </c>
      <c r="E121" s="20"/>
      <c r="F121" s="524">
        <v>504</v>
      </c>
      <c r="G121" s="20" t="s">
        <v>34</v>
      </c>
      <c r="H121" s="20">
        <v>551</v>
      </c>
      <c r="I121" s="20">
        <v>45</v>
      </c>
      <c r="J121" s="20">
        <v>78</v>
      </c>
      <c r="K121" s="20">
        <v>19</v>
      </c>
      <c r="L121" s="20">
        <v>5</v>
      </c>
      <c r="M121" s="20">
        <v>8</v>
      </c>
      <c r="N121" s="20">
        <v>3</v>
      </c>
      <c r="O121" s="20">
        <v>3</v>
      </c>
      <c r="P121" s="20">
        <v>4</v>
      </c>
      <c r="Q121" s="20">
        <v>5</v>
      </c>
      <c r="R121" s="20">
        <v>78</v>
      </c>
      <c r="T121" s="20">
        <v>7</v>
      </c>
      <c r="U121" s="20">
        <v>4</v>
      </c>
      <c r="V121" s="20">
        <v>5</v>
      </c>
      <c r="W121" s="20">
        <v>0</v>
      </c>
      <c r="X121" s="20">
        <v>18</v>
      </c>
      <c r="Y121" s="20">
        <v>0</v>
      </c>
      <c r="Z121" s="20">
        <v>0</v>
      </c>
      <c r="AA121" s="20">
        <v>5</v>
      </c>
      <c r="AB121" s="20">
        <v>8</v>
      </c>
      <c r="AC121" s="20">
        <v>0</v>
      </c>
      <c r="AD121" s="20">
        <v>12</v>
      </c>
      <c r="AE121" s="20">
        <f t="shared" si="2"/>
        <v>307</v>
      </c>
    </row>
    <row r="122" spans="1:31" s="275" customFormat="1" ht="16.5">
      <c r="A122" s="20">
        <v>121</v>
      </c>
      <c r="B122" s="20">
        <v>14</v>
      </c>
      <c r="C122" s="20">
        <v>66</v>
      </c>
      <c r="D122" s="20" t="s">
        <v>596</v>
      </c>
      <c r="E122" s="20"/>
      <c r="F122" s="524">
        <v>504</v>
      </c>
      <c r="G122" s="20" t="s">
        <v>35</v>
      </c>
      <c r="H122" s="20">
        <v>551</v>
      </c>
      <c r="I122" s="20">
        <v>36</v>
      </c>
      <c r="J122" s="20">
        <v>74</v>
      </c>
      <c r="K122" s="20">
        <v>11</v>
      </c>
      <c r="L122" s="20">
        <v>6</v>
      </c>
      <c r="M122" s="20">
        <v>12</v>
      </c>
      <c r="N122" s="20">
        <v>2</v>
      </c>
      <c r="O122" s="20">
        <v>7</v>
      </c>
      <c r="P122" s="20">
        <v>5</v>
      </c>
      <c r="Q122" s="20">
        <v>3</v>
      </c>
      <c r="R122" s="20">
        <v>70</v>
      </c>
      <c r="T122" s="20">
        <v>3</v>
      </c>
      <c r="U122" s="20">
        <v>4</v>
      </c>
      <c r="V122" s="20">
        <v>4</v>
      </c>
      <c r="W122" s="20">
        <v>0</v>
      </c>
      <c r="X122" s="20">
        <v>10</v>
      </c>
      <c r="Y122" s="20">
        <v>5</v>
      </c>
      <c r="Z122" s="20">
        <v>3</v>
      </c>
      <c r="AA122" s="20">
        <v>5</v>
      </c>
      <c r="AB122" s="20">
        <v>9</v>
      </c>
      <c r="AC122" s="20">
        <v>1</v>
      </c>
      <c r="AD122" s="20">
        <v>6</v>
      </c>
      <c r="AE122" s="20">
        <f t="shared" si="2"/>
        <v>276</v>
      </c>
    </row>
    <row r="123" spans="1:31" s="275" customFormat="1" ht="16.5">
      <c r="A123" s="20">
        <v>122</v>
      </c>
      <c r="B123" s="20">
        <v>14</v>
      </c>
      <c r="C123" s="20">
        <v>66</v>
      </c>
      <c r="D123" s="20" t="s">
        <v>596</v>
      </c>
      <c r="E123" s="20"/>
      <c r="F123" s="524">
        <v>505</v>
      </c>
      <c r="G123" s="20" t="s">
        <v>33</v>
      </c>
      <c r="H123" s="20">
        <v>666</v>
      </c>
      <c r="I123" s="20">
        <v>53</v>
      </c>
      <c r="J123" s="20">
        <v>63</v>
      </c>
      <c r="K123" s="20">
        <v>20</v>
      </c>
      <c r="L123" s="20">
        <v>11</v>
      </c>
      <c r="M123" s="20">
        <v>18</v>
      </c>
      <c r="N123" s="20">
        <v>7</v>
      </c>
      <c r="O123" s="20">
        <v>7</v>
      </c>
      <c r="P123" s="20">
        <v>3</v>
      </c>
      <c r="Q123" s="20">
        <v>1</v>
      </c>
      <c r="R123" s="20">
        <v>96</v>
      </c>
      <c r="T123" s="20">
        <v>4</v>
      </c>
      <c r="U123" s="20">
        <v>2</v>
      </c>
      <c r="V123" s="20">
        <v>0</v>
      </c>
      <c r="W123" s="20">
        <v>19</v>
      </c>
      <c r="X123" s="20">
        <v>2</v>
      </c>
      <c r="Y123" s="20">
        <v>7</v>
      </c>
      <c r="Z123" s="20">
        <v>1</v>
      </c>
      <c r="AA123" s="20">
        <v>16</v>
      </c>
      <c r="AB123" s="20">
        <v>14</v>
      </c>
      <c r="AC123" s="20">
        <v>5</v>
      </c>
      <c r="AD123" s="20">
        <v>3</v>
      </c>
      <c r="AE123" s="20">
        <f t="shared" si="2"/>
        <v>352</v>
      </c>
    </row>
    <row r="124" spans="1:31" s="275" customFormat="1" ht="16.5">
      <c r="A124" s="20">
        <v>123</v>
      </c>
      <c r="B124" s="20">
        <v>14</v>
      </c>
      <c r="C124" s="20">
        <v>66</v>
      </c>
      <c r="D124" s="20" t="s">
        <v>596</v>
      </c>
      <c r="E124" s="20"/>
      <c r="F124" s="524">
        <v>505</v>
      </c>
      <c r="G124" s="20" t="s">
        <v>34</v>
      </c>
      <c r="H124" s="20">
        <v>665</v>
      </c>
      <c r="I124" s="20">
        <v>49</v>
      </c>
      <c r="J124" s="20">
        <v>65</v>
      </c>
      <c r="K124" s="20">
        <v>23</v>
      </c>
      <c r="L124" s="20">
        <v>6</v>
      </c>
      <c r="M124" s="20">
        <v>13</v>
      </c>
      <c r="N124" s="20">
        <v>4</v>
      </c>
      <c r="O124" s="20">
        <v>8</v>
      </c>
      <c r="P124" s="20">
        <v>4</v>
      </c>
      <c r="Q124" s="20">
        <v>1</v>
      </c>
      <c r="R124" s="20">
        <v>115</v>
      </c>
      <c r="T124" s="20">
        <v>7</v>
      </c>
      <c r="U124" s="20">
        <v>2</v>
      </c>
      <c r="V124" s="20">
        <v>4</v>
      </c>
      <c r="W124" s="20">
        <v>0</v>
      </c>
      <c r="X124" s="20">
        <v>19</v>
      </c>
      <c r="Y124" s="20">
        <v>3</v>
      </c>
      <c r="Z124" s="20">
        <v>5</v>
      </c>
      <c r="AA124" s="20">
        <v>3</v>
      </c>
      <c r="AB124" s="20">
        <v>9</v>
      </c>
      <c r="AC124" s="20">
        <v>0</v>
      </c>
      <c r="AD124" s="20">
        <v>10</v>
      </c>
      <c r="AE124" s="20">
        <f t="shared" si="2"/>
        <v>350</v>
      </c>
    </row>
    <row r="125" spans="1:31" s="275" customFormat="1" ht="16.5">
      <c r="A125" s="20">
        <v>124</v>
      </c>
      <c r="B125" s="20">
        <v>14</v>
      </c>
      <c r="C125" s="20">
        <v>66</v>
      </c>
      <c r="D125" s="20" t="s">
        <v>596</v>
      </c>
      <c r="E125" s="20"/>
      <c r="F125" s="524">
        <v>506</v>
      </c>
      <c r="G125" s="20" t="s">
        <v>33</v>
      </c>
      <c r="H125" s="20">
        <v>526</v>
      </c>
      <c r="I125" s="20">
        <v>52</v>
      </c>
      <c r="J125" s="20">
        <v>57</v>
      </c>
      <c r="K125" s="20">
        <v>16</v>
      </c>
      <c r="L125" s="20">
        <v>5</v>
      </c>
      <c r="M125" s="20">
        <v>14</v>
      </c>
      <c r="N125" s="20">
        <v>1</v>
      </c>
      <c r="O125" s="20">
        <v>1</v>
      </c>
      <c r="P125" s="20">
        <v>3</v>
      </c>
      <c r="Q125" s="20">
        <v>4</v>
      </c>
      <c r="R125" s="20">
        <v>99</v>
      </c>
      <c r="T125" s="20">
        <v>3</v>
      </c>
      <c r="U125" s="20">
        <v>2</v>
      </c>
      <c r="V125" s="20">
        <v>2</v>
      </c>
      <c r="W125" s="20">
        <v>0</v>
      </c>
      <c r="X125" s="20">
        <v>7</v>
      </c>
      <c r="Y125" s="20">
        <v>7</v>
      </c>
      <c r="Z125" s="20">
        <v>2</v>
      </c>
      <c r="AA125" s="20">
        <v>2</v>
      </c>
      <c r="AB125" s="20">
        <v>21</v>
      </c>
      <c r="AC125" s="20">
        <v>0</v>
      </c>
      <c r="AD125" s="20">
        <v>6</v>
      </c>
      <c r="AE125" s="20">
        <f t="shared" si="2"/>
        <v>304</v>
      </c>
    </row>
    <row r="126" spans="1:31" s="275" customFormat="1" ht="16.5">
      <c r="A126" s="20">
        <v>125</v>
      </c>
      <c r="B126" s="20">
        <v>14</v>
      </c>
      <c r="C126" s="20">
        <v>66</v>
      </c>
      <c r="D126" s="20" t="s">
        <v>596</v>
      </c>
      <c r="E126" s="20"/>
      <c r="F126" s="524">
        <v>506</v>
      </c>
      <c r="G126" s="20" t="s">
        <v>34</v>
      </c>
      <c r="H126" s="20">
        <v>525</v>
      </c>
      <c r="I126" s="20">
        <v>49</v>
      </c>
      <c r="J126" s="20">
        <v>46</v>
      </c>
      <c r="K126" s="20">
        <v>17</v>
      </c>
      <c r="L126" s="20">
        <v>3</v>
      </c>
      <c r="M126" s="20">
        <v>21</v>
      </c>
      <c r="N126" s="20">
        <v>4</v>
      </c>
      <c r="O126" s="20">
        <v>4</v>
      </c>
      <c r="P126" s="20">
        <v>5</v>
      </c>
      <c r="Q126" s="20">
        <v>6</v>
      </c>
      <c r="R126" s="20">
        <v>77</v>
      </c>
      <c r="T126" s="20">
        <v>4</v>
      </c>
      <c r="U126" s="20">
        <v>3</v>
      </c>
      <c r="V126" s="20">
        <v>0</v>
      </c>
      <c r="W126" s="20">
        <v>0</v>
      </c>
      <c r="X126" s="20">
        <v>12</v>
      </c>
      <c r="Y126" s="20">
        <v>7</v>
      </c>
      <c r="Z126" s="20">
        <v>2</v>
      </c>
      <c r="AA126" s="20">
        <v>2</v>
      </c>
      <c r="AB126" s="20">
        <v>26</v>
      </c>
      <c r="AC126" s="20">
        <v>0</v>
      </c>
      <c r="AD126" s="20">
        <v>4</v>
      </c>
      <c r="AE126" s="20">
        <f t="shared" si="2"/>
        <v>292</v>
      </c>
    </row>
    <row r="127" spans="1:31" s="275" customFormat="1" ht="16.5">
      <c r="A127" s="20">
        <v>126</v>
      </c>
      <c r="B127" s="20">
        <v>14</v>
      </c>
      <c r="C127" s="20">
        <v>66</v>
      </c>
      <c r="D127" s="20" t="s">
        <v>596</v>
      </c>
      <c r="E127" s="20"/>
      <c r="F127" s="524">
        <v>507</v>
      </c>
      <c r="G127" s="20" t="s">
        <v>33</v>
      </c>
      <c r="H127" s="20">
        <v>536</v>
      </c>
      <c r="I127" s="20">
        <v>64</v>
      </c>
      <c r="J127" s="20">
        <v>80</v>
      </c>
      <c r="K127" s="20">
        <v>11</v>
      </c>
      <c r="L127" s="20">
        <v>4</v>
      </c>
      <c r="M127" s="20">
        <v>9</v>
      </c>
      <c r="N127" s="20">
        <v>0</v>
      </c>
      <c r="O127" s="20">
        <v>3</v>
      </c>
      <c r="P127" s="20">
        <v>1</v>
      </c>
      <c r="Q127" s="20">
        <v>2</v>
      </c>
      <c r="R127" s="20">
        <v>67</v>
      </c>
      <c r="T127" s="20">
        <v>5</v>
      </c>
      <c r="U127" s="20">
        <v>0</v>
      </c>
      <c r="V127" s="20">
        <v>0</v>
      </c>
      <c r="W127" s="20">
        <v>0</v>
      </c>
      <c r="X127" s="20">
        <v>14</v>
      </c>
      <c r="Y127" s="20">
        <v>5</v>
      </c>
      <c r="Z127" s="20">
        <v>6</v>
      </c>
      <c r="AA127" s="20">
        <v>0</v>
      </c>
      <c r="AB127" s="20">
        <v>4</v>
      </c>
      <c r="AC127" s="20">
        <v>0</v>
      </c>
      <c r="AD127" s="20">
        <v>2</v>
      </c>
      <c r="AE127" s="20">
        <f t="shared" si="2"/>
        <v>277</v>
      </c>
    </row>
    <row r="128" spans="1:31" s="275" customFormat="1" ht="16.5">
      <c r="A128" s="20">
        <v>127</v>
      </c>
      <c r="B128" s="20">
        <v>14</v>
      </c>
      <c r="C128" s="20">
        <v>66</v>
      </c>
      <c r="D128" s="20" t="s">
        <v>596</v>
      </c>
      <c r="E128" s="20"/>
      <c r="F128" s="524">
        <v>507</v>
      </c>
      <c r="G128" s="20" t="s">
        <v>34</v>
      </c>
      <c r="H128" s="20">
        <v>535</v>
      </c>
      <c r="I128" s="20">
        <v>48</v>
      </c>
      <c r="J128" s="20">
        <v>83</v>
      </c>
      <c r="K128" s="20">
        <v>17</v>
      </c>
      <c r="L128" s="20">
        <v>3</v>
      </c>
      <c r="M128" s="20">
        <v>8</v>
      </c>
      <c r="N128" s="20">
        <v>3</v>
      </c>
      <c r="O128" s="20">
        <v>3</v>
      </c>
      <c r="P128" s="20">
        <v>4</v>
      </c>
      <c r="Q128" s="20">
        <v>2</v>
      </c>
      <c r="R128" s="20">
        <v>62</v>
      </c>
      <c r="T128" s="20">
        <v>5</v>
      </c>
      <c r="U128" s="20">
        <v>0</v>
      </c>
      <c r="V128" s="20">
        <v>0</v>
      </c>
      <c r="W128" s="20">
        <v>0</v>
      </c>
      <c r="X128" s="20">
        <v>21</v>
      </c>
      <c r="Y128" s="20">
        <v>1</v>
      </c>
      <c r="Z128" s="20">
        <v>3</v>
      </c>
      <c r="AA128" s="20">
        <v>3</v>
      </c>
      <c r="AB128" s="20">
        <v>16</v>
      </c>
      <c r="AC128" s="20">
        <v>1</v>
      </c>
      <c r="AD128" s="20">
        <v>5</v>
      </c>
      <c r="AE128" s="20">
        <f t="shared" si="2"/>
        <v>288</v>
      </c>
    </row>
    <row r="129" spans="1:31" s="275" customFormat="1" ht="16.5">
      <c r="A129" s="20">
        <v>128</v>
      </c>
      <c r="B129" s="20">
        <v>14</v>
      </c>
      <c r="C129" s="20">
        <v>66</v>
      </c>
      <c r="D129" s="20" t="s">
        <v>596</v>
      </c>
      <c r="E129" s="20"/>
      <c r="F129" s="524">
        <v>507</v>
      </c>
      <c r="G129" s="20" t="s">
        <v>35</v>
      </c>
      <c r="H129" s="20">
        <v>535</v>
      </c>
      <c r="I129" s="20">
        <v>39</v>
      </c>
      <c r="J129" s="20">
        <v>84</v>
      </c>
      <c r="K129" s="20">
        <v>19</v>
      </c>
      <c r="L129" s="20">
        <v>7</v>
      </c>
      <c r="M129" s="20">
        <v>12</v>
      </c>
      <c r="N129" s="20">
        <v>1</v>
      </c>
      <c r="O129" s="20">
        <v>4</v>
      </c>
      <c r="P129" s="20">
        <v>2</v>
      </c>
      <c r="Q129" s="20">
        <v>7</v>
      </c>
      <c r="R129" s="20">
        <v>71</v>
      </c>
      <c r="T129" s="20">
        <v>4</v>
      </c>
      <c r="U129" s="20">
        <v>0</v>
      </c>
      <c r="V129" s="20">
        <v>1</v>
      </c>
      <c r="W129" s="20">
        <v>0</v>
      </c>
      <c r="X129" s="20">
        <v>19</v>
      </c>
      <c r="Y129" s="20">
        <v>3</v>
      </c>
      <c r="Z129" s="20">
        <v>2</v>
      </c>
      <c r="AA129" s="20">
        <v>8</v>
      </c>
      <c r="AB129" s="20">
        <v>15</v>
      </c>
      <c r="AC129" s="20">
        <v>0</v>
      </c>
      <c r="AD129" s="20">
        <v>11</v>
      </c>
      <c r="AE129" s="20">
        <f t="shared" si="2"/>
        <v>309</v>
      </c>
    </row>
    <row r="130" spans="1:31" s="275" customFormat="1" ht="16.5">
      <c r="A130" s="20">
        <v>129</v>
      </c>
      <c r="B130" s="20">
        <v>14</v>
      </c>
      <c r="C130" s="20">
        <v>66</v>
      </c>
      <c r="D130" s="20" t="s">
        <v>596</v>
      </c>
      <c r="E130" s="20"/>
      <c r="F130" s="524">
        <v>508</v>
      </c>
      <c r="G130" s="20" t="s">
        <v>33</v>
      </c>
      <c r="H130" s="20">
        <v>579</v>
      </c>
      <c r="I130" s="20">
        <v>63</v>
      </c>
      <c r="J130" s="20">
        <v>82</v>
      </c>
      <c r="K130" s="20">
        <v>19</v>
      </c>
      <c r="L130" s="20">
        <v>9</v>
      </c>
      <c r="M130" s="20">
        <v>11</v>
      </c>
      <c r="N130" s="20">
        <v>8</v>
      </c>
      <c r="O130" s="20">
        <v>9</v>
      </c>
      <c r="P130" s="20">
        <v>3</v>
      </c>
      <c r="Q130" s="20">
        <v>2</v>
      </c>
      <c r="R130" s="20">
        <v>73</v>
      </c>
      <c r="T130" s="20">
        <v>4</v>
      </c>
      <c r="U130" s="20">
        <v>1</v>
      </c>
      <c r="V130" s="20">
        <v>6</v>
      </c>
      <c r="W130" s="20">
        <v>0</v>
      </c>
      <c r="X130" s="20">
        <v>24</v>
      </c>
      <c r="Y130" s="20">
        <v>5</v>
      </c>
      <c r="Z130" s="20">
        <v>6</v>
      </c>
      <c r="AA130" s="20">
        <v>2</v>
      </c>
      <c r="AB130" s="20">
        <v>0</v>
      </c>
      <c r="AC130" s="20">
        <v>0</v>
      </c>
      <c r="AD130" s="20">
        <v>13</v>
      </c>
      <c r="AE130" s="20">
        <f t="shared" si="2"/>
        <v>340</v>
      </c>
    </row>
    <row r="131" spans="1:31" s="275" customFormat="1" ht="16.5">
      <c r="A131" s="20">
        <v>130</v>
      </c>
      <c r="B131" s="20">
        <v>14</v>
      </c>
      <c r="C131" s="20">
        <v>66</v>
      </c>
      <c r="D131" s="20" t="s">
        <v>596</v>
      </c>
      <c r="E131" s="20"/>
      <c r="F131" s="524">
        <v>508</v>
      </c>
      <c r="G131" s="20" t="s">
        <v>34</v>
      </c>
      <c r="H131" s="20">
        <v>579</v>
      </c>
      <c r="I131" s="20">
        <v>53</v>
      </c>
      <c r="J131" s="20">
        <v>75</v>
      </c>
      <c r="K131" s="20">
        <v>16</v>
      </c>
      <c r="L131" s="20">
        <v>7</v>
      </c>
      <c r="M131" s="20">
        <v>20</v>
      </c>
      <c r="N131" s="20">
        <v>2</v>
      </c>
      <c r="O131" s="20">
        <v>5</v>
      </c>
      <c r="P131" s="20">
        <v>2</v>
      </c>
      <c r="Q131" s="20">
        <v>2</v>
      </c>
      <c r="R131" s="20">
        <v>73</v>
      </c>
      <c r="T131" s="20">
        <v>5</v>
      </c>
      <c r="U131" s="20">
        <v>1</v>
      </c>
      <c r="V131" s="20">
        <v>5</v>
      </c>
      <c r="W131" s="20">
        <v>0</v>
      </c>
      <c r="X131" s="20">
        <v>21</v>
      </c>
      <c r="Y131" s="20">
        <v>4</v>
      </c>
      <c r="Z131" s="20">
        <v>5</v>
      </c>
      <c r="AA131" s="20">
        <v>6</v>
      </c>
      <c r="AB131" s="20">
        <v>13</v>
      </c>
      <c r="AC131" s="20">
        <v>0</v>
      </c>
      <c r="AD131" s="20">
        <v>4</v>
      </c>
      <c r="AE131" s="20">
        <f t="shared" si="2"/>
        <v>319</v>
      </c>
    </row>
    <row r="132" spans="1:31" s="275" customFormat="1" ht="16.5">
      <c r="A132" s="20">
        <v>131</v>
      </c>
      <c r="B132" s="20">
        <v>14</v>
      </c>
      <c r="C132" s="20">
        <v>66</v>
      </c>
      <c r="D132" s="20" t="s">
        <v>596</v>
      </c>
      <c r="E132" s="20"/>
      <c r="F132" s="524">
        <v>509</v>
      </c>
      <c r="G132" s="20" t="s">
        <v>33</v>
      </c>
      <c r="H132" s="20">
        <v>681</v>
      </c>
      <c r="I132" s="20">
        <v>69</v>
      </c>
      <c r="J132" s="20">
        <v>104</v>
      </c>
      <c r="K132" s="20">
        <v>20</v>
      </c>
      <c r="L132" s="20">
        <v>14</v>
      </c>
      <c r="M132" s="20">
        <v>19</v>
      </c>
      <c r="N132" s="20">
        <v>10</v>
      </c>
      <c r="O132" s="20">
        <v>4</v>
      </c>
      <c r="P132" s="20">
        <v>4</v>
      </c>
      <c r="Q132" s="20">
        <v>4</v>
      </c>
      <c r="R132" s="20">
        <v>64</v>
      </c>
      <c r="T132" s="20">
        <v>12</v>
      </c>
      <c r="U132" s="20">
        <v>4</v>
      </c>
      <c r="V132" s="20">
        <v>1</v>
      </c>
      <c r="W132" s="20">
        <v>0</v>
      </c>
      <c r="X132" s="20">
        <v>24</v>
      </c>
      <c r="Y132" s="20">
        <v>6</v>
      </c>
      <c r="Z132" s="20">
        <v>2</v>
      </c>
      <c r="AA132" s="20">
        <v>4</v>
      </c>
      <c r="AB132" s="20">
        <v>22</v>
      </c>
      <c r="AC132" s="20">
        <v>0</v>
      </c>
      <c r="AD132" s="20">
        <v>0</v>
      </c>
      <c r="AE132" s="20">
        <f t="shared" si="2"/>
        <v>387</v>
      </c>
    </row>
    <row r="133" spans="1:31" s="275" customFormat="1" ht="16.5">
      <c r="A133" s="20">
        <v>132</v>
      </c>
      <c r="B133" s="20">
        <v>14</v>
      </c>
      <c r="C133" s="20">
        <v>66</v>
      </c>
      <c r="D133" s="20" t="s">
        <v>596</v>
      </c>
      <c r="E133" s="289"/>
      <c r="F133" s="524">
        <v>509</v>
      </c>
      <c r="G133" s="20" t="s">
        <v>34</v>
      </c>
      <c r="H133" s="20">
        <v>681</v>
      </c>
      <c r="I133" s="20">
        <v>86</v>
      </c>
      <c r="J133" s="20">
        <v>97</v>
      </c>
      <c r="K133" s="20">
        <v>22</v>
      </c>
      <c r="L133" s="20">
        <v>4</v>
      </c>
      <c r="M133" s="20">
        <v>23</v>
      </c>
      <c r="N133" s="20">
        <v>3</v>
      </c>
      <c r="O133" s="20">
        <v>2</v>
      </c>
      <c r="P133" s="20">
        <v>1</v>
      </c>
      <c r="Q133" s="20">
        <v>0</v>
      </c>
      <c r="R133" s="20">
        <v>80</v>
      </c>
      <c r="T133" s="20">
        <v>10</v>
      </c>
      <c r="U133" s="20">
        <v>9</v>
      </c>
      <c r="V133" s="20">
        <v>9</v>
      </c>
      <c r="W133" s="20">
        <v>0</v>
      </c>
      <c r="X133" s="20">
        <v>23</v>
      </c>
      <c r="Y133" s="20">
        <v>5</v>
      </c>
      <c r="Z133" s="20">
        <v>2</v>
      </c>
      <c r="AA133" s="20">
        <v>7</v>
      </c>
      <c r="AB133" s="20">
        <v>3</v>
      </c>
      <c r="AC133" s="20">
        <v>0</v>
      </c>
      <c r="AD133" s="20">
        <v>13</v>
      </c>
      <c r="AE133" s="20">
        <f t="shared" si="2"/>
        <v>399</v>
      </c>
    </row>
    <row r="134" spans="1:31" s="275" customFormat="1" ht="16.5">
      <c r="A134" s="20">
        <v>133</v>
      </c>
      <c r="B134" s="20">
        <v>14</v>
      </c>
      <c r="C134" s="20">
        <v>66</v>
      </c>
      <c r="D134" s="20" t="s">
        <v>596</v>
      </c>
      <c r="E134" s="20"/>
      <c r="F134" s="524">
        <v>509</v>
      </c>
      <c r="G134" s="20" t="s">
        <v>36</v>
      </c>
      <c r="H134" s="20"/>
      <c r="I134" s="20">
        <v>1</v>
      </c>
      <c r="J134" s="20">
        <v>5</v>
      </c>
      <c r="K134" s="20">
        <v>3</v>
      </c>
      <c r="L134" s="20">
        <v>1</v>
      </c>
      <c r="M134" s="20">
        <v>2</v>
      </c>
      <c r="N134" s="20">
        <v>0</v>
      </c>
      <c r="O134" s="20">
        <v>1</v>
      </c>
      <c r="P134" s="20">
        <v>0</v>
      </c>
      <c r="Q134" s="20">
        <v>0</v>
      </c>
      <c r="R134" s="20">
        <v>6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11</v>
      </c>
      <c r="AC134" s="20">
        <v>0</v>
      </c>
      <c r="AD134" s="20">
        <v>0</v>
      </c>
      <c r="AE134" s="20">
        <f t="shared" si="2"/>
        <v>30</v>
      </c>
    </row>
    <row r="135" spans="1:31" s="275" customFormat="1" ht="16.5">
      <c r="A135" s="20">
        <v>134</v>
      </c>
      <c r="B135" s="20">
        <v>14</v>
      </c>
      <c r="C135" s="20">
        <v>66</v>
      </c>
      <c r="D135" s="20" t="s">
        <v>596</v>
      </c>
      <c r="E135" s="20"/>
      <c r="F135" s="524">
        <v>510</v>
      </c>
      <c r="G135" s="20" t="s">
        <v>33</v>
      </c>
      <c r="H135" s="20">
        <v>667</v>
      </c>
      <c r="I135" s="20">
        <v>67</v>
      </c>
      <c r="J135" s="20">
        <v>108</v>
      </c>
      <c r="K135" s="20">
        <v>20</v>
      </c>
      <c r="L135" s="20">
        <v>10</v>
      </c>
      <c r="M135" s="20">
        <v>16</v>
      </c>
      <c r="N135" s="20">
        <v>2</v>
      </c>
      <c r="O135" s="20">
        <v>6</v>
      </c>
      <c r="P135" s="20">
        <v>7</v>
      </c>
      <c r="Q135" s="20">
        <v>1</v>
      </c>
      <c r="R135" s="20">
        <v>73</v>
      </c>
      <c r="T135" s="20">
        <v>6</v>
      </c>
      <c r="U135" s="20">
        <v>3</v>
      </c>
      <c r="V135" s="20">
        <v>5</v>
      </c>
      <c r="W135" s="20">
        <v>0</v>
      </c>
      <c r="X135" s="20">
        <v>29</v>
      </c>
      <c r="Y135" s="20">
        <v>5</v>
      </c>
      <c r="Z135" s="20">
        <v>8</v>
      </c>
      <c r="AA135" s="20">
        <v>5</v>
      </c>
      <c r="AB135" s="20">
        <v>8</v>
      </c>
      <c r="AC135" s="20">
        <v>0</v>
      </c>
      <c r="AD135" s="20">
        <v>12</v>
      </c>
      <c r="AE135" s="20">
        <f t="shared" si="2"/>
        <v>391</v>
      </c>
    </row>
    <row r="136" spans="1:31" s="275" customFormat="1" ht="16.5">
      <c r="A136" s="20">
        <v>135</v>
      </c>
      <c r="B136" s="20">
        <v>14</v>
      </c>
      <c r="C136" s="20">
        <v>66</v>
      </c>
      <c r="D136" s="20" t="s">
        <v>596</v>
      </c>
      <c r="E136" s="289"/>
      <c r="F136" s="524">
        <v>510</v>
      </c>
      <c r="G136" s="20" t="s">
        <v>34</v>
      </c>
      <c r="H136" s="20">
        <v>667</v>
      </c>
      <c r="I136" s="20">
        <v>69</v>
      </c>
      <c r="J136" s="20">
        <v>114</v>
      </c>
      <c r="K136" s="20">
        <v>20</v>
      </c>
      <c r="L136" s="20">
        <v>5</v>
      </c>
      <c r="M136" s="20">
        <v>14</v>
      </c>
      <c r="N136" s="20">
        <v>4</v>
      </c>
      <c r="O136" s="20">
        <v>7</v>
      </c>
      <c r="P136" s="20">
        <v>6</v>
      </c>
      <c r="Q136" s="20">
        <v>3</v>
      </c>
      <c r="R136" s="20">
        <v>99</v>
      </c>
      <c r="T136" s="20">
        <v>8</v>
      </c>
      <c r="U136" s="20">
        <v>5</v>
      </c>
      <c r="V136" s="20">
        <v>4</v>
      </c>
      <c r="W136" s="20">
        <v>0</v>
      </c>
      <c r="X136" s="20">
        <v>31</v>
      </c>
      <c r="Y136" s="20">
        <v>6</v>
      </c>
      <c r="Z136" s="20">
        <v>2</v>
      </c>
      <c r="AA136" s="20">
        <v>3</v>
      </c>
      <c r="AB136" s="20">
        <v>15</v>
      </c>
      <c r="AC136" s="20">
        <v>0</v>
      </c>
      <c r="AD136" s="20">
        <v>26</v>
      </c>
      <c r="AE136" s="20">
        <f t="shared" si="2"/>
        <v>441</v>
      </c>
    </row>
    <row r="137" spans="1:31" s="275" customFormat="1" ht="16.5">
      <c r="A137" s="20">
        <v>136</v>
      </c>
      <c r="B137" s="20">
        <v>14</v>
      </c>
      <c r="C137" s="20">
        <v>66</v>
      </c>
      <c r="D137" s="20" t="s">
        <v>596</v>
      </c>
      <c r="E137" s="20"/>
      <c r="F137" s="524">
        <v>511</v>
      </c>
      <c r="G137" s="20" t="s">
        <v>33</v>
      </c>
      <c r="H137" s="20">
        <v>518</v>
      </c>
      <c r="I137" s="20">
        <v>52</v>
      </c>
      <c r="J137" s="20">
        <v>84</v>
      </c>
      <c r="K137" s="20">
        <v>12</v>
      </c>
      <c r="L137" s="20">
        <v>6</v>
      </c>
      <c r="M137" s="20">
        <v>15</v>
      </c>
      <c r="N137" s="20">
        <v>2</v>
      </c>
      <c r="O137" s="20">
        <v>4</v>
      </c>
      <c r="P137" s="20">
        <v>4</v>
      </c>
      <c r="Q137" s="20">
        <v>1</v>
      </c>
      <c r="R137" s="20">
        <v>69</v>
      </c>
      <c r="T137" s="20">
        <v>6</v>
      </c>
      <c r="U137" s="20">
        <v>3</v>
      </c>
      <c r="V137" s="20">
        <v>2</v>
      </c>
      <c r="W137" s="20">
        <v>0</v>
      </c>
      <c r="X137" s="20">
        <v>18</v>
      </c>
      <c r="Y137" s="20">
        <v>4</v>
      </c>
      <c r="Z137" s="20">
        <v>3</v>
      </c>
      <c r="AA137" s="20">
        <v>8</v>
      </c>
      <c r="AB137" s="20">
        <v>7</v>
      </c>
      <c r="AC137" s="20">
        <v>0</v>
      </c>
      <c r="AD137" s="20">
        <v>8</v>
      </c>
      <c r="AE137" s="20">
        <f t="shared" si="2"/>
        <v>308</v>
      </c>
    </row>
    <row r="138" spans="1:31" s="275" customFormat="1" ht="16.5">
      <c r="A138" s="20">
        <v>137</v>
      </c>
      <c r="B138" s="20">
        <v>14</v>
      </c>
      <c r="C138" s="20">
        <v>66</v>
      </c>
      <c r="D138" s="20" t="s">
        <v>596</v>
      </c>
      <c r="E138" s="20"/>
      <c r="F138" s="524">
        <v>511</v>
      </c>
      <c r="G138" s="20" t="s">
        <v>34</v>
      </c>
      <c r="H138" s="20">
        <v>518</v>
      </c>
      <c r="I138" s="20">
        <v>64</v>
      </c>
      <c r="J138" s="20">
        <v>95</v>
      </c>
      <c r="K138" s="20">
        <v>18</v>
      </c>
      <c r="L138" s="20">
        <v>4</v>
      </c>
      <c r="M138" s="20">
        <v>23</v>
      </c>
      <c r="N138" s="20">
        <v>0</v>
      </c>
      <c r="O138" s="20">
        <v>1</v>
      </c>
      <c r="P138" s="20">
        <v>5</v>
      </c>
      <c r="Q138" s="20">
        <v>1</v>
      </c>
      <c r="R138" s="20">
        <v>46</v>
      </c>
      <c r="T138" s="20">
        <v>6</v>
      </c>
      <c r="U138" s="20">
        <v>5</v>
      </c>
      <c r="V138" s="20">
        <v>2</v>
      </c>
      <c r="W138" s="20">
        <v>0</v>
      </c>
      <c r="X138" s="20">
        <v>13</v>
      </c>
      <c r="Y138" s="20">
        <v>5</v>
      </c>
      <c r="Z138" s="20">
        <v>3</v>
      </c>
      <c r="AA138" s="20">
        <v>4</v>
      </c>
      <c r="AB138" s="20">
        <v>17</v>
      </c>
      <c r="AC138" s="20">
        <v>0</v>
      </c>
      <c r="AD138" s="20">
        <v>13</v>
      </c>
      <c r="AE138" s="20">
        <f t="shared" si="2"/>
        <v>325</v>
      </c>
    </row>
    <row r="139" spans="1:31" s="275" customFormat="1" ht="16.5">
      <c r="A139" s="20">
        <v>138</v>
      </c>
      <c r="B139" s="20">
        <v>14</v>
      </c>
      <c r="C139" s="20">
        <v>66</v>
      </c>
      <c r="D139" s="20" t="s">
        <v>596</v>
      </c>
      <c r="E139" s="20"/>
      <c r="F139" s="524">
        <v>511</v>
      </c>
      <c r="G139" s="20" t="s">
        <v>35</v>
      </c>
      <c r="H139" s="20">
        <v>517</v>
      </c>
      <c r="I139" s="20">
        <v>57</v>
      </c>
      <c r="J139" s="20">
        <v>96</v>
      </c>
      <c r="K139" s="20">
        <v>21</v>
      </c>
      <c r="L139" s="20">
        <v>8</v>
      </c>
      <c r="M139" s="20">
        <v>18</v>
      </c>
      <c r="N139" s="20">
        <v>1</v>
      </c>
      <c r="O139" s="20">
        <v>6</v>
      </c>
      <c r="P139" s="20">
        <v>5</v>
      </c>
      <c r="Q139" s="20">
        <v>4</v>
      </c>
      <c r="R139" s="20">
        <v>55</v>
      </c>
      <c r="T139" s="20">
        <v>4</v>
      </c>
      <c r="U139" s="20">
        <v>0</v>
      </c>
      <c r="V139" s="20">
        <v>10</v>
      </c>
      <c r="W139" s="20">
        <v>0</v>
      </c>
      <c r="X139" s="20">
        <v>14</v>
      </c>
      <c r="Y139" s="20">
        <v>5</v>
      </c>
      <c r="Z139" s="20">
        <v>1</v>
      </c>
      <c r="AA139" s="20">
        <v>7</v>
      </c>
      <c r="AB139" s="20">
        <v>17</v>
      </c>
      <c r="AC139" s="20">
        <v>0</v>
      </c>
      <c r="AD139" s="20">
        <v>11</v>
      </c>
      <c r="AE139" s="20">
        <f t="shared" si="2"/>
        <v>340</v>
      </c>
    </row>
    <row r="140" spans="1:31" s="275" customFormat="1" ht="16.5">
      <c r="A140" s="20">
        <v>139</v>
      </c>
      <c r="B140" s="20">
        <v>14</v>
      </c>
      <c r="C140" s="20">
        <v>66</v>
      </c>
      <c r="D140" s="20" t="s">
        <v>596</v>
      </c>
      <c r="E140" s="20"/>
      <c r="F140" s="524">
        <v>512</v>
      </c>
      <c r="G140" s="20" t="s">
        <v>33</v>
      </c>
      <c r="H140" s="20">
        <v>610</v>
      </c>
      <c r="I140" s="20">
        <v>56</v>
      </c>
      <c r="J140" s="20">
        <v>96</v>
      </c>
      <c r="K140" s="20">
        <v>16</v>
      </c>
      <c r="L140" s="20">
        <v>11</v>
      </c>
      <c r="M140" s="20">
        <v>23</v>
      </c>
      <c r="N140" s="20">
        <v>2</v>
      </c>
      <c r="O140" s="20">
        <v>5</v>
      </c>
      <c r="P140" s="20">
        <v>5</v>
      </c>
      <c r="Q140" s="20">
        <v>2</v>
      </c>
      <c r="R140" s="20">
        <v>72</v>
      </c>
      <c r="T140" s="20">
        <v>4</v>
      </c>
      <c r="U140" s="20">
        <v>9</v>
      </c>
      <c r="V140" s="20">
        <v>2</v>
      </c>
      <c r="W140" s="20">
        <v>0</v>
      </c>
      <c r="X140" s="20">
        <v>10</v>
      </c>
      <c r="Y140" s="20">
        <v>6</v>
      </c>
      <c r="Z140" s="20">
        <v>4</v>
      </c>
      <c r="AA140" s="20">
        <v>4</v>
      </c>
      <c r="AB140" s="20">
        <v>16</v>
      </c>
      <c r="AC140" s="20">
        <v>0</v>
      </c>
      <c r="AD140" s="20">
        <v>10</v>
      </c>
      <c r="AE140" s="20">
        <f t="shared" si="2"/>
        <v>353</v>
      </c>
    </row>
    <row r="141" spans="1:31" s="275" customFormat="1" ht="16.5">
      <c r="A141" s="20">
        <v>140</v>
      </c>
      <c r="B141" s="20">
        <v>14</v>
      </c>
      <c r="C141" s="20">
        <v>66</v>
      </c>
      <c r="D141" s="20" t="s">
        <v>596</v>
      </c>
      <c r="E141" s="20"/>
      <c r="F141" s="524">
        <v>512</v>
      </c>
      <c r="G141" s="20" t="s">
        <v>34</v>
      </c>
      <c r="H141" s="20">
        <v>609</v>
      </c>
      <c r="I141" s="20">
        <v>59</v>
      </c>
      <c r="J141" s="20">
        <v>132</v>
      </c>
      <c r="K141" s="20">
        <v>15</v>
      </c>
      <c r="L141" s="20">
        <v>9</v>
      </c>
      <c r="M141" s="20">
        <v>25</v>
      </c>
      <c r="N141" s="20">
        <v>2</v>
      </c>
      <c r="O141" s="20">
        <v>4</v>
      </c>
      <c r="P141" s="20">
        <v>4</v>
      </c>
      <c r="Q141" s="20">
        <v>3</v>
      </c>
      <c r="R141" s="20">
        <v>80</v>
      </c>
      <c r="T141" s="20">
        <v>9</v>
      </c>
      <c r="U141" s="20">
        <v>1</v>
      </c>
      <c r="V141" s="20">
        <v>1</v>
      </c>
      <c r="W141" s="20">
        <v>0</v>
      </c>
      <c r="X141" s="20">
        <v>12</v>
      </c>
      <c r="Y141" s="20">
        <v>2</v>
      </c>
      <c r="Z141" s="20">
        <v>6</v>
      </c>
      <c r="AA141" s="20">
        <v>2</v>
      </c>
      <c r="AB141" s="20">
        <v>9</v>
      </c>
      <c r="AC141" s="20">
        <v>2</v>
      </c>
      <c r="AD141" s="20">
        <v>13</v>
      </c>
      <c r="AE141" s="20">
        <f t="shared" si="2"/>
        <v>390</v>
      </c>
    </row>
    <row r="142" spans="1:31" s="275" customFormat="1" ht="16.5">
      <c r="A142" s="20">
        <v>141</v>
      </c>
      <c r="B142" s="20">
        <v>14</v>
      </c>
      <c r="C142" s="20">
        <v>66</v>
      </c>
      <c r="D142" s="20" t="s">
        <v>596</v>
      </c>
      <c r="E142" s="20"/>
      <c r="F142" s="524">
        <v>513</v>
      </c>
      <c r="G142" s="20" t="s">
        <v>33</v>
      </c>
      <c r="H142" s="20">
        <v>659</v>
      </c>
      <c r="I142" s="20">
        <v>50</v>
      </c>
      <c r="J142" s="20">
        <v>114</v>
      </c>
      <c r="K142" s="20">
        <v>23</v>
      </c>
      <c r="L142" s="20">
        <v>11</v>
      </c>
      <c r="M142" s="20">
        <v>25</v>
      </c>
      <c r="N142" s="20">
        <v>5</v>
      </c>
      <c r="O142" s="20">
        <v>2</v>
      </c>
      <c r="P142" s="20">
        <v>5</v>
      </c>
      <c r="Q142" s="20">
        <v>3</v>
      </c>
      <c r="R142" s="20">
        <v>71</v>
      </c>
      <c r="T142" s="20">
        <v>9</v>
      </c>
      <c r="U142" s="20">
        <v>0</v>
      </c>
      <c r="V142" s="20">
        <v>1</v>
      </c>
      <c r="W142" s="20">
        <v>0</v>
      </c>
      <c r="X142" s="20">
        <v>3</v>
      </c>
      <c r="Y142" s="20">
        <v>0</v>
      </c>
      <c r="Z142" s="20">
        <v>5</v>
      </c>
      <c r="AA142" s="20">
        <v>4</v>
      </c>
      <c r="AB142" s="20">
        <v>14</v>
      </c>
      <c r="AC142" s="20">
        <v>0</v>
      </c>
      <c r="AD142" s="20">
        <v>8</v>
      </c>
      <c r="AE142" s="20">
        <f t="shared" si="2"/>
        <v>353</v>
      </c>
    </row>
    <row r="143" spans="1:31" s="275" customFormat="1" ht="16.5">
      <c r="A143" s="20">
        <v>142</v>
      </c>
      <c r="B143" s="20">
        <v>14</v>
      </c>
      <c r="C143" s="20">
        <v>66</v>
      </c>
      <c r="D143" s="20" t="s">
        <v>596</v>
      </c>
      <c r="E143" s="20"/>
      <c r="F143" s="524">
        <v>513</v>
      </c>
      <c r="G143" s="20" t="s">
        <v>34</v>
      </c>
      <c r="H143" s="20">
        <v>659</v>
      </c>
      <c r="I143" s="20">
        <v>41</v>
      </c>
      <c r="J143" s="20">
        <v>123</v>
      </c>
      <c r="K143" s="20">
        <v>22</v>
      </c>
      <c r="L143" s="20">
        <v>10</v>
      </c>
      <c r="M143" s="20">
        <v>41</v>
      </c>
      <c r="N143" s="20">
        <v>2</v>
      </c>
      <c r="O143" s="20">
        <v>6</v>
      </c>
      <c r="P143" s="20">
        <v>4</v>
      </c>
      <c r="Q143" s="20">
        <v>0</v>
      </c>
      <c r="R143" s="20">
        <v>87</v>
      </c>
      <c r="T143" s="20">
        <v>7</v>
      </c>
      <c r="U143" s="20">
        <v>3</v>
      </c>
      <c r="V143" s="20">
        <v>1</v>
      </c>
      <c r="W143" s="20">
        <v>0</v>
      </c>
      <c r="X143" s="20">
        <v>21</v>
      </c>
      <c r="Y143" s="20">
        <v>2</v>
      </c>
      <c r="Z143" s="20">
        <v>1</v>
      </c>
      <c r="AA143" s="20">
        <v>2</v>
      </c>
      <c r="AB143" s="20">
        <v>11</v>
      </c>
      <c r="AC143" s="20">
        <v>0</v>
      </c>
      <c r="AD143" s="20">
        <v>16</v>
      </c>
      <c r="AE143" s="20">
        <f t="shared" si="2"/>
        <v>400</v>
      </c>
    </row>
    <row r="144" spans="1:31" s="275" customFormat="1" ht="16.5">
      <c r="A144" s="20">
        <v>143</v>
      </c>
      <c r="B144" s="20">
        <v>14</v>
      </c>
      <c r="C144" s="20">
        <v>66</v>
      </c>
      <c r="D144" s="20" t="s">
        <v>596</v>
      </c>
      <c r="E144" s="20"/>
      <c r="F144" s="524">
        <v>514</v>
      </c>
      <c r="G144" s="20" t="s">
        <v>33</v>
      </c>
      <c r="H144" s="20">
        <v>727</v>
      </c>
      <c r="I144" s="20">
        <v>69</v>
      </c>
      <c r="J144" s="20">
        <v>106</v>
      </c>
      <c r="K144" s="20">
        <v>22</v>
      </c>
      <c r="L144" s="20">
        <v>8</v>
      </c>
      <c r="M144" s="20">
        <v>42</v>
      </c>
      <c r="N144" s="20">
        <v>3</v>
      </c>
      <c r="O144" s="20">
        <v>7</v>
      </c>
      <c r="P144" s="20">
        <v>9</v>
      </c>
      <c r="Q144" s="20">
        <v>3</v>
      </c>
      <c r="R144" s="20">
        <v>95</v>
      </c>
      <c r="T144" s="20">
        <v>6</v>
      </c>
      <c r="U144" s="20">
        <v>2</v>
      </c>
      <c r="V144" s="20">
        <v>1</v>
      </c>
      <c r="W144" s="20">
        <v>0</v>
      </c>
      <c r="X144" s="20">
        <v>10</v>
      </c>
      <c r="Y144" s="20">
        <v>2</v>
      </c>
      <c r="Z144" s="20">
        <v>7</v>
      </c>
      <c r="AA144" s="20">
        <v>5</v>
      </c>
      <c r="AB144" s="20">
        <v>4</v>
      </c>
      <c r="AC144" s="20">
        <v>0</v>
      </c>
      <c r="AD144" s="20">
        <v>17</v>
      </c>
      <c r="AE144" s="20">
        <f t="shared" si="2"/>
        <v>418</v>
      </c>
    </row>
    <row r="145" spans="1:31" s="275" customFormat="1" ht="16.5">
      <c r="A145" s="20">
        <v>144</v>
      </c>
      <c r="B145" s="20">
        <v>14</v>
      </c>
      <c r="C145" s="20">
        <v>66</v>
      </c>
      <c r="D145" s="20" t="s">
        <v>596</v>
      </c>
      <c r="E145" s="20"/>
      <c r="F145" s="524">
        <v>514</v>
      </c>
      <c r="G145" s="20" t="s">
        <v>34</v>
      </c>
      <c r="H145" s="20">
        <v>726</v>
      </c>
      <c r="I145" s="20">
        <v>56</v>
      </c>
      <c r="J145" s="20">
        <v>90</v>
      </c>
      <c r="K145" s="20">
        <v>21</v>
      </c>
      <c r="L145" s="20">
        <v>9</v>
      </c>
      <c r="M145" s="20">
        <v>46</v>
      </c>
      <c r="N145" s="20">
        <v>2</v>
      </c>
      <c r="O145" s="20">
        <v>7</v>
      </c>
      <c r="P145" s="20">
        <v>9</v>
      </c>
      <c r="Q145" s="20">
        <v>6</v>
      </c>
      <c r="R145" s="20">
        <v>111</v>
      </c>
      <c r="T145" s="20">
        <v>8</v>
      </c>
      <c r="U145" s="20">
        <v>5</v>
      </c>
      <c r="V145" s="20">
        <v>1</v>
      </c>
      <c r="W145" s="20">
        <v>0</v>
      </c>
      <c r="X145" s="20">
        <v>10</v>
      </c>
      <c r="Y145" s="20">
        <v>5</v>
      </c>
      <c r="Z145" s="20">
        <v>8</v>
      </c>
      <c r="AA145" s="20">
        <v>3</v>
      </c>
      <c r="AB145" s="20">
        <v>6</v>
      </c>
      <c r="AC145" s="20">
        <v>0</v>
      </c>
      <c r="AD145" s="20">
        <v>12</v>
      </c>
      <c r="AE145" s="20">
        <f t="shared" si="2"/>
        <v>415</v>
      </c>
    </row>
    <row r="146" spans="1:31" s="275" customFormat="1" ht="16.5">
      <c r="A146" s="20">
        <v>145</v>
      </c>
      <c r="B146" s="20">
        <v>14</v>
      </c>
      <c r="C146" s="20">
        <v>66</v>
      </c>
      <c r="D146" s="20" t="s">
        <v>596</v>
      </c>
      <c r="E146" s="20"/>
      <c r="F146" s="524">
        <v>515</v>
      </c>
      <c r="G146" s="20" t="s">
        <v>33</v>
      </c>
      <c r="H146" s="20">
        <v>454</v>
      </c>
      <c r="I146" s="20">
        <v>41</v>
      </c>
      <c r="J146" s="20">
        <v>64</v>
      </c>
      <c r="K146" s="20">
        <v>16</v>
      </c>
      <c r="L146" s="20">
        <v>4</v>
      </c>
      <c r="M146" s="20">
        <v>13</v>
      </c>
      <c r="N146" s="20">
        <v>3</v>
      </c>
      <c r="O146" s="20">
        <v>3</v>
      </c>
      <c r="P146" s="20">
        <v>2</v>
      </c>
      <c r="Q146" s="20">
        <v>3</v>
      </c>
      <c r="R146" s="20">
        <v>48</v>
      </c>
      <c r="T146" s="20">
        <v>5</v>
      </c>
      <c r="U146" s="20">
        <v>4</v>
      </c>
      <c r="V146" s="20">
        <v>2</v>
      </c>
      <c r="W146" s="20">
        <v>0</v>
      </c>
      <c r="X146" s="20">
        <v>19</v>
      </c>
      <c r="Y146" s="20">
        <v>1</v>
      </c>
      <c r="Z146" s="20">
        <v>3</v>
      </c>
      <c r="AA146" s="20">
        <v>5</v>
      </c>
      <c r="AB146" s="20">
        <v>6</v>
      </c>
      <c r="AC146" s="20">
        <v>0</v>
      </c>
      <c r="AD146" s="20">
        <v>13</v>
      </c>
      <c r="AE146" s="20">
        <f t="shared" si="2"/>
        <v>255</v>
      </c>
    </row>
    <row r="147" spans="1:31" s="275" customFormat="1" ht="16.5">
      <c r="A147" s="20">
        <v>146</v>
      </c>
      <c r="B147" s="20">
        <v>14</v>
      </c>
      <c r="C147" s="20">
        <v>66</v>
      </c>
      <c r="D147" s="20" t="s">
        <v>596</v>
      </c>
      <c r="E147" s="20"/>
      <c r="F147" s="524">
        <v>515</v>
      </c>
      <c r="G147" s="20" t="s">
        <v>34</v>
      </c>
      <c r="H147" s="20">
        <v>453</v>
      </c>
      <c r="I147" s="20">
        <v>32</v>
      </c>
      <c r="J147" s="20">
        <v>77</v>
      </c>
      <c r="K147" s="20">
        <v>18</v>
      </c>
      <c r="L147" s="20">
        <v>7</v>
      </c>
      <c r="M147" s="20">
        <v>18</v>
      </c>
      <c r="N147" s="20">
        <v>1</v>
      </c>
      <c r="O147" s="20">
        <v>5</v>
      </c>
      <c r="P147" s="20">
        <v>7</v>
      </c>
      <c r="Q147" s="20">
        <v>1</v>
      </c>
      <c r="R147" s="20">
        <v>57</v>
      </c>
      <c r="T147" s="20">
        <v>6</v>
      </c>
      <c r="U147" s="20">
        <v>0</v>
      </c>
      <c r="V147" s="20">
        <v>0</v>
      </c>
      <c r="W147" s="20">
        <v>0</v>
      </c>
      <c r="X147" s="20">
        <v>16</v>
      </c>
      <c r="Y147" s="20">
        <v>3</v>
      </c>
      <c r="Z147" s="20">
        <v>8</v>
      </c>
      <c r="AA147" s="20">
        <v>8</v>
      </c>
      <c r="AB147" s="20">
        <v>11</v>
      </c>
      <c r="AC147" s="20">
        <v>0</v>
      </c>
      <c r="AD147" s="20">
        <v>5</v>
      </c>
      <c r="AE147" s="20">
        <f t="shared" si="2"/>
        <v>280</v>
      </c>
    </row>
    <row r="148" spans="1:31" s="275" customFormat="1" ht="16.5">
      <c r="A148" s="20">
        <v>147</v>
      </c>
      <c r="B148" s="20">
        <v>14</v>
      </c>
      <c r="C148" s="20">
        <v>66</v>
      </c>
      <c r="D148" s="20" t="s">
        <v>596</v>
      </c>
      <c r="E148" s="20"/>
      <c r="F148" s="524">
        <v>516</v>
      </c>
      <c r="G148" s="20" t="s">
        <v>33</v>
      </c>
      <c r="H148" s="20">
        <v>491</v>
      </c>
      <c r="I148" s="20">
        <v>27</v>
      </c>
      <c r="J148" s="20">
        <v>98</v>
      </c>
      <c r="K148" s="20">
        <v>17</v>
      </c>
      <c r="L148" s="20">
        <v>3</v>
      </c>
      <c r="M148" s="20">
        <v>25</v>
      </c>
      <c r="N148" s="20">
        <v>0</v>
      </c>
      <c r="O148" s="20">
        <v>6</v>
      </c>
      <c r="P148" s="20">
        <v>2</v>
      </c>
      <c r="Q148" s="20">
        <v>1</v>
      </c>
      <c r="R148" s="20">
        <v>62</v>
      </c>
      <c r="T148" s="20">
        <v>7</v>
      </c>
      <c r="U148" s="20">
        <v>2</v>
      </c>
      <c r="V148" s="20">
        <v>4</v>
      </c>
      <c r="W148" s="20">
        <v>0</v>
      </c>
      <c r="X148" s="20">
        <v>16</v>
      </c>
      <c r="Y148" s="20">
        <v>6</v>
      </c>
      <c r="Z148" s="20">
        <v>7</v>
      </c>
      <c r="AA148" s="20">
        <v>6</v>
      </c>
      <c r="AB148" s="20">
        <v>10</v>
      </c>
      <c r="AC148" s="20">
        <v>0</v>
      </c>
      <c r="AD148" s="20">
        <v>9</v>
      </c>
      <c r="AE148" s="20">
        <f t="shared" si="2"/>
        <v>308</v>
      </c>
    </row>
    <row r="149" spans="1:31" s="275" customFormat="1" ht="16.5">
      <c r="A149" s="20">
        <v>148</v>
      </c>
      <c r="B149" s="20">
        <v>14</v>
      </c>
      <c r="C149" s="20">
        <v>66</v>
      </c>
      <c r="D149" s="20" t="s">
        <v>596</v>
      </c>
      <c r="E149" s="20"/>
      <c r="F149" s="524">
        <v>516</v>
      </c>
      <c r="G149" s="20" t="s">
        <v>34</v>
      </c>
      <c r="H149" s="20">
        <v>491</v>
      </c>
      <c r="I149" s="20">
        <v>44</v>
      </c>
      <c r="J149" s="20">
        <v>92</v>
      </c>
      <c r="K149" s="20">
        <v>9</v>
      </c>
      <c r="L149" s="20">
        <v>6</v>
      </c>
      <c r="M149" s="20">
        <v>17</v>
      </c>
      <c r="N149" s="20">
        <v>1</v>
      </c>
      <c r="O149" s="20">
        <v>4</v>
      </c>
      <c r="P149" s="20">
        <v>6</v>
      </c>
      <c r="Q149" s="20">
        <v>3</v>
      </c>
      <c r="R149" s="20">
        <v>58</v>
      </c>
      <c r="T149" s="20">
        <v>3</v>
      </c>
      <c r="U149" s="20">
        <v>2</v>
      </c>
      <c r="V149" s="20">
        <v>5</v>
      </c>
      <c r="W149" s="20">
        <v>0</v>
      </c>
      <c r="X149" s="20">
        <v>17</v>
      </c>
      <c r="Y149" s="20">
        <v>3</v>
      </c>
      <c r="Z149" s="20">
        <v>6</v>
      </c>
      <c r="AA149" s="20">
        <v>2</v>
      </c>
      <c r="AB149" s="20">
        <v>10</v>
      </c>
      <c r="AC149" s="20">
        <v>0</v>
      </c>
      <c r="AD149" s="20">
        <v>6</v>
      </c>
      <c r="AE149" s="20">
        <f t="shared" si="2"/>
        <v>294</v>
      </c>
    </row>
    <row r="150" spans="1:31" s="275" customFormat="1" ht="16.5">
      <c r="A150" s="20">
        <v>149</v>
      </c>
      <c r="B150" s="20">
        <v>14</v>
      </c>
      <c r="C150" s="20">
        <v>66</v>
      </c>
      <c r="D150" s="20" t="s">
        <v>596</v>
      </c>
      <c r="E150" s="20"/>
      <c r="F150" s="524">
        <v>517</v>
      </c>
      <c r="G150" s="20" t="s">
        <v>33</v>
      </c>
      <c r="H150" s="20">
        <v>597</v>
      </c>
      <c r="I150" s="20">
        <v>48</v>
      </c>
      <c r="J150" s="20">
        <v>108</v>
      </c>
      <c r="K150" s="20">
        <v>21</v>
      </c>
      <c r="L150" s="20">
        <v>8</v>
      </c>
      <c r="M150" s="20">
        <v>10</v>
      </c>
      <c r="N150" s="20">
        <v>4</v>
      </c>
      <c r="O150" s="20">
        <v>2</v>
      </c>
      <c r="P150" s="20">
        <v>6</v>
      </c>
      <c r="Q150" s="20">
        <v>0</v>
      </c>
      <c r="R150" s="20">
        <v>57</v>
      </c>
      <c r="T150" s="20">
        <v>4</v>
      </c>
      <c r="U150" s="20">
        <v>0</v>
      </c>
      <c r="V150" s="20">
        <v>2</v>
      </c>
      <c r="W150" s="20">
        <v>0</v>
      </c>
      <c r="X150" s="20">
        <v>19</v>
      </c>
      <c r="Y150" s="20">
        <v>5</v>
      </c>
      <c r="Z150" s="20">
        <v>7</v>
      </c>
      <c r="AA150" s="20">
        <v>1</v>
      </c>
      <c r="AB150" s="20">
        <v>10</v>
      </c>
      <c r="AC150" s="20">
        <v>0</v>
      </c>
      <c r="AD150" s="20">
        <v>13</v>
      </c>
      <c r="AE150" s="20">
        <f t="shared" si="2"/>
        <v>325</v>
      </c>
    </row>
    <row r="151" spans="1:31" s="275" customFormat="1" ht="16.5">
      <c r="A151" s="20">
        <v>150</v>
      </c>
      <c r="B151" s="20">
        <v>14</v>
      </c>
      <c r="C151" s="20">
        <v>66</v>
      </c>
      <c r="D151" s="20" t="s">
        <v>596</v>
      </c>
      <c r="E151" s="20"/>
      <c r="F151" s="524">
        <v>517</v>
      </c>
      <c r="G151" s="20" t="s">
        <v>34</v>
      </c>
      <c r="H151" s="20">
        <v>597</v>
      </c>
      <c r="I151" s="20">
        <v>63</v>
      </c>
      <c r="J151" s="20">
        <v>92</v>
      </c>
      <c r="K151" s="20">
        <v>24</v>
      </c>
      <c r="L151" s="20">
        <v>7</v>
      </c>
      <c r="M151" s="20">
        <v>19</v>
      </c>
      <c r="N151" s="20">
        <v>6</v>
      </c>
      <c r="O151" s="20">
        <v>5</v>
      </c>
      <c r="P151" s="20">
        <v>8</v>
      </c>
      <c r="Q151" s="20">
        <v>2</v>
      </c>
      <c r="R151" s="20">
        <v>67</v>
      </c>
      <c r="T151" s="20">
        <v>8</v>
      </c>
      <c r="U151" s="20">
        <v>0</v>
      </c>
      <c r="V151" s="20">
        <v>0</v>
      </c>
      <c r="W151" s="20">
        <v>0</v>
      </c>
      <c r="X151" s="20">
        <v>10</v>
      </c>
      <c r="Y151" s="20">
        <v>4</v>
      </c>
      <c r="Z151" s="20">
        <v>11</v>
      </c>
      <c r="AA151" s="20">
        <v>4</v>
      </c>
      <c r="AB151" s="20">
        <v>24</v>
      </c>
      <c r="AC151" s="20">
        <v>0</v>
      </c>
      <c r="AD151" s="20">
        <v>9</v>
      </c>
      <c r="AE151" s="20">
        <f t="shared" si="2"/>
        <v>363</v>
      </c>
    </row>
    <row r="152" spans="1:31" s="275" customFormat="1" ht="16.5">
      <c r="A152" s="20">
        <v>151</v>
      </c>
      <c r="B152" s="20">
        <v>14</v>
      </c>
      <c r="C152" s="20">
        <v>66</v>
      </c>
      <c r="D152" s="20" t="s">
        <v>596</v>
      </c>
      <c r="E152" s="20"/>
      <c r="F152" s="524">
        <v>518</v>
      </c>
      <c r="G152" s="20" t="s">
        <v>33</v>
      </c>
      <c r="H152" s="20">
        <v>476</v>
      </c>
      <c r="I152" s="20">
        <v>36</v>
      </c>
      <c r="J152" s="20">
        <v>102</v>
      </c>
      <c r="K152" s="20">
        <v>24</v>
      </c>
      <c r="L152" s="20">
        <v>8</v>
      </c>
      <c r="M152" s="20">
        <v>12</v>
      </c>
      <c r="N152" s="20">
        <v>4</v>
      </c>
      <c r="O152" s="20">
        <v>5</v>
      </c>
      <c r="P152" s="20">
        <v>2</v>
      </c>
      <c r="Q152" s="20">
        <v>0</v>
      </c>
      <c r="R152" s="20">
        <v>63</v>
      </c>
      <c r="T152" s="20">
        <v>4</v>
      </c>
      <c r="U152" s="20">
        <v>2</v>
      </c>
      <c r="V152" s="20">
        <v>0</v>
      </c>
      <c r="W152" s="20">
        <v>0</v>
      </c>
      <c r="X152" s="20">
        <v>20</v>
      </c>
      <c r="Y152" s="20">
        <v>2</v>
      </c>
      <c r="Z152" s="20">
        <v>4</v>
      </c>
      <c r="AA152" s="20">
        <v>5</v>
      </c>
      <c r="AB152" s="20">
        <v>18</v>
      </c>
      <c r="AC152" s="20">
        <v>0</v>
      </c>
      <c r="AD152" s="20">
        <v>11</v>
      </c>
      <c r="AE152" s="20">
        <f t="shared" si="2"/>
        <v>322</v>
      </c>
    </row>
    <row r="153" spans="1:31" s="275" customFormat="1" ht="16.5">
      <c r="A153" s="20">
        <v>152</v>
      </c>
      <c r="B153" s="20">
        <v>14</v>
      </c>
      <c r="C153" s="20">
        <v>66</v>
      </c>
      <c r="D153" s="20" t="s">
        <v>596</v>
      </c>
      <c r="E153" s="20"/>
      <c r="F153" s="524">
        <v>518</v>
      </c>
      <c r="G153" s="20" t="s">
        <v>34</v>
      </c>
      <c r="H153" s="20">
        <v>475</v>
      </c>
      <c r="I153" s="20">
        <v>47</v>
      </c>
      <c r="J153" s="20">
        <v>70</v>
      </c>
      <c r="K153" s="20">
        <v>8</v>
      </c>
      <c r="L153" s="20">
        <v>5</v>
      </c>
      <c r="M153" s="20">
        <v>14</v>
      </c>
      <c r="N153" s="20">
        <v>4</v>
      </c>
      <c r="O153" s="20">
        <v>5</v>
      </c>
      <c r="P153" s="20">
        <v>8</v>
      </c>
      <c r="Q153" s="20">
        <v>3</v>
      </c>
      <c r="R153" s="20">
        <v>68</v>
      </c>
      <c r="T153" s="20">
        <v>4</v>
      </c>
      <c r="U153" s="20">
        <v>1</v>
      </c>
      <c r="V153" s="20">
        <v>0</v>
      </c>
      <c r="W153" s="20">
        <v>0</v>
      </c>
      <c r="X153" s="20">
        <v>18</v>
      </c>
      <c r="Y153" s="20">
        <v>1</v>
      </c>
      <c r="Z153" s="20">
        <v>6</v>
      </c>
      <c r="AA153" s="20">
        <v>4</v>
      </c>
      <c r="AB153" s="20">
        <v>0</v>
      </c>
      <c r="AC153" s="20">
        <v>0</v>
      </c>
      <c r="AD153" s="20">
        <v>7</v>
      </c>
      <c r="AE153" s="20">
        <f t="shared" si="2"/>
        <v>273</v>
      </c>
    </row>
    <row r="154" spans="1:31" s="275" customFormat="1" ht="16.5">
      <c r="A154" s="20">
        <v>153</v>
      </c>
      <c r="B154" s="20">
        <v>14</v>
      </c>
      <c r="C154" s="20">
        <v>66</v>
      </c>
      <c r="D154" s="20" t="s">
        <v>596</v>
      </c>
      <c r="E154" s="289"/>
      <c r="F154" s="524">
        <v>519</v>
      </c>
      <c r="G154" s="20" t="s">
        <v>33</v>
      </c>
      <c r="H154" s="20">
        <v>615</v>
      </c>
      <c r="I154" s="20">
        <v>81</v>
      </c>
      <c r="J154" s="20">
        <v>99</v>
      </c>
      <c r="K154" s="20">
        <v>16</v>
      </c>
      <c r="L154" s="20">
        <v>7</v>
      </c>
      <c r="M154" s="20">
        <v>29</v>
      </c>
      <c r="N154" s="20">
        <v>2</v>
      </c>
      <c r="O154" s="20">
        <v>6</v>
      </c>
      <c r="P154" s="20">
        <v>2</v>
      </c>
      <c r="Q154" s="20">
        <v>0</v>
      </c>
      <c r="R154" s="20">
        <v>68</v>
      </c>
      <c r="T154" s="20">
        <v>14</v>
      </c>
      <c r="U154" s="20">
        <v>3</v>
      </c>
      <c r="V154" s="20">
        <v>3</v>
      </c>
      <c r="W154" s="20">
        <v>0</v>
      </c>
      <c r="X154" s="20">
        <v>15</v>
      </c>
      <c r="Y154" s="20">
        <v>5</v>
      </c>
      <c r="Z154" s="20">
        <v>3</v>
      </c>
      <c r="AA154" s="20">
        <v>4</v>
      </c>
      <c r="AB154" s="20">
        <v>20</v>
      </c>
      <c r="AC154" s="20">
        <v>0</v>
      </c>
      <c r="AD154" s="20">
        <v>17</v>
      </c>
      <c r="AE154" s="20">
        <f t="shared" si="2"/>
        <v>394</v>
      </c>
    </row>
    <row r="155" spans="1:31" s="275" customFormat="1" ht="16.5">
      <c r="A155" s="20">
        <v>154</v>
      </c>
      <c r="B155" s="20">
        <v>14</v>
      </c>
      <c r="C155" s="20">
        <v>66</v>
      </c>
      <c r="D155" s="20" t="s">
        <v>596</v>
      </c>
      <c r="E155" s="20"/>
      <c r="F155" s="524">
        <v>519</v>
      </c>
      <c r="G155" s="20" t="s">
        <v>34</v>
      </c>
      <c r="H155" s="20">
        <v>614</v>
      </c>
      <c r="I155" s="20">
        <v>48</v>
      </c>
      <c r="J155" s="20">
        <v>100</v>
      </c>
      <c r="K155" s="20">
        <v>16</v>
      </c>
      <c r="L155" s="20">
        <v>10</v>
      </c>
      <c r="M155" s="20">
        <v>25</v>
      </c>
      <c r="N155" s="20">
        <v>4</v>
      </c>
      <c r="O155" s="20">
        <v>1</v>
      </c>
      <c r="P155" s="20">
        <v>1</v>
      </c>
      <c r="Q155" s="20">
        <v>3</v>
      </c>
      <c r="R155" s="20">
        <v>82</v>
      </c>
      <c r="T155" s="20">
        <v>8</v>
      </c>
      <c r="U155" s="20">
        <v>4</v>
      </c>
      <c r="V155" s="20">
        <v>2</v>
      </c>
      <c r="W155" s="20">
        <v>0</v>
      </c>
      <c r="X155" s="20">
        <v>14</v>
      </c>
      <c r="Y155" s="20">
        <v>3</v>
      </c>
      <c r="Z155" s="20">
        <v>2</v>
      </c>
      <c r="AA155" s="20">
        <v>6</v>
      </c>
      <c r="AB155" s="20">
        <v>22</v>
      </c>
      <c r="AC155" s="20">
        <v>2</v>
      </c>
      <c r="AD155" s="20">
        <v>10</v>
      </c>
      <c r="AE155" s="20">
        <f t="shared" si="2"/>
        <v>363</v>
      </c>
    </row>
    <row r="156" spans="1:31" s="275" customFormat="1" ht="16.5">
      <c r="A156" s="20">
        <v>155</v>
      </c>
      <c r="B156" s="20">
        <v>14</v>
      </c>
      <c r="C156" s="20">
        <v>66</v>
      </c>
      <c r="D156" s="20" t="s">
        <v>596</v>
      </c>
      <c r="E156" s="20"/>
      <c r="F156" s="524">
        <v>520</v>
      </c>
      <c r="G156" s="20" t="s">
        <v>33</v>
      </c>
      <c r="H156" s="20">
        <v>500</v>
      </c>
      <c r="I156" s="20">
        <v>56</v>
      </c>
      <c r="J156" s="20">
        <v>84</v>
      </c>
      <c r="K156" s="20">
        <v>14</v>
      </c>
      <c r="L156" s="20">
        <v>5</v>
      </c>
      <c r="M156" s="20">
        <v>11</v>
      </c>
      <c r="N156" s="20">
        <v>2</v>
      </c>
      <c r="O156" s="20">
        <v>7</v>
      </c>
      <c r="P156" s="20">
        <v>6</v>
      </c>
      <c r="Q156" s="20">
        <v>4</v>
      </c>
      <c r="R156" s="20">
        <v>72</v>
      </c>
      <c r="T156" s="20">
        <v>3</v>
      </c>
      <c r="U156" s="20">
        <v>1</v>
      </c>
      <c r="V156" s="20">
        <v>0</v>
      </c>
      <c r="W156" s="20">
        <v>0</v>
      </c>
      <c r="X156" s="20">
        <v>12</v>
      </c>
      <c r="Y156" s="20">
        <v>6</v>
      </c>
      <c r="Z156" s="20">
        <v>2</v>
      </c>
      <c r="AA156" s="20">
        <v>3</v>
      </c>
      <c r="AB156" s="20">
        <v>16</v>
      </c>
      <c r="AC156" s="20">
        <v>0</v>
      </c>
      <c r="AD156" s="20">
        <v>6</v>
      </c>
      <c r="AE156" s="20">
        <f t="shared" si="2"/>
        <v>310</v>
      </c>
    </row>
    <row r="157" spans="1:31" s="275" customFormat="1" ht="16.5">
      <c r="A157" s="20">
        <v>156</v>
      </c>
      <c r="B157" s="20">
        <v>14</v>
      </c>
      <c r="C157" s="20">
        <v>66</v>
      </c>
      <c r="D157" s="20" t="s">
        <v>596</v>
      </c>
      <c r="E157" s="20"/>
      <c r="F157" s="524">
        <v>520</v>
      </c>
      <c r="G157" s="20" t="s">
        <v>34</v>
      </c>
      <c r="H157" s="20">
        <v>500</v>
      </c>
      <c r="I157" s="20">
        <v>47</v>
      </c>
      <c r="J157" s="20">
        <v>90</v>
      </c>
      <c r="K157" s="20">
        <v>14</v>
      </c>
      <c r="L157" s="20">
        <v>4</v>
      </c>
      <c r="M157" s="20">
        <v>26</v>
      </c>
      <c r="N157" s="20">
        <v>3</v>
      </c>
      <c r="O157" s="20">
        <v>4</v>
      </c>
      <c r="P157" s="20">
        <v>0</v>
      </c>
      <c r="Q157" s="20">
        <v>1</v>
      </c>
      <c r="R157" s="20">
        <v>58</v>
      </c>
      <c r="T157" s="20">
        <v>4</v>
      </c>
      <c r="U157" s="20">
        <v>3</v>
      </c>
      <c r="V157" s="20">
        <v>0</v>
      </c>
      <c r="W157" s="20">
        <v>0</v>
      </c>
      <c r="X157" s="20">
        <v>21</v>
      </c>
      <c r="Y157" s="20">
        <v>5</v>
      </c>
      <c r="Z157" s="20">
        <v>6</v>
      </c>
      <c r="AA157" s="20">
        <v>11</v>
      </c>
      <c r="AB157" s="20">
        <v>22</v>
      </c>
      <c r="AC157" s="20">
        <v>0</v>
      </c>
      <c r="AD157" s="20">
        <v>5</v>
      </c>
      <c r="AE157" s="20">
        <f t="shared" si="2"/>
        <v>324</v>
      </c>
    </row>
    <row r="158" spans="1:31" s="275" customFormat="1" ht="16.5">
      <c r="A158" s="20">
        <v>157</v>
      </c>
      <c r="B158" s="20">
        <v>14</v>
      </c>
      <c r="C158" s="20">
        <v>66</v>
      </c>
      <c r="D158" s="20" t="s">
        <v>596</v>
      </c>
      <c r="E158" s="20"/>
      <c r="F158" s="524">
        <v>521</v>
      </c>
      <c r="G158" s="20" t="s">
        <v>33</v>
      </c>
      <c r="H158" s="20">
        <v>572</v>
      </c>
      <c r="I158" s="20">
        <v>48</v>
      </c>
      <c r="J158" s="20">
        <v>78</v>
      </c>
      <c r="K158" s="20">
        <v>22</v>
      </c>
      <c r="L158" s="20">
        <v>7</v>
      </c>
      <c r="M158" s="20">
        <v>24</v>
      </c>
      <c r="N158" s="20">
        <v>3</v>
      </c>
      <c r="O158" s="20">
        <v>1</v>
      </c>
      <c r="P158" s="20">
        <v>8</v>
      </c>
      <c r="Q158" s="20">
        <v>2</v>
      </c>
      <c r="R158" s="20">
        <v>66</v>
      </c>
      <c r="T158" s="20">
        <v>5</v>
      </c>
      <c r="U158" s="20">
        <v>3</v>
      </c>
      <c r="V158" s="20">
        <v>4</v>
      </c>
      <c r="W158" s="20">
        <v>0</v>
      </c>
      <c r="X158" s="20">
        <v>8</v>
      </c>
      <c r="Y158" s="20">
        <v>7</v>
      </c>
      <c r="Z158" s="20">
        <v>5</v>
      </c>
      <c r="AA158" s="20">
        <v>6</v>
      </c>
      <c r="AB158" s="20">
        <v>7</v>
      </c>
      <c r="AC158" s="20">
        <v>0</v>
      </c>
      <c r="AD158" s="20">
        <v>9</v>
      </c>
      <c r="AE158" s="20">
        <f t="shared" si="2"/>
        <v>313</v>
      </c>
    </row>
    <row r="159" spans="1:31" s="275" customFormat="1" ht="16.5">
      <c r="A159" s="20">
        <v>158</v>
      </c>
      <c r="B159" s="20">
        <v>14</v>
      </c>
      <c r="C159" s="20">
        <v>66</v>
      </c>
      <c r="D159" s="20" t="s">
        <v>596</v>
      </c>
      <c r="E159" s="20"/>
      <c r="F159" s="524">
        <v>521</v>
      </c>
      <c r="G159" s="20" t="s">
        <v>34</v>
      </c>
      <c r="H159" s="20">
        <v>572</v>
      </c>
      <c r="I159" s="20">
        <v>33</v>
      </c>
      <c r="J159" s="20">
        <v>68</v>
      </c>
      <c r="K159" s="20">
        <v>21</v>
      </c>
      <c r="L159" s="20">
        <v>11</v>
      </c>
      <c r="M159" s="20">
        <v>27</v>
      </c>
      <c r="N159" s="20">
        <v>0</v>
      </c>
      <c r="O159" s="20">
        <v>7</v>
      </c>
      <c r="P159" s="20">
        <v>4</v>
      </c>
      <c r="Q159" s="20">
        <v>2</v>
      </c>
      <c r="R159" s="20">
        <v>52</v>
      </c>
      <c r="T159" s="20">
        <v>7</v>
      </c>
      <c r="U159" s="20">
        <v>4</v>
      </c>
      <c r="V159" s="20">
        <v>0</v>
      </c>
      <c r="W159" s="20">
        <v>0</v>
      </c>
      <c r="X159" s="20">
        <v>8</v>
      </c>
      <c r="Y159" s="20">
        <v>10</v>
      </c>
      <c r="Z159" s="20">
        <v>2</v>
      </c>
      <c r="AA159" s="20">
        <v>2</v>
      </c>
      <c r="AB159" s="20">
        <v>2</v>
      </c>
      <c r="AC159" s="20">
        <v>0</v>
      </c>
      <c r="AD159" s="20">
        <v>11</v>
      </c>
      <c r="AE159" s="20">
        <f t="shared" ref="AE159:AE222" si="3">SUM(I159:AD159)</f>
        <v>271</v>
      </c>
    </row>
    <row r="160" spans="1:31" s="275" customFormat="1" ht="16.5">
      <c r="A160" s="20">
        <v>159</v>
      </c>
      <c r="B160" s="20">
        <v>14</v>
      </c>
      <c r="C160" s="20">
        <v>66</v>
      </c>
      <c r="D160" s="20" t="s">
        <v>596</v>
      </c>
      <c r="E160" s="20"/>
      <c r="F160" s="524">
        <v>521</v>
      </c>
      <c r="G160" s="20" t="s">
        <v>35</v>
      </c>
      <c r="H160" s="20">
        <v>572</v>
      </c>
      <c r="I160" s="20">
        <v>42</v>
      </c>
      <c r="J160" s="20">
        <v>61</v>
      </c>
      <c r="K160" s="20">
        <v>21</v>
      </c>
      <c r="L160" s="20">
        <v>4</v>
      </c>
      <c r="M160" s="20">
        <v>21</v>
      </c>
      <c r="N160" s="20">
        <v>3</v>
      </c>
      <c r="O160" s="20">
        <v>6</v>
      </c>
      <c r="P160" s="20">
        <v>5</v>
      </c>
      <c r="Q160" s="20">
        <v>1</v>
      </c>
      <c r="R160" s="20">
        <v>56</v>
      </c>
      <c r="T160" s="20">
        <v>7</v>
      </c>
      <c r="U160" s="20">
        <v>3</v>
      </c>
      <c r="V160" s="20">
        <v>2</v>
      </c>
      <c r="W160" s="20">
        <v>0</v>
      </c>
      <c r="X160" s="20">
        <v>2</v>
      </c>
      <c r="Y160" s="20">
        <v>8</v>
      </c>
      <c r="Z160" s="20">
        <v>1</v>
      </c>
      <c r="AA160" s="20">
        <v>4</v>
      </c>
      <c r="AB160" s="20">
        <v>12</v>
      </c>
      <c r="AC160" s="20">
        <v>0</v>
      </c>
      <c r="AD160" s="20">
        <v>14</v>
      </c>
      <c r="AE160" s="20">
        <f t="shared" si="3"/>
        <v>273</v>
      </c>
    </row>
    <row r="161" spans="1:31" s="275" customFormat="1" ht="16.5">
      <c r="A161" s="20">
        <v>160</v>
      </c>
      <c r="B161" s="20">
        <v>14</v>
      </c>
      <c r="C161" s="20">
        <v>66</v>
      </c>
      <c r="D161" s="20" t="s">
        <v>596</v>
      </c>
      <c r="E161" s="289"/>
      <c r="F161" s="524">
        <v>522</v>
      </c>
      <c r="G161" s="20" t="s">
        <v>33</v>
      </c>
      <c r="H161" s="20">
        <v>574</v>
      </c>
      <c r="I161" s="20">
        <v>47</v>
      </c>
      <c r="J161" s="20">
        <v>56</v>
      </c>
      <c r="K161" s="20">
        <v>21</v>
      </c>
      <c r="L161" s="20">
        <v>4</v>
      </c>
      <c r="M161" s="20">
        <v>25</v>
      </c>
      <c r="N161" s="20">
        <v>4</v>
      </c>
      <c r="O161" s="20">
        <v>4</v>
      </c>
      <c r="P161" s="20">
        <v>1</v>
      </c>
      <c r="Q161" s="20">
        <v>3</v>
      </c>
      <c r="R161" s="20">
        <v>75</v>
      </c>
      <c r="T161" s="20">
        <v>8</v>
      </c>
      <c r="U161" s="20">
        <v>4</v>
      </c>
      <c r="V161" s="20">
        <v>1</v>
      </c>
      <c r="W161" s="20">
        <v>0</v>
      </c>
      <c r="X161" s="20">
        <v>5</v>
      </c>
      <c r="Y161" s="20">
        <v>6</v>
      </c>
      <c r="Z161" s="20">
        <v>3</v>
      </c>
      <c r="AA161" s="20">
        <v>3</v>
      </c>
      <c r="AB161" s="20">
        <v>12</v>
      </c>
      <c r="AC161" s="20">
        <v>0</v>
      </c>
      <c r="AD161" s="20">
        <v>12</v>
      </c>
      <c r="AE161" s="20">
        <f t="shared" si="3"/>
        <v>294</v>
      </c>
    </row>
    <row r="162" spans="1:31" s="275" customFormat="1" ht="16.5">
      <c r="A162" s="20">
        <v>161</v>
      </c>
      <c r="B162" s="20">
        <v>14</v>
      </c>
      <c r="C162" s="20">
        <v>66</v>
      </c>
      <c r="D162" s="20" t="s">
        <v>596</v>
      </c>
      <c r="E162" s="289"/>
      <c r="F162" s="524">
        <v>522</v>
      </c>
      <c r="G162" s="20" t="s">
        <v>34</v>
      </c>
      <c r="H162" s="20">
        <v>574</v>
      </c>
      <c r="I162" s="20">
        <v>42</v>
      </c>
      <c r="J162" s="20">
        <v>52</v>
      </c>
      <c r="K162" s="20">
        <v>26</v>
      </c>
      <c r="L162" s="20">
        <v>5</v>
      </c>
      <c r="M162" s="20">
        <v>37</v>
      </c>
      <c r="N162" s="20">
        <v>5</v>
      </c>
      <c r="O162" s="20">
        <v>8</v>
      </c>
      <c r="P162" s="20">
        <v>3</v>
      </c>
      <c r="Q162" s="20">
        <v>3</v>
      </c>
      <c r="R162" s="20">
        <v>78</v>
      </c>
      <c r="T162" s="20">
        <v>2</v>
      </c>
      <c r="U162" s="20">
        <v>1</v>
      </c>
      <c r="V162" s="20">
        <v>3</v>
      </c>
      <c r="W162" s="20">
        <v>0</v>
      </c>
      <c r="X162" s="20">
        <v>11</v>
      </c>
      <c r="Y162" s="20">
        <v>7</v>
      </c>
      <c r="Z162" s="20">
        <v>2</v>
      </c>
      <c r="AA162" s="20">
        <v>5</v>
      </c>
      <c r="AB162" s="20">
        <v>12</v>
      </c>
      <c r="AC162" s="20">
        <v>0</v>
      </c>
      <c r="AD162" s="20">
        <v>16</v>
      </c>
      <c r="AE162" s="20">
        <f t="shared" si="3"/>
        <v>318</v>
      </c>
    </row>
    <row r="163" spans="1:31" s="275" customFormat="1" ht="16.5">
      <c r="A163" s="20">
        <v>162</v>
      </c>
      <c r="B163" s="20">
        <v>14</v>
      </c>
      <c r="C163" s="20">
        <v>66</v>
      </c>
      <c r="D163" s="20" t="s">
        <v>596</v>
      </c>
      <c r="E163" s="289"/>
      <c r="F163" s="524">
        <v>523</v>
      </c>
      <c r="G163" s="20" t="s">
        <v>33</v>
      </c>
      <c r="H163" s="20">
        <v>582</v>
      </c>
      <c r="I163" s="20">
        <v>54</v>
      </c>
      <c r="J163" s="20">
        <v>73</v>
      </c>
      <c r="K163" s="20">
        <v>21</v>
      </c>
      <c r="L163" s="20">
        <v>1</v>
      </c>
      <c r="M163" s="20">
        <v>16</v>
      </c>
      <c r="N163" s="20">
        <v>4</v>
      </c>
      <c r="O163" s="20">
        <v>8</v>
      </c>
      <c r="P163" s="20">
        <v>6</v>
      </c>
      <c r="Q163" s="20">
        <v>4</v>
      </c>
      <c r="R163" s="20">
        <v>83</v>
      </c>
      <c r="T163" s="20">
        <v>15</v>
      </c>
      <c r="U163" s="20">
        <v>4</v>
      </c>
      <c r="V163" s="20">
        <v>2</v>
      </c>
      <c r="W163" s="20">
        <v>0</v>
      </c>
      <c r="X163" s="20">
        <v>2</v>
      </c>
      <c r="Y163" s="20">
        <v>7</v>
      </c>
      <c r="Z163" s="20">
        <v>5</v>
      </c>
      <c r="AA163" s="20">
        <v>3</v>
      </c>
      <c r="AB163" s="20">
        <v>11</v>
      </c>
      <c r="AC163" s="20">
        <v>0</v>
      </c>
      <c r="AD163" s="20">
        <v>10</v>
      </c>
      <c r="AE163" s="20">
        <f t="shared" si="3"/>
        <v>329</v>
      </c>
    </row>
    <row r="164" spans="1:31" s="275" customFormat="1" ht="16.5">
      <c r="A164" s="20">
        <v>163</v>
      </c>
      <c r="B164" s="20">
        <v>14</v>
      </c>
      <c r="C164" s="20">
        <v>66</v>
      </c>
      <c r="D164" s="20" t="s">
        <v>596</v>
      </c>
      <c r="E164" s="20"/>
      <c r="F164" s="524">
        <v>523</v>
      </c>
      <c r="G164" s="20" t="s">
        <v>34</v>
      </c>
      <c r="H164" s="20">
        <v>582</v>
      </c>
      <c r="I164" s="20">
        <v>55</v>
      </c>
      <c r="J164" s="20">
        <v>76</v>
      </c>
      <c r="K164" s="20">
        <v>13</v>
      </c>
      <c r="L164" s="20">
        <v>4</v>
      </c>
      <c r="M164" s="20">
        <v>13</v>
      </c>
      <c r="N164" s="20">
        <v>2</v>
      </c>
      <c r="O164" s="20">
        <v>3</v>
      </c>
      <c r="P164" s="20">
        <v>11</v>
      </c>
      <c r="Q164" s="20">
        <v>2</v>
      </c>
      <c r="R164" s="20">
        <v>82</v>
      </c>
      <c r="T164" s="20">
        <v>10</v>
      </c>
      <c r="U164" s="20">
        <v>2</v>
      </c>
      <c r="V164" s="20">
        <v>1</v>
      </c>
      <c r="W164" s="20">
        <v>0</v>
      </c>
      <c r="X164" s="20">
        <v>16</v>
      </c>
      <c r="Y164" s="20">
        <v>2</v>
      </c>
      <c r="Z164" s="20">
        <v>1</v>
      </c>
      <c r="AA164" s="20">
        <v>4</v>
      </c>
      <c r="AB164" s="20">
        <v>11</v>
      </c>
      <c r="AC164" s="20">
        <v>0</v>
      </c>
      <c r="AD164" s="20">
        <v>8</v>
      </c>
      <c r="AE164" s="20">
        <f t="shared" si="3"/>
        <v>316</v>
      </c>
    </row>
    <row r="165" spans="1:31" s="275" customFormat="1" ht="16.5">
      <c r="A165" s="20">
        <v>164</v>
      </c>
      <c r="B165" s="20">
        <v>14</v>
      </c>
      <c r="C165" s="20">
        <v>66</v>
      </c>
      <c r="D165" s="20" t="s">
        <v>596</v>
      </c>
      <c r="E165" s="20"/>
      <c r="F165" s="524">
        <v>524</v>
      </c>
      <c r="G165" s="20" t="s">
        <v>33</v>
      </c>
      <c r="H165" s="20">
        <v>634</v>
      </c>
      <c r="I165" s="20">
        <v>56</v>
      </c>
      <c r="J165" s="20">
        <v>81</v>
      </c>
      <c r="K165" s="20">
        <v>15</v>
      </c>
      <c r="L165" s="20">
        <v>6</v>
      </c>
      <c r="M165" s="20">
        <v>21</v>
      </c>
      <c r="N165" s="20">
        <v>0</v>
      </c>
      <c r="O165" s="20">
        <v>6</v>
      </c>
      <c r="P165" s="20">
        <v>3</v>
      </c>
      <c r="Q165" s="20">
        <v>7</v>
      </c>
      <c r="R165" s="20">
        <v>104</v>
      </c>
      <c r="T165" s="20">
        <v>2</v>
      </c>
      <c r="U165" s="20">
        <v>1</v>
      </c>
      <c r="V165" s="20">
        <v>3</v>
      </c>
      <c r="W165" s="20">
        <v>0</v>
      </c>
      <c r="X165" s="20">
        <v>6</v>
      </c>
      <c r="Y165" s="20">
        <v>6</v>
      </c>
      <c r="Z165" s="20">
        <v>3</v>
      </c>
      <c r="AA165" s="20">
        <v>6</v>
      </c>
      <c r="AB165" s="20">
        <v>16</v>
      </c>
      <c r="AC165" s="20">
        <v>0</v>
      </c>
      <c r="AD165" s="20">
        <v>9</v>
      </c>
      <c r="AE165" s="20">
        <f t="shared" si="3"/>
        <v>351</v>
      </c>
    </row>
    <row r="166" spans="1:31" s="275" customFormat="1" ht="16.5">
      <c r="A166" s="20">
        <v>165</v>
      </c>
      <c r="B166" s="20">
        <v>14</v>
      </c>
      <c r="C166" s="20">
        <v>66</v>
      </c>
      <c r="D166" s="20" t="s">
        <v>596</v>
      </c>
      <c r="E166" s="20"/>
      <c r="F166" s="524">
        <v>524</v>
      </c>
      <c r="G166" s="20" t="s">
        <v>34</v>
      </c>
      <c r="H166" s="20">
        <v>634</v>
      </c>
      <c r="I166" s="20">
        <v>49</v>
      </c>
      <c r="J166" s="20">
        <v>83</v>
      </c>
      <c r="K166" s="20">
        <v>24</v>
      </c>
      <c r="L166" s="20">
        <v>5</v>
      </c>
      <c r="M166" s="20">
        <v>17</v>
      </c>
      <c r="N166" s="20">
        <v>3</v>
      </c>
      <c r="O166" s="20">
        <v>3</v>
      </c>
      <c r="P166" s="20">
        <v>4</v>
      </c>
      <c r="Q166" s="20">
        <v>6</v>
      </c>
      <c r="R166" s="20">
        <v>113</v>
      </c>
      <c r="T166" s="20">
        <v>4</v>
      </c>
      <c r="U166" s="20">
        <v>1</v>
      </c>
      <c r="V166" s="20">
        <v>4</v>
      </c>
      <c r="W166" s="20">
        <v>0</v>
      </c>
      <c r="X166" s="20">
        <v>11</v>
      </c>
      <c r="Y166" s="20">
        <v>3</v>
      </c>
      <c r="Z166" s="20">
        <v>5</v>
      </c>
      <c r="AA166" s="20">
        <v>3</v>
      </c>
      <c r="AB166" s="20">
        <v>17</v>
      </c>
      <c r="AC166" s="20">
        <v>1</v>
      </c>
      <c r="AD166" s="20">
        <v>10</v>
      </c>
      <c r="AE166" s="20">
        <f t="shared" si="3"/>
        <v>366</v>
      </c>
    </row>
    <row r="167" spans="1:31" s="275" customFormat="1" ht="16.5">
      <c r="A167" s="20">
        <v>166</v>
      </c>
      <c r="B167" s="20">
        <v>14</v>
      </c>
      <c r="C167" s="20">
        <v>66</v>
      </c>
      <c r="D167" s="20" t="s">
        <v>596</v>
      </c>
      <c r="E167" s="289"/>
      <c r="F167" s="524">
        <v>524</v>
      </c>
      <c r="G167" s="20" t="s">
        <v>35</v>
      </c>
      <c r="H167" s="20">
        <v>633</v>
      </c>
      <c r="I167" s="20">
        <v>40</v>
      </c>
      <c r="J167" s="20">
        <v>81</v>
      </c>
      <c r="K167" s="20">
        <v>31</v>
      </c>
      <c r="L167" s="20">
        <v>4</v>
      </c>
      <c r="M167" s="20">
        <v>27</v>
      </c>
      <c r="N167" s="20">
        <v>6</v>
      </c>
      <c r="O167" s="20">
        <v>5</v>
      </c>
      <c r="P167" s="20">
        <v>4</v>
      </c>
      <c r="Q167" s="20">
        <v>3</v>
      </c>
      <c r="R167" s="20">
        <v>98</v>
      </c>
      <c r="T167" s="20">
        <v>2</v>
      </c>
      <c r="U167" s="20">
        <v>0</v>
      </c>
      <c r="V167" s="20">
        <v>2</v>
      </c>
      <c r="W167" s="20">
        <v>0</v>
      </c>
      <c r="X167" s="20">
        <v>13</v>
      </c>
      <c r="Y167" s="20">
        <v>5</v>
      </c>
      <c r="Z167" s="20">
        <v>0</v>
      </c>
      <c r="AA167" s="20">
        <v>2</v>
      </c>
      <c r="AB167" s="20">
        <v>16</v>
      </c>
      <c r="AC167" s="20">
        <v>0</v>
      </c>
      <c r="AD167" s="20">
        <v>8</v>
      </c>
      <c r="AE167" s="20">
        <f t="shared" si="3"/>
        <v>347</v>
      </c>
    </row>
    <row r="168" spans="1:31" s="275" customFormat="1" ht="16.5">
      <c r="A168" s="20">
        <v>167</v>
      </c>
      <c r="B168" s="20">
        <v>14</v>
      </c>
      <c r="C168" s="20">
        <v>66</v>
      </c>
      <c r="D168" s="20" t="s">
        <v>596</v>
      </c>
      <c r="E168" s="20"/>
      <c r="F168" s="524">
        <v>524</v>
      </c>
      <c r="G168" s="20" t="s">
        <v>199</v>
      </c>
      <c r="H168" s="20">
        <v>633</v>
      </c>
      <c r="I168" s="20">
        <v>39</v>
      </c>
      <c r="J168" s="20">
        <v>80</v>
      </c>
      <c r="K168" s="20">
        <v>15</v>
      </c>
      <c r="L168" s="20">
        <v>11</v>
      </c>
      <c r="M168" s="20">
        <v>22</v>
      </c>
      <c r="N168" s="20">
        <v>3</v>
      </c>
      <c r="O168" s="20">
        <v>5</v>
      </c>
      <c r="P168" s="20">
        <v>4</v>
      </c>
      <c r="Q168" s="20">
        <v>2</v>
      </c>
      <c r="R168" s="20">
        <v>99</v>
      </c>
      <c r="T168" s="20">
        <v>8</v>
      </c>
      <c r="U168" s="20">
        <v>1</v>
      </c>
      <c r="V168" s="20">
        <v>1</v>
      </c>
      <c r="W168" s="20">
        <v>0</v>
      </c>
      <c r="X168" s="20">
        <v>9</v>
      </c>
      <c r="Y168" s="20">
        <v>4</v>
      </c>
      <c r="Z168" s="20">
        <v>2</v>
      </c>
      <c r="AA168" s="20">
        <v>0</v>
      </c>
      <c r="AB168" s="20">
        <v>7</v>
      </c>
      <c r="AC168" s="20">
        <v>1</v>
      </c>
      <c r="AD168" s="20">
        <v>8</v>
      </c>
      <c r="AE168" s="20">
        <f t="shared" si="3"/>
        <v>321</v>
      </c>
    </row>
    <row r="169" spans="1:31" s="275" customFormat="1" ht="16.5">
      <c r="A169" s="20">
        <v>168</v>
      </c>
      <c r="B169" s="20">
        <v>14</v>
      </c>
      <c r="C169" s="20">
        <v>66</v>
      </c>
      <c r="D169" s="20" t="s">
        <v>596</v>
      </c>
      <c r="E169" s="20"/>
      <c r="F169" s="524">
        <v>524</v>
      </c>
      <c r="G169" s="20" t="s">
        <v>337</v>
      </c>
      <c r="H169" s="20">
        <v>633</v>
      </c>
      <c r="I169" s="20">
        <v>40</v>
      </c>
      <c r="J169" s="20">
        <v>66</v>
      </c>
      <c r="K169" s="20">
        <v>21</v>
      </c>
      <c r="L169" s="20">
        <v>2</v>
      </c>
      <c r="M169" s="20">
        <v>31</v>
      </c>
      <c r="N169" s="20">
        <v>5</v>
      </c>
      <c r="O169" s="20">
        <v>7</v>
      </c>
      <c r="P169" s="20">
        <v>0</v>
      </c>
      <c r="Q169" s="20">
        <v>1</v>
      </c>
      <c r="R169" s="20">
        <v>104</v>
      </c>
      <c r="T169" s="20">
        <v>4</v>
      </c>
      <c r="U169" s="20">
        <v>3</v>
      </c>
      <c r="V169" s="20">
        <v>3</v>
      </c>
      <c r="W169" s="20">
        <v>0</v>
      </c>
      <c r="X169" s="20">
        <v>14</v>
      </c>
      <c r="Y169" s="20">
        <v>1</v>
      </c>
      <c r="Z169" s="20">
        <v>1</v>
      </c>
      <c r="AA169" s="20">
        <v>2</v>
      </c>
      <c r="AB169" s="20">
        <v>0</v>
      </c>
      <c r="AC169" s="20">
        <v>0</v>
      </c>
      <c r="AD169" s="20">
        <v>8</v>
      </c>
      <c r="AE169" s="20">
        <f t="shared" si="3"/>
        <v>313</v>
      </c>
    </row>
    <row r="170" spans="1:31" s="275" customFormat="1" ht="16.5">
      <c r="A170" s="20">
        <v>169</v>
      </c>
      <c r="B170" s="20">
        <v>14</v>
      </c>
      <c r="C170" s="20">
        <v>66</v>
      </c>
      <c r="D170" s="20" t="s">
        <v>596</v>
      </c>
      <c r="E170" s="20"/>
      <c r="F170" s="524">
        <v>525</v>
      </c>
      <c r="G170" s="20" t="s">
        <v>33</v>
      </c>
      <c r="H170" s="20">
        <v>473</v>
      </c>
      <c r="I170" s="20">
        <v>47</v>
      </c>
      <c r="J170" s="20">
        <v>66</v>
      </c>
      <c r="K170" s="20">
        <v>16</v>
      </c>
      <c r="L170" s="20">
        <v>8</v>
      </c>
      <c r="M170" s="20">
        <v>17</v>
      </c>
      <c r="N170" s="20">
        <v>0</v>
      </c>
      <c r="O170" s="20">
        <v>1</v>
      </c>
      <c r="P170" s="20">
        <v>2</v>
      </c>
      <c r="Q170" s="20">
        <v>2</v>
      </c>
      <c r="R170" s="20">
        <v>73</v>
      </c>
      <c r="T170" s="20">
        <v>5</v>
      </c>
      <c r="U170" s="20">
        <v>0</v>
      </c>
      <c r="V170" s="20">
        <v>0</v>
      </c>
      <c r="W170" s="20">
        <v>2</v>
      </c>
      <c r="X170" s="20">
        <v>11</v>
      </c>
      <c r="Y170" s="20">
        <v>4</v>
      </c>
      <c r="Z170" s="20">
        <v>6</v>
      </c>
      <c r="AA170" s="20">
        <v>9</v>
      </c>
      <c r="AB170" s="20">
        <v>19</v>
      </c>
      <c r="AC170" s="20">
        <v>0</v>
      </c>
      <c r="AD170" s="20">
        <v>8</v>
      </c>
      <c r="AE170" s="20">
        <f t="shared" si="3"/>
        <v>296</v>
      </c>
    </row>
    <row r="171" spans="1:31" s="275" customFormat="1" ht="16.5">
      <c r="A171" s="20">
        <v>170</v>
      </c>
      <c r="B171" s="20">
        <v>14</v>
      </c>
      <c r="C171" s="20">
        <v>66</v>
      </c>
      <c r="D171" s="20" t="s">
        <v>596</v>
      </c>
      <c r="E171" s="20"/>
      <c r="F171" s="524">
        <v>525</v>
      </c>
      <c r="G171" s="20" t="s">
        <v>34</v>
      </c>
      <c r="H171" s="20">
        <v>473</v>
      </c>
      <c r="I171" s="20">
        <v>29</v>
      </c>
      <c r="J171" s="20">
        <v>68</v>
      </c>
      <c r="K171" s="20">
        <v>12</v>
      </c>
      <c r="L171" s="20">
        <v>3</v>
      </c>
      <c r="M171" s="20">
        <v>19</v>
      </c>
      <c r="N171" s="20">
        <v>12</v>
      </c>
      <c r="O171" s="20">
        <v>1</v>
      </c>
      <c r="P171" s="20">
        <v>4</v>
      </c>
      <c r="Q171" s="20">
        <v>3</v>
      </c>
      <c r="R171" s="20">
        <v>61</v>
      </c>
      <c r="T171" s="20">
        <v>10</v>
      </c>
      <c r="U171" s="20">
        <v>2</v>
      </c>
      <c r="V171" s="20">
        <v>4</v>
      </c>
      <c r="W171" s="20">
        <v>0</v>
      </c>
      <c r="X171" s="20">
        <v>19</v>
      </c>
      <c r="Y171" s="20">
        <v>2</v>
      </c>
      <c r="Z171" s="20">
        <v>1</v>
      </c>
      <c r="AA171" s="20">
        <v>4</v>
      </c>
      <c r="AB171" s="20">
        <v>18</v>
      </c>
      <c r="AC171" s="20">
        <v>0</v>
      </c>
      <c r="AD171" s="20">
        <v>10</v>
      </c>
      <c r="AE171" s="20">
        <f t="shared" si="3"/>
        <v>282</v>
      </c>
    </row>
    <row r="172" spans="1:31" s="275" customFormat="1" ht="16.5">
      <c r="A172" s="20">
        <v>171</v>
      </c>
      <c r="B172" s="20">
        <v>14</v>
      </c>
      <c r="C172" s="20">
        <v>66</v>
      </c>
      <c r="D172" s="20" t="s">
        <v>596</v>
      </c>
      <c r="E172" s="20"/>
      <c r="F172" s="524">
        <v>526</v>
      </c>
      <c r="G172" s="20" t="s">
        <v>33</v>
      </c>
      <c r="H172" s="20">
        <v>511</v>
      </c>
      <c r="I172" s="20">
        <v>36</v>
      </c>
      <c r="J172" s="20">
        <v>57</v>
      </c>
      <c r="K172" s="20">
        <v>13</v>
      </c>
      <c r="L172" s="20">
        <v>12</v>
      </c>
      <c r="M172" s="20">
        <v>14</v>
      </c>
      <c r="N172" s="20">
        <v>1</v>
      </c>
      <c r="O172" s="20">
        <v>6</v>
      </c>
      <c r="P172" s="20">
        <v>3</v>
      </c>
      <c r="Q172" s="20">
        <v>5</v>
      </c>
      <c r="R172" s="20">
        <v>61</v>
      </c>
      <c r="T172" s="20">
        <v>7</v>
      </c>
      <c r="U172" s="20">
        <v>3</v>
      </c>
      <c r="V172" s="20">
        <v>4</v>
      </c>
      <c r="W172" s="20">
        <v>0</v>
      </c>
      <c r="X172" s="20">
        <v>14</v>
      </c>
      <c r="Y172" s="20">
        <v>3</v>
      </c>
      <c r="Z172" s="20">
        <v>7</v>
      </c>
      <c r="AA172" s="20">
        <v>1</v>
      </c>
      <c r="AB172" s="20">
        <v>6</v>
      </c>
      <c r="AC172" s="20">
        <v>0</v>
      </c>
      <c r="AD172" s="20">
        <v>6</v>
      </c>
      <c r="AE172" s="20">
        <f t="shared" si="3"/>
        <v>259</v>
      </c>
    </row>
    <row r="173" spans="1:31" s="275" customFormat="1" ht="16.5">
      <c r="A173" s="20">
        <v>172</v>
      </c>
      <c r="B173" s="20">
        <v>14</v>
      </c>
      <c r="C173" s="20">
        <v>66</v>
      </c>
      <c r="D173" s="20" t="s">
        <v>596</v>
      </c>
      <c r="E173" s="20"/>
      <c r="F173" s="524">
        <v>526</v>
      </c>
      <c r="G173" s="20" t="s">
        <v>34</v>
      </c>
      <c r="H173" s="20">
        <v>510</v>
      </c>
      <c r="I173" s="20">
        <v>37</v>
      </c>
      <c r="J173" s="20">
        <v>64</v>
      </c>
      <c r="K173" s="20">
        <v>22</v>
      </c>
      <c r="L173" s="20">
        <v>5</v>
      </c>
      <c r="M173" s="20">
        <v>6</v>
      </c>
      <c r="N173" s="20">
        <v>2</v>
      </c>
      <c r="O173" s="20">
        <v>8</v>
      </c>
      <c r="P173" s="20">
        <v>6</v>
      </c>
      <c r="Q173" s="20">
        <v>1</v>
      </c>
      <c r="R173" s="20">
        <v>60</v>
      </c>
      <c r="T173" s="20">
        <v>8</v>
      </c>
      <c r="U173" s="20">
        <v>1</v>
      </c>
      <c r="V173" s="20">
        <v>0</v>
      </c>
      <c r="W173" s="20">
        <v>0</v>
      </c>
      <c r="X173" s="20">
        <v>9</v>
      </c>
      <c r="Y173" s="20">
        <v>3</v>
      </c>
      <c r="Z173" s="20">
        <v>2</v>
      </c>
      <c r="AA173" s="20">
        <v>1</v>
      </c>
      <c r="AB173" s="20">
        <v>10</v>
      </c>
      <c r="AC173" s="20">
        <v>0</v>
      </c>
      <c r="AD173" s="20">
        <v>11</v>
      </c>
      <c r="AE173" s="20">
        <f t="shared" si="3"/>
        <v>256</v>
      </c>
    </row>
    <row r="174" spans="1:31" s="275" customFormat="1" ht="16.5">
      <c r="A174" s="20">
        <v>173</v>
      </c>
      <c r="B174" s="20">
        <v>14</v>
      </c>
      <c r="C174" s="20">
        <v>66</v>
      </c>
      <c r="D174" s="20" t="s">
        <v>596</v>
      </c>
      <c r="E174" s="20"/>
      <c r="F174" s="524">
        <v>527</v>
      </c>
      <c r="G174" s="20" t="s">
        <v>33</v>
      </c>
      <c r="H174" s="20">
        <v>619</v>
      </c>
      <c r="I174" s="20">
        <v>42</v>
      </c>
      <c r="J174" s="20">
        <v>86</v>
      </c>
      <c r="K174" s="20">
        <v>20</v>
      </c>
      <c r="L174" s="20">
        <v>6</v>
      </c>
      <c r="M174" s="20">
        <v>20</v>
      </c>
      <c r="N174" s="20">
        <v>1</v>
      </c>
      <c r="O174" s="20">
        <v>5</v>
      </c>
      <c r="P174" s="20">
        <v>3</v>
      </c>
      <c r="Q174" s="20">
        <v>2</v>
      </c>
      <c r="R174" s="20">
        <v>83</v>
      </c>
      <c r="T174" s="20">
        <v>8</v>
      </c>
      <c r="U174" s="20">
        <v>3</v>
      </c>
      <c r="V174" s="20">
        <v>4</v>
      </c>
      <c r="W174" s="20">
        <v>0</v>
      </c>
      <c r="X174" s="20">
        <v>11</v>
      </c>
      <c r="Y174" s="20">
        <v>3</v>
      </c>
      <c r="Z174" s="20">
        <v>3</v>
      </c>
      <c r="AA174" s="20">
        <v>4</v>
      </c>
      <c r="AB174" s="20">
        <v>19</v>
      </c>
      <c r="AC174" s="20">
        <v>0</v>
      </c>
      <c r="AD174" s="20">
        <v>8</v>
      </c>
      <c r="AE174" s="20">
        <f t="shared" si="3"/>
        <v>331</v>
      </c>
    </row>
    <row r="175" spans="1:31" s="275" customFormat="1" ht="16.5">
      <c r="A175" s="20">
        <v>174</v>
      </c>
      <c r="B175" s="20">
        <v>14</v>
      </c>
      <c r="C175" s="20">
        <v>66</v>
      </c>
      <c r="D175" s="20" t="s">
        <v>596</v>
      </c>
      <c r="E175" s="289"/>
      <c r="F175" s="524">
        <v>527</v>
      </c>
      <c r="G175" s="20" t="s">
        <v>34</v>
      </c>
      <c r="H175" s="20">
        <v>618</v>
      </c>
      <c r="I175" s="20">
        <v>47</v>
      </c>
      <c r="J175" s="20">
        <v>78</v>
      </c>
      <c r="K175" s="20">
        <v>32</v>
      </c>
      <c r="L175" s="20">
        <v>8</v>
      </c>
      <c r="M175" s="20">
        <v>18</v>
      </c>
      <c r="N175" s="20">
        <v>1</v>
      </c>
      <c r="O175" s="20">
        <v>5</v>
      </c>
      <c r="P175" s="20">
        <v>8</v>
      </c>
      <c r="Q175" s="20">
        <v>3</v>
      </c>
      <c r="R175" s="20">
        <v>73</v>
      </c>
      <c r="T175" s="20">
        <v>5</v>
      </c>
      <c r="U175" s="20">
        <v>4</v>
      </c>
      <c r="V175" s="20">
        <v>3</v>
      </c>
      <c r="W175" s="20">
        <v>0</v>
      </c>
      <c r="X175" s="20">
        <v>6</v>
      </c>
      <c r="Y175" s="20">
        <v>8</v>
      </c>
      <c r="Z175" s="20">
        <v>7</v>
      </c>
      <c r="AA175" s="20">
        <v>3</v>
      </c>
      <c r="AB175" s="20">
        <v>11</v>
      </c>
      <c r="AC175" s="20">
        <v>0</v>
      </c>
      <c r="AD175" s="20">
        <v>11</v>
      </c>
      <c r="AE175" s="20">
        <f t="shared" si="3"/>
        <v>331</v>
      </c>
    </row>
    <row r="176" spans="1:31" s="275" customFormat="1" ht="16.5">
      <c r="A176" s="20">
        <v>175</v>
      </c>
      <c r="B176" s="20">
        <v>14</v>
      </c>
      <c r="C176" s="20">
        <v>66</v>
      </c>
      <c r="D176" s="20" t="s">
        <v>596</v>
      </c>
      <c r="E176" s="20"/>
      <c r="F176" s="524">
        <v>528</v>
      </c>
      <c r="G176" s="20" t="s">
        <v>33</v>
      </c>
      <c r="H176" s="20">
        <v>503</v>
      </c>
      <c r="I176" s="20">
        <v>47</v>
      </c>
      <c r="J176" s="20">
        <v>64</v>
      </c>
      <c r="K176" s="20">
        <v>16</v>
      </c>
      <c r="L176" s="20">
        <v>5</v>
      </c>
      <c r="M176" s="20">
        <v>22</v>
      </c>
      <c r="N176" s="20">
        <v>4</v>
      </c>
      <c r="O176" s="20">
        <v>3</v>
      </c>
      <c r="P176" s="20">
        <v>1</v>
      </c>
      <c r="Q176" s="20">
        <v>2</v>
      </c>
      <c r="R176" s="20">
        <v>73</v>
      </c>
      <c r="T176" s="20">
        <v>7</v>
      </c>
      <c r="U176" s="20">
        <v>1</v>
      </c>
      <c r="V176" s="20">
        <v>2</v>
      </c>
      <c r="W176" s="20">
        <v>0</v>
      </c>
      <c r="X176" s="20">
        <v>12</v>
      </c>
      <c r="Y176" s="20">
        <v>8</v>
      </c>
      <c r="Z176" s="20">
        <v>6</v>
      </c>
      <c r="AA176" s="20">
        <v>3</v>
      </c>
      <c r="AB176" s="20">
        <v>0</v>
      </c>
      <c r="AC176" s="20">
        <v>0</v>
      </c>
      <c r="AD176" s="20">
        <v>8</v>
      </c>
      <c r="AE176" s="20">
        <f t="shared" si="3"/>
        <v>284</v>
      </c>
    </row>
    <row r="177" spans="1:31" s="275" customFormat="1" ht="16.5">
      <c r="A177" s="20">
        <v>176</v>
      </c>
      <c r="B177" s="20">
        <v>14</v>
      </c>
      <c r="C177" s="20">
        <v>66</v>
      </c>
      <c r="D177" s="20" t="s">
        <v>596</v>
      </c>
      <c r="E177" s="20"/>
      <c r="F177" s="524">
        <v>528</v>
      </c>
      <c r="G177" s="20" t="s">
        <v>34</v>
      </c>
      <c r="H177" s="20">
        <v>503</v>
      </c>
      <c r="I177" s="20">
        <v>31</v>
      </c>
      <c r="J177" s="20">
        <v>72</v>
      </c>
      <c r="K177" s="20">
        <v>9</v>
      </c>
      <c r="L177" s="20">
        <v>9</v>
      </c>
      <c r="M177" s="20">
        <v>16</v>
      </c>
      <c r="N177" s="20">
        <v>5</v>
      </c>
      <c r="O177" s="20">
        <v>2</v>
      </c>
      <c r="P177" s="20">
        <v>1</v>
      </c>
      <c r="Q177" s="20">
        <v>4</v>
      </c>
      <c r="R177" s="20">
        <v>76</v>
      </c>
      <c r="T177" s="20">
        <v>9</v>
      </c>
      <c r="U177" s="20">
        <v>4</v>
      </c>
      <c r="V177" s="20">
        <v>4</v>
      </c>
      <c r="W177" s="20">
        <v>0</v>
      </c>
      <c r="X177" s="20">
        <v>10</v>
      </c>
      <c r="Y177" s="20">
        <v>10</v>
      </c>
      <c r="Z177" s="20">
        <v>1</v>
      </c>
      <c r="AA177" s="20">
        <v>5</v>
      </c>
      <c r="AB177" s="20">
        <v>8</v>
      </c>
      <c r="AC177" s="20">
        <v>0</v>
      </c>
      <c r="AD177" s="20">
        <v>11</v>
      </c>
      <c r="AE177" s="20">
        <f t="shared" si="3"/>
        <v>287</v>
      </c>
    </row>
    <row r="178" spans="1:31" s="275" customFormat="1" ht="16.5">
      <c r="A178" s="20">
        <v>177</v>
      </c>
      <c r="B178" s="20">
        <v>14</v>
      </c>
      <c r="C178" s="20">
        <v>66</v>
      </c>
      <c r="D178" s="20" t="s">
        <v>596</v>
      </c>
      <c r="E178" s="289"/>
      <c r="F178" s="524">
        <v>528</v>
      </c>
      <c r="G178" s="20" t="s">
        <v>35</v>
      </c>
      <c r="H178" s="20">
        <v>502</v>
      </c>
      <c r="I178" s="20">
        <v>45</v>
      </c>
      <c r="J178" s="20">
        <v>64</v>
      </c>
      <c r="K178" s="20">
        <v>19</v>
      </c>
      <c r="L178" s="20">
        <v>6</v>
      </c>
      <c r="M178" s="20">
        <v>13</v>
      </c>
      <c r="N178" s="20">
        <v>3</v>
      </c>
      <c r="O178" s="20">
        <v>3</v>
      </c>
      <c r="P178" s="20">
        <v>3</v>
      </c>
      <c r="Q178" s="20">
        <v>3</v>
      </c>
      <c r="R178" s="20">
        <v>64</v>
      </c>
      <c r="T178" s="20">
        <v>2</v>
      </c>
      <c r="U178" s="20">
        <v>2</v>
      </c>
      <c r="V178" s="20">
        <v>3</v>
      </c>
      <c r="W178" s="20">
        <v>0</v>
      </c>
      <c r="X178" s="20">
        <v>17</v>
      </c>
      <c r="Y178" s="20">
        <v>4</v>
      </c>
      <c r="Z178" s="20">
        <v>3</v>
      </c>
      <c r="AA178" s="20">
        <v>4</v>
      </c>
      <c r="AB178" s="20">
        <v>11</v>
      </c>
      <c r="AC178" s="20">
        <v>0</v>
      </c>
      <c r="AD178" s="20">
        <v>11</v>
      </c>
      <c r="AE178" s="20">
        <f t="shared" si="3"/>
        <v>280</v>
      </c>
    </row>
    <row r="179" spans="1:31" s="275" customFormat="1" ht="16.5">
      <c r="A179" s="20">
        <v>178</v>
      </c>
      <c r="B179" s="20">
        <v>14</v>
      </c>
      <c r="C179" s="20">
        <v>66</v>
      </c>
      <c r="D179" s="20" t="s">
        <v>596</v>
      </c>
      <c r="E179" s="20"/>
      <c r="F179" s="524">
        <v>529</v>
      </c>
      <c r="G179" s="20" t="s">
        <v>33</v>
      </c>
      <c r="H179" s="20">
        <v>584</v>
      </c>
      <c r="I179" s="20">
        <v>64</v>
      </c>
      <c r="J179" s="20">
        <v>107</v>
      </c>
      <c r="K179" s="20">
        <v>20</v>
      </c>
      <c r="L179" s="20">
        <v>5</v>
      </c>
      <c r="M179" s="20">
        <v>22</v>
      </c>
      <c r="N179" s="20">
        <v>3</v>
      </c>
      <c r="O179" s="20">
        <v>1</v>
      </c>
      <c r="P179" s="20">
        <v>2</v>
      </c>
      <c r="Q179" s="20">
        <v>2</v>
      </c>
      <c r="R179" s="20">
        <v>40</v>
      </c>
      <c r="T179" s="20">
        <v>5</v>
      </c>
      <c r="U179" s="20">
        <v>6</v>
      </c>
      <c r="V179" s="20">
        <v>3</v>
      </c>
      <c r="W179" s="20">
        <v>0</v>
      </c>
      <c r="X179" s="20">
        <v>20</v>
      </c>
      <c r="Y179" s="20">
        <v>2</v>
      </c>
      <c r="Z179" s="20">
        <v>0</v>
      </c>
      <c r="AA179" s="20">
        <v>7</v>
      </c>
      <c r="AB179" s="20">
        <v>11</v>
      </c>
      <c r="AC179" s="20">
        <v>1</v>
      </c>
      <c r="AD179" s="20">
        <v>10</v>
      </c>
      <c r="AE179" s="20">
        <f t="shared" si="3"/>
        <v>331</v>
      </c>
    </row>
    <row r="180" spans="1:31" s="275" customFormat="1" ht="16.5">
      <c r="A180" s="20">
        <v>179</v>
      </c>
      <c r="B180" s="20">
        <v>14</v>
      </c>
      <c r="C180" s="20">
        <v>66</v>
      </c>
      <c r="D180" s="20" t="s">
        <v>596</v>
      </c>
      <c r="E180" s="20"/>
      <c r="F180" s="524">
        <v>529</v>
      </c>
      <c r="G180" s="20" t="s">
        <v>34</v>
      </c>
      <c r="H180" s="20">
        <v>583</v>
      </c>
      <c r="I180" s="20">
        <v>76</v>
      </c>
      <c r="J180" s="20">
        <v>103</v>
      </c>
      <c r="K180" s="20">
        <v>14</v>
      </c>
      <c r="L180" s="20">
        <v>2</v>
      </c>
      <c r="M180" s="20">
        <v>16</v>
      </c>
      <c r="N180" s="20">
        <v>2</v>
      </c>
      <c r="O180" s="20">
        <v>2</v>
      </c>
      <c r="P180" s="20">
        <v>1</v>
      </c>
      <c r="Q180" s="20">
        <v>3</v>
      </c>
      <c r="R180" s="20">
        <v>55</v>
      </c>
      <c r="T180" s="20">
        <v>8</v>
      </c>
      <c r="U180" s="20">
        <v>7</v>
      </c>
      <c r="V180" s="20">
        <v>3</v>
      </c>
      <c r="W180" s="20">
        <v>0</v>
      </c>
      <c r="X180" s="20">
        <v>12</v>
      </c>
      <c r="Y180" s="20">
        <v>6</v>
      </c>
      <c r="Z180" s="20">
        <v>2</v>
      </c>
      <c r="AA180" s="20">
        <v>1</v>
      </c>
      <c r="AB180" s="20">
        <v>6</v>
      </c>
      <c r="AC180" s="20">
        <v>0</v>
      </c>
      <c r="AD180" s="20">
        <v>6</v>
      </c>
      <c r="AE180" s="20">
        <f t="shared" si="3"/>
        <v>325</v>
      </c>
    </row>
    <row r="181" spans="1:31" s="275" customFormat="1" ht="16.5">
      <c r="A181" s="20">
        <v>180</v>
      </c>
      <c r="B181" s="20">
        <v>14</v>
      </c>
      <c r="C181" s="20">
        <v>66</v>
      </c>
      <c r="D181" s="20" t="s">
        <v>596</v>
      </c>
      <c r="E181" s="20"/>
      <c r="F181" s="524">
        <v>530</v>
      </c>
      <c r="G181" s="20" t="s">
        <v>33</v>
      </c>
      <c r="H181" s="20">
        <v>553</v>
      </c>
      <c r="I181" s="20">
        <v>56</v>
      </c>
      <c r="J181" s="20">
        <v>81</v>
      </c>
      <c r="K181" s="20">
        <v>27</v>
      </c>
      <c r="L181" s="20">
        <v>3</v>
      </c>
      <c r="M181" s="20">
        <v>15</v>
      </c>
      <c r="N181" s="20">
        <v>5</v>
      </c>
      <c r="O181" s="20">
        <v>8</v>
      </c>
      <c r="P181" s="20">
        <v>3</v>
      </c>
      <c r="Q181" s="20">
        <v>2</v>
      </c>
      <c r="R181" s="20">
        <v>65</v>
      </c>
      <c r="T181" s="20">
        <v>1</v>
      </c>
      <c r="U181" s="20">
        <v>4</v>
      </c>
      <c r="V181" s="20">
        <v>3</v>
      </c>
      <c r="W181" s="20">
        <v>0</v>
      </c>
      <c r="X181" s="20">
        <v>16</v>
      </c>
      <c r="Y181" s="20">
        <v>2</v>
      </c>
      <c r="Z181" s="20">
        <v>1</v>
      </c>
      <c r="AA181" s="20">
        <v>0</v>
      </c>
      <c r="AB181" s="20">
        <v>11</v>
      </c>
      <c r="AC181" s="20">
        <v>1</v>
      </c>
      <c r="AD181" s="20">
        <v>9</v>
      </c>
      <c r="AE181" s="20">
        <f t="shared" si="3"/>
        <v>313</v>
      </c>
    </row>
    <row r="182" spans="1:31" s="275" customFormat="1" ht="16.5">
      <c r="A182" s="20">
        <v>181</v>
      </c>
      <c r="B182" s="20">
        <v>14</v>
      </c>
      <c r="C182" s="20">
        <v>66</v>
      </c>
      <c r="D182" s="20" t="s">
        <v>596</v>
      </c>
      <c r="E182" s="20"/>
      <c r="F182" s="524">
        <v>530</v>
      </c>
      <c r="G182" s="20" t="s">
        <v>34</v>
      </c>
      <c r="H182" s="20">
        <v>553</v>
      </c>
      <c r="I182" s="20">
        <v>60</v>
      </c>
      <c r="J182" s="20">
        <v>93</v>
      </c>
      <c r="K182" s="20">
        <v>18</v>
      </c>
      <c r="L182" s="20">
        <v>7</v>
      </c>
      <c r="M182" s="20">
        <v>17</v>
      </c>
      <c r="N182" s="20">
        <v>6</v>
      </c>
      <c r="O182" s="20">
        <v>4</v>
      </c>
      <c r="P182" s="20">
        <v>4</v>
      </c>
      <c r="Q182" s="20">
        <v>7</v>
      </c>
      <c r="R182" s="20">
        <v>52</v>
      </c>
      <c r="T182" s="20">
        <v>10</v>
      </c>
      <c r="U182" s="20">
        <v>1</v>
      </c>
      <c r="V182" s="20">
        <v>4</v>
      </c>
      <c r="W182" s="20">
        <v>0</v>
      </c>
      <c r="X182" s="20">
        <v>4</v>
      </c>
      <c r="Y182" s="20">
        <v>0</v>
      </c>
      <c r="Z182" s="20">
        <v>0</v>
      </c>
      <c r="AA182" s="20">
        <v>19</v>
      </c>
      <c r="AB182" s="20">
        <v>22</v>
      </c>
      <c r="AC182" s="20">
        <v>17</v>
      </c>
      <c r="AD182" s="20">
        <v>6</v>
      </c>
      <c r="AE182" s="20">
        <f t="shared" si="3"/>
        <v>351</v>
      </c>
    </row>
    <row r="183" spans="1:31" s="275" customFormat="1" ht="16.5">
      <c r="A183" s="20">
        <v>182</v>
      </c>
      <c r="B183" s="20">
        <v>14</v>
      </c>
      <c r="C183" s="20">
        <v>66</v>
      </c>
      <c r="D183" s="20" t="s">
        <v>596</v>
      </c>
      <c r="E183" s="20"/>
      <c r="F183" s="524">
        <v>531</v>
      </c>
      <c r="G183" s="20" t="s">
        <v>33</v>
      </c>
      <c r="H183" s="20">
        <v>387</v>
      </c>
      <c r="I183" s="20">
        <v>29</v>
      </c>
      <c r="J183" s="20">
        <v>61</v>
      </c>
      <c r="K183" s="20">
        <v>16</v>
      </c>
      <c r="L183" s="20">
        <v>5</v>
      </c>
      <c r="M183" s="20">
        <v>14</v>
      </c>
      <c r="N183" s="20">
        <v>0</v>
      </c>
      <c r="O183" s="20">
        <v>4</v>
      </c>
      <c r="P183" s="20">
        <v>1</v>
      </c>
      <c r="Q183" s="20">
        <v>1</v>
      </c>
      <c r="R183" s="20">
        <v>47</v>
      </c>
      <c r="T183" s="20">
        <v>7</v>
      </c>
      <c r="U183" s="20">
        <v>3</v>
      </c>
      <c r="V183" s="20">
        <v>2</v>
      </c>
      <c r="W183" s="20">
        <v>0</v>
      </c>
      <c r="X183" s="20">
        <v>14</v>
      </c>
      <c r="Y183" s="20">
        <v>2</v>
      </c>
      <c r="Z183" s="20">
        <v>7</v>
      </c>
      <c r="AA183" s="20">
        <v>6</v>
      </c>
      <c r="AB183" s="20">
        <v>14</v>
      </c>
      <c r="AC183" s="20">
        <v>0</v>
      </c>
      <c r="AD183" s="20">
        <v>2</v>
      </c>
      <c r="AE183" s="20">
        <f t="shared" si="3"/>
        <v>235</v>
      </c>
    </row>
    <row r="184" spans="1:31" s="275" customFormat="1" ht="16.5">
      <c r="A184" s="20">
        <v>183</v>
      </c>
      <c r="B184" s="20">
        <v>14</v>
      </c>
      <c r="C184" s="20">
        <v>66</v>
      </c>
      <c r="D184" s="20" t="s">
        <v>596</v>
      </c>
      <c r="E184" s="20"/>
      <c r="F184" s="524">
        <v>531</v>
      </c>
      <c r="G184" s="20" t="s">
        <v>34</v>
      </c>
      <c r="H184" s="20">
        <v>386</v>
      </c>
      <c r="I184" s="20">
        <v>35</v>
      </c>
      <c r="J184" s="20">
        <v>38</v>
      </c>
      <c r="K184" s="20">
        <v>8</v>
      </c>
      <c r="L184" s="20">
        <v>2</v>
      </c>
      <c r="M184" s="20">
        <v>7</v>
      </c>
      <c r="N184" s="20">
        <v>1</v>
      </c>
      <c r="O184" s="20">
        <v>7</v>
      </c>
      <c r="P184" s="20">
        <v>2</v>
      </c>
      <c r="Q184" s="20">
        <v>2</v>
      </c>
      <c r="R184" s="20">
        <v>45</v>
      </c>
      <c r="T184" s="20">
        <v>14</v>
      </c>
      <c r="U184" s="20">
        <v>3</v>
      </c>
      <c r="V184" s="20">
        <v>2</v>
      </c>
      <c r="W184" s="20">
        <v>0</v>
      </c>
      <c r="X184" s="20">
        <v>12</v>
      </c>
      <c r="Y184" s="20">
        <v>2</v>
      </c>
      <c r="Z184" s="20">
        <v>1</v>
      </c>
      <c r="AA184" s="20">
        <v>9</v>
      </c>
      <c r="AB184" s="20">
        <v>21</v>
      </c>
      <c r="AC184" s="20">
        <v>0</v>
      </c>
      <c r="AD184" s="20">
        <v>6</v>
      </c>
      <c r="AE184" s="20">
        <f t="shared" si="3"/>
        <v>217</v>
      </c>
    </row>
    <row r="185" spans="1:31" s="275" customFormat="1" ht="16.5">
      <c r="A185" s="20">
        <v>184</v>
      </c>
      <c r="B185" s="20">
        <v>14</v>
      </c>
      <c r="C185" s="20">
        <v>66</v>
      </c>
      <c r="D185" s="20" t="s">
        <v>596</v>
      </c>
      <c r="E185" s="20"/>
      <c r="F185" s="524">
        <v>532</v>
      </c>
      <c r="G185" s="20" t="s">
        <v>33</v>
      </c>
      <c r="H185" s="20">
        <v>465</v>
      </c>
      <c r="I185" s="20">
        <v>48</v>
      </c>
      <c r="J185" s="20">
        <v>78</v>
      </c>
      <c r="K185" s="20">
        <v>10</v>
      </c>
      <c r="L185" s="20">
        <v>3</v>
      </c>
      <c r="M185" s="20">
        <v>8</v>
      </c>
      <c r="N185" s="20">
        <v>2</v>
      </c>
      <c r="O185" s="20">
        <v>8</v>
      </c>
      <c r="P185" s="20">
        <v>1</v>
      </c>
      <c r="Q185" s="20">
        <v>5</v>
      </c>
      <c r="R185" s="20">
        <v>56</v>
      </c>
      <c r="T185" s="20">
        <v>11</v>
      </c>
      <c r="U185" s="20">
        <v>1</v>
      </c>
      <c r="V185" s="20">
        <v>5</v>
      </c>
      <c r="W185" s="20">
        <v>0</v>
      </c>
      <c r="X185" s="20">
        <v>19</v>
      </c>
      <c r="Y185" s="20">
        <v>4</v>
      </c>
      <c r="Z185" s="20">
        <v>3</v>
      </c>
      <c r="AA185" s="20">
        <v>3</v>
      </c>
      <c r="AB185" s="20">
        <v>14</v>
      </c>
      <c r="AC185" s="20">
        <v>0</v>
      </c>
      <c r="AD185" s="20">
        <v>9</v>
      </c>
      <c r="AE185" s="20">
        <f t="shared" si="3"/>
        <v>288</v>
      </c>
    </row>
    <row r="186" spans="1:31" s="275" customFormat="1" ht="16.5">
      <c r="A186" s="20">
        <v>185</v>
      </c>
      <c r="B186" s="20">
        <v>14</v>
      </c>
      <c r="C186" s="20">
        <v>66</v>
      </c>
      <c r="D186" s="20" t="s">
        <v>596</v>
      </c>
      <c r="E186" s="20"/>
      <c r="F186" s="524">
        <v>532</v>
      </c>
      <c r="G186" s="20" t="s">
        <v>34</v>
      </c>
      <c r="H186" s="20">
        <v>464</v>
      </c>
      <c r="I186" s="20">
        <v>41</v>
      </c>
      <c r="J186" s="20">
        <v>88</v>
      </c>
      <c r="K186" s="20">
        <v>10</v>
      </c>
      <c r="L186" s="20">
        <v>6</v>
      </c>
      <c r="M186" s="20">
        <v>13</v>
      </c>
      <c r="N186" s="20">
        <v>1</v>
      </c>
      <c r="O186" s="20">
        <v>3</v>
      </c>
      <c r="P186" s="20">
        <v>2</v>
      </c>
      <c r="Q186" s="20">
        <v>2</v>
      </c>
      <c r="R186" s="20">
        <v>43</v>
      </c>
      <c r="T186" s="20">
        <v>3</v>
      </c>
      <c r="U186" s="20">
        <v>3</v>
      </c>
      <c r="V186" s="20">
        <v>2</v>
      </c>
      <c r="W186" s="20">
        <v>0</v>
      </c>
      <c r="X186" s="20">
        <v>23</v>
      </c>
      <c r="Y186" s="20">
        <v>1</v>
      </c>
      <c r="Z186" s="20">
        <v>6</v>
      </c>
      <c r="AA186" s="20">
        <v>1</v>
      </c>
      <c r="AB186" s="20">
        <v>16</v>
      </c>
      <c r="AC186" s="20">
        <v>1</v>
      </c>
      <c r="AD186" s="20">
        <v>10</v>
      </c>
      <c r="AE186" s="20">
        <f t="shared" si="3"/>
        <v>275</v>
      </c>
    </row>
    <row r="187" spans="1:31" s="275" customFormat="1" ht="16.5">
      <c r="A187" s="20">
        <v>186</v>
      </c>
      <c r="B187" s="20">
        <v>14</v>
      </c>
      <c r="C187" s="20">
        <v>66</v>
      </c>
      <c r="D187" s="20" t="s">
        <v>596</v>
      </c>
      <c r="E187" s="289"/>
      <c r="F187" s="524">
        <v>533</v>
      </c>
      <c r="G187" s="20" t="s">
        <v>33</v>
      </c>
      <c r="H187" s="20">
        <v>519</v>
      </c>
      <c r="I187" s="20">
        <v>70</v>
      </c>
      <c r="J187" s="20">
        <v>92</v>
      </c>
      <c r="K187" s="20">
        <v>19</v>
      </c>
      <c r="L187" s="20">
        <v>3</v>
      </c>
      <c r="M187" s="20">
        <v>18</v>
      </c>
      <c r="N187" s="20">
        <v>5</v>
      </c>
      <c r="O187" s="20">
        <v>3</v>
      </c>
      <c r="P187" s="20">
        <v>3</v>
      </c>
      <c r="Q187" s="20">
        <v>1</v>
      </c>
      <c r="R187" s="20">
        <v>57</v>
      </c>
      <c r="T187" s="20">
        <v>7</v>
      </c>
      <c r="U187" s="20">
        <v>2</v>
      </c>
      <c r="V187" s="20">
        <v>1</v>
      </c>
      <c r="W187" s="20">
        <v>0</v>
      </c>
      <c r="X187" s="20">
        <v>14</v>
      </c>
      <c r="Y187" s="20">
        <v>1</v>
      </c>
      <c r="Z187" s="20">
        <v>5</v>
      </c>
      <c r="AA187" s="20">
        <v>3</v>
      </c>
      <c r="AB187" s="20">
        <v>9</v>
      </c>
      <c r="AC187" s="20">
        <v>0</v>
      </c>
      <c r="AD187" s="20">
        <v>7</v>
      </c>
      <c r="AE187" s="20">
        <f t="shared" si="3"/>
        <v>320</v>
      </c>
    </row>
    <row r="188" spans="1:31" s="275" customFormat="1" ht="16.5">
      <c r="A188" s="20">
        <v>187</v>
      </c>
      <c r="B188" s="20">
        <v>14</v>
      </c>
      <c r="C188" s="20">
        <v>66</v>
      </c>
      <c r="D188" s="20" t="s">
        <v>596</v>
      </c>
      <c r="E188" s="20"/>
      <c r="F188" s="524">
        <v>534</v>
      </c>
      <c r="G188" s="20" t="s">
        <v>33</v>
      </c>
      <c r="H188" s="20">
        <v>552</v>
      </c>
      <c r="I188" s="20">
        <v>52</v>
      </c>
      <c r="J188" s="20">
        <v>112</v>
      </c>
      <c r="K188" s="20">
        <v>6</v>
      </c>
      <c r="L188" s="20">
        <v>6</v>
      </c>
      <c r="M188" s="20">
        <v>11</v>
      </c>
      <c r="N188" s="20">
        <v>2</v>
      </c>
      <c r="O188" s="20">
        <v>3</v>
      </c>
      <c r="P188" s="20">
        <v>2</v>
      </c>
      <c r="Q188" s="20">
        <v>4</v>
      </c>
      <c r="R188" s="20">
        <v>58</v>
      </c>
      <c r="T188" s="20">
        <v>9</v>
      </c>
      <c r="U188" s="20">
        <v>3</v>
      </c>
      <c r="V188" s="20">
        <v>2</v>
      </c>
      <c r="W188" s="20">
        <v>0</v>
      </c>
      <c r="X188" s="20">
        <v>17</v>
      </c>
      <c r="Y188" s="20">
        <v>5</v>
      </c>
      <c r="Z188" s="20">
        <v>2</v>
      </c>
      <c r="AA188" s="20">
        <v>4</v>
      </c>
      <c r="AB188" s="20">
        <v>14</v>
      </c>
      <c r="AC188" s="20">
        <v>0</v>
      </c>
      <c r="AD188" s="20">
        <v>14</v>
      </c>
      <c r="AE188" s="20">
        <f t="shared" si="3"/>
        <v>326</v>
      </c>
    </row>
    <row r="189" spans="1:31" s="275" customFormat="1" ht="16.5">
      <c r="A189" s="20">
        <v>188</v>
      </c>
      <c r="B189" s="20">
        <v>14</v>
      </c>
      <c r="C189" s="20">
        <v>66</v>
      </c>
      <c r="D189" s="20" t="s">
        <v>596</v>
      </c>
      <c r="E189" s="20"/>
      <c r="F189" s="524">
        <v>534</v>
      </c>
      <c r="G189" s="20" t="s">
        <v>34</v>
      </c>
      <c r="H189" s="20">
        <v>552</v>
      </c>
      <c r="I189" s="20">
        <v>76</v>
      </c>
      <c r="J189" s="20">
        <v>96</v>
      </c>
      <c r="K189" s="20">
        <v>22</v>
      </c>
      <c r="L189" s="20">
        <v>7</v>
      </c>
      <c r="M189" s="20">
        <v>11</v>
      </c>
      <c r="N189" s="20">
        <v>2</v>
      </c>
      <c r="O189" s="20">
        <v>3</v>
      </c>
      <c r="P189" s="20">
        <v>2</v>
      </c>
      <c r="Q189" s="20">
        <v>2</v>
      </c>
      <c r="R189" s="20">
        <v>42</v>
      </c>
      <c r="T189" s="20">
        <v>3</v>
      </c>
      <c r="U189" s="20">
        <v>4</v>
      </c>
      <c r="V189" s="20">
        <v>6</v>
      </c>
      <c r="W189" s="20">
        <v>0</v>
      </c>
      <c r="X189" s="20">
        <v>24</v>
      </c>
      <c r="Y189" s="20">
        <v>0</v>
      </c>
      <c r="Z189" s="20">
        <v>3</v>
      </c>
      <c r="AA189" s="20">
        <v>1</v>
      </c>
      <c r="AB189" s="20">
        <v>7</v>
      </c>
      <c r="AC189" s="20">
        <v>0</v>
      </c>
      <c r="AD189" s="20">
        <v>6</v>
      </c>
      <c r="AE189" s="20">
        <f t="shared" si="3"/>
        <v>317</v>
      </c>
    </row>
    <row r="190" spans="1:31" s="275" customFormat="1" ht="16.5">
      <c r="A190" s="20">
        <v>189</v>
      </c>
      <c r="B190" s="20">
        <v>14</v>
      </c>
      <c r="C190" s="20">
        <v>66</v>
      </c>
      <c r="D190" s="20" t="s">
        <v>596</v>
      </c>
      <c r="E190" s="20"/>
      <c r="F190" s="524">
        <v>535</v>
      </c>
      <c r="G190" s="20" t="s">
        <v>33</v>
      </c>
      <c r="H190" s="20">
        <v>647</v>
      </c>
      <c r="I190" s="20">
        <v>57</v>
      </c>
      <c r="J190" s="20">
        <v>111</v>
      </c>
      <c r="K190" s="20">
        <v>12</v>
      </c>
      <c r="L190" s="20">
        <v>7</v>
      </c>
      <c r="M190" s="20">
        <v>15</v>
      </c>
      <c r="N190" s="20">
        <v>3</v>
      </c>
      <c r="O190" s="20">
        <v>5</v>
      </c>
      <c r="P190" s="20">
        <v>2</v>
      </c>
      <c r="Q190" s="20">
        <v>2</v>
      </c>
      <c r="R190" s="20">
        <v>91</v>
      </c>
      <c r="T190" s="20">
        <v>10</v>
      </c>
      <c r="U190" s="20">
        <v>1</v>
      </c>
      <c r="V190" s="20">
        <v>6</v>
      </c>
      <c r="W190" s="20">
        <v>0</v>
      </c>
      <c r="X190" s="20">
        <v>16</v>
      </c>
      <c r="Y190" s="20">
        <v>4</v>
      </c>
      <c r="Z190" s="20">
        <v>6</v>
      </c>
      <c r="AA190" s="20">
        <v>5</v>
      </c>
      <c r="AB190" s="20">
        <v>15</v>
      </c>
      <c r="AC190" s="20">
        <v>2</v>
      </c>
      <c r="AD190" s="20">
        <v>19</v>
      </c>
      <c r="AE190" s="20">
        <f t="shared" si="3"/>
        <v>389</v>
      </c>
    </row>
    <row r="191" spans="1:31" s="275" customFormat="1" ht="16.5">
      <c r="A191" s="20">
        <v>190</v>
      </c>
      <c r="B191" s="20">
        <v>14</v>
      </c>
      <c r="C191" s="20">
        <v>66</v>
      </c>
      <c r="D191" s="20" t="s">
        <v>596</v>
      </c>
      <c r="E191" s="20"/>
      <c r="F191" s="524">
        <v>535</v>
      </c>
      <c r="G191" s="20" t="s">
        <v>34</v>
      </c>
      <c r="H191" s="20">
        <v>647</v>
      </c>
      <c r="I191" s="20">
        <v>56</v>
      </c>
      <c r="J191" s="20">
        <v>104</v>
      </c>
      <c r="K191" s="20">
        <v>20</v>
      </c>
      <c r="L191" s="20">
        <v>6</v>
      </c>
      <c r="M191" s="20">
        <v>17</v>
      </c>
      <c r="N191" s="20">
        <v>5</v>
      </c>
      <c r="O191" s="20">
        <v>8</v>
      </c>
      <c r="P191" s="20">
        <v>5</v>
      </c>
      <c r="Q191" s="20">
        <v>5</v>
      </c>
      <c r="R191" s="20">
        <v>91</v>
      </c>
      <c r="T191" s="20">
        <v>3</v>
      </c>
      <c r="U191" s="20">
        <v>4</v>
      </c>
      <c r="V191" s="20">
        <v>6</v>
      </c>
      <c r="W191" s="20">
        <v>0</v>
      </c>
      <c r="X191" s="20">
        <v>19</v>
      </c>
      <c r="Y191" s="20">
        <v>8</v>
      </c>
      <c r="Z191" s="20">
        <v>6</v>
      </c>
      <c r="AA191" s="20">
        <v>3</v>
      </c>
      <c r="AB191" s="20">
        <v>14</v>
      </c>
      <c r="AC191" s="20">
        <v>0</v>
      </c>
      <c r="AD191" s="20">
        <v>17</v>
      </c>
      <c r="AE191" s="20">
        <f t="shared" si="3"/>
        <v>397</v>
      </c>
    </row>
    <row r="192" spans="1:31" s="275" customFormat="1" ht="16.5">
      <c r="A192" s="20">
        <v>191</v>
      </c>
      <c r="B192" s="20">
        <v>14</v>
      </c>
      <c r="C192" s="20">
        <v>66</v>
      </c>
      <c r="D192" s="20" t="s">
        <v>596</v>
      </c>
      <c r="E192" s="20"/>
      <c r="F192" s="524">
        <v>535</v>
      </c>
      <c r="G192" s="20" t="s">
        <v>36</v>
      </c>
      <c r="H192" s="20"/>
      <c r="I192" s="20">
        <v>2</v>
      </c>
      <c r="J192" s="20">
        <v>4</v>
      </c>
      <c r="K192" s="20">
        <v>1</v>
      </c>
      <c r="L192" s="20">
        <v>2</v>
      </c>
      <c r="M192" s="20">
        <v>2</v>
      </c>
      <c r="N192" s="20">
        <v>0</v>
      </c>
      <c r="O192" s="20">
        <v>3</v>
      </c>
      <c r="P192" s="20">
        <v>0</v>
      </c>
      <c r="Q192" s="20">
        <v>0</v>
      </c>
      <c r="R192" s="20">
        <v>5</v>
      </c>
      <c r="T192" s="20">
        <v>0</v>
      </c>
      <c r="U192" s="20">
        <v>0</v>
      </c>
      <c r="V192" s="20">
        <v>0</v>
      </c>
      <c r="W192" s="20">
        <v>0</v>
      </c>
      <c r="X192" s="20">
        <v>2</v>
      </c>
      <c r="Y192" s="20">
        <v>0</v>
      </c>
      <c r="Z192" s="20">
        <v>0</v>
      </c>
      <c r="AA192" s="20">
        <v>0</v>
      </c>
      <c r="AB192" s="20">
        <v>14</v>
      </c>
      <c r="AC192" s="20">
        <v>0</v>
      </c>
      <c r="AD192" s="20">
        <v>0</v>
      </c>
      <c r="AE192" s="20">
        <f t="shared" si="3"/>
        <v>35</v>
      </c>
    </row>
    <row r="193" spans="1:31" s="275" customFormat="1" ht="16.5">
      <c r="A193" s="20">
        <v>192</v>
      </c>
      <c r="B193" s="20">
        <v>14</v>
      </c>
      <c r="C193" s="20">
        <v>66</v>
      </c>
      <c r="D193" s="20" t="s">
        <v>596</v>
      </c>
      <c r="E193" s="20"/>
      <c r="F193" s="524">
        <v>536</v>
      </c>
      <c r="G193" s="20" t="s">
        <v>33</v>
      </c>
      <c r="H193" s="20">
        <v>676</v>
      </c>
      <c r="I193" s="20">
        <v>73</v>
      </c>
      <c r="J193" s="20">
        <v>80</v>
      </c>
      <c r="K193" s="20">
        <v>25</v>
      </c>
      <c r="L193" s="20">
        <v>9</v>
      </c>
      <c r="M193" s="20">
        <v>23</v>
      </c>
      <c r="N193" s="20">
        <v>8</v>
      </c>
      <c r="O193" s="20">
        <v>3</v>
      </c>
      <c r="P193" s="20">
        <v>7</v>
      </c>
      <c r="Q193" s="20">
        <v>3</v>
      </c>
      <c r="R193" s="20">
        <v>101</v>
      </c>
      <c r="T193" s="20">
        <v>8</v>
      </c>
      <c r="U193" s="20">
        <v>3</v>
      </c>
      <c r="V193" s="20">
        <v>3</v>
      </c>
      <c r="W193" s="20">
        <v>0</v>
      </c>
      <c r="X193" s="20">
        <v>19</v>
      </c>
      <c r="Y193" s="20">
        <v>3</v>
      </c>
      <c r="Z193" s="20">
        <v>7</v>
      </c>
      <c r="AA193" s="20">
        <v>5</v>
      </c>
      <c r="AB193" s="20">
        <v>5</v>
      </c>
      <c r="AC193" s="20">
        <v>3</v>
      </c>
      <c r="AD193" s="20">
        <v>9</v>
      </c>
      <c r="AE193" s="20">
        <f t="shared" si="3"/>
        <v>397</v>
      </c>
    </row>
    <row r="194" spans="1:31" s="275" customFormat="1" ht="16.5">
      <c r="A194" s="20">
        <v>193</v>
      </c>
      <c r="B194" s="20">
        <v>14</v>
      </c>
      <c r="C194" s="20">
        <v>66</v>
      </c>
      <c r="D194" s="20" t="s">
        <v>596</v>
      </c>
      <c r="E194" s="20"/>
      <c r="F194" s="524">
        <v>537</v>
      </c>
      <c r="G194" s="20" t="s">
        <v>33</v>
      </c>
      <c r="H194" s="20">
        <v>561</v>
      </c>
      <c r="I194" s="20">
        <v>51</v>
      </c>
      <c r="J194" s="20">
        <v>43</v>
      </c>
      <c r="K194" s="20">
        <v>18</v>
      </c>
      <c r="L194" s="20">
        <v>6</v>
      </c>
      <c r="M194" s="20">
        <v>23</v>
      </c>
      <c r="N194" s="20">
        <v>2</v>
      </c>
      <c r="O194" s="20">
        <v>7</v>
      </c>
      <c r="P194" s="20">
        <v>2</v>
      </c>
      <c r="Q194" s="20">
        <v>4</v>
      </c>
      <c r="R194" s="20">
        <v>91</v>
      </c>
      <c r="T194" s="20">
        <v>7</v>
      </c>
      <c r="U194" s="20">
        <v>2</v>
      </c>
      <c r="V194" s="20">
        <v>2</v>
      </c>
      <c r="W194" s="20">
        <v>0</v>
      </c>
      <c r="X194" s="20">
        <v>13</v>
      </c>
      <c r="Y194" s="20">
        <v>3</v>
      </c>
      <c r="Z194" s="20">
        <v>7</v>
      </c>
      <c r="AA194" s="20">
        <v>2</v>
      </c>
      <c r="AB194" s="20">
        <v>3</v>
      </c>
      <c r="AC194" s="20">
        <v>0</v>
      </c>
      <c r="AD194" s="20">
        <v>10</v>
      </c>
      <c r="AE194" s="20">
        <f t="shared" si="3"/>
        <v>296</v>
      </c>
    </row>
    <row r="195" spans="1:31" s="275" customFormat="1" ht="16.5">
      <c r="A195" s="20">
        <v>194</v>
      </c>
      <c r="B195" s="20">
        <v>14</v>
      </c>
      <c r="C195" s="20">
        <v>66</v>
      </c>
      <c r="D195" s="20" t="s">
        <v>596</v>
      </c>
      <c r="E195" s="20"/>
      <c r="F195" s="524">
        <v>537</v>
      </c>
      <c r="G195" s="20" t="s">
        <v>34</v>
      </c>
      <c r="H195" s="20">
        <v>560</v>
      </c>
      <c r="I195" s="20">
        <v>28</v>
      </c>
      <c r="J195" s="20">
        <v>76</v>
      </c>
      <c r="K195" s="20">
        <v>17</v>
      </c>
      <c r="L195" s="20">
        <v>8</v>
      </c>
      <c r="M195" s="20">
        <v>18</v>
      </c>
      <c r="N195" s="20">
        <v>3</v>
      </c>
      <c r="O195" s="20">
        <v>6</v>
      </c>
      <c r="P195" s="20">
        <v>8</v>
      </c>
      <c r="Q195" s="20">
        <v>3</v>
      </c>
      <c r="R195" s="20">
        <v>95</v>
      </c>
      <c r="T195" s="20">
        <v>2</v>
      </c>
      <c r="U195" s="20">
        <v>4</v>
      </c>
      <c r="V195" s="20">
        <v>0</v>
      </c>
      <c r="W195" s="20">
        <v>0</v>
      </c>
      <c r="X195" s="20">
        <v>12</v>
      </c>
      <c r="Y195" s="20">
        <v>2</v>
      </c>
      <c r="Z195" s="20">
        <v>3</v>
      </c>
      <c r="AA195" s="20">
        <v>4</v>
      </c>
      <c r="AB195" s="20">
        <v>5</v>
      </c>
      <c r="AC195" s="20">
        <v>0</v>
      </c>
      <c r="AD195" s="20">
        <v>9</v>
      </c>
      <c r="AE195" s="20">
        <f t="shared" si="3"/>
        <v>303</v>
      </c>
    </row>
    <row r="196" spans="1:31" s="275" customFormat="1" ht="16.5">
      <c r="A196" s="20">
        <v>195</v>
      </c>
      <c r="B196" s="20">
        <v>14</v>
      </c>
      <c r="C196" s="20">
        <v>66</v>
      </c>
      <c r="D196" s="20" t="s">
        <v>596</v>
      </c>
      <c r="E196" s="20"/>
      <c r="F196" s="524">
        <v>538</v>
      </c>
      <c r="G196" s="20" t="s">
        <v>33</v>
      </c>
      <c r="H196" s="20">
        <v>524</v>
      </c>
      <c r="I196" s="20">
        <v>63</v>
      </c>
      <c r="J196" s="20">
        <v>70</v>
      </c>
      <c r="K196" s="20">
        <v>16</v>
      </c>
      <c r="L196" s="20">
        <v>8</v>
      </c>
      <c r="M196" s="20">
        <v>16</v>
      </c>
      <c r="N196" s="20">
        <v>3</v>
      </c>
      <c r="O196" s="20">
        <v>7</v>
      </c>
      <c r="P196" s="20">
        <v>4</v>
      </c>
      <c r="Q196" s="20">
        <v>2</v>
      </c>
      <c r="R196" s="20">
        <v>77</v>
      </c>
      <c r="T196" s="20">
        <v>5</v>
      </c>
      <c r="U196" s="20">
        <v>3</v>
      </c>
      <c r="V196" s="20">
        <v>0</v>
      </c>
      <c r="W196" s="20">
        <v>0</v>
      </c>
      <c r="X196" s="20">
        <v>17</v>
      </c>
      <c r="Y196" s="20">
        <v>4</v>
      </c>
      <c r="Z196" s="20">
        <v>2</v>
      </c>
      <c r="AA196" s="20">
        <v>2</v>
      </c>
      <c r="AB196" s="20">
        <v>15</v>
      </c>
      <c r="AC196" s="20">
        <v>0</v>
      </c>
      <c r="AD196" s="20">
        <v>8</v>
      </c>
      <c r="AE196" s="20">
        <f t="shared" si="3"/>
        <v>322</v>
      </c>
    </row>
    <row r="197" spans="1:31" s="275" customFormat="1" ht="16.5">
      <c r="A197" s="20">
        <v>196</v>
      </c>
      <c r="B197" s="20">
        <v>14</v>
      </c>
      <c r="C197" s="20">
        <v>66</v>
      </c>
      <c r="D197" s="20" t="s">
        <v>596</v>
      </c>
      <c r="E197" s="20"/>
      <c r="F197" s="524">
        <v>538</v>
      </c>
      <c r="G197" s="20" t="s">
        <v>34</v>
      </c>
      <c r="H197" s="20">
        <v>524</v>
      </c>
      <c r="I197" s="20">
        <v>40</v>
      </c>
      <c r="J197" s="20">
        <v>58</v>
      </c>
      <c r="K197" s="20">
        <v>14</v>
      </c>
      <c r="L197" s="20">
        <v>6</v>
      </c>
      <c r="M197" s="20">
        <v>18</v>
      </c>
      <c r="N197" s="20">
        <v>4</v>
      </c>
      <c r="O197" s="20">
        <v>3</v>
      </c>
      <c r="P197" s="20">
        <v>4</v>
      </c>
      <c r="Q197" s="20">
        <v>3</v>
      </c>
      <c r="R197" s="20">
        <v>90</v>
      </c>
      <c r="T197" s="20">
        <v>9</v>
      </c>
      <c r="U197" s="20">
        <v>2</v>
      </c>
      <c r="V197" s="20">
        <v>3</v>
      </c>
      <c r="W197" s="20">
        <v>0</v>
      </c>
      <c r="X197" s="20">
        <v>15</v>
      </c>
      <c r="Y197" s="20">
        <v>2</v>
      </c>
      <c r="Z197" s="20">
        <v>3</v>
      </c>
      <c r="AA197" s="20">
        <v>2</v>
      </c>
      <c r="AB197" s="20">
        <v>7</v>
      </c>
      <c r="AC197" s="20">
        <v>1</v>
      </c>
      <c r="AD197" s="20">
        <v>0</v>
      </c>
      <c r="AE197" s="20">
        <f t="shared" si="3"/>
        <v>284</v>
      </c>
    </row>
    <row r="198" spans="1:31" s="275" customFormat="1" ht="16.5">
      <c r="A198" s="20">
        <v>197</v>
      </c>
      <c r="B198" s="20">
        <v>14</v>
      </c>
      <c r="C198" s="20">
        <v>66</v>
      </c>
      <c r="D198" s="20" t="s">
        <v>596</v>
      </c>
      <c r="E198" s="20"/>
      <c r="F198" s="524">
        <v>539</v>
      </c>
      <c r="G198" s="20" t="s">
        <v>33</v>
      </c>
      <c r="H198" s="20">
        <v>413</v>
      </c>
      <c r="I198" s="20">
        <v>41</v>
      </c>
      <c r="J198" s="20">
        <v>62</v>
      </c>
      <c r="K198" s="20">
        <v>10</v>
      </c>
      <c r="L198" s="20">
        <v>4</v>
      </c>
      <c r="M198" s="20">
        <v>10</v>
      </c>
      <c r="N198" s="20">
        <v>0</v>
      </c>
      <c r="O198" s="20">
        <v>2</v>
      </c>
      <c r="P198" s="20">
        <v>1</v>
      </c>
      <c r="Q198" s="20">
        <v>2</v>
      </c>
      <c r="R198" s="20">
        <v>49</v>
      </c>
      <c r="T198" s="20">
        <v>6</v>
      </c>
      <c r="U198" s="20">
        <v>3</v>
      </c>
      <c r="V198" s="20">
        <v>0</v>
      </c>
      <c r="W198" s="20">
        <v>0</v>
      </c>
      <c r="X198" s="20">
        <v>24</v>
      </c>
      <c r="Y198" s="20">
        <v>2</v>
      </c>
      <c r="Z198" s="20">
        <v>2</v>
      </c>
      <c r="AA198" s="20">
        <v>1</v>
      </c>
      <c r="AB198" s="20">
        <v>13</v>
      </c>
      <c r="AC198" s="20">
        <v>0</v>
      </c>
      <c r="AD198" s="20">
        <v>11</v>
      </c>
      <c r="AE198" s="20">
        <f t="shared" si="3"/>
        <v>243</v>
      </c>
    </row>
    <row r="199" spans="1:31" s="275" customFormat="1" ht="16.5">
      <c r="A199" s="20">
        <v>198</v>
      </c>
      <c r="B199" s="20">
        <v>14</v>
      </c>
      <c r="C199" s="20">
        <v>66</v>
      </c>
      <c r="D199" s="20" t="s">
        <v>596</v>
      </c>
      <c r="E199" s="20"/>
      <c r="F199" s="524">
        <v>539</v>
      </c>
      <c r="G199" s="20" t="s">
        <v>34</v>
      </c>
      <c r="H199" s="20">
        <v>412</v>
      </c>
      <c r="I199" s="20">
        <v>33</v>
      </c>
      <c r="J199" s="20">
        <v>47</v>
      </c>
      <c r="K199" s="20">
        <v>11</v>
      </c>
      <c r="L199" s="20">
        <v>6</v>
      </c>
      <c r="M199" s="20">
        <v>20</v>
      </c>
      <c r="N199" s="20">
        <v>1</v>
      </c>
      <c r="O199" s="20">
        <v>6</v>
      </c>
      <c r="P199" s="20">
        <v>4</v>
      </c>
      <c r="Q199" s="20">
        <v>3</v>
      </c>
      <c r="R199" s="20">
        <v>59</v>
      </c>
      <c r="T199" s="20">
        <v>6</v>
      </c>
      <c r="U199" s="20">
        <v>1</v>
      </c>
      <c r="V199" s="20">
        <v>1</v>
      </c>
      <c r="W199" s="20">
        <v>0</v>
      </c>
      <c r="X199" s="20">
        <v>16</v>
      </c>
      <c r="Y199" s="20">
        <v>3</v>
      </c>
      <c r="Z199" s="20">
        <v>5</v>
      </c>
      <c r="AA199" s="20">
        <v>1</v>
      </c>
      <c r="AB199" s="20">
        <v>7</v>
      </c>
      <c r="AC199" s="20">
        <v>0</v>
      </c>
      <c r="AD199" s="20">
        <v>8</v>
      </c>
      <c r="AE199" s="20">
        <f t="shared" si="3"/>
        <v>238</v>
      </c>
    </row>
    <row r="200" spans="1:31" s="275" customFormat="1" ht="16.5">
      <c r="A200" s="20">
        <v>199</v>
      </c>
      <c r="B200" s="20">
        <v>14</v>
      </c>
      <c r="C200" s="20">
        <v>66</v>
      </c>
      <c r="D200" s="20" t="s">
        <v>596</v>
      </c>
      <c r="E200" s="20"/>
      <c r="F200" s="524">
        <v>540</v>
      </c>
      <c r="G200" s="20" t="s">
        <v>33</v>
      </c>
      <c r="H200" s="20">
        <v>627</v>
      </c>
      <c r="I200" s="20">
        <v>12</v>
      </c>
      <c r="J200" s="20">
        <v>68</v>
      </c>
      <c r="K200" s="20">
        <v>15</v>
      </c>
      <c r="L200" s="20">
        <v>5</v>
      </c>
      <c r="M200" s="20">
        <v>36</v>
      </c>
      <c r="N200" s="20">
        <v>4</v>
      </c>
      <c r="O200" s="20">
        <v>0</v>
      </c>
      <c r="P200" s="20">
        <v>0</v>
      </c>
      <c r="Q200" s="20">
        <v>5</v>
      </c>
      <c r="R200" s="20">
        <v>80</v>
      </c>
      <c r="T200" s="20">
        <v>3</v>
      </c>
      <c r="U200" s="20">
        <v>1</v>
      </c>
      <c r="V200" s="20">
        <v>4</v>
      </c>
      <c r="W200" s="20">
        <v>0</v>
      </c>
      <c r="X200" s="20">
        <v>5</v>
      </c>
      <c r="Y200" s="20">
        <v>3</v>
      </c>
      <c r="Z200" s="20">
        <v>2</v>
      </c>
      <c r="AA200" s="20">
        <v>2</v>
      </c>
      <c r="AB200" s="20">
        <v>5</v>
      </c>
      <c r="AC200" s="20">
        <v>0</v>
      </c>
      <c r="AD200" s="20">
        <v>10</v>
      </c>
      <c r="AE200" s="20">
        <f t="shared" si="3"/>
        <v>260</v>
      </c>
    </row>
    <row r="201" spans="1:31" s="275" customFormat="1" ht="16.5">
      <c r="A201" s="20">
        <v>200</v>
      </c>
      <c r="B201" s="20">
        <v>14</v>
      </c>
      <c r="C201" s="20">
        <v>66</v>
      </c>
      <c r="D201" s="20" t="s">
        <v>596</v>
      </c>
      <c r="E201" s="20"/>
      <c r="F201" s="524">
        <v>540</v>
      </c>
      <c r="G201" s="20" t="s">
        <v>34</v>
      </c>
      <c r="H201" s="20">
        <v>626</v>
      </c>
      <c r="I201" s="20">
        <v>25</v>
      </c>
      <c r="J201" s="20">
        <v>81</v>
      </c>
      <c r="K201" s="20">
        <v>17</v>
      </c>
      <c r="L201" s="20">
        <v>2</v>
      </c>
      <c r="M201" s="20">
        <v>39</v>
      </c>
      <c r="N201" s="20">
        <v>3</v>
      </c>
      <c r="O201" s="20">
        <v>1</v>
      </c>
      <c r="P201" s="20">
        <v>2</v>
      </c>
      <c r="Q201" s="20">
        <v>1</v>
      </c>
      <c r="R201" s="20">
        <v>108</v>
      </c>
      <c r="T201" s="20">
        <v>1</v>
      </c>
      <c r="U201" s="20">
        <v>2</v>
      </c>
      <c r="V201" s="20">
        <v>4</v>
      </c>
      <c r="W201" s="20">
        <v>0</v>
      </c>
      <c r="X201" s="20">
        <v>6</v>
      </c>
      <c r="Y201" s="20">
        <v>1</v>
      </c>
      <c r="Z201" s="20">
        <v>0</v>
      </c>
      <c r="AA201" s="20">
        <v>5</v>
      </c>
      <c r="AB201" s="20">
        <v>6</v>
      </c>
      <c r="AC201" s="20">
        <v>0</v>
      </c>
      <c r="AD201" s="20">
        <v>12</v>
      </c>
      <c r="AE201" s="20">
        <f t="shared" si="3"/>
        <v>316</v>
      </c>
    </row>
    <row r="202" spans="1:31" s="275" customFormat="1" ht="16.5">
      <c r="A202" s="20">
        <v>201</v>
      </c>
      <c r="B202" s="20">
        <v>14</v>
      </c>
      <c r="C202" s="20">
        <v>66</v>
      </c>
      <c r="D202" s="20" t="s">
        <v>596</v>
      </c>
      <c r="E202" s="20"/>
      <c r="F202" s="524">
        <v>540</v>
      </c>
      <c r="G202" s="20" t="s">
        <v>35</v>
      </c>
      <c r="H202" s="20">
        <v>626</v>
      </c>
      <c r="I202" s="20">
        <v>17</v>
      </c>
      <c r="J202" s="20">
        <v>61</v>
      </c>
      <c r="K202" s="20">
        <v>18</v>
      </c>
      <c r="L202" s="20">
        <v>6</v>
      </c>
      <c r="M202" s="20">
        <v>33</v>
      </c>
      <c r="N202" s="20">
        <v>3</v>
      </c>
      <c r="O202" s="20">
        <v>0</v>
      </c>
      <c r="P202" s="20">
        <v>3</v>
      </c>
      <c r="Q202" s="20">
        <v>5</v>
      </c>
      <c r="R202" s="20">
        <v>80</v>
      </c>
      <c r="T202" s="20">
        <v>3</v>
      </c>
      <c r="U202" s="20">
        <v>2</v>
      </c>
      <c r="V202" s="20">
        <v>3</v>
      </c>
      <c r="W202" s="20">
        <v>0</v>
      </c>
      <c r="X202" s="20">
        <v>6</v>
      </c>
      <c r="Y202" s="20">
        <v>2</v>
      </c>
      <c r="Z202" s="20">
        <v>0</v>
      </c>
      <c r="AA202" s="20">
        <v>5</v>
      </c>
      <c r="AB202" s="20">
        <v>20</v>
      </c>
      <c r="AC202" s="20">
        <v>0</v>
      </c>
      <c r="AD202" s="20">
        <v>8</v>
      </c>
      <c r="AE202" s="20">
        <f t="shared" si="3"/>
        <v>275</v>
      </c>
    </row>
    <row r="203" spans="1:31" s="275" customFormat="1" ht="16.5">
      <c r="A203" s="20">
        <v>202</v>
      </c>
      <c r="B203" s="20">
        <v>14</v>
      </c>
      <c r="C203" s="20">
        <v>66</v>
      </c>
      <c r="D203" s="20" t="s">
        <v>596</v>
      </c>
      <c r="E203" s="20"/>
      <c r="F203" s="524">
        <v>541</v>
      </c>
      <c r="G203" s="20" t="s">
        <v>33</v>
      </c>
      <c r="H203" s="20">
        <v>745</v>
      </c>
      <c r="I203" s="20">
        <v>59</v>
      </c>
      <c r="J203" s="20">
        <v>55</v>
      </c>
      <c r="K203" s="20">
        <v>22</v>
      </c>
      <c r="L203" s="20">
        <v>9</v>
      </c>
      <c r="M203" s="20">
        <v>19</v>
      </c>
      <c r="N203" s="20">
        <v>2</v>
      </c>
      <c r="O203" s="20">
        <v>4</v>
      </c>
      <c r="P203" s="20">
        <v>5</v>
      </c>
      <c r="Q203" s="20">
        <v>5</v>
      </c>
      <c r="R203" s="20">
        <v>113</v>
      </c>
      <c r="T203" s="20">
        <v>6</v>
      </c>
      <c r="U203" s="20">
        <v>5</v>
      </c>
      <c r="V203" s="20">
        <v>3</v>
      </c>
      <c r="W203" s="20">
        <v>5</v>
      </c>
      <c r="X203" s="20">
        <v>5</v>
      </c>
      <c r="Y203" s="20">
        <v>3</v>
      </c>
      <c r="Z203" s="20">
        <v>3</v>
      </c>
      <c r="AA203" s="20">
        <v>0</v>
      </c>
      <c r="AB203" s="20">
        <v>15</v>
      </c>
      <c r="AC203" s="20">
        <v>1</v>
      </c>
      <c r="AD203" s="20">
        <v>6</v>
      </c>
      <c r="AE203" s="20">
        <f t="shared" si="3"/>
        <v>345</v>
      </c>
    </row>
    <row r="204" spans="1:31" s="275" customFormat="1" ht="16.5">
      <c r="A204" s="20">
        <v>203</v>
      </c>
      <c r="B204" s="20">
        <v>14</v>
      </c>
      <c r="C204" s="20">
        <v>66</v>
      </c>
      <c r="D204" s="20" t="s">
        <v>596</v>
      </c>
      <c r="E204" s="20"/>
      <c r="F204" s="524">
        <v>541</v>
      </c>
      <c r="G204" s="20" t="s">
        <v>34</v>
      </c>
      <c r="H204" s="20">
        <v>745</v>
      </c>
      <c r="I204" s="20">
        <v>52</v>
      </c>
      <c r="J204" s="20">
        <v>57</v>
      </c>
      <c r="K204" s="20">
        <v>20</v>
      </c>
      <c r="L204" s="20">
        <v>7</v>
      </c>
      <c r="M204" s="20">
        <v>31</v>
      </c>
      <c r="N204" s="20">
        <v>4</v>
      </c>
      <c r="O204" s="20">
        <v>2</v>
      </c>
      <c r="P204" s="20">
        <v>7</v>
      </c>
      <c r="Q204" s="20">
        <v>3</v>
      </c>
      <c r="R204" s="20">
        <v>107</v>
      </c>
      <c r="T204" s="20">
        <v>7</v>
      </c>
      <c r="U204" s="20">
        <v>0</v>
      </c>
      <c r="V204" s="20">
        <v>2</v>
      </c>
      <c r="W204" s="20">
        <v>0</v>
      </c>
      <c r="X204" s="20">
        <v>6</v>
      </c>
      <c r="Y204" s="20">
        <v>6</v>
      </c>
      <c r="Z204" s="20">
        <v>1</v>
      </c>
      <c r="AA204" s="20">
        <v>3</v>
      </c>
      <c r="AB204" s="20">
        <v>21</v>
      </c>
      <c r="AC204" s="20">
        <v>0</v>
      </c>
      <c r="AD204" s="20">
        <v>13</v>
      </c>
      <c r="AE204" s="20">
        <f t="shared" si="3"/>
        <v>349</v>
      </c>
    </row>
    <row r="205" spans="1:31" s="275" customFormat="1" ht="16.5">
      <c r="A205" s="20">
        <v>204</v>
      </c>
      <c r="B205" s="20">
        <v>14</v>
      </c>
      <c r="C205" s="20">
        <v>66</v>
      </c>
      <c r="D205" s="20" t="s">
        <v>596</v>
      </c>
      <c r="E205" s="20"/>
      <c r="F205" s="524">
        <v>541</v>
      </c>
      <c r="G205" s="20" t="s">
        <v>35</v>
      </c>
      <c r="H205" s="20">
        <v>744</v>
      </c>
      <c r="I205" s="20">
        <v>67</v>
      </c>
      <c r="J205" s="20">
        <v>62</v>
      </c>
      <c r="K205" s="20">
        <v>14</v>
      </c>
      <c r="L205" s="20">
        <v>9</v>
      </c>
      <c r="M205" s="20">
        <v>30</v>
      </c>
      <c r="N205" s="20">
        <v>3</v>
      </c>
      <c r="O205" s="20">
        <v>6</v>
      </c>
      <c r="P205" s="20">
        <v>7</v>
      </c>
      <c r="Q205" s="20">
        <v>3</v>
      </c>
      <c r="R205" s="20">
        <v>117</v>
      </c>
      <c r="T205" s="20">
        <v>3</v>
      </c>
      <c r="U205" s="20">
        <v>5</v>
      </c>
      <c r="V205" s="20">
        <v>4</v>
      </c>
      <c r="W205" s="20">
        <v>0</v>
      </c>
      <c r="X205" s="20">
        <v>6</v>
      </c>
      <c r="Y205" s="20">
        <v>2</v>
      </c>
      <c r="Z205" s="20">
        <v>3</v>
      </c>
      <c r="AA205" s="20">
        <v>2</v>
      </c>
      <c r="AB205" s="20">
        <v>12</v>
      </c>
      <c r="AC205" s="20">
        <v>0</v>
      </c>
      <c r="AD205" s="20">
        <v>14</v>
      </c>
      <c r="AE205" s="20">
        <f t="shared" si="3"/>
        <v>369</v>
      </c>
    </row>
    <row r="206" spans="1:31" s="275" customFormat="1" ht="16.5">
      <c r="A206" s="20">
        <v>205</v>
      </c>
      <c r="B206" s="20">
        <v>14</v>
      </c>
      <c r="C206" s="20">
        <v>66</v>
      </c>
      <c r="D206" s="20" t="s">
        <v>596</v>
      </c>
      <c r="E206" s="20"/>
      <c r="F206" s="524">
        <v>542</v>
      </c>
      <c r="G206" s="20" t="s">
        <v>33</v>
      </c>
      <c r="H206" s="20">
        <v>616</v>
      </c>
      <c r="I206" s="20">
        <v>39</v>
      </c>
      <c r="J206" s="20">
        <v>72</v>
      </c>
      <c r="K206" s="20">
        <v>20</v>
      </c>
      <c r="L206" s="20">
        <v>6</v>
      </c>
      <c r="M206" s="20">
        <v>36</v>
      </c>
      <c r="N206" s="20">
        <v>6</v>
      </c>
      <c r="O206" s="20">
        <v>1</v>
      </c>
      <c r="P206" s="20">
        <v>3</v>
      </c>
      <c r="Q206" s="20">
        <v>2</v>
      </c>
      <c r="R206" s="20">
        <v>90</v>
      </c>
      <c r="T206" s="20">
        <v>10</v>
      </c>
      <c r="U206" s="20">
        <v>0</v>
      </c>
      <c r="V206" s="20">
        <v>2</v>
      </c>
      <c r="W206" s="20">
        <v>0</v>
      </c>
      <c r="X206" s="20">
        <v>3</v>
      </c>
      <c r="Y206" s="20">
        <v>2</v>
      </c>
      <c r="Z206" s="20">
        <v>3</v>
      </c>
      <c r="AA206" s="20">
        <v>4</v>
      </c>
      <c r="AB206" s="20">
        <v>19</v>
      </c>
      <c r="AC206" s="20">
        <v>0</v>
      </c>
      <c r="AD206" s="20">
        <v>8</v>
      </c>
      <c r="AE206" s="20">
        <f t="shared" si="3"/>
        <v>326</v>
      </c>
    </row>
    <row r="207" spans="1:31" s="275" customFormat="1" ht="16.5">
      <c r="A207" s="20">
        <v>206</v>
      </c>
      <c r="B207" s="20">
        <v>14</v>
      </c>
      <c r="C207" s="20">
        <v>66</v>
      </c>
      <c r="D207" s="20" t="s">
        <v>596</v>
      </c>
      <c r="E207" s="20"/>
      <c r="F207" s="524">
        <v>542</v>
      </c>
      <c r="G207" s="20" t="s">
        <v>34</v>
      </c>
      <c r="H207" s="20">
        <v>615</v>
      </c>
      <c r="I207" s="20">
        <v>39</v>
      </c>
      <c r="J207" s="20">
        <v>58</v>
      </c>
      <c r="K207" s="20">
        <v>23</v>
      </c>
      <c r="L207" s="20">
        <v>7</v>
      </c>
      <c r="M207" s="20">
        <v>27</v>
      </c>
      <c r="N207" s="20">
        <v>7</v>
      </c>
      <c r="O207" s="20">
        <v>2</v>
      </c>
      <c r="P207" s="20">
        <v>4</v>
      </c>
      <c r="Q207" s="20">
        <v>0</v>
      </c>
      <c r="R207" s="20">
        <v>103</v>
      </c>
      <c r="T207" s="20">
        <v>5</v>
      </c>
      <c r="U207" s="20">
        <v>1</v>
      </c>
      <c r="V207" s="20">
        <v>1</v>
      </c>
      <c r="W207" s="20">
        <v>0</v>
      </c>
      <c r="X207" s="20">
        <v>9</v>
      </c>
      <c r="Y207" s="20">
        <v>2</v>
      </c>
      <c r="Z207" s="20">
        <v>1</v>
      </c>
      <c r="AA207" s="20">
        <v>2</v>
      </c>
      <c r="AB207" s="20">
        <v>13</v>
      </c>
      <c r="AC207" s="20">
        <v>1</v>
      </c>
      <c r="AD207" s="20">
        <v>15</v>
      </c>
      <c r="AE207" s="20">
        <f t="shared" si="3"/>
        <v>320</v>
      </c>
    </row>
    <row r="208" spans="1:31" s="275" customFormat="1" ht="16.5">
      <c r="A208" s="20">
        <v>207</v>
      </c>
      <c r="B208" s="20">
        <v>14</v>
      </c>
      <c r="C208" s="20">
        <v>66</v>
      </c>
      <c r="D208" s="20" t="s">
        <v>596</v>
      </c>
      <c r="E208" s="20"/>
      <c r="F208" s="524">
        <v>543</v>
      </c>
      <c r="G208" s="20" t="s">
        <v>33</v>
      </c>
      <c r="H208" s="20">
        <v>645</v>
      </c>
      <c r="I208" s="20">
        <v>43</v>
      </c>
      <c r="J208" s="20">
        <v>88</v>
      </c>
      <c r="K208" s="20">
        <v>16</v>
      </c>
      <c r="L208" s="20">
        <v>5</v>
      </c>
      <c r="M208" s="20">
        <v>20</v>
      </c>
      <c r="N208" s="20">
        <v>5</v>
      </c>
      <c r="O208" s="20">
        <v>3</v>
      </c>
      <c r="P208" s="20">
        <v>1</v>
      </c>
      <c r="Q208" s="20">
        <v>3</v>
      </c>
      <c r="R208" s="20">
        <v>75</v>
      </c>
      <c r="T208" s="20">
        <v>6</v>
      </c>
      <c r="U208" s="20">
        <v>2</v>
      </c>
      <c r="V208" s="20">
        <v>2</v>
      </c>
      <c r="W208" s="20">
        <v>0</v>
      </c>
      <c r="X208" s="20">
        <v>9</v>
      </c>
      <c r="Y208" s="20">
        <v>3</v>
      </c>
      <c r="Z208" s="20">
        <v>6</v>
      </c>
      <c r="AA208" s="20">
        <v>5</v>
      </c>
      <c r="AB208" s="20">
        <v>14</v>
      </c>
      <c r="AC208" s="20">
        <v>0</v>
      </c>
      <c r="AD208" s="20">
        <v>14</v>
      </c>
      <c r="AE208" s="20">
        <f t="shared" si="3"/>
        <v>320</v>
      </c>
    </row>
    <row r="209" spans="1:31" s="275" customFormat="1" ht="16.5">
      <c r="A209" s="20">
        <v>208</v>
      </c>
      <c r="B209" s="20">
        <v>14</v>
      </c>
      <c r="C209" s="20">
        <v>66</v>
      </c>
      <c r="D209" s="20" t="s">
        <v>596</v>
      </c>
      <c r="E209" s="20"/>
      <c r="F209" s="524">
        <v>543</v>
      </c>
      <c r="G209" s="20" t="s">
        <v>34</v>
      </c>
      <c r="H209" s="20">
        <v>645</v>
      </c>
      <c r="I209" s="20">
        <v>39</v>
      </c>
      <c r="J209" s="20">
        <v>71</v>
      </c>
      <c r="K209" s="20">
        <v>22</v>
      </c>
      <c r="L209" s="20">
        <v>4</v>
      </c>
      <c r="M209" s="20">
        <v>31</v>
      </c>
      <c r="N209" s="20">
        <v>1</v>
      </c>
      <c r="O209" s="20">
        <v>8</v>
      </c>
      <c r="P209" s="20">
        <v>3</v>
      </c>
      <c r="Q209" s="20">
        <v>0</v>
      </c>
      <c r="R209" s="20">
        <v>85</v>
      </c>
      <c r="T209" s="20">
        <v>9</v>
      </c>
      <c r="U209" s="20">
        <v>5</v>
      </c>
      <c r="V209" s="20">
        <v>3</v>
      </c>
      <c r="W209" s="20">
        <v>0</v>
      </c>
      <c r="X209" s="20">
        <v>6</v>
      </c>
      <c r="Y209" s="20">
        <v>5</v>
      </c>
      <c r="Z209" s="20">
        <v>6</v>
      </c>
      <c r="AA209" s="20">
        <v>5</v>
      </c>
      <c r="AB209" s="20">
        <v>16</v>
      </c>
      <c r="AC209" s="20">
        <v>0</v>
      </c>
      <c r="AD209" s="20">
        <v>12</v>
      </c>
      <c r="AE209" s="20">
        <f t="shared" si="3"/>
        <v>331</v>
      </c>
    </row>
    <row r="210" spans="1:31" s="275" customFormat="1" ht="16.5">
      <c r="A210" s="20">
        <v>209</v>
      </c>
      <c r="B210" s="20">
        <v>14</v>
      </c>
      <c r="C210" s="20">
        <v>66</v>
      </c>
      <c r="D210" s="20" t="s">
        <v>596</v>
      </c>
      <c r="E210" s="20"/>
      <c r="F210" s="524">
        <v>543</v>
      </c>
      <c r="G210" s="20" t="s">
        <v>35</v>
      </c>
      <c r="H210" s="20">
        <v>645</v>
      </c>
      <c r="I210" s="20">
        <v>40</v>
      </c>
      <c r="J210" s="20">
        <v>74</v>
      </c>
      <c r="K210" s="20">
        <v>22</v>
      </c>
      <c r="L210" s="20">
        <v>6</v>
      </c>
      <c r="M210" s="20">
        <v>23</v>
      </c>
      <c r="N210" s="20">
        <v>2</v>
      </c>
      <c r="O210" s="20">
        <v>4</v>
      </c>
      <c r="P210" s="20">
        <v>4</v>
      </c>
      <c r="Q210" s="20">
        <v>2</v>
      </c>
      <c r="R210" s="20">
        <v>92</v>
      </c>
      <c r="T210" s="20">
        <v>2</v>
      </c>
      <c r="U210" s="20">
        <v>0</v>
      </c>
      <c r="V210" s="20">
        <v>2</v>
      </c>
      <c r="W210" s="20">
        <v>0</v>
      </c>
      <c r="X210" s="20">
        <v>8</v>
      </c>
      <c r="Y210" s="20">
        <v>4</v>
      </c>
      <c r="Z210" s="20">
        <v>3</v>
      </c>
      <c r="AA210" s="20">
        <v>3</v>
      </c>
      <c r="AB210" s="20">
        <v>11</v>
      </c>
      <c r="AC210" s="20">
        <v>0</v>
      </c>
      <c r="AD210" s="20">
        <v>12</v>
      </c>
      <c r="AE210" s="20">
        <f t="shared" si="3"/>
        <v>314</v>
      </c>
    </row>
    <row r="211" spans="1:31" s="275" customFormat="1" ht="16.5">
      <c r="A211" s="20">
        <v>210</v>
      </c>
      <c r="B211" s="20">
        <v>14</v>
      </c>
      <c r="C211" s="20">
        <v>66</v>
      </c>
      <c r="D211" s="20" t="s">
        <v>596</v>
      </c>
      <c r="E211" s="20"/>
      <c r="F211" s="524">
        <v>543</v>
      </c>
      <c r="G211" s="20" t="s">
        <v>199</v>
      </c>
      <c r="H211" s="20">
        <v>645</v>
      </c>
      <c r="I211" s="20">
        <v>33</v>
      </c>
      <c r="J211" s="20">
        <v>65</v>
      </c>
      <c r="K211" s="20">
        <v>22</v>
      </c>
      <c r="L211" s="20">
        <v>3</v>
      </c>
      <c r="M211" s="20">
        <v>17</v>
      </c>
      <c r="N211" s="20">
        <v>2</v>
      </c>
      <c r="O211" s="20">
        <v>1</v>
      </c>
      <c r="P211" s="20">
        <v>3</v>
      </c>
      <c r="Q211" s="20">
        <v>2</v>
      </c>
      <c r="R211" s="20">
        <v>85</v>
      </c>
      <c r="T211" s="20">
        <v>7</v>
      </c>
      <c r="U211" s="20">
        <v>2</v>
      </c>
      <c r="V211" s="20">
        <v>1</v>
      </c>
      <c r="W211" s="20">
        <v>0</v>
      </c>
      <c r="X211" s="20">
        <v>6</v>
      </c>
      <c r="Y211" s="20">
        <v>3</v>
      </c>
      <c r="Z211" s="20">
        <v>7</v>
      </c>
      <c r="AA211" s="20">
        <v>4</v>
      </c>
      <c r="AB211" s="20">
        <v>10</v>
      </c>
      <c r="AC211" s="20">
        <v>0</v>
      </c>
      <c r="AD211" s="20">
        <v>12</v>
      </c>
      <c r="AE211" s="20">
        <f t="shared" si="3"/>
        <v>285</v>
      </c>
    </row>
    <row r="212" spans="1:31" s="275" customFormat="1" ht="16.5">
      <c r="A212" s="20">
        <v>211</v>
      </c>
      <c r="B212" s="20">
        <v>14</v>
      </c>
      <c r="C212" s="20">
        <v>66</v>
      </c>
      <c r="D212" s="20" t="s">
        <v>596</v>
      </c>
      <c r="E212" s="20"/>
      <c r="F212" s="524">
        <v>543</v>
      </c>
      <c r="G212" s="20" t="s">
        <v>337</v>
      </c>
      <c r="H212" s="20">
        <v>645</v>
      </c>
      <c r="I212" s="20">
        <v>26</v>
      </c>
      <c r="J212" s="20">
        <v>71</v>
      </c>
      <c r="K212" s="20">
        <v>27</v>
      </c>
      <c r="L212" s="20">
        <v>3</v>
      </c>
      <c r="M212" s="20">
        <v>33</v>
      </c>
      <c r="N212" s="20">
        <v>4</v>
      </c>
      <c r="O212" s="20">
        <v>3</v>
      </c>
      <c r="P212" s="20">
        <v>6</v>
      </c>
      <c r="Q212" s="20">
        <v>3</v>
      </c>
      <c r="R212" s="20">
        <v>80</v>
      </c>
      <c r="T212" s="20">
        <v>3</v>
      </c>
      <c r="U212" s="20">
        <v>5</v>
      </c>
      <c r="V212" s="20">
        <v>4</v>
      </c>
      <c r="W212" s="20">
        <v>0</v>
      </c>
      <c r="X212" s="20">
        <v>4</v>
      </c>
      <c r="Y212" s="20">
        <v>5</v>
      </c>
      <c r="Z212" s="20">
        <v>3</v>
      </c>
      <c r="AA212" s="20">
        <v>4</v>
      </c>
      <c r="AB212" s="20">
        <v>0</v>
      </c>
      <c r="AC212" s="20">
        <v>0</v>
      </c>
      <c r="AD212" s="20">
        <v>12</v>
      </c>
      <c r="AE212" s="20">
        <f t="shared" si="3"/>
        <v>296</v>
      </c>
    </row>
    <row r="213" spans="1:31" s="275" customFormat="1" ht="16.5">
      <c r="A213" s="20">
        <v>212</v>
      </c>
      <c r="B213" s="20">
        <v>14</v>
      </c>
      <c r="C213" s="20">
        <v>66</v>
      </c>
      <c r="D213" s="20" t="s">
        <v>596</v>
      </c>
      <c r="E213" s="20"/>
      <c r="F213" s="524">
        <v>543</v>
      </c>
      <c r="G213" s="20" t="s">
        <v>338</v>
      </c>
      <c r="H213" s="20">
        <v>645</v>
      </c>
      <c r="I213" s="20">
        <v>46</v>
      </c>
      <c r="J213" s="20">
        <v>85</v>
      </c>
      <c r="K213" s="20">
        <v>17</v>
      </c>
      <c r="L213" s="20">
        <v>7</v>
      </c>
      <c r="M213" s="20">
        <v>30</v>
      </c>
      <c r="N213" s="20">
        <v>2</v>
      </c>
      <c r="O213" s="20">
        <v>5</v>
      </c>
      <c r="P213" s="20">
        <v>5</v>
      </c>
      <c r="Q213" s="20">
        <v>6</v>
      </c>
      <c r="R213" s="20">
        <v>77</v>
      </c>
      <c r="T213" s="20">
        <v>7</v>
      </c>
      <c r="U213" s="20">
        <v>5</v>
      </c>
      <c r="V213" s="20">
        <v>2</v>
      </c>
      <c r="W213" s="20">
        <v>0</v>
      </c>
      <c r="X213" s="20">
        <v>4</v>
      </c>
      <c r="Y213" s="20">
        <v>7</v>
      </c>
      <c r="Z213" s="20">
        <v>3</v>
      </c>
      <c r="AA213" s="20">
        <v>2</v>
      </c>
      <c r="AB213" s="20">
        <v>15</v>
      </c>
      <c r="AC213" s="20">
        <v>0</v>
      </c>
      <c r="AD213" s="20">
        <v>5</v>
      </c>
      <c r="AE213" s="20">
        <f t="shared" si="3"/>
        <v>330</v>
      </c>
    </row>
    <row r="214" spans="1:31" s="275" customFormat="1" ht="16.5">
      <c r="A214" s="20">
        <v>213</v>
      </c>
      <c r="B214" s="20">
        <v>14</v>
      </c>
      <c r="C214" s="20">
        <v>66</v>
      </c>
      <c r="D214" s="20" t="s">
        <v>596</v>
      </c>
      <c r="E214" s="20"/>
      <c r="F214" s="524">
        <v>543</v>
      </c>
      <c r="G214" s="20" t="s">
        <v>346</v>
      </c>
      <c r="H214" s="20">
        <v>645</v>
      </c>
      <c r="I214" s="20">
        <v>37</v>
      </c>
      <c r="J214" s="20">
        <v>72</v>
      </c>
      <c r="K214" s="20">
        <v>16</v>
      </c>
      <c r="L214" s="20">
        <v>6</v>
      </c>
      <c r="M214" s="20">
        <v>27</v>
      </c>
      <c r="N214" s="20">
        <v>3</v>
      </c>
      <c r="O214" s="20">
        <v>5</v>
      </c>
      <c r="P214" s="20">
        <v>5</v>
      </c>
      <c r="Q214" s="20">
        <v>2</v>
      </c>
      <c r="R214" s="20">
        <v>94</v>
      </c>
      <c r="T214" s="20">
        <v>9</v>
      </c>
      <c r="U214" s="20">
        <v>0</v>
      </c>
      <c r="V214" s="20">
        <v>1</v>
      </c>
      <c r="W214" s="20">
        <v>0</v>
      </c>
      <c r="X214" s="20">
        <v>8</v>
      </c>
      <c r="Y214" s="20">
        <v>3</v>
      </c>
      <c r="Z214" s="20">
        <v>2</v>
      </c>
      <c r="AA214" s="20">
        <v>1</v>
      </c>
      <c r="AB214" s="20">
        <v>7</v>
      </c>
      <c r="AC214" s="20">
        <v>0</v>
      </c>
      <c r="AD214" s="20">
        <v>6</v>
      </c>
      <c r="AE214" s="20">
        <f t="shared" si="3"/>
        <v>304</v>
      </c>
    </row>
    <row r="215" spans="1:31" s="275" customFormat="1" ht="16.5">
      <c r="A215" s="20">
        <v>214</v>
      </c>
      <c r="B215" s="20">
        <v>14</v>
      </c>
      <c r="C215" s="20">
        <v>66</v>
      </c>
      <c r="D215" s="20" t="s">
        <v>596</v>
      </c>
      <c r="E215" s="20"/>
      <c r="F215" s="524">
        <v>544</v>
      </c>
      <c r="G215" s="20" t="s">
        <v>33</v>
      </c>
      <c r="H215" s="20">
        <v>566</v>
      </c>
      <c r="I215" s="20">
        <v>37</v>
      </c>
      <c r="J215" s="20">
        <v>56</v>
      </c>
      <c r="K215" s="20">
        <v>20</v>
      </c>
      <c r="L215" s="20">
        <v>11</v>
      </c>
      <c r="M215" s="20">
        <v>17</v>
      </c>
      <c r="N215" s="20">
        <v>5</v>
      </c>
      <c r="O215" s="20">
        <v>7</v>
      </c>
      <c r="P215" s="20">
        <v>7</v>
      </c>
      <c r="Q215" s="20">
        <v>4</v>
      </c>
      <c r="R215" s="20">
        <v>73</v>
      </c>
      <c r="T215" s="20">
        <v>6</v>
      </c>
      <c r="U215" s="20">
        <v>2</v>
      </c>
      <c r="V215" s="20">
        <v>3</v>
      </c>
      <c r="W215" s="20">
        <v>0</v>
      </c>
      <c r="X215" s="20">
        <v>5</v>
      </c>
      <c r="Y215" s="20">
        <v>2</v>
      </c>
      <c r="Z215" s="20">
        <v>6</v>
      </c>
      <c r="AA215" s="20">
        <v>3</v>
      </c>
      <c r="AB215" s="20">
        <v>9</v>
      </c>
      <c r="AC215" s="20">
        <v>1</v>
      </c>
      <c r="AD215" s="20">
        <v>12</v>
      </c>
      <c r="AE215" s="20">
        <f t="shared" si="3"/>
        <v>286</v>
      </c>
    </row>
    <row r="216" spans="1:31" s="275" customFormat="1" ht="16.5">
      <c r="A216" s="20">
        <v>215</v>
      </c>
      <c r="B216" s="20">
        <v>14</v>
      </c>
      <c r="C216" s="20">
        <v>66</v>
      </c>
      <c r="D216" s="20" t="s">
        <v>596</v>
      </c>
      <c r="E216" s="20"/>
      <c r="F216" s="524">
        <v>544</v>
      </c>
      <c r="G216" s="20" t="s">
        <v>34</v>
      </c>
      <c r="H216" s="20">
        <v>565</v>
      </c>
      <c r="I216" s="20">
        <v>32</v>
      </c>
      <c r="J216" s="20">
        <v>61</v>
      </c>
      <c r="K216" s="20">
        <v>23</v>
      </c>
      <c r="L216" s="20">
        <v>13</v>
      </c>
      <c r="M216" s="20">
        <v>24</v>
      </c>
      <c r="N216" s="20">
        <v>2</v>
      </c>
      <c r="O216" s="20">
        <v>13</v>
      </c>
      <c r="P216" s="20">
        <v>3</v>
      </c>
      <c r="Q216" s="20">
        <v>6</v>
      </c>
      <c r="R216" s="20">
        <v>80</v>
      </c>
      <c r="T216" s="20">
        <v>5</v>
      </c>
      <c r="U216" s="20">
        <v>0</v>
      </c>
      <c r="V216" s="20">
        <v>2</v>
      </c>
      <c r="W216" s="20">
        <v>0</v>
      </c>
      <c r="X216" s="20">
        <v>7</v>
      </c>
      <c r="Y216" s="20">
        <v>6</v>
      </c>
      <c r="Z216" s="20">
        <v>8</v>
      </c>
      <c r="AA216" s="20">
        <v>2</v>
      </c>
      <c r="AB216" s="20">
        <v>12</v>
      </c>
      <c r="AC216" s="20">
        <v>0</v>
      </c>
      <c r="AD216" s="20">
        <v>11</v>
      </c>
      <c r="AE216" s="20">
        <f t="shared" si="3"/>
        <v>310</v>
      </c>
    </row>
    <row r="217" spans="1:31" s="275" customFormat="1" ht="16.5">
      <c r="A217" s="20">
        <v>216</v>
      </c>
      <c r="B217" s="20">
        <v>14</v>
      </c>
      <c r="C217" s="20">
        <v>66</v>
      </c>
      <c r="D217" s="20" t="s">
        <v>596</v>
      </c>
      <c r="E217" s="20"/>
      <c r="F217" s="524">
        <v>545</v>
      </c>
      <c r="G217" s="20" t="s">
        <v>33</v>
      </c>
      <c r="H217" s="20">
        <v>389</v>
      </c>
      <c r="I217" s="20">
        <v>50</v>
      </c>
      <c r="J217" s="20">
        <v>56</v>
      </c>
      <c r="K217" s="20">
        <v>9</v>
      </c>
      <c r="L217" s="20">
        <v>2</v>
      </c>
      <c r="M217" s="20">
        <v>15</v>
      </c>
      <c r="N217" s="20">
        <v>2</v>
      </c>
      <c r="O217" s="20">
        <v>5</v>
      </c>
      <c r="P217" s="20">
        <v>7</v>
      </c>
      <c r="Q217" s="20">
        <v>0</v>
      </c>
      <c r="R217" s="20">
        <v>41</v>
      </c>
      <c r="T217" s="20">
        <v>5</v>
      </c>
      <c r="U217" s="20">
        <v>1</v>
      </c>
      <c r="V217" s="20">
        <v>1</v>
      </c>
      <c r="W217" s="20">
        <v>0</v>
      </c>
      <c r="X217" s="20">
        <v>20</v>
      </c>
      <c r="Y217" s="20">
        <v>3</v>
      </c>
      <c r="Z217" s="20">
        <v>0</v>
      </c>
      <c r="AA217" s="20">
        <v>3</v>
      </c>
      <c r="AB217" s="20">
        <v>6</v>
      </c>
      <c r="AC217" s="20">
        <v>0</v>
      </c>
      <c r="AD217" s="20">
        <v>6</v>
      </c>
      <c r="AE217" s="20">
        <f t="shared" si="3"/>
        <v>232</v>
      </c>
    </row>
    <row r="218" spans="1:31" s="275" customFormat="1" ht="16.5">
      <c r="A218" s="20">
        <v>217</v>
      </c>
      <c r="B218" s="20">
        <v>14</v>
      </c>
      <c r="C218" s="20">
        <v>66</v>
      </c>
      <c r="D218" s="20" t="s">
        <v>596</v>
      </c>
      <c r="E218" s="20"/>
      <c r="F218" s="524">
        <v>545</v>
      </c>
      <c r="G218" s="20" t="s">
        <v>34</v>
      </c>
      <c r="H218" s="20">
        <v>389</v>
      </c>
      <c r="I218" s="20">
        <v>43</v>
      </c>
      <c r="J218" s="20">
        <v>51</v>
      </c>
      <c r="K218" s="20">
        <v>9</v>
      </c>
      <c r="L218" s="20">
        <v>7</v>
      </c>
      <c r="M218" s="20">
        <v>7</v>
      </c>
      <c r="N218" s="20">
        <v>6</v>
      </c>
      <c r="O218" s="20">
        <v>2</v>
      </c>
      <c r="P218" s="20">
        <v>1</v>
      </c>
      <c r="Q218" s="20">
        <v>0</v>
      </c>
      <c r="R218" s="20">
        <v>41</v>
      </c>
      <c r="T218" s="20">
        <v>3</v>
      </c>
      <c r="U218" s="20">
        <v>1</v>
      </c>
      <c r="V218" s="20">
        <v>2</v>
      </c>
      <c r="W218" s="20">
        <v>0</v>
      </c>
      <c r="X218" s="20">
        <v>16</v>
      </c>
      <c r="Y218" s="20">
        <v>5</v>
      </c>
      <c r="Z218" s="20">
        <v>6</v>
      </c>
      <c r="AA218" s="20">
        <v>1</v>
      </c>
      <c r="AB218" s="20">
        <v>21</v>
      </c>
      <c r="AC218" s="20">
        <v>1</v>
      </c>
      <c r="AD218" s="20">
        <v>5</v>
      </c>
      <c r="AE218" s="20">
        <f t="shared" si="3"/>
        <v>228</v>
      </c>
    </row>
    <row r="219" spans="1:31" s="275" customFormat="1" ht="16.5">
      <c r="A219" s="20">
        <v>218</v>
      </c>
      <c r="B219" s="20">
        <v>14</v>
      </c>
      <c r="C219" s="20">
        <v>66</v>
      </c>
      <c r="D219" s="20" t="s">
        <v>596</v>
      </c>
      <c r="E219" s="20"/>
      <c r="F219" s="524">
        <v>545</v>
      </c>
      <c r="G219" s="20" t="s">
        <v>36</v>
      </c>
      <c r="H219" s="20"/>
      <c r="I219" s="20">
        <v>10</v>
      </c>
      <c r="J219" s="20">
        <v>16</v>
      </c>
      <c r="K219" s="20">
        <v>6</v>
      </c>
      <c r="L219" s="20">
        <v>0</v>
      </c>
      <c r="M219" s="20">
        <v>4</v>
      </c>
      <c r="N219" s="20">
        <v>0</v>
      </c>
      <c r="O219" s="20">
        <v>0</v>
      </c>
      <c r="P219" s="20">
        <v>1</v>
      </c>
      <c r="Q219" s="20">
        <v>1</v>
      </c>
      <c r="R219" s="20">
        <v>27</v>
      </c>
      <c r="T219" s="20">
        <v>2</v>
      </c>
      <c r="U219" s="20">
        <v>0</v>
      </c>
      <c r="V219" s="20">
        <v>1</v>
      </c>
      <c r="W219" s="20">
        <v>0</v>
      </c>
      <c r="X219" s="20">
        <v>2</v>
      </c>
      <c r="Y219" s="20">
        <v>4</v>
      </c>
      <c r="Z219" s="20">
        <v>0</v>
      </c>
      <c r="AA219" s="20">
        <v>2</v>
      </c>
      <c r="AB219" s="20">
        <v>13</v>
      </c>
      <c r="AC219" s="20">
        <v>0</v>
      </c>
      <c r="AD219" s="20">
        <v>8</v>
      </c>
      <c r="AE219" s="20">
        <f t="shared" si="3"/>
        <v>97</v>
      </c>
    </row>
    <row r="220" spans="1:31" s="275" customFormat="1" ht="16.5">
      <c r="A220" s="20">
        <v>219</v>
      </c>
      <c r="B220" s="20">
        <v>14</v>
      </c>
      <c r="C220" s="20">
        <v>66</v>
      </c>
      <c r="D220" s="20" t="s">
        <v>596</v>
      </c>
      <c r="E220" s="20"/>
      <c r="F220" s="524">
        <v>546</v>
      </c>
      <c r="G220" s="20" t="s">
        <v>33</v>
      </c>
      <c r="H220" s="20">
        <v>653</v>
      </c>
      <c r="I220" s="20">
        <v>50</v>
      </c>
      <c r="J220" s="20">
        <v>88</v>
      </c>
      <c r="K220" s="20">
        <v>16</v>
      </c>
      <c r="L220" s="20">
        <v>5</v>
      </c>
      <c r="M220" s="20">
        <v>22</v>
      </c>
      <c r="N220" s="20">
        <v>1</v>
      </c>
      <c r="O220" s="20">
        <v>11</v>
      </c>
      <c r="P220" s="20">
        <v>3</v>
      </c>
      <c r="Q220" s="20">
        <v>4</v>
      </c>
      <c r="R220" s="20">
        <v>67</v>
      </c>
      <c r="T220" s="20">
        <v>12</v>
      </c>
      <c r="U220" s="20">
        <v>2</v>
      </c>
      <c r="V220" s="20">
        <v>5</v>
      </c>
      <c r="W220" s="20">
        <v>0</v>
      </c>
      <c r="X220" s="20">
        <v>22</v>
      </c>
      <c r="Y220" s="20">
        <v>6</v>
      </c>
      <c r="Z220" s="20">
        <v>6</v>
      </c>
      <c r="AA220" s="20">
        <v>3</v>
      </c>
      <c r="AB220" s="20">
        <v>15</v>
      </c>
      <c r="AC220" s="20">
        <v>1</v>
      </c>
      <c r="AD220" s="20">
        <v>16</v>
      </c>
      <c r="AE220" s="20">
        <f t="shared" si="3"/>
        <v>355</v>
      </c>
    </row>
    <row r="221" spans="1:31" s="275" customFormat="1" ht="16.5">
      <c r="A221" s="20">
        <v>220</v>
      </c>
      <c r="B221" s="20">
        <v>14</v>
      </c>
      <c r="C221" s="20">
        <v>66</v>
      </c>
      <c r="D221" s="20" t="s">
        <v>596</v>
      </c>
      <c r="E221" s="289"/>
      <c r="F221" s="524">
        <v>547</v>
      </c>
      <c r="G221" s="20" t="s">
        <v>33</v>
      </c>
      <c r="H221" s="20">
        <v>643</v>
      </c>
      <c r="I221" s="20">
        <v>65</v>
      </c>
      <c r="J221" s="20">
        <v>90</v>
      </c>
      <c r="K221" s="20">
        <v>16</v>
      </c>
      <c r="L221" s="20">
        <v>5</v>
      </c>
      <c r="M221" s="20">
        <v>25</v>
      </c>
      <c r="N221" s="20">
        <v>4</v>
      </c>
      <c r="O221" s="20">
        <v>13</v>
      </c>
      <c r="P221" s="20">
        <v>1</v>
      </c>
      <c r="Q221" s="20">
        <v>7</v>
      </c>
      <c r="R221" s="20">
        <v>77</v>
      </c>
      <c r="T221" s="20">
        <v>8</v>
      </c>
      <c r="U221" s="20">
        <v>9</v>
      </c>
      <c r="V221" s="20">
        <v>1</v>
      </c>
      <c r="W221" s="20">
        <v>0</v>
      </c>
      <c r="X221" s="20">
        <v>32</v>
      </c>
      <c r="Y221" s="20">
        <v>12</v>
      </c>
      <c r="Z221" s="20">
        <v>2</v>
      </c>
      <c r="AA221" s="20">
        <v>6</v>
      </c>
      <c r="AB221" s="20">
        <v>20</v>
      </c>
      <c r="AC221" s="20">
        <v>1</v>
      </c>
      <c r="AD221" s="20">
        <v>15</v>
      </c>
      <c r="AE221" s="20">
        <f t="shared" si="3"/>
        <v>409</v>
      </c>
    </row>
    <row r="222" spans="1:31" s="275" customFormat="1" ht="16.5">
      <c r="A222" s="20">
        <v>221</v>
      </c>
      <c r="B222" s="20">
        <v>14</v>
      </c>
      <c r="C222" s="20">
        <v>66</v>
      </c>
      <c r="D222" s="20" t="s">
        <v>596</v>
      </c>
      <c r="E222" s="20"/>
      <c r="F222" s="524">
        <v>547</v>
      </c>
      <c r="G222" s="20" t="s">
        <v>34</v>
      </c>
      <c r="H222" s="20">
        <v>643</v>
      </c>
      <c r="I222" s="20">
        <v>69</v>
      </c>
      <c r="J222" s="20">
        <v>81</v>
      </c>
      <c r="K222" s="20">
        <v>25</v>
      </c>
      <c r="L222" s="20">
        <v>6</v>
      </c>
      <c r="M222" s="20">
        <v>23</v>
      </c>
      <c r="N222" s="20">
        <v>3</v>
      </c>
      <c r="O222" s="20">
        <v>14</v>
      </c>
      <c r="P222" s="20">
        <v>5</v>
      </c>
      <c r="Q222" s="20">
        <v>3</v>
      </c>
      <c r="R222" s="20">
        <v>63</v>
      </c>
      <c r="T222" s="20">
        <v>5</v>
      </c>
      <c r="U222" s="20">
        <v>8</v>
      </c>
      <c r="V222" s="20">
        <v>3</v>
      </c>
      <c r="W222" s="20">
        <v>0</v>
      </c>
      <c r="X222" s="20">
        <v>28</v>
      </c>
      <c r="Y222" s="20">
        <v>3</v>
      </c>
      <c r="Z222" s="20">
        <v>7</v>
      </c>
      <c r="AA222" s="20">
        <v>5</v>
      </c>
      <c r="AB222" s="20">
        <v>17</v>
      </c>
      <c r="AC222" s="20">
        <v>0</v>
      </c>
      <c r="AD222" s="20">
        <v>6</v>
      </c>
      <c r="AE222" s="20">
        <f t="shared" si="3"/>
        <v>374</v>
      </c>
    </row>
    <row r="223" spans="1:31" s="275" customFormat="1" ht="16.5">
      <c r="A223" s="20">
        <v>222</v>
      </c>
      <c r="B223" s="20">
        <v>14</v>
      </c>
      <c r="C223" s="20">
        <v>66</v>
      </c>
      <c r="D223" s="20" t="s">
        <v>596</v>
      </c>
      <c r="E223" s="289"/>
      <c r="F223" s="524">
        <v>548</v>
      </c>
      <c r="G223" s="20" t="s">
        <v>33</v>
      </c>
      <c r="H223" s="20">
        <v>397</v>
      </c>
      <c r="I223" s="20">
        <v>52</v>
      </c>
      <c r="J223" s="20">
        <v>60</v>
      </c>
      <c r="K223" s="20">
        <v>9</v>
      </c>
      <c r="L223" s="20">
        <v>6</v>
      </c>
      <c r="M223" s="20">
        <v>5</v>
      </c>
      <c r="N223" s="20">
        <v>0</v>
      </c>
      <c r="O223" s="20">
        <v>4</v>
      </c>
      <c r="P223" s="20">
        <v>2</v>
      </c>
      <c r="Q223" s="20">
        <v>0</v>
      </c>
      <c r="R223" s="20">
        <v>41</v>
      </c>
      <c r="T223" s="20">
        <v>4</v>
      </c>
      <c r="U223" s="20">
        <v>5</v>
      </c>
      <c r="V223" s="20">
        <v>5</v>
      </c>
      <c r="W223" s="20">
        <v>0</v>
      </c>
      <c r="X223" s="20">
        <v>30</v>
      </c>
      <c r="Y223" s="20">
        <v>2</v>
      </c>
      <c r="Z223" s="20">
        <v>4</v>
      </c>
      <c r="AA223" s="20">
        <v>3</v>
      </c>
      <c r="AB223" s="20">
        <v>17</v>
      </c>
      <c r="AC223" s="20">
        <v>0</v>
      </c>
      <c r="AD223" s="20">
        <v>11</v>
      </c>
      <c r="AE223" s="20">
        <f t="shared" ref="AE223:AE286" si="4">SUM(I223:AD223)</f>
        <v>260</v>
      </c>
    </row>
    <row r="224" spans="1:31" s="275" customFormat="1" ht="16.5">
      <c r="A224" s="20">
        <v>223</v>
      </c>
      <c r="B224" s="20">
        <v>14</v>
      </c>
      <c r="C224" s="20">
        <v>66</v>
      </c>
      <c r="D224" s="20" t="s">
        <v>596</v>
      </c>
      <c r="E224" s="289"/>
      <c r="F224" s="524">
        <v>548</v>
      </c>
      <c r="G224" s="20" t="s">
        <v>34</v>
      </c>
      <c r="H224" s="20">
        <v>396</v>
      </c>
      <c r="I224" s="20">
        <v>57</v>
      </c>
      <c r="J224" s="20">
        <v>66</v>
      </c>
      <c r="K224" s="20">
        <v>13</v>
      </c>
      <c r="L224" s="20">
        <v>5</v>
      </c>
      <c r="M224" s="20">
        <v>13</v>
      </c>
      <c r="N224" s="20">
        <v>1</v>
      </c>
      <c r="O224" s="20">
        <v>3</v>
      </c>
      <c r="P224" s="20">
        <v>2</v>
      </c>
      <c r="Q224" s="20">
        <v>1</v>
      </c>
      <c r="R224" s="20">
        <v>26</v>
      </c>
      <c r="T224" s="20">
        <v>9</v>
      </c>
      <c r="U224" s="20">
        <v>1</v>
      </c>
      <c r="V224" s="20">
        <v>3</v>
      </c>
      <c r="W224" s="20">
        <v>0</v>
      </c>
      <c r="X224" s="20">
        <v>16</v>
      </c>
      <c r="Y224" s="20">
        <v>1</v>
      </c>
      <c r="Z224" s="20">
        <v>2</v>
      </c>
      <c r="AA224" s="20">
        <v>1</v>
      </c>
      <c r="AB224" s="20">
        <v>11</v>
      </c>
      <c r="AC224" s="20">
        <v>1</v>
      </c>
      <c r="AD224" s="20">
        <v>10</v>
      </c>
      <c r="AE224" s="20">
        <f t="shared" si="4"/>
        <v>242</v>
      </c>
    </row>
    <row r="225" spans="1:31" s="275" customFormat="1" ht="16.5">
      <c r="A225" s="20">
        <v>224</v>
      </c>
      <c r="B225" s="20">
        <v>14</v>
      </c>
      <c r="C225" s="20">
        <v>66</v>
      </c>
      <c r="D225" s="20" t="s">
        <v>596</v>
      </c>
      <c r="E225" s="289"/>
      <c r="F225" s="524">
        <v>549</v>
      </c>
      <c r="G225" s="20" t="s">
        <v>33</v>
      </c>
      <c r="H225" s="20">
        <v>463</v>
      </c>
      <c r="I225" s="20">
        <v>49</v>
      </c>
      <c r="J225" s="20">
        <v>77</v>
      </c>
      <c r="K225" s="20">
        <v>27</v>
      </c>
      <c r="L225" s="20">
        <v>11</v>
      </c>
      <c r="M225" s="20">
        <v>7</v>
      </c>
      <c r="N225" s="20">
        <v>3</v>
      </c>
      <c r="O225" s="20">
        <v>3</v>
      </c>
      <c r="P225" s="20">
        <v>2</v>
      </c>
      <c r="Q225" s="20">
        <v>0</v>
      </c>
      <c r="R225" s="20">
        <v>35</v>
      </c>
      <c r="T225" s="20">
        <v>7</v>
      </c>
      <c r="U225" s="20">
        <v>5</v>
      </c>
      <c r="V225" s="20">
        <v>3</v>
      </c>
      <c r="W225" s="20">
        <v>0</v>
      </c>
      <c r="X225" s="20">
        <v>17</v>
      </c>
      <c r="Y225" s="20">
        <v>1</v>
      </c>
      <c r="Z225" s="20">
        <v>4</v>
      </c>
      <c r="AA225" s="20">
        <v>4</v>
      </c>
      <c r="AB225" s="20">
        <v>10</v>
      </c>
      <c r="AC225" s="20">
        <v>0</v>
      </c>
      <c r="AD225" s="20">
        <v>10</v>
      </c>
      <c r="AE225" s="20">
        <f t="shared" si="4"/>
        <v>275</v>
      </c>
    </row>
    <row r="226" spans="1:31" s="275" customFormat="1" ht="16.5">
      <c r="A226" s="20">
        <v>225</v>
      </c>
      <c r="B226" s="20">
        <v>14</v>
      </c>
      <c r="C226" s="20">
        <v>66</v>
      </c>
      <c r="D226" s="20" t="s">
        <v>596</v>
      </c>
      <c r="E226" s="20"/>
      <c r="F226" s="524">
        <v>550</v>
      </c>
      <c r="G226" s="20" t="s">
        <v>33</v>
      </c>
      <c r="H226" s="20">
        <v>535</v>
      </c>
      <c r="I226" s="20">
        <v>58</v>
      </c>
      <c r="J226" s="20">
        <v>97</v>
      </c>
      <c r="K226" s="20">
        <v>16</v>
      </c>
      <c r="L226" s="20">
        <v>5</v>
      </c>
      <c r="M226" s="20">
        <v>10</v>
      </c>
      <c r="N226" s="20">
        <v>2</v>
      </c>
      <c r="O226" s="20">
        <v>0</v>
      </c>
      <c r="P226" s="20">
        <v>3</v>
      </c>
      <c r="Q226" s="20">
        <v>2</v>
      </c>
      <c r="R226" s="20">
        <v>74</v>
      </c>
      <c r="T226" s="20">
        <v>7</v>
      </c>
      <c r="U226" s="20">
        <v>6</v>
      </c>
      <c r="V226" s="20">
        <v>0</v>
      </c>
      <c r="W226" s="20">
        <v>0</v>
      </c>
      <c r="X226" s="20">
        <v>24</v>
      </c>
      <c r="Y226" s="20">
        <v>0</v>
      </c>
      <c r="Z226" s="20">
        <v>4</v>
      </c>
      <c r="AA226" s="20">
        <v>1</v>
      </c>
      <c r="AB226" s="20">
        <v>8</v>
      </c>
      <c r="AC226" s="20">
        <v>1</v>
      </c>
      <c r="AD226" s="20">
        <v>11</v>
      </c>
      <c r="AE226" s="20">
        <f t="shared" si="4"/>
        <v>329</v>
      </c>
    </row>
    <row r="227" spans="1:31" s="275" customFormat="1" ht="16.5">
      <c r="A227" s="20">
        <v>226</v>
      </c>
      <c r="B227" s="20">
        <v>14</v>
      </c>
      <c r="C227" s="20">
        <v>66</v>
      </c>
      <c r="D227" s="20" t="s">
        <v>596</v>
      </c>
      <c r="E227" s="289"/>
      <c r="F227" s="524">
        <v>551</v>
      </c>
      <c r="G227" s="20" t="s">
        <v>33</v>
      </c>
      <c r="H227" s="20">
        <v>463</v>
      </c>
      <c r="I227" s="20">
        <v>64</v>
      </c>
      <c r="J227" s="20">
        <v>83</v>
      </c>
      <c r="K227" s="20">
        <v>13</v>
      </c>
      <c r="L227" s="20">
        <v>2</v>
      </c>
      <c r="M227" s="20">
        <v>17</v>
      </c>
      <c r="N227" s="20">
        <v>3</v>
      </c>
      <c r="O227" s="20">
        <v>3</v>
      </c>
      <c r="P227" s="20">
        <v>1</v>
      </c>
      <c r="Q227" s="20">
        <v>0</v>
      </c>
      <c r="R227" s="20">
        <v>44</v>
      </c>
      <c r="T227" s="20">
        <v>6</v>
      </c>
      <c r="U227" s="20">
        <v>2</v>
      </c>
      <c r="V227" s="20">
        <v>1</v>
      </c>
      <c r="W227" s="20">
        <v>0</v>
      </c>
      <c r="X227" s="20">
        <v>11</v>
      </c>
      <c r="Y227" s="20">
        <v>1</v>
      </c>
      <c r="Z227" s="20">
        <v>5</v>
      </c>
      <c r="AA227" s="20">
        <v>1</v>
      </c>
      <c r="AB227" s="20">
        <v>0</v>
      </c>
      <c r="AC227" s="20">
        <v>0</v>
      </c>
      <c r="AD227" s="20">
        <v>7</v>
      </c>
      <c r="AE227" s="20">
        <f t="shared" si="4"/>
        <v>264</v>
      </c>
    </row>
    <row r="228" spans="1:31" s="275" customFormat="1" ht="16.5">
      <c r="A228" s="20">
        <v>227</v>
      </c>
      <c r="B228" s="20">
        <v>14</v>
      </c>
      <c r="C228" s="20">
        <v>66</v>
      </c>
      <c r="D228" s="20" t="s">
        <v>596</v>
      </c>
      <c r="E228" s="20"/>
      <c r="F228" s="524">
        <v>551</v>
      </c>
      <c r="G228" s="20" t="s">
        <v>34</v>
      </c>
      <c r="H228" s="20">
        <v>463</v>
      </c>
      <c r="I228" s="20">
        <v>39</v>
      </c>
      <c r="J228" s="20">
        <v>97</v>
      </c>
      <c r="K228" s="20">
        <v>6</v>
      </c>
      <c r="L228" s="20">
        <v>5</v>
      </c>
      <c r="M228" s="20">
        <v>12</v>
      </c>
      <c r="N228" s="20">
        <v>2</v>
      </c>
      <c r="O228" s="20">
        <v>2</v>
      </c>
      <c r="P228" s="20">
        <v>3</v>
      </c>
      <c r="Q228" s="20">
        <v>2</v>
      </c>
      <c r="R228" s="20">
        <v>56</v>
      </c>
      <c r="T228" s="20">
        <v>5</v>
      </c>
      <c r="U228" s="20">
        <v>4</v>
      </c>
      <c r="V228" s="20">
        <v>1</v>
      </c>
      <c r="W228" s="20">
        <v>0</v>
      </c>
      <c r="X228" s="20">
        <v>15</v>
      </c>
      <c r="Y228" s="20">
        <v>4</v>
      </c>
      <c r="Z228" s="20">
        <v>1</v>
      </c>
      <c r="AA228" s="20">
        <v>4</v>
      </c>
      <c r="AB228" s="20">
        <v>9</v>
      </c>
      <c r="AC228" s="20">
        <v>0</v>
      </c>
      <c r="AD228" s="20">
        <v>6</v>
      </c>
      <c r="AE228" s="20">
        <f t="shared" si="4"/>
        <v>273</v>
      </c>
    </row>
    <row r="229" spans="1:31" s="275" customFormat="1" ht="16.5">
      <c r="A229" s="20">
        <v>228</v>
      </c>
      <c r="B229" s="20">
        <v>14</v>
      </c>
      <c r="C229" s="20">
        <v>66</v>
      </c>
      <c r="D229" s="20" t="s">
        <v>596</v>
      </c>
      <c r="E229" s="20"/>
      <c r="F229" s="524">
        <v>552</v>
      </c>
      <c r="G229" s="20" t="s">
        <v>33</v>
      </c>
      <c r="H229" s="20">
        <v>655</v>
      </c>
      <c r="I229" s="20">
        <v>74</v>
      </c>
      <c r="J229" s="20">
        <v>70</v>
      </c>
      <c r="K229" s="20">
        <v>22</v>
      </c>
      <c r="L229" s="20">
        <v>7</v>
      </c>
      <c r="M229" s="20">
        <v>31</v>
      </c>
      <c r="N229" s="20">
        <v>6</v>
      </c>
      <c r="O229" s="20">
        <v>7</v>
      </c>
      <c r="P229" s="20">
        <v>5</v>
      </c>
      <c r="Q229" s="20">
        <v>3</v>
      </c>
      <c r="R229" s="20">
        <v>95</v>
      </c>
      <c r="T229" s="20">
        <v>5</v>
      </c>
      <c r="U229" s="20">
        <v>1</v>
      </c>
      <c r="V229" s="20">
        <v>1</v>
      </c>
      <c r="W229" s="20">
        <v>0</v>
      </c>
      <c r="X229" s="20">
        <v>29</v>
      </c>
      <c r="Y229" s="20">
        <v>6</v>
      </c>
      <c r="Z229" s="20">
        <v>4</v>
      </c>
      <c r="AA229" s="20">
        <v>1</v>
      </c>
      <c r="AB229" s="20">
        <v>12</v>
      </c>
      <c r="AC229" s="20">
        <v>0</v>
      </c>
      <c r="AD229" s="20">
        <v>15</v>
      </c>
      <c r="AE229" s="20">
        <f t="shared" si="4"/>
        <v>394</v>
      </c>
    </row>
    <row r="230" spans="1:31" s="275" customFormat="1" ht="16.5">
      <c r="A230" s="20">
        <v>229</v>
      </c>
      <c r="B230" s="20">
        <v>14</v>
      </c>
      <c r="C230" s="20">
        <v>66</v>
      </c>
      <c r="D230" s="20" t="s">
        <v>596</v>
      </c>
      <c r="E230" s="20"/>
      <c r="F230" s="524">
        <v>552</v>
      </c>
      <c r="G230" s="20" t="s">
        <v>34</v>
      </c>
      <c r="H230" s="20">
        <v>654</v>
      </c>
      <c r="I230" s="20">
        <v>54</v>
      </c>
      <c r="J230" s="20">
        <v>96</v>
      </c>
      <c r="K230" s="20">
        <v>21</v>
      </c>
      <c r="L230" s="20">
        <v>7</v>
      </c>
      <c r="M230" s="20">
        <v>28</v>
      </c>
      <c r="N230" s="20">
        <v>3</v>
      </c>
      <c r="O230" s="20">
        <v>4</v>
      </c>
      <c r="P230" s="20">
        <v>3</v>
      </c>
      <c r="Q230" s="20">
        <v>7</v>
      </c>
      <c r="R230" s="20">
        <v>86</v>
      </c>
      <c r="T230" s="20">
        <v>10</v>
      </c>
      <c r="U230" s="20">
        <v>3</v>
      </c>
      <c r="V230" s="20">
        <v>2</v>
      </c>
      <c r="W230" s="20">
        <v>0</v>
      </c>
      <c r="X230" s="20">
        <v>27</v>
      </c>
      <c r="Y230" s="20">
        <v>7</v>
      </c>
      <c r="Z230" s="20">
        <v>6</v>
      </c>
      <c r="AA230" s="20">
        <v>1</v>
      </c>
      <c r="AB230" s="20">
        <v>4</v>
      </c>
      <c r="AC230" s="20">
        <v>0</v>
      </c>
      <c r="AD230" s="20">
        <v>7</v>
      </c>
      <c r="AE230" s="20">
        <f t="shared" si="4"/>
        <v>376</v>
      </c>
    </row>
    <row r="231" spans="1:31" s="275" customFormat="1" ht="16.5">
      <c r="A231" s="20">
        <v>230</v>
      </c>
      <c r="B231" s="20">
        <v>14</v>
      </c>
      <c r="C231" s="20">
        <v>66</v>
      </c>
      <c r="D231" s="20" t="s">
        <v>596</v>
      </c>
      <c r="E231" s="20"/>
      <c r="F231" s="524">
        <v>553</v>
      </c>
      <c r="G231" s="20" t="s">
        <v>33</v>
      </c>
      <c r="H231" s="20">
        <v>532</v>
      </c>
      <c r="I231" s="20">
        <v>38</v>
      </c>
      <c r="J231" s="20">
        <v>73</v>
      </c>
      <c r="K231" s="20">
        <v>13</v>
      </c>
      <c r="L231" s="20">
        <v>10</v>
      </c>
      <c r="M231" s="20">
        <v>20</v>
      </c>
      <c r="N231" s="20">
        <v>8</v>
      </c>
      <c r="O231" s="20">
        <v>5</v>
      </c>
      <c r="P231" s="20">
        <v>3</v>
      </c>
      <c r="Q231" s="20">
        <v>1</v>
      </c>
      <c r="R231" s="20">
        <v>49</v>
      </c>
      <c r="T231" s="20">
        <v>6</v>
      </c>
      <c r="U231" s="20">
        <v>0</v>
      </c>
      <c r="V231" s="20">
        <v>1</v>
      </c>
      <c r="W231" s="20">
        <v>0</v>
      </c>
      <c r="X231" s="20">
        <v>8</v>
      </c>
      <c r="Y231" s="20">
        <v>6</v>
      </c>
      <c r="Z231" s="20">
        <v>6</v>
      </c>
      <c r="AA231" s="20">
        <v>3</v>
      </c>
      <c r="AB231" s="20">
        <v>6</v>
      </c>
      <c r="AC231" s="20">
        <v>1</v>
      </c>
      <c r="AD231" s="20">
        <v>1</v>
      </c>
      <c r="AE231" s="20">
        <f t="shared" si="4"/>
        <v>258</v>
      </c>
    </row>
    <row r="232" spans="1:31" s="275" customFormat="1" ht="16.5">
      <c r="A232" s="20">
        <v>231</v>
      </c>
      <c r="B232" s="20">
        <v>14</v>
      </c>
      <c r="C232" s="20">
        <v>66</v>
      </c>
      <c r="D232" s="20" t="s">
        <v>596</v>
      </c>
      <c r="E232" s="20"/>
      <c r="F232" s="524">
        <v>553</v>
      </c>
      <c r="G232" s="20" t="s">
        <v>34</v>
      </c>
      <c r="H232" s="20">
        <v>532</v>
      </c>
      <c r="I232" s="20">
        <v>32</v>
      </c>
      <c r="J232" s="20">
        <v>56</v>
      </c>
      <c r="K232" s="20">
        <v>23</v>
      </c>
      <c r="L232" s="20">
        <v>15</v>
      </c>
      <c r="M232" s="20">
        <v>22</v>
      </c>
      <c r="N232" s="20">
        <v>2</v>
      </c>
      <c r="O232" s="20">
        <v>6</v>
      </c>
      <c r="P232" s="20">
        <v>3</v>
      </c>
      <c r="Q232" s="20">
        <v>2</v>
      </c>
      <c r="R232" s="20">
        <v>80</v>
      </c>
      <c r="T232" s="20">
        <v>6</v>
      </c>
      <c r="U232" s="20">
        <v>1</v>
      </c>
      <c r="V232" s="20">
        <v>5</v>
      </c>
      <c r="W232" s="20">
        <v>0</v>
      </c>
      <c r="X232" s="20">
        <v>7</v>
      </c>
      <c r="Y232" s="20">
        <v>5</v>
      </c>
      <c r="Z232" s="20">
        <v>3</v>
      </c>
      <c r="AA232" s="20">
        <v>3</v>
      </c>
      <c r="AB232" s="20">
        <v>15</v>
      </c>
      <c r="AC232" s="20">
        <v>0</v>
      </c>
      <c r="AD232" s="20">
        <v>9</v>
      </c>
      <c r="AE232" s="20">
        <f t="shared" si="4"/>
        <v>295</v>
      </c>
    </row>
    <row r="233" spans="1:31" s="275" customFormat="1" ht="16.5">
      <c r="A233" s="20">
        <v>232</v>
      </c>
      <c r="B233" s="20">
        <v>14</v>
      </c>
      <c r="C233" s="20">
        <v>66</v>
      </c>
      <c r="D233" s="20" t="s">
        <v>596</v>
      </c>
      <c r="E233" s="20"/>
      <c r="F233" s="524">
        <v>553</v>
      </c>
      <c r="G233" s="20" t="s">
        <v>35</v>
      </c>
      <c r="H233" s="20">
        <v>531</v>
      </c>
      <c r="I233" s="20">
        <v>45</v>
      </c>
      <c r="J233" s="20">
        <v>2</v>
      </c>
      <c r="K233" s="20">
        <v>20</v>
      </c>
      <c r="L233" s="20">
        <v>10</v>
      </c>
      <c r="M233" s="20">
        <v>15</v>
      </c>
      <c r="N233" s="20">
        <v>6</v>
      </c>
      <c r="O233" s="20">
        <v>3</v>
      </c>
      <c r="P233" s="20">
        <v>4</v>
      </c>
      <c r="Q233" s="20">
        <v>2</v>
      </c>
      <c r="R233" s="20">
        <v>65</v>
      </c>
      <c r="T233" s="20">
        <v>7</v>
      </c>
      <c r="U233" s="20">
        <v>1</v>
      </c>
      <c r="V233" s="20">
        <v>1</v>
      </c>
      <c r="W233" s="20">
        <v>0</v>
      </c>
      <c r="X233" s="20">
        <v>14</v>
      </c>
      <c r="Y233" s="20">
        <v>3</v>
      </c>
      <c r="Z233" s="20">
        <v>4</v>
      </c>
      <c r="AA233" s="20">
        <v>0</v>
      </c>
      <c r="AB233" s="20">
        <v>0</v>
      </c>
      <c r="AC233" s="20">
        <v>1</v>
      </c>
      <c r="AD233" s="20">
        <v>9</v>
      </c>
      <c r="AE233" s="20">
        <f t="shared" si="4"/>
        <v>212</v>
      </c>
    </row>
    <row r="234" spans="1:31" s="275" customFormat="1" ht="16.5">
      <c r="A234" s="20">
        <v>233</v>
      </c>
      <c r="B234" s="20">
        <v>14</v>
      </c>
      <c r="C234" s="20">
        <v>66</v>
      </c>
      <c r="D234" s="20" t="s">
        <v>596</v>
      </c>
      <c r="E234" s="20"/>
      <c r="F234" s="524">
        <v>553</v>
      </c>
      <c r="G234" s="20" t="s">
        <v>36</v>
      </c>
      <c r="H234" s="20"/>
      <c r="I234" s="20">
        <v>2</v>
      </c>
      <c r="J234" s="20">
        <v>0</v>
      </c>
      <c r="K234" s="20">
        <v>1</v>
      </c>
      <c r="L234" s="20">
        <v>1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5</v>
      </c>
      <c r="T234" s="20">
        <v>0</v>
      </c>
      <c r="U234" s="20">
        <v>1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8</v>
      </c>
      <c r="AC234" s="20">
        <v>0</v>
      </c>
      <c r="AD234" s="20">
        <v>0</v>
      </c>
      <c r="AE234" s="20">
        <f t="shared" si="4"/>
        <v>18</v>
      </c>
    </row>
    <row r="235" spans="1:31" s="275" customFormat="1" ht="16.5">
      <c r="A235" s="20">
        <v>234</v>
      </c>
      <c r="B235" s="20">
        <v>14</v>
      </c>
      <c r="C235" s="20">
        <v>66</v>
      </c>
      <c r="D235" s="20" t="s">
        <v>596</v>
      </c>
      <c r="E235" s="20"/>
      <c r="F235" s="524">
        <v>554</v>
      </c>
      <c r="G235" s="20" t="s">
        <v>33</v>
      </c>
      <c r="H235" s="20">
        <v>480</v>
      </c>
      <c r="I235" s="20">
        <v>44</v>
      </c>
      <c r="J235" s="20">
        <v>56</v>
      </c>
      <c r="K235" s="20">
        <v>12</v>
      </c>
      <c r="L235" s="20">
        <v>10</v>
      </c>
      <c r="M235" s="20">
        <v>22</v>
      </c>
      <c r="N235" s="20">
        <v>1</v>
      </c>
      <c r="O235" s="20">
        <v>3</v>
      </c>
      <c r="P235" s="20">
        <v>3</v>
      </c>
      <c r="Q235" s="20">
        <v>4</v>
      </c>
      <c r="R235" s="20">
        <v>64</v>
      </c>
      <c r="T235" s="20">
        <v>8</v>
      </c>
      <c r="U235" s="20">
        <v>4</v>
      </c>
      <c r="V235" s="20">
        <v>2</v>
      </c>
      <c r="W235" s="20">
        <v>0</v>
      </c>
      <c r="X235" s="20">
        <v>25</v>
      </c>
      <c r="Y235" s="20">
        <v>0</v>
      </c>
      <c r="Z235" s="20">
        <v>4</v>
      </c>
      <c r="AA235" s="20">
        <v>2</v>
      </c>
      <c r="AB235" s="20">
        <v>3</v>
      </c>
      <c r="AC235" s="20">
        <v>0</v>
      </c>
      <c r="AD235" s="20">
        <v>6</v>
      </c>
      <c r="AE235" s="20">
        <f t="shared" si="4"/>
        <v>273</v>
      </c>
    </row>
    <row r="236" spans="1:31" s="275" customFormat="1" ht="16.5">
      <c r="A236" s="20">
        <v>235</v>
      </c>
      <c r="B236" s="20">
        <v>14</v>
      </c>
      <c r="C236" s="20">
        <v>66</v>
      </c>
      <c r="D236" s="20" t="s">
        <v>596</v>
      </c>
      <c r="E236" s="20"/>
      <c r="F236" s="524">
        <v>554</v>
      </c>
      <c r="G236" s="20" t="s">
        <v>34</v>
      </c>
      <c r="H236" s="20">
        <v>480</v>
      </c>
      <c r="I236" s="20">
        <v>44</v>
      </c>
      <c r="J236" s="20">
        <v>75</v>
      </c>
      <c r="K236" s="20">
        <v>17</v>
      </c>
      <c r="L236" s="20">
        <v>5</v>
      </c>
      <c r="M236" s="20">
        <v>23</v>
      </c>
      <c r="N236" s="20">
        <v>0</v>
      </c>
      <c r="O236" s="20">
        <v>4</v>
      </c>
      <c r="P236" s="20">
        <v>1</v>
      </c>
      <c r="Q236" s="20">
        <v>0</v>
      </c>
      <c r="R236" s="20">
        <v>62</v>
      </c>
      <c r="T236" s="20">
        <v>3</v>
      </c>
      <c r="U236" s="20">
        <v>2</v>
      </c>
      <c r="V236" s="20">
        <v>1</v>
      </c>
      <c r="W236" s="20">
        <v>0</v>
      </c>
      <c r="X236" s="20">
        <v>18</v>
      </c>
      <c r="Y236" s="20">
        <v>1</v>
      </c>
      <c r="Z236" s="20">
        <v>4</v>
      </c>
      <c r="AA236" s="20">
        <v>5</v>
      </c>
      <c r="AB236" s="20">
        <v>7</v>
      </c>
      <c r="AC236" s="20">
        <v>0</v>
      </c>
      <c r="AD236" s="20">
        <v>15</v>
      </c>
      <c r="AE236" s="20">
        <f t="shared" si="4"/>
        <v>287</v>
      </c>
    </row>
    <row r="237" spans="1:31" s="275" customFormat="1" ht="16.5">
      <c r="A237" s="20">
        <v>236</v>
      </c>
      <c r="B237" s="20">
        <v>14</v>
      </c>
      <c r="C237" s="20">
        <v>66</v>
      </c>
      <c r="D237" s="20" t="s">
        <v>596</v>
      </c>
      <c r="E237" s="20"/>
      <c r="F237" s="524">
        <v>555</v>
      </c>
      <c r="G237" s="20" t="s">
        <v>33</v>
      </c>
      <c r="H237" s="20">
        <v>482</v>
      </c>
      <c r="I237" s="20">
        <v>53</v>
      </c>
      <c r="J237" s="20">
        <v>81</v>
      </c>
      <c r="K237" s="20">
        <v>9</v>
      </c>
      <c r="L237" s="20">
        <v>2</v>
      </c>
      <c r="M237" s="20">
        <v>14</v>
      </c>
      <c r="N237" s="20">
        <v>1</v>
      </c>
      <c r="O237" s="20">
        <v>2</v>
      </c>
      <c r="P237" s="20">
        <v>5</v>
      </c>
      <c r="Q237" s="20">
        <v>4</v>
      </c>
      <c r="R237" s="20">
        <v>54</v>
      </c>
      <c r="T237" s="20">
        <v>2</v>
      </c>
      <c r="U237" s="20">
        <v>2</v>
      </c>
      <c r="V237" s="20">
        <v>1</v>
      </c>
      <c r="W237" s="20">
        <v>0</v>
      </c>
      <c r="X237" s="20">
        <v>27</v>
      </c>
      <c r="Y237" s="20">
        <v>1</v>
      </c>
      <c r="Z237" s="20">
        <v>0</v>
      </c>
      <c r="AA237" s="20">
        <v>0</v>
      </c>
      <c r="AB237" s="20">
        <v>10</v>
      </c>
      <c r="AC237" s="20">
        <v>1</v>
      </c>
      <c r="AD237" s="20">
        <v>9</v>
      </c>
      <c r="AE237" s="20">
        <f t="shared" si="4"/>
        <v>278</v>
      </c>
    </row>
    <row r="238" spans="1:31" s="275" customFormat="1" ht="16.5">
      <c r="A238" s="20">
        <v>237</v>
      </c>
      <c r="B238" s="20">
        <v>14</v>
      </c>
      <c r="C238" s="20">
        <v>66</v>
      </c>
      <c r="D238" s="20" t="s">
        <v>596</v>
      </c>
      <c r="E238" s="289"/>
      <c r="F238" s="524">
        <v>555</v>
      </c>
      <c r="G238" s="20" t="s">
        <v>34</v>
      </c>
      <c r="H238" s="20">
        <v>481</v>
      </c>
      <c r="I238" s="20">
        <v>66</v>
      </c>
      <c r="J238" s="20">
        <v>73</v>
      </c>
      <c r="K238" s="20">
        <v>8</v>
      </c>
      <c r="L238" s="20">
        <v>2</v>
      </c>
      <c r="M238" s="20">
        <v>10</v>
      </c>
      <c r="N238" s="20">
        <v>2</v>
      </c>
      <c r="O238" s="20">
        <v>4</v>
      </c>
      <c r="P238" s="20">
        <v>2</v>
      </c>
      <c r="Q238" s="20">
        <v>4</v>
      </c>
      <c r="R238" s="20">
        <v>50</v>
      </c>
      <c r="T238" s="20">
        <v>5</v>
      </c>
      <c r="U238" s="20">
        <v>3</v>
      </c>
      <c r="V238" s="20">
        <v>3</v>
      </c>
      <c r="W238" s="20">
        <v>0</v>
      </c>
      <c r="X238" s="20">
        <v>12</v>
      </c>
      <c r="Y238" s="20">
        <v>2</v>
      </c>
      <c r="Z238" s="20">
        <v>0</v>
      </c>
      <c r="AA238" s="20">
        <v>3</v>
      </c>
      <c r="AB238" s="20">
        <v>8</v>
      </c>
      <c r="AC238" s="20">
        <v>1</v>
      </c>
      <c r="AD238" s="20">
        <v>11</v>
      </c>
      <c r="AE238" s="20">
        <f t="shared" si="4"/>
        <v>269</v>
      </c>
    </row>
    <row r="239" spans="1:31" s="275" customFormat="1" ht="16.5">
      <c r="A239" s="20">
        <v>238</v>
      </c>
      <c r="B239" s="20">
        <v>14</v>
      </c>
      <c r="C239" s="20">
        <v>66</v>
      </c>
      <c r="D239" s="20" t="s">
        <v>596</v>
      </c>
      <c r="E239" s="289"/>
      <c r="F239" s="524">
        <v>556</v>
      </c>
      <c r="G239" s="20" t="s">
        <v>33</v>
      </c>
      <c r="H239" s="20">
        <v>745</v>
      </c>
      <c r="I239" s="20">
        <v>101</v>
      </c>
      <c r="J239" s="20">
        <v>89</v>
      </c>
      <c r="K239" s="20">
        <v>16</v>
      </c>
      <c r="L239" s="20">
        <v>11</v>
      </c>
      <c r="M239" s="20">
        <v>26</v>
      </c>
      <c r="N239" s="20">
        <v>1</v>
      </c>
      <c r="O239" s="20">
        <v>12</v>
      </c>
      <c r="P239" s="20">
        <v>1</v>
      </c>
      <c r="Q239" s="20">
        <v>1</v>
      </c>
      <c r="R239" s="20">
        <v>72</v>
      </c>
      <c r="T239" s="20">
        <v>7</v>
      </c>
      <c r="U239" s="20">
        <v>6</v>
      </c>
      <c r="V239" s="20">
        <v>3</v>
      </c>
      <c r="W239" s="20">
        <v>0</v>
      </c>
      <c r="X239" s="20">
        <v>24</v>
      </c>
      <c r="Y239" s="20">
        <v>10</v>
      </c>
      <c r="Z239" s="20">
        <v>1</v>
      </c>
      <c r="AA239" s="20">
        <v>8</v>
      </c>
      <c r="AB239" s="20">
        <v>5</v>
      </c>
      <c r="AC239" s="20">
        <v>1</v>
      </c>
      <c r="AD239" s="20">
        <v>23</v>
      </c>
      <c r="AE239" s="20">
        <f t="shared" si="4"/>
        <v>418</v>
      </c>
    </row>
    <row r="240" spans="1:31" s="275" customFormat="1" ht="16.5">
      <c r="A240" s="20">
        <v>239</v>
      </c>
      <c r="B240" s="20">
        <v>14</v>
      </c>
      <c r="C240" s="20">
        <v>66</v>
      </c>
      <c r="D240" s="20" t="s">
        <v>596</v>
      </c>
      <c r="E240" s="20"/>
      <c r="F240" s="524">
        <v>557</v>
      </c>
      <c r="G240" s="20" t="s">
        <v>33</v>
      </c>
      <c r="H240" s="20">
        <v>450</v>
      </c>
      <c r="I240" s="20">
        <v>43</v>
      </c>
      <c r="J240" s="20">
        <v>50</v>
      </c>
      <c r="K240" s="20">
        <v>8</v>
      </c>
      <c r="L240" s="20">
        <v>5</v>
      </c>
      <c r="M240" s="20">
        <v>12</v>
      </c>
      <c r="N240" s="20">
        <v>0</v>
      </c>
      <c r="O240" s="20">
        <v>8</v>
      </c>
      <c r="P240" s="20">
        <v>4</v>
      </c>
      <c r="Q240" s="20">
        <v>1</v>
      </c>
      <c r="R240" s="20">
        <v>64</v>
      </c>
      <c r="T240" s="20">
        <v>7</v>
      </c>
      <c r="U240" s="20">
        <v>1</v>
      </c>
      <c r="V240" s="20">
        <v>2</v>
      </c>
      <c r="W240" s="20">
        <v>9</v>
      </c>
      <c r="X240" s="20">
        <v>0</v>
      </c>
      <c r="Y240" s="20">
        <v>0</v>
      </c>
      <c r="Z240" s="20">
        <v>0</v>
      </c>
      <c r="AA240" s="20">
        <v>0</v>
      </c>
      <c r="AB240" s="20">
        <v>6</v>
      </c>
      <c r="AC240" s="20">
        <v>0</v>
      </c>
      <c r="AD240" s="20">
        <v>8</v>
      </c>
      <c r="AE240" s="20">
        <f t="shared" si="4"/>
        <v>228</v>
      </c>
    </row>
    <row r="241" spans="1:31" s="275" customFormat="1" ht="16.5">
      <c r="A241" s="20">
        <v>240</v>
      </c>
      <c r="B241" s="20">
        <v>14</v>
      </c>
      <c r="C241" s="20">
        <v>66</v>
      </c>
      <c r="D241" s="20" t="s">
        <v>596</v>
      </c>
      <c r="E241" s="289"/>
      <c r="F241" s="524">
        <v>557</v>
      </c>
      <c r="G241" s="20" t="s">
        <v>34</v>
      </c>
      <c r="H241" s="20">
        <v>449</v>
      </c>
      <c r="I241" s="20">
        <v>35</v>
      </c>
      <c r="J241" s="20">
        <v>48</v>
      </c>
      <c r="K241" s="20">
        <v>11</v>
      </c>
      <c r="L241" s="20">
        <v>5</v>
      </c>
      <c r="M241" s="20">
        <v>9</v>
      </c>
      <c r="N241" s="20">
        <v>3</v>
      </c>
      <c r="O241" s="20">
        <v>1</v>
      </c>
      <c r="P241" s="20">
        <v>2</v>
      </c>
      <c r="Q241" s="20">
        <v>4</v>
      </c>
      <c r="R241" s="20">
        <v>65</v>
      </c>
      <c r="T241" s="20">
        <v>4</v>
      </c>
      <c r="U241" s="20">
        <v>0</v>
      </c>
      <c r="V241" s="20">
        <v>2</v>
      </c>
      <c r="W241" s="20">
        <v>0</v>
      </c>
      <c r="X241" s="20">
        <v>20</v>
      </c>
      <c r="Y241" s="20">
        <v>4</v>
      </c>
      <c r="Z241" s="20">
        <v>3</v>
      </c>
      <c r="AA241" s="20">
        <v>2</v>
      </c>
      <c r="AB241" s="20">
        <v>7</v>
      </c>
      <c r="AC241" s="20">
        <v>0</v>
      </c>
      <c r="AD241" s="20">
        <v>18</v>
      </c>
      <c r="AE241" s="20">
        <f t="shared" si="4"/>
        <v>243</v>
      </c>
    </row>
    <row r="242" spans="1:31" s="275" customFormat="1" ht="16.5">
      <c r="A242" s="20">
        <v>241</v>
      </c>
      <c r="B242" s="20">
        <v>14</v>
      </c>
      <c r="C242" s="20">
        <v>66</v>
      </c>
      <c r="D242" s="20" t="s">
        <v>596</v>
      </c>
      <c r="E242" s="20"/>
      <c r="F242" s="524">
        <v>558</v>
      </c>
      <c r="G242" s="20" t="s">
        <v>33</v>
      </c>
      <c r="H242" s="20">
        <v>473</v>
      </c>
      <c r="I242" s="20">
        <v>23</v>
      </c>
      <c r="J242" s="20">
        <v>45</v>
      </c>
      <c r="K242" s="20">
        <v>15</v>
      </c>
      <c r="L242" s="20">
        <v>5</v>
      </c>
      <c r="M242" s="20">
        <v>13</v>
      </c>
      <c r="N242" s="20">
        <v>4</v>
      </c>
      <c r="O242" s="20">
        <v>3</v>
      </c>
      <c r="P242" s="20">
        <v>2</v>
      </c>
      <c r="Q242" s="20">
        <v>1</v>
      </c>
      <c r="R242" s="20">
        <v>52</v>
      </c>
      <c r="T242" s="20">
        <v>10</v>
      </c>
      <c r="U242" s="20">
        <v>5</v>
      </c>
      <c r="V242" s="20">
        <v>2</v>
      </c>
      <c r="W242" s="20">
        <v>0</v>
      </c>
      <c r="X242" s="20">
        <v>16</v>
      </c>
      <c r="Y242" s="20">
        <v>0</v>
      </c>
      <c r="Z242" s="20">
        <v>4</v>
      </c>
      <c r="AA242" s="20">
        <v>3</v>
      </c>
      <c r="AB242" s="20">
        <v>2</v>
      </c>
      <c r="AC242" s="20">
        <v>0</v>
      </c>
      <c r="AD242" s="20">
        <v>13</v>
      </c>
      <c r="AE242" s="20">
        <f t="shared" si="4"/>
        <v>218</v>
      </c>
    </row>
    <row r="243" spans="1:31" s="275" customFormat="1" ht="16.5">
      <c r="A243" s="20">
        <v>242</v>
      </c>
      <c r="B243" s="20">
        <v>14</v>
      </c>
      <c r="C243" s="20">
        <v>66</v>
      </c>
      <c r="D243" s="20" t="s">
        <v>596</v>
      </c>
      <c r="E243" s="20"/>
      <c r="F243" s="524">
        <v>558</v>
      </c>
      <c r="G243" s="20" t="s">
        <v>34</v>
      </c>
      <c r="H243" s="20">
        <v>473</v>
      </c>
      <c r="I243" s="20">
        <v>37</v>
      </c>
      <c r="J243" s="20">
        <v>51</v>
      </c>
      <c r="K243" s="20">
        <v>18</v>
      </c>
      <c r="L243" s="20">
        <v>1</v>
      </c>
      <c r="M243" s="20">
        <v>15</v>
      </c>
      <c r="N243" s="20">
        <v>2</v>
      </c>
      <c r="O243" s="20">
        <v>10</v>
      </c>
      <c r="P243" s="20">
        <v>4</v>
      </c>
      <c r="Q243" s="20">
        <v>2</v>
      </c>
      <c r="R243" s="20">
        <v>56</v>
      </c>
      <c r="T243" s="20">
        <v>7</v>
      </c>
      <c r="U243" s="20">
        <v>2</v>
      </c>
      <c r="V243" s="20">
        <v>0</v>
      </c>
      <c r="W243" s="20">
        <v>0</v>
      </c>
      <c r="X243" s="20">
        <v>12</v>
      </c>
      <c r="Y243" s="20">
        <v>3</v>
      </c>
      <c r="Z243" s="20">
        <v>5</v>
      </c>
      <c r="AA243" s="20">
        <v>3</v>
      </c>
      <c r="AB243" s="20">
        <v>8</v>
      </c>
      <c r="AC243" s="20">
        <v>1</v>
      </c>
      <c r="AD243" s="20">
        <v>12</v>
      </c>
      <c r="AE243" s="20">
        <f t="shared" si="4"/>
        <v>249</v>
      </c>
    </row>
    <row r="244" spans="1:31" s="275" customFormat="1" ht="16.5">
      <c r="A244" s="20">
        <v>243</v>
      </c>
      <c r="B244" s="20">
        <v>14</v>
      </c>
      <c r="C244" s="20">
        <v>66</v>
      </c>
      <c r="D244" s="20" t="s">
        <v>596</v>
      </c>
      <c r="E244" s="20"/>
      <c r="F244" s="524">
        <v>559</v>
      </c>
      <c r="G244" s="20" t="s">
        <v>33</v>
      </c>
      <c r="H244" s="20">
        <v>571</v>
      </c>
      <c r="I244" s="20">
        <v>37</v>
      </c>
      <c r="J244" s="20">
        <v>49</v>
      </c>
      <c r="K244" s="20">
        <v>23</v>
      </c>
      <c r="L244" s="20">
        <v>4</v>
      </c>
      <c r="M244" s="20">
        <v>22</v>
      </c>
      <c r="N244" s="20">
        <v>3</v>
      </c>
      <c r="O244" s="20">
        <v>3</v>
      </c>
      <c r="P244" s="20">
        <v>4</v>
      </c>
      <c r="Q244" s="20">
        <v>0</v>
      </c>
      <c r="R244" s="20">
        <v>101</v>
      </c>
      <c r="T244" s="20">
        <v>6</v>
      </c>
      <c r="U244" s="20">
        <v>0</v>
      </c>
      <c r="V244" s="20">
        <v>4</v>
      </c>
      <c r="W244" s="20">
        <v>0</v>
      </c>
      <c r="X244" s="20">
        <v>12</v>
      </c>
      <c r="Y244" s="20">
        <v>4</v>
      </c>
      <c r="Z244" s="20">
        <v>1</v>
      </c>
      <c r="AA244" s="20">
        <v>3</v>
      </c>
      <c r="AB244" s="20">
        <v>10</v>
      </c>
      <c r="AC244" s="20">
        <v>0</v>
      </c>
      <c r="AD244" s="20">
        <v>8</v>
      </c>
      <c r="AE244" s="20">
        <f t="shared" si="4"/>
        <v>294</v>
      </c>
    </row>
    <row r="245" spans="1:31" s="275" customFormat="1" ht="16.5">
      <c r="A245" s="20">
        <v>244</v>
      </c>
      <c r="B245" s="20">
        <v>14</v>
      </c>
      <c r="C245" s="20">
        <v>66</v>
      </c>
      <c r="D245" s="20" t="s">
        <v>596</v>
      </c>
      <c r="E245" s="20"/>
      <c r="F245" s="524">
        <v>559</v>
      </c>
      <c r="G245" s="20" t="s">
        <v>34</v>
      </c>
      <c r="H245" s="20">
        <v>571</v>
      </c>
      <c r="I245" s="20">
        <v>37</v>
      </c>
      <c r="J245" s="20">
        <v>73</v>
      </c>
      <c r="K245" s="20">
        <v>23</v>
      </c>
      <c r="L245" s="20">
        <v>7</v>
      </c>
      <c r="M245" s="20">
        <v>16</v>
      </c>
      <c r="N245" s="20">
        <v>2</v>
      </c>
      <c r="O245" s="20">
        <v>5</v>
      </c>
      <c r="P245" s="20">
        <v>1</v>
      </c>
      <c r="Q245" s="20">
        <v>2</v>
      </c>
      <c r="R245" s="20">
        <v>101</v>
      </c>
      <c r="T245" s="20">
        <v>5</v>
      </c>
      <c r="U245" s="20">
        <v>4</v>
      </c>
      <c r="V245" s="20">
        <v>1</v>
      </c>
      <c r="W245" s="20">
        <v>0</v>
      </c>
      <c r="X245" s="20">
        <v>4</v>
      </c>
      <c r="Y245" s="20">
        <v>1</v>
      </c>
      <c r="Z245" s="20">
        <v>4</v>
      </c>
      <c r="AA245" s="20">
        <v>6</v>
      </c>
      <c r="AB245" s="20">
        <v>8</v>
      </c>
      <c r="AC245" s="20">
        <v>0</v>
      </c>
      <c r="AD245" s="20">
        <v>5</v>
      </c>
      <c r="AE245" s="20">
        <f t="shared" si="4"/>
        <v>305</v>
      </c>
    </row>
    <row r="246" spans="1:31" s="275" customFormat="1" ht="16.5">
      <c r="A246" s="20">
        <v>245</v>
      </c>
      <c r="B246" s="20">
        <v>14</v>
      </c>
      <c r="C246" s="20">
        <v>66</v>
      </c>
      <c r="D246" s="20" t="s">
        <v>596</v>
      </c>
      <c r="E246" s="20"/>
      <c r="F246" s="524">
        <v>559</v>
      </c>
      <c r="G246" s="20" t="s">
        <v>35</v>
      </c>
      <c r="H246" s="20">
        <v>570</v>
      </c>
      <c r="I246" s="20">
        <v>27</v>
      </c>
      <c r="J246" s="20">
        <v>58</v>
      </c>
      <c r="K246" s="20">
        <v>20</v>
      </c>
      <c r="L246" s="20">
        <v>4</v>
      </c>
      <c r="M246" s="20">
        <v>22</v>
      </c>
      <c r="N246" s="20">
        <v>0</v>
      </c>
      <c r="O246" s="20">
        <v>7</v>
      </c>
      <c r="P246" s="20">
        <v>32</v>
      </c>
      <c r="Q246" s="20">
        <v>4</v>
      </c>
      <c r="R246" s="20">
        <v>94</v>
      </c>
      <c r="T246" s="20">
        <v>2</v>
      </c>
      <c r="U246" s="20">
        <v>1</v>
      </c>
      <c r="V246" s="20">
        <v>1</v>
      </c>
      <c r="W246" s="20">
        <v>0</v>
      </c>
      <c r="X246" s="20">
        <v>14</v>
      </c>
      <c r="Y246" s="20">
        <v>6</v>
      </c>
      <c r="Z246" s="20">
        <v>1</v>
      </c>
      <c r="AA246" s="20">
        <v>0</v>
      </c>
      <c r="AB246" s="20">
        <v>0</v>
      </c>
      <c r="AC246" s="20">
        <v>0</v>
      </c>
      <c r="AD246" s="20">
        <v>8</v>
      </c>
      <c r="AE246" s="20">
        <f t="shared" si="4"/>
        <v>301</v>
      </c>
    </row>
    <row r="247" spans="1:31" s="275" customFormat="1" ht="16.5">
      <c r="A247" s="20">
        <v>246</v>
      </c>
      <c r="B247" s="20">
        <v>14</v>
      </c>
      <c r="C247" s="20">
        <v>66</v>
      </c>
      <c r="D247" s="20" t="s">
        <v>596</v>
      </c>
      <c r="E247" s="20"/>
      <c r="F247" s="524">
        <v>560</v>
      </c>
      <c r="G247" s="20" t="s">
        <v>33</v>
      </c>
      <c r="H247" s="20">
        <v>618</v>
      </c>
      <c r="I247" s="20">
        <v>47</v>
      </c>
      <c r="J247" s="20">
        <v>66</v>
      </c>
      <c r="K247" s="20">
        <v>16</v>
      </c>
      <c r="L247" s="20">
        <v>14</v>
      </c>
      <c r="M247" s="20">
        <v>37</v>
      </c>
      <c r="N247" s="20">
        <v>4</v>
      </c>
      <c r="O247" s="20">
        <v>4</v>
      </c>
      <c r="P247" s="20">
        <v>4</v>
      </c>
      <c r="Q247" s="20">
        <v>3</v>
      </c>
      <c r="R247" s="20">
        <v>76</v>
      </c>
      <c r="T247" s="20">
        <v>5</v>
      </c>
      <c r="U247" s="20">
        <v>1</v>
      </c>
      <c r="V247" s="20">
        <v>2</v>
      </c>
      <c r="W247" s="20">
        <v>0</v>
      </c>
      <c r="X247" s="20">
        <v>6</v>
      </c>
      <c r="Y247" s="20">
        <v>2</v>
      </c>
      <c r="Z247" s="20">
        <v>2</v>
      </c>
      <c r="AA247" s="20">
        <v>0</v>
      </c>
      <c r="AB247" s="20">
        <v>8</v>
      </c>
      <c r="AC247" s="20">
        <v>0</v>
      </c>
      <c r="AD247" s="20">
        <v>11</v>
      </c>
      <c r="AE247" s="20">
        <f t="shared" si="4"/>
        <v>308</v>
      </c>
    </row>
    <row r="248" spans="1:31" s="275" customFormat="1" ht="16.5">
      <c r="A248" s="20">
        <v>247</v>
      </c>
      <c r="B248" s="20">
        <v>14</v>
      </c>
      <c r="C248" s="20">
        <v>66</v>
      </c>
      <c r="D248" s="20" t="s">
        <v>596</v>
      </c>
      <c r="E248" s="20"/>
      <c r="F248" s="524">
        <v>560</v>
      </c>
      <c r="G248" s="20" t="s">
        <v>34</v>
      </c>
      <c r="H248" s="20">
        <v>617</v>
      </c>
      <c r="I248" s="20">
        <v>42</v>
      </c>
      <c r="J248" s="20">
        <v>72</v>
      </c>
      <c r="K248" s="20">
        <v>23</v>
      </c>
      <c r="L248" s="20">
        <v>7</v>
      </c>
      <c r="M248" s="20">
        <v>38</v>
      </c>
      <c r="N248" s="20">
        <v>2</v>
      </c>
      <c r="O248" s="20">
        <v>8</v>
      </c>
      <c r="P248" s="20">
        <v>4</v>
      </c>
      <c r="Q248" s="20">
        <v>7</v>
      </c>
      <c r="R248" s="20">
        <v>80</v>
      </c>
      <c r="T248" s="20">
        <v>4</v>
      </c>
      <c r="U248" s="20">
        <v>0</v>
      </c>
      <c r="V248" s="20">
        <v>4</v>
      </c>
      <c r="W248" s="20">
        <v>0</v>
      </c>
      <c r="X248" s="20">
        <v>16</v>
      </c>
      <c r="Y248" s="20">
        <v>1</v>
      </c>
      <c r="Z248" s="20">
        <v>0</v>
      </c>
      <c r="AA248" s="20">
        <v>0</v>
      </c>
      <c r="AB248" s="20">
        <v>9</v>
      </c>
      <c r="AC248" s="20">
        <v>0</v>
      </c>
      <c r="AD248" s="20">
        <v>8</v>
      </c>
      <c r="AE248" s="20">
        <f t="shared" si="4"/>
        <v>325</v>
      </c>
    </row>
    <row r="249" spans="1:31" s="275" customFormat="1" ht="16.5">
      <c r="A249" s="20">
        <v>248</v>
      </c>
      <c r="B249" s="20">
        <v>14</v>
      </c>
      <c r="C249" s="20">
        <v>66</v>
      </c>
      <c r="D249" s="20" t="s">
        <v>596</v>
      </c>
      <c r="E249" s="20"/>
      <c r="F249" s="524">
        <v>560</v>
      </c>
      <c r="G249" s="20" t="s">
        <v>35</v>
      </c>
      <c r="H249" s="20">
        <v>617</v>
      </c>
      <c r="I249" s="20">
        <v>41</v>
      </c>
      <c r="J249" s="20">
        <v>62</v>
      </c>
      <c r="K249" s="20">
        <v>25</v>
      </c>
      <c r="L249" s="20">
        <v>8</v>
      </c>
      <c r="M249" s="20">
        <v>40</v>
      </c>
      <c r="N249" s="20">
        <v>4</v>
      </c>
      <c r="O249" s="20">
        <v>6</v>
      </c>
      <c r="P249" s="20">
        <v>5</v>
      </c>
      <c r="Q249" s="20">
        <v>7</v>
      </c>
      <c r="R249" s="20">
        <v>71</v>
      </c>
      <c r="T249" s="20">
        <v>5</v>
      </c>
      <c r="U249" s="20">
        <v>1</v>
      </c>
      <c r="V249" s="20">
        <v>0</v>
      </c>
      <c r="W249" s="20">
        <v>0</v>
      </c>
      <c r="X249" s="20">
        <v>9</v>
      </c>
      <c r="Y249" s="20">
        <v>0</v>
      </c>
      <c r="Z249" s="20">
        <v>5</v>
      </c>
      <c r="AA249" s="20">
        <v>3</v>
      </c>
      <c r="AB249" s="20">
        <v>10</v>
      </c>
      <c r="AC249" s="20">
        <v>0</v>
      </c>
      <c r="AD249" s="20">
        <v>8</v>
      </c>
      <c r="AE249" s="20">
        <f t="shared" si="4"/>
        <v>310</v>
      </c>
    </row>
    <row r="250" spans="1:31" s="275" customFormat="1" ht="16.5">
      <c r="A250" s="20">
        <v>249</v>
      </c>
      <c r="B250" s="20">
        <v>14</v>
      </c>
      <c r="C250" s="20">
        <v>66</v>
      </c>
      <c r="D250" s="20" t="s">
        <v>596</v>
      </c>
      <c r="E250" s="20"/>
      <c r="F250" s="524">
        <v>560</v>
      </c>
      <c r="G250" s="20" t="s">
        <v>199</v>
      </c>
      <c r="H250" s="20">
        <v>617</v>
      </c>
      <c r="I250" s="20">
        <v>37</v>
      </c>
      <c r="J250" s="20">
        <v>70</v>
      </c>
      <c r="K250" s="20">
        <v>18</v>
      </c>
      <c r="L250" s="20">
        <v>9</v>
      </c>
      <c r="M250" s="20">
        <v>43</v>
      </c>
      <c r="N250" s="20">
        <v>4</v>
      </c>
      <c r="O250" s="20">
        <v>7</v>
      </c>
      <c r="P250" s="20">
        <v>7</v>
      </c>
      <c r="Q250" s="20">
        <v>7</v>
      </c>
      <c r="R250" s="20">
        <v>63</v>
      </c>
      <c r="T250" s="20">
        <v>4</v>
      </c>
      <c r="U250" s="20">
        <v>1</v>
      </c>
      <c r="V250" s="20">
        <v>3</v>
      </c>
      <c r="W250" s="20">
        <v>0</v>
      </c>
      <c r="X250" s="20">
        <v>17</v>
      </c>
      <c r="Y250" s="20">
        <v>3</v>
      </c>
      <c r="Z250" s="20">
        <v>0</v>
      </c>
      <c r="AA250" s="20">
        <v>0</v>
      </c>
      <c r="AB250" s="20">
        <v>4</v>
      </c>
      <c r="AC250" s="20">
        <v>0</v>
      </c>
      <c r="AD250" s="20">
        <v>14</v>
      </c>
      <c r="AE250" s="20">
        <f t="shared" si="4"/>
        <v>311</v>
      </c>
    </row>
    <row r="251" spans="1:31" s="275" customFormat="1" ht="16.5">
      <c r="A251" s="20">
        <v>250</v>
      </c>
      <c r="B251" s="20">
        <v>14</v>
      </c>
      <c r="C251" s="20">
        <v>66</v>
      </c>
      <c r="D251" s="20" t="s">
        <v>596</v>
      </c>
      <c r="E251" s="20"/>
      <c r="F251" s="524">
        <v>561</v>
      </c>
      <c r="G251" s="20" t="s">
        <v>33</v>
      </c>
      <c r="H251" s="20">
        <v>550</v>
      </c>
      <c r="I251" s="20">
        <v>34</v>
      </c>
      <c r="J251" s="20">
        <v>65</v>
      </c>
      <c r="K251" s="20">
        <v>33</v>
      </c>
      <c r="L251" s="20">
        <v>7</v>
      </c>
      <c r="M251" s="20">
        <v>20</v>
      </c>
      <c r="N251" s="20">
        <v>4</v>
      </c>
      <c r="O251" s="20">
        <v>10</v>
      </c>
      <c r="P251" s="20">
        <v>6</v>
      </c>
      <c r="Q251" s="20">
        <v>0</v>
      </c>
      <c r="R251" s="20">
        <v>70</v>
      </c>
      <c r="T251" s="20">
        <v>9</v>
      </c>
      <c r="U251" s="20">
        <v>1</v>
      </c>
      <c r="V251" s="20">
        <v>1</v>
      </c>
      <c r="W251" s="20">
        <v>0</v>
      </c>
      <c r="X251" s="20">
        <v>16</v>
      </c>
      <c r="Y251" s="20">
        <v>0</v>
      </c>
      <c r="Z251" s="20">
        <v>3</v>
      </c>
      <c r="AA251" s="20">
        <v>2</v>
      </c>
      <c r="AB251" s="20">
        <v>8</v>
      </c>
      <c r="AC251" s="20">
        <v>0</v>
      </c>
      <c r="AD251" s="20">
        <v>5</v>
      </c>
      <c r="AE251" s="20">
        <f t="shared" si="4"/>
        <v>294</v>
      </c>
    </row>
    <row r="252" spans="1:31" s="275" customFormat="1" ht="16.5">
      <c r="A252" s="20">
        <v>251</v>
      </c>
      <c r="B252" s="20">
        <v>14</v>
      </c>
      <c r="C252" s="20">
        <v>66</v>
      </c>
      <c r="D252" s="20" t="s">
        <v>596</v>
      </c>
      <c r="E252" s="20"/>
      <c r="F252" s="524">
        <v>561</v>
      </c>
      <c r="G252" s="20" t="s">
        <v>34</v>
      </c>
      <c r="H252" s="20">
        <v>550</v>
      </c>
      <c r="I252" s="20">
        <v>39</v>
      </c>
      <c r="J252" s="20">
        <v>60</v>
      </c>
      <c r="K252" s="20">
        <v>17</v>
      </c>
      <c r="L252" s="20">
        <v>6</v>
      </c>
      <c r="M252" s="20">
        <v>24</v>
      </c>
      <c r="N252" s="20">
        <v>3</v>
      </c>
      <c r="O252" s="20">
        <v>8</v>
      </c>
      <c r="P252" s="20">
        <v>3</v>
      </c>
      <c r="Q252" s="20">
        <v>1</v>
      </c>
      <c r="R252" s="20">
        <v>5</v>
      </c>
      <c r="T252" s="20">
        <v>6</v>
      </c>
      <c r="U252" s="20">
        <v>1</v>
      </c>
      <c r="V252" s="20">
        <v>0</v>
      </c>
      <c r="W252" s="20">
        <v>0</v>
      </c>
      <c r="X252" s="20">
        <v>6</v>
      </c>
      <c r="Y252" s="20">
        <v>1</v>
      </c>
      <c r="Z252" s="20">
        <v>3</v>
      </c>
      <c r="AA252" s="20">
        <v>1</v>
      </c>
      <c r="AB252" s="20">
        <v>13</v>
      </c>
      <c r="AC252" s="20">
        <v>0</v>
      </c>
      <c r="AD252" s="20">
        <v>8</v>
      </c>
      <c r="AE252" s="20">
        <f t="shared" si="4"/>
        <v>205</v>
      </c>
    </row>
    <row r="253" spans="1:31" s="275" customFormat="1" ht="16.5">
      <c r="A253" s="20">
        <v>252</v>
      </c>
      <c r="B253" s="20">
        <v>14</v>
      </c>
      <c r="C253" s="20">
        <v>66</v>
      </c>
      <c r="D253" s="20" t="s">
        <v>596</v>
      </c>
      <c r="E253" s="20"/>
      <c r="F253" s="524">
        <v>562</v>
      </c>
      <c r="G253" s="20" t="s">
        <v>33</v>
      </c>
      <c r="H253" s="20">
        <v>512</v>
      </c>
      <c r="I253" s="20">
        <v>44</v>
      </c>
      <c r="J253" s="20">
        <v>51</v>
      </c>
      <c r="K253" s="20">
        <v>20</v>
      </c>
      <c r="L253" s="20">
        <v>8</v>
      </c>
      <c r="M253" s="20">
        <v>20</v>
      </c>
      <c r="N253" s="20">
        <v>6</v>
      </c>
      <c r="O253" s="20">
        <v>7</v>
      </c>
      <c r="P253" s="20">
        <v>2</v>
      </c>
      <c r="Q253" s="20">
        <v>1</v>
      </c>
      <c r="R253" s="20">
        <v>85</v>
      </c>
      <c r="T253" s="20">
        <v>6</v>
      </c>
      <c r="U253" s="20">
        <v>1</v>
      </c>
      <c r="V253" s="20">
        <v>3</v>
      </c>
      <c r="W253" s="20">
        <v>0</v>
      </c>
      <c r="X253" s="20">
        <v>10</v>
      </c>
      <c r="Y253" s="20">
        <v>3</v>
      </c>
      <c r="Z253" s="20">
        <v>3</v>
      </c>
      <c r="AA253" s="20">
        <v>2</v>
      </c>
      <c r="AB253" s="20">
        <v>5</v>
      </c>
      <c r="AC253" s="20">
        <v>1</v>
      </c>
      <c r="AD253" s="20">
        <v>9</v>
      </c>
      <c r="AE253" s="20">
        <f t="shared" si="4"/>
        <v>287</v>
      </c>
    </row>
    <row r="254" spans="1:31" s="275" customFormat="1" ht="16.5">
      <c r="A254" s="20">
        <v>253</v>
      </c>
      <c r="B254" s="20">
        <v>14</v>
      </c>
      <c r="C254" s="20">
        <v>66</v>
      </c>
      <c r="D254" s="20" t="s">
        <v>596</v>
      </c>
      <c r="E254" s="20"/>
      <c r="F254" s="524">
        <v>562</v>
      </c>
      <c r="G254" s="20" t="s">
        <v>34</v>
      </c>
      <c r="H254" s="20">
        <v>511</v>
      </c>
      <c r="I254" s="20">
        <v>55</v>
      </c>
      <c r="J254" s="20">
        <v>57</v>
      </c>
      <c r="K254" s="20">
        <v>23</v>
      </c>
      <c r="L254" s="20">
        <v>13</v>
      </c>
      <c r="M254" s="20">
        <v>12</v>
      </c>
      <c r="N254" s="20">
        <v>4</v>
      </c>
      <c r="O254" s="20">
        <v>3</v>
      </c>
      <c r="P254" s="20">
        <v>4</v>
      </c>
      <c r="Q254" s="20">
        <v>1</v>
      </c>
      <c r="R254" s="20">
        <v>57</v>
      </c>
      <c r="T254" s="20">
        <v>3</v>
      </c>
      <c r="U254" s="20">
        <v>1</v>
      </c>
      <c r="V254" s="20">
        <v>4</v>
      </c>
      <c r="W254" s="20">
        <v>0</v>
      </c>
      <c r="X254" s="20">
        <v>10</v>
      </c>
      <c r="Y254" s="20">
        <v>2</v>
      </c>
      <c r="Z254" s="20">
        <v>3</v>
      </c>
      <c r="AA254" s="20">
        <v>1</v>
      </c>
      <c r="AB254" s="20">
        <v>3</v>
      </c>
      <c r="AC254" s="20">
        <v>0</v>
      </c>
      <c r="AD254" s="20">
        <v>4</v>
      </c>
      <c r="AE254" s="20">
        <f t="shared" si="4"/>
        <v>260</v>
      </c>
    </row>
    <row r="255" spans="1:31" s="275" customFormat="1" ht="16.5">
      <c r="A255" s="20">
        <v>254</v>
      </c>
      <c r="B255" s="20">
        <v>14</v>
      </c>
      <c r="C255" s="20">
        <v>66</v>
      </c>
      <c r="D255" s="20" t="s">
        <v>596</v>
      </c>
      <c r="E255" s="20"/>
      <c r="F255" s="524">
        <v>563</v>
      </c>
      <c r="G255" s="20" t="s">
        <v>33</v>
      </c>
      <c r="H255" s="20">
        <v>498</v>
      </c>
      <c r="I255" s="20">
        <v>39</v>
      </c>
      <c r="J255" s="20">
        <v>44</v>
      </c>
      <c r="K255" s="20">
        <v>11</v>
      </c>
      <c r="L255" s="20">
        <v>1</v>
      </c>
      <c r="M255" s="20">
        <v>32</v>
      </c>
      <c r="N255" s="20">
        <v>1</v>
      </c>
      <c r="O255" s="20">
        <v>4</v>
      </c>
      <c r="P255" s="20">
        <v>9</v>
      </c>
      <c r="Q255" s="20">
        <v>3</v>
      </c>
      <c r="R255" s="20">
        <v>77</v>
      </c>
      <c r="T255" s="20">
        <v>0</v>
      </c>
      <c r="U255" s="20">
        <v>0</v>
      </c>
      <c r="V255" s="20">
        <v>4</v>
      </c>
      <c r="W255" s="20">
        <v>0</v>
      </c>
      <c r="X255" s="20">
        <v>19</v>
      </c>
      <c r="Y255" s="20">
        <v>1</v>
      </c>
      <c r="Z255" s="20">
        <v>1</v>
      </c>
      <c r="AA255" s="20">
        <v>5</v>
      </c>
      <c r="AB255" s="20">
        <v>15</v>
      </c>
      <c r="AC255" s="20">
        <v>0</v>
      </c>
      <c r="AD255" s="20">
        <v>8</v>
      </c>
      <c r="AE255" s="20">
        <f t="shared" si="4"/>
        <v>274</v>
      </c>
    </row>
    <row r="256" spans="1:31" s="275" customFormat="1" ht="16.5">
      <c r="A256" s="20">
        <v>255</v>
      </c>
      <c r="B256" s="20">
        <v>14</v>
      </c>
      <c r="C256" s="20">
        <v>66</v>
      </c>
      <c r="D256" s="20" t="s">
        <v>596</v>
      </c>
      <c r="E256" s="20"/>
      <c r="F256" s="524">
        <v>563</v>
      </c>
      <c r="G256" s="20" t="s">
        <v>34</v>
      </c>
      <c r="H256" s="20">
        <v>498</v>
      </c>
      <c r="I256" s="20">
        <v>31</v>
      </c>
      <c r="J256" s="20">
        <v>41</v>
      </c>
      <c r="K256" s="20">
        <v>11</v>
      </c>
      <c r="L256" s="20">
        <v>7</v>
      </c>
      <c r="M256" s="20">
        <v>16</v>
      </c>
      <c r="N256" s="20">
        <v>1</v>
      </c>
      <c r="O256" s="20">
        <v>4</v>
      </c>
      <c r="P256" s="20">
        <v>4</v>
      </c>
      <c r="Q256" s="20">
        <v>2</v>
      </c>
      <c r="R256" s="20">
        <v>93</v>
      </c>
      <c r="T256" s="20">
        <v>2</v>
      </c>
      <c r="U256" s="20">
        <v>0</v>
      </c>
      <c r="V256" s="20">
        <v>4</v>
      </c>
      <c r="W256" s="20">
        <v>0</v>
      </c>
      <c r="X256" s="20">
        <v>21</v>
      </c>
      <c r="Y256" s="20">
        <v>4</v>
      </c>
      <c r="Z256" s="20">
        <v>0</v>
      </c>
      <c r="AA256" s="20">
        <v>3</v>
      </c>
      <c r="AB256" s="20">
        <v>13</v>
      </c>
      <c r="AC256" s="20">
        <v>0</v>
      </c>
      <c r="AD256" s="20">
        <v>8</v>
      </c>
      <c r="AE256" s="20">
        <f t="shared" si="4"/>
        <v>265</v>
      </c>
    </row>
    <row r="257" spans="1:31" s="275" customFormat="1" ht="16.5">
      <c r="A257" s="20">
        <v>256</v>
      </c>
      <c r="B257" s="20">
        <v>14</v>
      </c>
      <c r="C257" s="20">
        <v>66</v>
      </c>
      <c r="D257" s="20" t="s">
        <v>596</v>
      </c>
      <c r="E257" s="20"/>
      <c r="F257" s="524">
        <v>564</v>
      </c>
      <c r="G257" s="20" t="s">
        <v>33</v>
      </c>
      <c r="H257" s="20">
        <v>660</v>
      </c>
      <c r="I257" s="20">
        <v>37</v>
      </c>
      <c r="J257" s="20">
        <v>69</v>
      </c>
      <c r="K257" s="20">
        <v>24</v>
      </c>
      <c r="L257" s="20">
        <v>5</v>
      </c>
      <c r="M257" s="20">
        <v>31</v>
      </c>
      <c r="N257" s="20">
        <v>5</v>
      </c>
      <c r="O257" s="20">
        <v>4</v>
      </c>
      <c r="P257" s="20">
        <v>6</v>
      </c>
      <c r="Q257" s="20">
        <v>2</v>
      </c>
      <c r="R257" s="20">
        <v>98</v>
      </c>
      <c r="T257" s="20">
        <v>4</v>
      </c>
      <c r="U257" s="20">
        <v>2</v>
      </c>
      <c r="V257" s="20">
        <v>2</v>
      </c>
      <c r="W257" s="20">
        <v>0</v>
      </c>
      <c r="X257" s="20">
        <v>8</v>
      </c>
      <c r="Y257" s="20">
        <v>2</v>
      </c>
      <c r="Z257" s="20">
        <v>2</v>
      </c>
      <c r="AA257" s="20">
        <v>1</v>
      </c>
      <c r="AB257" s="20">
        <v>18</v>
      </c>
      <c r="AC257" s="20">
        <v>0</v>
      </c>
      <c r="AD257" s="20">
        <v>8</v>
      </c>
      <c r="AE257" s="20">
        <f t="shared" si="4"/>
        <v>328</v>
      </c>
    </row>
    <row r="258" spans="1:31" s="275" customFormat="1" ht="16.5">
      <c r="A258" s="20">
        <v>257</v>
      </c>
      <c r="B258" s="20">
        <v>14</v>
      </c>
      <c r="C258" s="20">
        <v>66</v>
      </c>
      <c r="D258" s="20" t="s">
        <v>596</v>
      </c>
      <c r="E258" s="20"/>
      <c r="F258" s="524">
        <v>564</v>
      </c>
      <c r="G258" s="20" t="s">
        <v>34</v>
      </c>
      <c r="H258" s="20">
        <v>659</v>
      </c>
      <c r="I258" s="20">
        <v>41</v>
      </c>
      <c r="J258" s="20">
        <v>82</v>
      </c>
      <c r="K258" s="20">
        <v>13</v>
      </c>
      <c r="L258" s="20">
        <v>3</v>
      </c>
      <c r="M258" s="20">
        <v>39</v>
      </c>
      <c r="N258" s="20">
        <v>4</v>
      </c>
      <c r="O258" s="20">
        <v>8</v>
      </c>
      <c r="P258" s="20">
        <v>5</v>
      </c>
      <c r="Q258" s="20">
        <v>1</v>
      </c>
      <c r="R258" s="20">
        <v>91</v>
      </c>
      <c r="T258" s="20">
        <v>3</v>
      </c>
      <c r="U258" s="20">
        <v>0</v>
      </c>
      <c r="V258" s="20">
        <v>0</v>
      </c>
      <c r="W258" s="20">
        <v>0</v>
      </c>
      <c r="X258" s="20">
        <v>8</v>
      </c>
      <c r="Y258" s="20">
        <v>4</v>
      </c>
      <c r="Z258" s="20">
        <v>6</v>
      </c>
      <c r="AA258" s="20">
        <v>3</v>
      </c>
      <c r="AB258" s="20">
        <v>16</v>
      </c>
      <c r="AC258" s="20">
        <v>0</v>
      </c>
      <c r="AD258" s="20">
        <v>13</v>
      </c>
      <c r="AE258" s="20">
        <f t="shared" si="4"/>
        <v>340</v>
      </c>
    </row>
    <row r="259" spans="1:31" s="275" customFormat="1" ht="16.5">
      <c r="A259" s="20">
        <v>258</v>
      </c>
      <c r="B259" s="20">
        <v>14</v>
      </c>
      <c r="C259" s="20">
        <v>66</v>
      </c>
      <c r="D259" s="20" t="s">
        <v>596</v>
      </c>
      <c r="E259" s="20"/>
      <c r="F259" s="524">
        <v>565</v>
      </c>
      <c r="G259" s="20" t="s">
        <v>33</v>
      </c>
      <c r="H259" s="20">
        <v>438</v>
      </c>
      <c r="I259" s="20">
        <v>34</v>
      </c>
      <c r="J259" s="20">
        <v>58</v>
      </c>
      <c r="K259" s="20">
        <v>14</v>
      </c>
      <c r="L259" s="20">
        <v>4</v>
      </c>
      <c r="M259" s="20">
        <v>16</v>
      </c>
      <c r="N259" s="20">
        <v>2</v>
      </c>
      <c r="O259" s="20">
        <v>7</v>
      </c>
      <c r="P259" s="20">
        <v>2</v>
      </c>
      <c r="Q259" s="20">
        <v>3</v>
      </c>
      <c r="R259" s="20">
        <v>70</v>
      </c>
      <c r="T259" s="20">
        <v>6</v>
      </c>
      <c r="U259" s="20">
        <v>0</v>
      </c>
      <c r="V259" s="20">
        <v>0</v>
      </c>
      <c r="W259" s="20">
        <v>0</v>
      </c>
      <c r="X259" s="20">
        <v>14</v>
      </c>
      <c r="Y259" s="20">
        <v>1</v>
      </c>
      <c r="Z259" s="20">
        <v>0</v>
      </c>
      <c r="AA259" s="20">
        <v>0</v>
      </c>
      <c r="AB259" s="20">
        <v>21</v>
      </c>
      <c r="AC259" s="20">
        <v>0</v>
      </c>
      <c r="AD259" s="20">
        <v>5</v>
      </c>
      <c r="AE259" s="20">
        <f t="shared" si="4"/>
        <v>257</v>
      </c>
    </row>
    <row r="260" spans="1:31" s="275" customFormat="1" ht="16.5">
      <c r="A260" s="20">
        <v>259</v>
      </c>
      <c r="B260" s="20">
        <v>14</v>
      </c>
      <c r="C260" s="20">
        <v>66</v>
      </c>
      <c r="D260" s="20" t="s">
        <v>596</v>
      </c>
      <c r="E260" s="20"/>
      <c r="F260" s="524">
        <v>565</v>
      </c>
      <c r="G260" s="20" t="s">
        <v>34</v>
      </c>
      <c r="H260" s="20">
        <v>437</v>
      </c>
      <c r="I260" s="20">
        <v>33</v>
      </c>
      <c r="J260" s="20">
        <v>51</v>
      </c>
      <c r="K260" s="20">
        <v>11</v>
      </c>
      <c r="L260" s="20">
        <v>6</v>
      </c>
      <c r="M260" s="20">
        <v>14</v>
      </c>
      <c r="N260" s="20">
        <v>1</v>
      </c>
      <c r="O260" s="20">
        <v>3</v>
      </c>
      <c r="P260" s="20">
        <v>3</v>
      </c>
      <c r="Q260" s="20">
        <v>3</v>
      </c>
      <c r="R260" s="20">
        <v>44</v>
      </c>
      <c r="T260" s="20">
        <v>1</v>
      </c>
      <c r="U260" s="20">
        <v>1</v>
      </c>
      <c r="V260" s="20">
        <v>3</v>
      </c>
      <c r="W260" s="20">
        <v>0</v>
      </c>
      <c r="X260" s="20">
        <v>13</v>
      </c>
      <c r="Y260" s="20">
        <v>4</v>
      </c>
      <c r="Z260" s="20">
        <v>0</v>
      </c>
      <c r="AA260" s="20">
        <v>1</v>
      </c>
      <c r="AB260" s="20">
        <v>10</v>
      </c>
      <c r="AC260" s="20">
        <v>0</v>
      </c>
      <c r="AD260" s="20">
        <v>9</v>
      </c>
      <c r="AE260" s="20">
        <f t="shared" si="4"/>
        <v>211</v>
      </c>
    </row>
    <row r="261" spans="1:31" s="275" customFormat="1" ht="16.5">
      <c r="A261" s="20">
        <v>260</v>
      </c>
      <c r="B261" s="20">
        <v>14</v>
      </c>
      <c r="C261" s="20">
        <v>66</v>
      </c>
      <c r="D261" s="20" t="s">
        <v>596</v>
      </c>
      <c r="E261" s="20"/>
      <c r="F261" s="524">
        <v>566</v>
      </c>
      <c r="G261" s="20" t="s">
        <v>33</v>
      </c>
      <c r="H261" s="20">
        <v>616</v>
      </c>
      <c r="I261" s="20">
        <v>51</v>
      </c>
      <c r="J261" s="20">
        <v>71</v>
      </c>
      <c r="K261" s="20">
        <v>14</v>
      </c>
      <c r="L261" s="20">
        <v>6</v>
      </c>
      <c r="M261" s="20">
        <v>14</v>
      </c>
      <c r="N261" s="20">
        <v>6</v>
      </c>
      <c r="O261" s="20">
        <v>5</v>
      </c>
      <c r="P261" s="20">
        <v>5</v>
      </c>
      <c r="Q261" s="20">
        <v>1</v>
      </c>
      <c r="R261" s="20">
        <v>72</v>
      </c>
      <c r="T261" s="20">
        <v>2</v>
      </c>
      <c r="U261" s="20">
        <v>0</v>
      </c>
      <c r="V261" s="20">
        <v>2</v>
      </c>
      <c r="W261" s="20">
        <v>0</v>
      </c>
      <c r="X261" s="20">
        <v>30</v>
      </c>
      <c r="Y261" s="20">
        <v>4</v>
      </c>
      <c r="Z261" s="20">
        <v>1</v>
      </c>
      <c r="AA261" s="20">
        <v>3</v>
      </c>
      <c r="AB261" s="20">
        <v>8</v>
      </c>
      <c r="AC261" s="20">
        <v>0</v>
      </c>
      <c r="AD261" s="20">
        <v>11</v>
      </c>
      <c r="AE261" s="20">
        <f t="shared" si="4"/>
        <v>306</v>
      </c>
    </row>
    <row r="262" spans="1:31" s="275" customFormat="1" ht="16.5">
      <c r="A262" s="20">
        <v>261</v>
      </c>
      <c r="B262" s="20">
        <v>14</v>
      </c>
      <c r="C262" s="20">
        <v>66</v>
      </c>
      <c r="D262" s="20" t="s">
        <v>596</v>
      </c>
      <c r="E262" s="289"/>
      <c r="F262" s="524">
        <v>566</v>
      </c>
      <c r="G262" s="20" t="s">
        <v>34</v>
      </c>
      <c r="H262" s="20">
        <v>616</v>
      </c>
      <c r="I262" s="20">
        <v>54</v>
      </c>
      <c r="J262" s="20">
        <v>74</v>
      </c>
      <c r="K262" s="20">
        <v>22</v>
      </c>
      <c r="L262" s="20">
        <v>3</v>
      </c>
      <c r="M262" s="20">
        <v>15</v>
      </c>
      <c r="N262" s="20">
        <v>0</v>
      </c>
      <c r="O262" s="20">
        <v>5</v>
      </c>
      <c r="P262" s="20">
        <v>10</v>
      </c>
      <c r="Q262" s="20">
        <v>0</v>
      </c>
      <c r="R262" s="20">
        <v>90</v>
      </c>
      <c r="T262" s="20">
        <v>1</v>
      </c>
      <c r="U262" s="20">
        <v>7</v>
      </c>
      <c r="V262" s="20">
        <v>1</v>
      </c>
      <c r="W262" s="20">
        <v>0</v>
      </c>
      <c r="X262" s="20">
        <v>17</v>
      </c>
      <c r="Y262" s="20">
        <v>7</v>
      </c>
      <c r="Z262" s="20">
        <v>5</v>
      </c>
      <c r="AA262" s="20">
        <v>2</v>
      </c>
      <c r="AB262" s="20">
        <v>10</v>
      </c>
      <c r="AC262" s="20">
        <v>0</v>
      </c>
      <c r="AD262" s="20">
        <v>12</v>
      </c>
      <c r="AE262" s="20">
        <f t="shared" si="4"/>
        <v>335</v>
      </c>
    </row>
    <row r="263" spans="1:31" s="275" customFormat="1" ht="16.5">
      <c r="A263" s="20">
        <v>262</v>
      </c>
      <c r="B263" s="20">
        <v>14</v>
      </c>
      <c r="C263" s="20">
        <v>66</v>
      </c>
      <c r="D263" s="20" t="s">
        <v>596</v>
      </c>
      <c r="E263" s="289"/>
      <c r="F263" s="524">
        <v>567</v>
      </c>
      <c r="G263" s="20" t="s">
        <v>33</v>
      </c>
      <c r="H263" s="20">
        <v>724</v>
      </c>
      <c r="I263" s="20">
        <v>56</v>
      </c>
      <c r="J263" s="20">
        <v>82</v>
      </c>
      <c r="K263" s="20">
        <v>29</v>
      </c>
      <c r="L263" s="20">
        <v>10</v>
      </c>
      <c r="M263" s="20">
        <v>28</v>
      </c>
      <c r="N263" s="20">
        <v>3</v>
      </c>
      <c r="O263" s="20">
        <v>12</v>
      </c>
      <c r="P263" s="20">
        <v>3</v>
      </c>
      <c r="Q263" s="20">
        <v>3</v>
      </c>
      <c r="R263" s="20">
        <v>82</v>
      </c>
      <c r="T263" s="20">
        <v>8</v>
      </c>
      <c r="U263" s="20">
        <v>2</v>
      </c>
      <c r="V263" s="20">
        <v>3</v>
      </c>
      <c r="W263" s="20">
        <v>0</v>
      </c>
      <c r="X263" s="20">
        <v>21</v>
      </c>
      <c r="Y263" s="20">
        <v>7</v>
      </c>
      <c r="Z263" s="20">
        <v>6</v>
      </c>
      <c r="AA263" s="20">
        <v>3</v>
      </c>
      <c r="AB263" s="20">
        <v>8</v>
      </c>
      <c r="AC263" s="20">
        <v>1</v>
      </c>
      <c r="AD263" s="20">
        <v>12</v>
      </c>
      <c r="AE263" s="20">
        <f t="shared" si="4"/>
        <v>379</v>
      </c>
    </row>
    <row r="264" spans="1:31" s="275" customFormat="1" ht="16.5">
      <c r="A264" s="20">
        <v>263</v>
      </c>
      <c r="B264" s="20">
        <v>14</v>
      </c>
      <c r="C264" s="20">
        <v>66</v>
      </c>
      <c r="D264" s="20" t="s">
        <v>596</v>
      </c>
      <c r="E264" s="20"/>
      <c r="F264" s="524">
        <v>568</v>
      </c>
      <c r="G264" s="20" t="s">
        <v>33</v>
      </c>
      <c r="H264" s="20">
        <v>624</v>
      </c>
      <c r="I264" s="20">
        <v>70</v>
      </c>
      <c r="J264" s="20">
        <v>70</v>
      </c>
      <c r="K264" s="20">
        <v>16</v>
      </c>
      <c r="L264" s="20">
        <v>5</v>
      </c>
      <c r="M264" s="20">
        <v>16</v>
      </c>
      <c r="N264" s="20">
        <v>0</v>
      </c>
      <c r="O264" s="20">
        <v>6</v>
      </c>
      <c r="P264" s="20">
        <v>7</v>
      </c>
      <c r="Q264" s="20">
        <v>5</v>
      </c>
      <c r="R264" s="20">
        <v>72</v>
      </c>
      <c r="T264" s="20">
        <v>11</v>
      </c>
      <c r="U264" s="20">
        <v>3</v>
      </c>
      <c r="V264" s="20">
        <v>1</v>
      </c>
      <c r="W264" s="20">
        <v>0</v>
      </c>
      <c r="X264" s="20">
        <v>26</v>
      </c>
      <c r="Y264" s="20">
        <v>3</v>
      </c>
      <c r="Z264" s="20">
        <v>3</v>
      </c>
      <c r="AA264" s="20">
        <v>2</v>
      </c>
      <c r="AB264" s="20">
        <v>10</v>
      </c>
      <c r="AC264" s="20">
        <v>1</v>
      </c>
      <c r="AD264" s="20">
        <v>22</v>
      </c>
      <c r="AE264" s="20">
        <f t="shared" si="4"/>
        <v>349</v>
      </c>
    </row>
    <row r="265" spans="1:31" s="275" customFormat="1" ht="16.5">
      <c r="A265" s="20">
        <v>264</v>
      </c>
      <c r="B265" s="20">
        <v>14</v>
      </c>
      <c r="C265" s="20">
        <v>66</v>
      </c>
      <c r="D265" s="20" t="s">
        <v>596</v>
      </c>
      <c r="E265" s="20"/>
      <c r="F265" s="524">
        <v>568</v>
      </c>
      <c r="G265" s="20" t="s">
        <v>34</v>
      </c>
      <c r="H265" s="20">
        <v>624</v>
      </c>
      <c r="I265" s="20">
        <v>85</v>
      </c>
      <c r="J265" s="20">
        <v>81</v>
      </c>
      <c r="K265" s="20">
        <v>18</v>
      </c>
      <c r="L265" s="20">
        <v>1</v>
      </c>
      <c r="M265" s="20">
        <v>12</v>
      </c>
      <c r="N265" s="20">
        <v>7</v>
      </c>
      <c r="O265" s="20">
        <v>4</v>
      </c>
      <c r="P265" s="20">
        <v>4</v>
      </c>
      <c r="Q265" s="20">
        <v>2</v>
      </c>
      <c r="R265" s="20">
        <v>78</v>
      </c>
      <c r="T265" s="20">
        <v>6</v>
      </c>
      <c r="U265" s="20">
        <v>4</v>
      </c>
      <c r="V265" s="20">
        <v>2</v>
      </c>
      <c r="W265" s="20">
        <v>0</v>
      </c>
      <c r="X265" s="20">
        <v>15</v>
      </c>
      <c r="Y265" s="20">
        <v>5</v>
      </c>
      <c r="Z265" s="20">
        <v>6</v>
      </c>
      <c r="AA265" s="20">
        <v>2</v>
      </c>
      <c r="AB265" s="20">
        <v>4</v>
      </c>
      <c r="AC265" s="20">
        <v>1</v>
      </c>
      <c r="AD265" s="20">
        <v>14</v>
      </c>
      <c r="AE265" s="20">
        <f t="shared" si="4"/>
        <v>351</v>
      </c>
    </row>
    <row r="266" spans="1:31" s="275" customFormat="1" ht="16.5">
      <c r="A266" s="20">
        <v>265</v>
      </c>
      <c r="B266" s="20">
        <v>14</v>
      </c>
      <c r="C266" s="20">
        <v>66</v>
      </c>
      <c r="D266" s="20" t="s">
        <v>596</v>
      </c>
      <c r="E266" s="20"/>
      <c r="F266" s="524">
        <v>569</v>
      </c>
      <c r="G266" s="20" t="s">
        <v>33</v>
      </c>
      <c r="H266" s="20">
        <v>508</v>
      </c>
      <c r="I266" s="20">
        <v>41</v>
      </c>
      <c r="J266" s="20">
        <v>77</v>
      </c>
      <c r="K266" s="20">
        <v>17</v>
      </c>
      <c r="L266" s="20">
        <v>9</v>
      </c>
      <c r="M266" s="20">
        <v>12</v>
      </c>
      <c r="N266" s="20">
        <v>2</v>
      </c>
      <c r="O266" s="20">
        <v>4</v>
      </c>
      <c r="P266" s="20">
        <v>2</v>
      </c>
      <c r="Q266" s="20">
        <v>2</v>
      </c>
      <c r="R266" s="20">
        <v>63</v>
      </c>
      <c r="T266" s="20">
        <v>7</v>
      </c>
      <c r="U266" s="20">
        <v>3</v>
      </c>
      <c r="V266" s="20">
        <v>3</v>
      </c>
      <c r="W266" s="20">
        <v>0</v>
      </c>
      <c r="X266" s="20">
        <v>18</v>
      </c>
      <c r="Y266" s="20">
        <v>4</v>
      </c>
      <c r="Z266" s="20">
        <v>3</v>
      </c>
      <c r="AA266" s="20">
        <v>3</v>
      </c>
      <c r="AB266" s="20">
        <v>5</v>
      </c>
      <c r="AC266" s="20">
        <v>0</v>
      </c>
      <c r="AD266" s="20">
        <v>9</v>
      </c>
      <c r="AE266" s="20">
        <f t="shared" si="4"/>
        <v>284</v>
      </c>
    </row>
    <row r="267" spans="1:31" s="275" customFormat="1" ht="16.5">
      <c r="A267" s="20">
        <v>266</v>
      </c>
      <c r="B267" s="20">
        <v>14</v>
      </c>
      <c r="C267" s="20">
        <v>66</v>
      </c>
      <c r="D267" s="20" t="s">
        <v>596</v>
      </c>
      <c r="E267" s="289"/>
      <c r="F267" s="524">
        <v>569</v>
      </c>
      <c r="G267" s="20" t="s">
        <v>34</v>
      </c>
      <c r="H267" s="20">
        <v>507</v>
      </c>
      <c r="I267" s="20">
        <v>47</v>
      </c>
      <c r="J267" s="20">
        <v>62</v>
      </c>
      <c r="K267" s="20">
        <v>14</v>
      </c>
      <c r="L267" s="20">
        <v>7</v>
      </c>
      <c r="M267" s="20">
        <v>14</v>
      </c>
      <c r="N267" s="20">
        <v>1</v>
      </c>
      <c r="O267" s="20">
        <v>5</v>
      </c>
      <c r="P267" s="20">
        <v>3</v>
      </c>
      <c r="Q267" s="20">
        <v>7</v>
      </c>
      <c r="R267" s="20">
        <v>77</v>
      </c>
      <c r="T267" s="20">
        <v>6</v>
      </c>
      <c r="U267" s="20">
        <v>3</v>
      </c>
      <c r="V267" s="20">
        <v>2</v>
      </c>
      <c r="W267" s="20">
        <v>0</v>
      </c>
      <c r="X267" s="20">
        <v>8</v>
      </c>
      <c r="Y267" s="20">
        <v>0</v>
      </c>
      <c r="Z267" s="20">
        <v>3</v>
      </c>
      <c r="AA267" s="20">
        <v>7</v>
      </c>
      <c r="AB267" s="20">
        <v>10</v>
      </c>
      <c r="AC267" s="20">
        <v>1</v>
      </c>
      <c r="AD267" s="20">
        <v>15</v>
      </c>
      <c r="AE267" s="20">
        <f t="shared" si="4"/>
        <v>292</v>
      </c>
    </row>
    <row r="268" spans="1:31" s="275" customFormat="1" ht="16.5">
      <c r="A268" s="20">
        <v>267</v>
      </c>
      <c r="B268" s="20">
        <v>14</v>
      </c>
      <c r="C268" s="20">
        <v>66</v>
      </c>
      <c r="D268" s="20" t="s">
        <v>596</v>
      </c>
      <c r="E268" s="20"/>
      <c r="F268" s="524">
        <v>570</v>
      </c>
      <c r="G268" s="20" t="s">
        <v>33</v>
      </c>
      <c r="H268" s="20">
        <v>475</v>
      </c>
      <c r="I268" s="20">
        <v>40</v>
      </c>
      <c r="J268" s="20">
        <v>80</v>
      </c>
      <c r="K268" s="20">
        <v>10</v>
      </c>
      <c r="L268" s="20">
        <v>6</v>
      </c>
      <c r="M268" s="20">
        <v>13</v>
      </c>
      <c r="N268" s="20">
        <v>3</v>
      </c>
      <c r="O268" s="20">
        <v>1</v>
      </c>
      <c r="P268" s="20">
        <v>5</v>
      </c>
      <c r="Q268" s="20">
        <v>1</v>
      </c>
      <c r="R268" s="20">
        <v>51</v>
      </c>
      <c r="T268" s="20">
        <v>5</v>
      </c>
      <c r="U268" s="20">
        <v>4</v>
      </c>
      <c r="V268" s="20">
        <v>3</v>
      </c>
      <c r="W268" s="20">
        <v>0</v>
      </c>
      <c r="X268" s="20">
        <v>7</v>
      </c>
      <c r="Y268" s="20">
        <v>3</v>
      </c>
      <c r="Z268" s="20">
        <v>6</v>
      </c>
      <c r="AA268" s="20">
        <v>8</v>
      </c>
      <c r="AB268" s="20">
        <v>24</v>
      </c>
      <c r="AC268" s="20">
        <v>0</v>
      </c>
      <c r="AD268" s="20">
        <v>8</v>
      </c>
      <c r="AE268" s="20">
        <f t="shared" si="4"/>
        <v>278</v>
      </c>
    </row>
    <row r="269" spans="1:31" s="275" customFormat="1" ht="16.5">
      <c r="A269" s="20">
        <v>268</v>
      </c>
      <c r="B269" s="20">
        <v>14</v>
      </c>
      <c r="C269" s="20">
        <v>66</v>
      </c>
      <c r="D269" s="20" t="s">
        <v>596</v>
      </c>
      <c r="E269" s="289"/>
      <c r="F269" s="524">
        <v>570</v>
      </c>
      <c r="G269" s="20" t="s">
        <v>34</v>
      </c>
      <c r="H269" s="20">
        <v>474</v>
      </c>
      <c r="I269" s="20">
        <v>46</v>
      </c>
      <c r="J269" s="20">
        <v>56</v>
      </c>
      <c r="K269" s="20">
        <v>15</v>
      </c>
      <c r="L269" s="20">
        <v>9</v>
      </c>
      <c r="M269" s="20">
        <v>12</v>
      </c>
      <c r="N269" s="20">
        <v>1</v>
      </c>
      <c r="O269" s="20">
        <v>3</v>
      </c>
      <c r="P269" s="20">
        <v>5</v>
      </c>
      <c r="Q269" s="20">
        <v>3</v>
      </c>
      <c r="R269" s="20">
        <v>49</v>
      </c>
      <c r="T269" s="20">
        <v>10</v>
      </c>
      <c r="U269" s="20">
        <v>2</v>
      </c>
      <c r="V269" s="20">
        <v>0</v>
      </c>
      <c r="W269" s="20">
        <v>0</v>
      </c>
      <c r="X269" s="20">
        <v>16</v>
      </c>
      <c r="Y269" s="20">
        <v>2</v>
      </c>
      <c r="Z269" s="20">
        <v>6</v>
      </c>
      <c r="AA269" s="20">
        <v>10</v>
      </c>
      <c r="AB269" s="20">
        <v>11</v>
      </c>
      <c r="AC269" s="20">
        <v>1</v>
      </c>
      <c r="AD269" s="20">
        <v>10</v>
      </c>
      <c r="AE269" s="20">
        <f t="shared" si="4"/>
        <v>267</v>
      </c>
    </row>
    <row r="270" spans="1:31" s="275" customFormat="1" ht="16.5">
      <c r="A270" s="20">
        <v>269</v>
      </c>
      <c r="B270" s="20">
        <v>14</v>
      </c>
      <c r="C270" s="20">
        <v>66</v>
      </c>
      <c r="D270" s="20" t="s">
        <v>596</v>
      </c>
      <c r="E270" s="289"/>
      <c r="F270" s="524">
        <v>571</v>
      </c>
      <c r="G270" s="20" t="s">
        <v>33</v>
      </c>
      <c r="H270" s="20">
        <v>617</v>
      </c>
      <c r="I270" s="20">
        <v>76</v>
      </c>
      <c r="J270" s="20">
        <v>87</v>
      </c>
      <c r="K270" s="20">
        <v>13</v>
      </c>
      <c r="L270" s="20">
        <v>7</v>
      </c>
      <c r="M270" s="20">
        <v>18</v>
      </c>
      <c r="N270" s="20">
        <v>3</v>
      </c>
      <c r="O270" s="20">
        <v>3</v>
      </c>
      <c r="P270" s="20">
        <v>6</v>
      </c>
      <c r="Q270" s="20">
        <v>0</v>
      </c>
      <c r="R270" s="20">
        <v>47</v>
      </c>
      <c r="T270" s="20">
        <v>6</v>
      </c>
      <c r="U270" s="20">
        <v>3</v>
      </c>
      <c r="V270" s="20">
        <v>4</v>
      </c>
      <c r="W270" s="20">
        <v>0</v>
      </c>
      <c r="X270" s="20">
        <v>27</v>
      </c>
      <c r="Y270" s="20">
        <v>2</v>
      </c>
      <c r="Z270" s="20">
        <v>7</v>
      </c>
      <c r="AA270" s="20">
        <v>27</v>
      </c>
      <c r="AB270" s="20">
        <v>15</v>
      </c>
      <c r="AC270" s="20">
        <v>2</v>
      </c>
      <c r="AD270" s="20">
        <v>6</v>
      </c>
      <c r="AE270" s="20">
        <f t="shared" si="4"/>
        <v>359</v>
      </c>
    </row>
    <row r="271" spans="1:31" s="275" customFormat="1" ht="16.5">
      <c r="A271" s="20">
        <v>270</v>
      </c>
      <c r="B271" s="20">
        <v>14</v>
      </c>
      <c r="C271" s="20">
        <v>66</v>
      </c>
      <c r="D271" s="20" t="s">
        <v>596</v>
      </c>
      <c r="E271" s="20"/>
      <c r="F271" s="524">
        <v>572</v>
      </c>
      <c r="G271" s="20" t="s">
        <v>33</v>
      </c>
      <c r="H271" s="20">
        <v>402</v>
      </c>
      <c r="I271" s="20">
        <v>56</v>
      </c>
      <c r="J271" s="20">
        <v>50</v>
      </c>
      <c r="K271" s="20">
        <v>10</v>
      </c>
      <c r="L271" s="20">
        <v>3</v>
      </c>
      <c r="M271" s="20">
        <v>8</v>
      </c>
      <c r="N271" s="20">
        <v>3</v>
      </c>
      <c r="O271" s="20">
        <v>1</v>
      </c>
      <c r="P271" s="20">
        <v>4</v>
      </c>
      <c r="Q271" s="20">
        <v>0</v>
      </c>
      <c r="R271" s="20">
        <v>28</v>
      </c>
      <c r="T271" s="20">
        <v>5</v>
      </c>
      <c r="U271" s="20">
        <v>1</v>
      </c>
      <c r="V271" s="20">
        <v>1</v>
      </c>
      <c r="W271" s="20">
        <v>0</v>
      </c>
      <c r="X271" s="20">
        <v>30</v>
      </c>
      <c r="Y271" s="20">
        <v>0</v>
      </c>
      <c r="Z271" s="20">
        <v>2</v>
      </c>
      <c r="AA271" s="20">
        <v>7</v>
      </c>
      <c r="AB271" s="20">
        <v>3</v>
      </c>
      <c r="AC271" s="20">
        <v>0</v>
      </c>
      <c r="AD271" s="20">
        <v>6</v>
      </c>
      <c r="AE271" s="20">
        <f t="shared" si="4"/>
        <v>218</v>
      </c>
    </row>
    <row r="272" spans="1:31" s="275" customFormat="1" ht="16.5">
      <c r="A272" s="20">
        <v>271</v>
      </c>
      <c r="B272" s="20">
        <v>14</v>
      </c>
      <c r="C272" s="20">
        <v>66</v>
      </c>
      <c r="D272" s="20" t="s">
        <v>596</v>
      </c>
      <c r="E272" s="20"/>
      <c r="F272" s="524">
        <v>572</v>
      </c>
      <c r="G272" s="20" t="s">
        <v>34</v>
      </c>
      <c r="H272" s="20">
        <v>401</v>
      </c>
      <c r="I272" s="20">
        <v>56</v>
      </c>
      <c r="J272" s="20">
        <v>48</v>
      </c>
      <c r="K272" s="20">
        <v>13</v>
      </c>
      <c r="L272" s="20">
        <v>5</v>
      </c>
      <c r="M272" s="20">
        <v>21</v>
      </c>
      <c r="N272" s="20">
        <v>2</v>
      </c>
      <c r="O272" s="20">
        <v>4</v>
      </c>
      <c r="P272" s="20">
        <v>4</v>
      </c>
      <c r="Q272" s="20">
        <v>0</v>
      </c>
      <c r="R272" s="20">
        <v>52</v>
      </c>
      <c r="T272" s="20">
        <v>3</v>
      </c>
      <c r="U272" s="20">
        <v>2</v>
      </c>
      <c r="V272" s="20">
        <v>2</v>
      </c>
      <c r="W272" s="20">
        <v>0</v>
      </c>
      <c r="X272" s="20">
        <v>19</v>
      </c>
      <c r="Y272" s="20">
        <v>2</v>
      </c>
      <c r="Z272" s="20">
        <v>2</v>
      </c>
      <c r="AA272" s="20">
        <v>2</v>
      </c>
      <c r="AB272" s="20">
        <v>9</v>
      </c>
      <c r="AC272" s="20">
        <v>0</v>
      </c>
      <c r="AD272" s="20">
        <v>7</v>
      </c>
      <c r="AE272" s="20">
        <f t="shared" si="4"/>
        <v>253</v>
      </c>
    </row>
    <row r="273" spans="1:31" s="275" customFormat="1" ht="16.5">
      <c r="A273" s="20">
        <v>272</v>
      </c>
      <c r="B273" s="20">
        <v>14</v>
      </c>
      <c r="C273" s="20">
        <v>66</v>
      </c>
      <c r="D273" s="20" t="s">
        <v>596</v>
      </c>
      <c r="E273" s="20"/>
      <c r="F273" s="524">
        <v>573</v>
      </c>
      <c r="G273" s="20" t="s">
        <v>33</v>
      </c>
      <c r="H273" s="20">
        <v>401</v>
      </c>
      <c r="I273" s="20">
        <v>63</v>
      </c>
      <c r="J273" s="20">
        <v>60</v>
      </c>
      <c r="K273" s="20">
        <v>11</v>
      </c>
      <c r="L273" s="20">
        <v>7</v>
      </c>
      <c r="M273" s="20">
        <v>9</v>
      </c>
      <c r="N273" s="20">
        <v>3</v>
      </c>
      <c r="O273" s="20">
        <v>4</v>
      </c>
      <c r="P273" s="20">
        <v>0</v>
      </c>
      <c r="Q273" s="20">
        <v>0</v>
      </c>
      <c r="R273" s="20">
        <v>31</v>
      </c>
      <c r="T273" s="20">
        <v>6</v>
      </c>
      <c r="U273" s="20">
        <v>0</v>
      </c>
      <c r="V273" s="20">
        <v>1</v>
      </c>
      <c r="W273" s="20">
        <v>0</v>
      </c>
      <c r="X273" s="20">
        <v>18</v>
      </c>
      <c r="Y273" s="20">
        <v>2</v>
      </c>
      <c r="Z273" s="20">
        <v>1</v>
      </c>
      <c r="AA273" s="20">
        <v>2</v>
      </c>
      <c r="AB273" s="20">
        <v>4</v>
      </c>
      <c r="AC273" s="20">
        <v>0</v>
      </c>
      <c r="AD273" s="20">
        <v>3</v>
      </c>
      <c r="AE273" s="20">
        <f t="shared" si="4"/>
        <v>225</v>
      </c>
    </row>
    <row r="274" spans="1:31" s="275" customFormat="1" ht="16.5">
      <c r="A274" s="20">
        <v>273</v>
      </c>
      <c r="B274" s="20">
        <v>14</v>
      </c>
      <c r="C274" s="20">
        <v>66</v>
      </c>
      <c r="D274" s="20" t="s">
        <v>596</v>
      </c>
      <c r="E274" s="20"/>
      <c r="F274" s="524">
        <v>573</v>
      </c>
      <c r="G274" s="20" t="s">
        <v>34</v>
      </c>
      <c r="H274" s="20">
        <v>400</v>
      </c>
      <c r="I274" s="20">
        <v>40</v>
      </c>
      <c r="J274" s="20">
        <v>63</v>
      </c>
      <c r="K274" s="20">
        <v>12</v>
      </c>
      <c r="L274" s="20">
        <v>3</v>
      </c>
      <c r="M274" s="20">
        <v>8</v>
      </c>
      <c r="N274" s="20">
        <v>1</v>
      </c>
      <c r="O274" s="20">
        <v>4</v>
      </c>
      <c r="P274" s="20">
        <v>3</v>
      </c>
      <c r="Q274" s="20">
        <v>2</v>
      </c>
      <c r="R274" s="20">
        <v>39</v>
      </c>
      <c r="T274" s="20">
        <v>14</v>
      </c>
      <c r="U274" s="20">
        <v>1</v>
      </c>
      <c r="V274" s="20">
        <v>0</v>
      </c>
      <c r="W274" s="20">
        <v>0</v>
      </c>
      <c r="X274" s="20">
        <v>8</v>
      </c>
      <c r="Y274" s="20">
        <v>2</v>
      </c>
      <c r="Z274" s="20">
        <v>2</v>
      </c>
      <c r="AA274" s="20">
        <v>3</v>
      </c>
      <c r="AB274" s="20">
        <v>14</v>
      </c>
      <c r="AC274" s="20">
        <v>0</v>
      </c>
      <c r="AD274" s="20">
        <v>3</v>
      </c>
      <c r="AE274" s="20">
        <f t="shared" si="4"/>
        <v>222</v>
      </c>
    </row>
    <row r="275" spans="1:31" s="275" customFormat="1" ht="16.5">
      <c r="A275" s="20">
        <v>274</v>
      </c>
      <c r="B275" s="20">
        <v>14</v>
      </c>
      <c r="C275" s="20">
        <v>66</v>
      </c>
      <c r="D275" s="20" t="s">
        <v>596</v>
      </c>
      <c r="E275" s="20"/>
      <c r="F275" s="524">
        <v>574</v>
      </c>
      <c r="G275" s="20" t="s">
        <v>33</v>
      </c>
      <c r="H275" s="20">
        <v>687</v>
      </c>
      <c r="I275" s="20">
        <v>48</v>
      </c>
      <c r="J275" s="20">
        <v>80</v>
      </c>
      <c r="K275" s="20">
        <v>12</v>
      </c>
      <c r="L275" s="20">
        <v>7</v>
      </c>
      <c r="M275" s="20">
        <v>17</v>
      </c>
      <c r="N275" s="20">
        <v>5</v>
      </c>
      <c r="O275" s="20">
        <v>8</v>
      </c>
      <c r="P275" s="20">
        <v>1</v>
      </c>
      <c r="Q275" s="20">
        <v>5</v>
      </c>
      <c r="R275" s="20">
        <v>68</v>
      </c>
      <c r="T275" s="20">
        <v>5</v>
      </c>
      <c r="U275" s="20">
        <v>2</v>
      </c>
      <c r="V275" s="20">
        <v>3</v>
      </c>
      <c r="W275" s="20">
        <v>0</v>
      </c>
      <c r="X275" s="20">
        <v>26</v>
      </c>
      <c r="Y275" s="20">
        <v>8</v>
      </c>
      <c r="Z275" s="20">
        <v>1</v>
      </c>
      <c r="AA275" s="20">
        <v>10</v>
      </c>
      <c r="AB275" s="20">
        <v>17</v>
      </c>
      <c r="AC275" s="20">
        <v>0</v>
      </c>
      <c r="AD275" s="20">
        <v>15</v>
      </c>
      <c r="AE275" s="20">
        <f t="shared" si="4"/>
        <v>338</v>
      </c>
    </row>
    <row r="276" spans="1:31" s="275" customFormat="1" ht="16.5">
      <c r="A276" s="20">
        <v>275</v>
      </c>
      <c r="B276" s="20">
        <v>14</v>
      </c>
      <c r="C276" s="20">
        <v>66</v>
      </c>
      <c r="D276" s="20" t="s">
        <v>596</v>
      </c>
      <c r="E276" s="20"/>
      <c r="F276" s="524">
        <v>574</v>
      </c>
      <c r="G276" s="20" t="s">
        <v>34</v>
      </c>
      <c r="H276" s="20">
        <v>687</v>
      </c>
      <c r="I276" s="20">
        <v>47</v>
      </c>
      <c r="J276" s="20">
        <v>65</v>
      </c>
      <c r="K276" s="20">
        <v>13</v>
      </c>
      <c r="L276" s="20">
        <v>5</v>
      </c>
      <c r="M276" s="20">
        <v>14</v>
      </c>
      <c r="N276" s="20">
        <v>4</v>
      </c>
      <c r="O276" s="20">
        <v>8</v>
      </c>
      <c r="P276" s="20">
        <v>8</v>
      </c>
      <c r="Q276" s="20">
        <v>6</v>
      </c>
      <c r="R276" s="20">
        <v>78</v>
      </c>
      <c r="T276" s="20">
        <v>2</v>
      </c>
      <c r="U276" s="20">
        <v>0</v>
      </c>
      <c r="V276" s="20">
        <v>0</v>
      </c>
      <c r="W276" s="20">
        <v>0</v>
      </c>
      <c r="X276" s="20">
        <v>23</v>
      </c>
      <c r="Y276" s="20">
        <v>4</v>
      </c>
      <c r="Z276" s="20">
        <v>2</v>
      </c>
      <c r="AA276" s="20">
        <v>2</v>
      </c>
      <c r="AB276" s="20">
        <v>15</v>
      </c>
      <c r="AC276" s="20">
        <v>0</v>
      </c>
      <c r="AD276" s="20">
        <v>24</v>
      </c>
      <c r="AE276" s="20">
        <f t="shared" si="4"/>
        <v>320</v>
      </c>
    </row>
    <row r="277" spans="1:31" s="275" customFormat="1" ht="16.5">
      <c r="A277" s="20">
        <v>276</v>
      </c>
      <c r="B277" s="20">
        <v>14</v>
      </c>
      <c r="C277" s="20">
        <v>66</v>
      </c>
      <c r="D277" s="20" t="s">
        <v>596</v>
      </c>
      <c r="E277" s="20"/>
      <c r="F277" s="524">
        <v>575</v>
      </c>
      <c r="G277" s="20" t="s">
        <v>33</v>
      </c>
      <c r="H277" s="20">
        <v>619</v>
      </c>
      <c r="I277" s="20">
        <v>46</v>
      </c>
      <c r="J277" s="20">
        <v>77</v>
      </c>
      <c r="K277" s="20">
        <v>14</v>
      </c>
      <c r="L277" s="20">
        <v>5</v>
      </c>
      <c r="M277" s="20">
        <v>18</v>
      </c>
      <c r="N277" s="20">
        <v>3</v>
      </c>
      <c r="O277" s="20">
        <v>5</v>
      </c>
      <c r="P277" s="20">
        <v>3</v>
      </c>
      <c r="Q277" s="20">
        <v>4</v>
      </c>
      <c r="R277" s="20">
        <v>80</v>
      </c>
      <c r="T277" s="20">
        <v>3</v>
      </c>
      <c r="U277" s="20">
        <v>5</v>
      </c>
      <c r="V277" s="20">
        <v>1</v>
      </c>
      <c r="W277" s="20">
        <v>0</v>
      </c>
      <c r="X277" s="20">
        <v>14</v>
      </c>
      <c r="Y277" s="20">
        <v>0</v>
      </c>
      <c r="Z277" s="20">
        <v>4</v>
      </c>
      <c r="AA277" s="20">
        <v>0</v>
      </c>
      <c r="AB277" s="20">
        <v>35</v>
      </c>
      <c r="AC277" s="20">
        <v>0</v>
      </c>
      <c r="AD277" s="20">
        <v>5</v>
      </c>
      <c r="AE277" s="20">
        <f t="shared" si="4"/>
        <v>322</v>
      </c>
    </row>
    <row r="278" spans="1:31" s="275" customFormat="1" ht="16.5">
      <c r="A278" s="20">
        <v>277</v>
      </c>
      <c r="B278" s="20">
        <v>14</v>
      </c>
      <c r="C278" s="20">
        <v>66</v>
      </c>
      <c r="D278" s="20" t="s">
        <v>596</v>
      </c>
      <c r="E278" s="289"/>
      <c r="F278" s="524">
        <v>575</v>
      </c>
      <c r="G278" s="20" t="s">
        <v>34</v>
      </c>
      <c r="H278" s="20">
        <v>619</v>
      </c>
      <c r="I278" s="20">
        <v>38</v>
      </c>
      <c r="J278" s="20">
        <v>55</v>
      </c>
      <c r="K278" s="20">
        <v>20</v>
      </c>
      <c r="L278" s="20">
        <v>6</v>
      </c>
      <c r="M278" s="20">
        <v>24</v>
      </c>
      <c r="N278" s="20">
        <v>3</v>
      </c>
      <c r="O278" s="20">
        <v>9</v>
      </c>
      <c r="P278" s="20">
        <v>3</v>
      </c>
      <c r="Q278" s="20">
        <v>1</v>
      </c>
      <c r="R278" s="20">
        <v>57</v>
      </c>
      <c r="T278" s="20">
        <v>1</v>
      </c>
      <c r="U278" s="20">
        <v>4</v>
      </c>
      <c r="V278" s="20">
        <v>3</v>
      </c>
      <c r="W278" s="20">
        <v>0</v>
      </c>
      <c r="X278" s="20">
        <v>10</v>
      </c>
      <c r="Y278" s="20">
        <v>2</v>
      </c>
      <c r="Z278" s="20">
        <v>6</v>
      </c>
      <c r="AA278" s="20">
        <v>0</v>
      </c>
      <c r="AB278" s="20">
        <v>33</v>
      </c>
      <c r="AC278" s="20">
        <v>1</v>
      </c>
      <c r="AD278" s="20">
        <v>9</v>
      </c>
      <c r="AE278" s="20">
        <f t="shared" si="4"/>
        <v>285</v>
      </c>
    </row>
    <row r="279" spans="1:31" s="275" customFormat="1" ht="16.5">
      <c r="A279" s="20">
        <v>278</v>
      </c>
      <c r="B279" s="20">
        <v>14</v>
      </c>
      <c r="C279" s="20">
        <v>66</v>
      </c>
      <c r="D279" s="20" t="s">
        <v>596</v>
      </c>
      <c r="E279" s="20"/>
      <c r="F279" s="524">
        <v>576</v>
      </c>
      <c r="G279" s="20" t="s">
        <v>33</v>
      </c>
      <c r="H279" s="20">
        <v>548</v>
      </c>
      <c r="I279" s="20">
        <v>39</v>
      </c>
      <c r="J279" s="20">
        <v>62</v>
      </c>
      <c r="K279" s="20">
        <v>13</v>
      </c>
      <c r="L279" s="20">
        <v>3</v>
      </c>
      <c r="M279" s="20">
        <v>5</v>
      </c>
      <c r="N279" s="20">
        <v>1</v>
      </c>
      <c r="O279" s="20">
        <v>3</v>
      </c>
      <c r="P279" s="20">
        <v>1</v>
      </c>
      <c r="Q279" s="20">
        <v>3</v>
      </c>
      <c r="R279" s="20">
        <v>92</v>
      </c>
      <c r="T279" s="20">
        <v>6</v>
      </c>
      <c r="U279" s="20">
        <v>2</v>
      </c>
      <c r="V279" s="20">
        <v>1</v>
      </c>
      <c r="W279" s="20">
        <v>0</v>
      </c>
      <c r="X279" s="20">
        <v>14</v>
      </c>
      <c r="Y279" s="20">
        <v>1</v>
      </c>
      <c r="Z279" s="20">
        <v>3</v>
      </c>
      <c r="AA279" s="20">
        <v>4</v>
      </c>
      <c r="AB279" s="20">
        <v>24</v>
      </c>
      <c r="AC279" s="20">
        <v>0</v>
      </c>
      <c r="AD279" s="20">
        <v>13</v>
      </c>
      <c r="AE279" s="20">
        <f t="shared" si="4"/>
        <v>290</v>
      </c>
    </row>
    <row r="280" spans="1:31" s="275" customFormat="1" ht="16.5">
      <c r="A280" s="20">
        <v>279</v>
      </c>
      <c r="B280" s="20">
        <v>14</v>
      </c>
      <c r="C280" s="20">
        <v>66</v>
      </c>
      <c r="D280" s="20" t="s">
        <v>596</v>
      </c>
      <c r="E280" s="20"/>
      <c r="F280" s="524">
        <v>576</v>
      </c>
      <c r="G280" s="20" t="s">
        <v>34</v>
      </c>
      <c r="H280" s="20">
        <v>548</v>
      </c>
      <c r="I280" s="20">
        <v>33</v>
      </c>
      <c r="J280" s="20">
        <v>79</v>
      </c>
      <c r="K280" s="20">
        <v>22</v>
      </c>
      <c r="L280" s="20">
        <v>8</v>
      </c>
      <c r="M280" s="20">
        <v>23</v>
      </c>
      <c r="N280" s="20">
        <v>2</v>
      </c>
      <c r="O280" s="20">
        <v>2</v>
      </c>
      <c r="P280" s="20">
        <v>5</v>
      </c>
      <c r="Q280" s="20">
        <v>2</v>
      </c>
      <c r="R280" s="20">
        <v>87</v>
      </c>
      <c r="T280" s="20">
        <v>4</v>
      </c>
      <c r="U280" s="20">
        <v>3</v>
      </c>
      <c r="V280" s="20">
        <v>0</v>
      </c>
      <c r="W280" s="20">
        <v>0</v>
      </c>
      <c r="X280" s="20">
        <v>10</v>
      </c>
      <c r="Y280" s="20">
        <v>0</v>
      </c>
      <c r="Z280" s="20">
        <v>5</v>
      </c>
      <c r="AA280" s="20">
        <v>1</v>
      </c>
      <c r="AB280" s="20">
        <v>19</v>
      </c>
      <c r="AC280" s="20">
        <v>0</v>
      </c>
      <c r="AD280" s="20">
        <v>1</v>
      </c>
      <c r="AE280" s="20">
        <f t="shared" si="4"/>
        <v>306</v>
      </c>
    </row>
    <row r="281" spans="1:31" s="275" customFormat="1" ht="16.5">
      <c r="A281" s="20">
        <v>280</v>
      </c>
      <c r="B281" s="20">
        <v>14</v>
      </c>
      <c r="C281" s="20">
        <v>66</v>
      </c>
      <c r="D281" s="20" t="s">
        <v>596</v>
      </c>
      <c r="E281" s="20"/>
      <c r="F281" s="524">
        <v>576</v>
      </c>
      <c r="G281" s="20" t="s">
        <v>35</v>
      </c>
      <c r="H281" s="20">
        <v>548</v>
      </c>
      <c r="I281" s="20">
        <v>24</v>
      </c>
      <c r="J281" s="20">
        <v>61</v>
      </c>
      <c r="K281" s="20">
        <v>28</v>
      </c>
      <c r="L281" s="20">
        <v>2</v>
      </c>
      <c r="M281" s="20">
        <v>19</v>
      </c>
      <c r="N281" s="20">
        <v>4</v>
      </c>
      <c r="O281" s="20">
        <v>2</v>
      </c>
      <c r="P281" s="20">
        <v>4</v>
      </c>
      <c r="Q281" s="20">
        <v>2</v>
      </c>
      <c r="R281" s="20">
        <v>73</v>
      </c>
      <c r="T281" s="20">
        <v>4</v>
      </c>
      <c r="U281" s="20">
        <v>3</v>
      </c>
      <c r="V281" s="20">
        <v>2</v>
      </c>
      <c r="W281" s="20">
        <v>0</v>
      </c>
      <c r="X281" s="20">
        <v>6</v>
      </c>
      <c r="Y281" s="20">
        <v>5</v>
      </c>
      <c r="Z281" s="20">
        <v>2</v>
      </c>
      <c r="AA281" s="20">
        <v>0</v>
      </c>
      <c r="AB281" s="20">
        <v>20</v>
      </c>
      <c r="AC281" s="20">
        <v>0</v>
      </c>
      <c r="AD281" s="20">
        <v>14</v>
      </c>
      <c r="AE281" s="20">
        <f t="shared" si="4"/>
        <v>275</v>
      </c>
    </row>
    <row r="282" spans="1:31" s="275" customFormat="1" ht="16.5">
      <c r="A282" s="20">
        <v>281</v>
      </c>
      <c r="B282" s="20">
        <v>14</v>
      </c>
      <c r="C282" s="20">
        <v>66</v>
      </c>
      <c r="D282" s="20" t="s">
        <v>596</v>
      </c>
      <c r="E282" s="20"/>
      <c r="F282" s="524">
        <v>577</v>
      </c>
      <c r="G282" s="20" t="s">
        <v>33</v>
      </c>
      <c r="H282" s="20">
        <v>502</v>
      </c>
      <c r="I282" s="20">
        <v>44</v>
      </c>
      <c r="J282" s="20">
        <v>69</v>
      </c>
      <c r="K282" s="20">
        <v>16</v>
      </c>
      <c r="L282" s="20">
        <v>12</v>
      </c>
      <c r="M282" s="20">
        <v>15</v>
      </c>
      <c r="N282" s="20">
        <v>0</v>
      </c>
      <c r="O282" s="20">
        <v>5</v>
      </c>
      <c r="P282" s="20">
        <v>3</v>
      </c>
      <c r="Q282" s="20">
        <v>2</v>
      </c>
      <c r="R282" s="20">
        <v>60</v>
      </c>
      <c r="T282" s="20">
        <v>4</v>
      </c>
      <c r="U282" s="20">
        <v>2</v>
      </c>
      <c r="V282" s="20">
        <v>1</v>
      </c>
      <c r="W282" s="20">
        <v>0</v>
      </c>
      <c r="X282" s="20">
        <v>8</v>
      </c>
      <c r="Y282" s="20">
        <v>1</v>
      </c>
      <c r="Z282" s="20">
        <v>2</v>
      </c>
      <c r="AA282" s="20">
        <v>4</v>
      </c>
      <c r="AB282" s="20">
        <v>14</v>
      </c>
      <c r="AC282" s="20">
        <v>0</v>
      </c>
      <c r="AD282" s="20">
        <v>8</v>
      </c>
      <c r="AE282" s="20">
        <f t="shared" si="4"/>
        <v>270</v>
      </c>
    </row>
    <row r="283" spans="1:31" s="275" customFormat="1" ht="16.5">
      <c r="A283" s="20">
        <v>282</v>
      </c>
      <c r="B283" s="20">
        <v>14</v>
      </c>
      <c r="C283" s="20">
        <v>66</v>
      </c>
      <c r="D283" s="20" t="s">
        <v>596</v>
      </c>
      <c r="E283" s="20"/>
      <c r="F283" s="524">
        <v>577</v>
      </c>
      <c r="G283" s="20" t="s">
        <v>34</v>
      </c>
      <c r="H283" s="20">
        <v>502</v>
      </c>
      <c r="I283" s="20">
        <v>50</v>
      </c>
      <c r="J283" s="20">
        <v>55</v>
      </c>
      <c r="K283" s="20">
        <v>12</v>
      </c>
      <c r="L283" s="20">
        <v>1</v>
      </c>
      <c r="M283" s="20">
        <v>12</v>
      </c>
      <c r="N283" s="20">
        <v>1</v>
      </c>
      <c r="O283" s="20">
        <v>5</v>
      </c>
      <c r="P283" s="20">
        <v>2</v>
      </c>
      <c r="Q283" s="20">
        <v>1</v>
      </c>
      <c r="R283" s="20">
        <v>54</v>
      </c>
      <c r="T283" s="20">
        <v>7</v>
      </c>
      <c r="U283" s="20">
        <v>1</v>
      </c>
      <c r="V283" s="20">
        <v>2</v>
      </c>
      <c r="W283" s="20">
        <v>0</v>
      </c>
      <c r="X283" s="20">
        <v>8</v>
      </c>
      <c r="Y283" s="20">
        <v>2</v>
      </c>
      <c r="Z283" s="20">
        <v>6</v>
      </c>
      <c r="AA283" s="20">
        <v>4</v>
      </c>
      <c r="AB283" s="20">
        <v>18</v>
      </c>
      <c r="AC283" s="20">
        <v>0</v>
      </c>
      <c r="AD283" s="20">
        <v>8</v>
      </c>
      <c r="AE283" s="20">
        <f t="shared" si="4"/>
        <v>249</v>
      </c>
    </row>
    <row r="284" spans="1:31" s="275" customFormat="1" ht="16.5">
      <c r="A284" s="20">
        <v>283</v>
      </c>
      <c r="B284" s="20">
        <v>14</v>
      </c>
      <c r="C284" s="20">
        <v>66</v>
      </c>
      <c r="D284" s="20" t="s">
        <v>596</v>
      </c>
      <c r="E284" s="20"/>
      <c r="F284" s="524">
        <v>577</v>
      </c>
      <c r="G284" s="20" t="s">
        <v>35</v>
      </c>
      <c r="H284" s="20">
        <v>502</v>
      </c>
      <c r="I284" s="20">
        <v>54</v>
      </c>
      <c r="J284" s="20">
        <v>49</v>
      </c>
      <c r="K284" s="20">
        <v>20</v>
      </c>
      <c r="L284" s="20">
        <v>5</v>
      </c>
      <c r="M284" s="20">
        <v>15</v>
      </c>
      <c r="N284" s="20">
        <v>4</v>
      </c>
      <c r="O284" s="20">
        <v>6</v>
      </c>
      <c r="P284" s="20">
        <v>0</v>
      </c>
      <c r="Q284" s="20">
        <v>4</v>
      </c>
      <c r="R284" s="20">
        <v>73</v>
      </c>
      <c r="T284" s="20">
        <v>2</v>
      </c>
      <c r="U284" s="20">
        <v>2</v>
      </c>
      <c r="V284" s="20">
        <v>1</v>
      </c>
      <c r="W284" s="20">
        <v>0</v>
      </c>
      <c r="X284" s="20">
        <v>10</v>
      </c>
      <c r="Y284" s="20">
        <v>6</v>
      </c>
      <c r="Z284" s="20">
        <v>3</v>
      </c>
      <c r="AA284" s="20">
        <v>4</v>
      </c>
      <c r="AB284" s="20">
        <v>0</v>
      </c>
      <c r="AC284" s="20">
        <v>0</v>
      </c>
      <c r="AD284" s="20">
        <v>5</v>
      </c>
      <c r="AE284" s="20">
        <f t="shared" si="4"/>
        <v>263</v>
      </c>
    </row>
    <row r="285" spans="1:31" s="275" customFormat="1" ht="16.5">
      <c r="A285" s="20">
        <v>284</v>
      </c>
      <c r="B285" s="20">
        <v>14</v>
      </c>
      <c r="C285" s="20">
        <v>66</v>
      </c>
      <c r="D285" s="20" t="s">
        <v>596</v>
      </c>
      <c r="E285" s="289"/>
      <c r="F285" s="524">
        <v>578</v>
      </c>
      <c r="G285" s="20" t="s">
        <v>33</v>
      </c>
      <c r="H285" s="20">
        <v>671</v>
      </c>
      <c r="I285" s="20">
        <v>42</v>
      </c>
      <c r="J285" s="20">
        <v>55</v>
      </c>
      <c r="K285" s="20">
        <v>19</v>
      </c>
      <c r="L285" s="20">
        <v>3</v>
      </c>
      <c r="M285" s="20">
        <v>24</v>
      </c>
      <c r="N285" s="20">
        <v>0</v>
      </c>
      <c r="O285" s="20">
        <v>6</v>
      </c>
      <c r="P285" s="20">
        <v>7</v>
      </c>
      <c r="Q285" s="20">
        <v>6</v>
      </c>
      <c r="R285" s="20">
        <v>62</v>
      </c>
      <c r="T285" s="20">
        <v>10</v>
      </c>
      <c r="U285" s="20">
        <v>0</v>
      </c>
      <c r="V285" s="20">
        <v>3</v>
      </c>
      <c r="W285" s="20">
        <v>0</v>
      </c>
      <c r="X285" s="20">
        <v>8</v>
      </c>
      <c r="Y285" s="20">
        <v>4</v>
      </c>
      <c r="Z285" s="20">
        <v>10</v>
      </c>
      <c r="AA285" s="20">
        <v>1</v>
      </c>
      <c r="AB285" s="20">
        <v>10</v>
      </c>
      <c r="AC285" s="20">
        <v>0</v>
      </c>
      <c r="AD285" s="20">
        <v>15</v>
      </c>
      <c r="AE285" s="20">
        <f t="shared" si="4"/>
        <v>285</v>
      </c>
    </row>
    <row r="286" spans="1:31" s="275" customFormat="1" ht="16.5">
      <c r="A286" s="20">
        <v>285</v>
      </c>
      <c r="B286" s="20">
        <v>14</v>
      </c>
      <c r="C286" s="20">
        <v>66</v>
      </c>
      <c r="D286" s="20" t="s">
        <v>596</v>
      </c>
      <c r="E286" s="20"/>
      <c r="F286" s="524">
        <v>578</v>
      </c>
      <c r="G286" s="20" t="s">
        <v>34</v>
      </c>
      <c r="H286" s="20">
        <v>671</v>
      </c>
      <c r="I286" s="20">
        <v>45</v>
      </c>
      <c r="J286" s="20">
        <v>76</v>
      </c>
      <c r="K286" s="20">
        <v>21</v>
      </c>
      <c r="L286" s="20">
        <v>10</v>
      </c>
      <c r="M286" s="20">
        <v>23</v>
      </c>
      <c r="N286" s="20">
        <v>2</v>
      </c>
      <c r="O286" s="20">
        <v>3</v>
      </c>
      <c r="P286" s="20">
        <v>6</v>
      </c>
      <c r="Q286" s="20">
        <v>3</v>
      </c>
      <c r="R286" s="20">
        <v>65</v>
      </c>
      <c r="T286" s="20">
        <v>4</v>
      </c>
      <c r="U286" s="20">
        <v>1</v>
      </c>
      <c r="V286" s="20">
        <v>1</v>
      </c>
      <c r="W286" s="20">
        <v>0</v>
      </c>
      <c r="X286" s="20">
        <v>7</v>
      </c>
      <c r="Y286" s="20">
        <v>3</v>
      </c>
      <c r="Z286" s="20">
        <v>4</v>
      </c>
      <c r="AA286" s="20">
        <v>2</v>
      </c>
      <c r="AB286" s="20">
        <v>14</v>
      </c>
      <c r="AC286" s="20">
        <v>0</v>
      </c>
      <c r="AD286" s="20">
        <v>8</v>
      </c>
      <c r="AE286" s="20">
        <f t="shared" si="4"/>
        <v>298</v>
      </c>
    </row>
    <row r="287" spans="1:31" s="275" customFormat="1" ht="16.5">
      <c r="A287" s="20">
        <v>286</v>
      </c>
      <c r="B287" s="20">
        <v>14</v>
      </c>
      <c r="C287" s="20">
        <v>66</v>
      </c>
      <c r="D287" s="20" t="s">
        <v>596</v>
      </c>
      <c r="E287" s="289"/>
      <c r="F287" s="524">
        <v>578</v>
      </c>
      <c r="G287" s="20" t="s">
        <v>35</v>
      </c>
      <c r="H287" s="20">
        <v>671</v>
      </c>
      <c r="I287" s="20">
        <v>58</v>
      </c>
      <c r="J287" s="20">
        <v>68</v>
      </c>
      <c r="K287" s="20">
        <v>19</v>
      </c>
      <c r="L287" s="20">
        <v>6</v>
      </c>
      <c r="M287" s="20">
        <v>17</v>
      </c>
      <c r="N287" s="20">
        <v>1</v>
      </c>
      <c r="O287" s="20">
        <v>9</v>
      </c>
      <c r="P287" s="20">
        <v>6</v>
      </c>
      <c r="Q287" s="20">
        <v>1</v>
      </c>
      <c r="R287" s="20">
        <v>81</v>
      </c>
      <c r="T287" s="20">
        <v>14</v>
      </c>
      <c r="U287" s="20">
        <v>3</v>
      </c>
      <c r="V287" s="20">
        <v>2</v>
      </c>
      <c r="W287" s="20">
        <v>0</v>
      </c>
      <c r="X287" s="20">
        <v>11</v>
      </c>
      <c r="Y287" s="20">
        <v>1</v>
      </c>
      <c r="Z287" s="20">
        <v>2</v>
      </c>
      <c r="AA287" s="20">
        <v>3</v>
      </c>
      <c r="AB287" s="20">
        <v>17</v>
      </c>
      <c r="AC287" s="20">
        <v>0</v>
      </c>
      <c r="AD287" s="20">
        <v>14</v>
      </c>
      <c r="AE287" s="20">
        <f t="shared" ref="AE287:AE350" si="5">SUM(I287:AD287)</f>
        <v>333</v>
      </c>
    </row>
    <row r="288" spans="1:31" s="275" customFormat="1" ht="16.5">
      <c r="A288" s="20">
        <v>287</v>
      </c>
      <c r="B288" s="20">
        <v>14</v>
      </c>
      <c r="C288" s="20">
        <v>66</v>
      </c>
      <c r="D288" s="20" t="s">
        <v>596</v>
      </c>
      <c r="E288" s="20"/>
      <c r="F288" s="524">
        <v>579</v>
      </c>
      <c r="G288" s="20" t="s">
        <v>33</v>
      </c>
      <c r="H288" s="20">
        <v>747</v>
      </c>
      <c r="I288" s="20">
        <v>63</v>
      </c>
      <c r="J288" s="20">
        <v>73</v>
      </c>
      <c r="K288" s="20">
        <v>27</v>
      </c>
      <c r="L288" s="20">
        <v>34</v>
      </c>
      <c r="M288" s="20">
        <v>32</v>
      </c>
      <c r="N288" s="20">
        <v>4</v>
      </c>
      <c r="O288" s="20">
        <v>7</v>
      </c>
      <c r="P288" s="20">
        <v>9</v>
      </c>
      <c r="Q288" s="20">
        <v>5</v>
      </c>
      <c r="R288" s="20">
        <v>70</v>
      </c>
      <c r="T288" s="20">
        <v>4</v>
      </c>
      <c r="U288" s="20">
        <v>0</v>
      </c>
      <c r="V288" s="20">
        <v>3</v>
      </c>
      <c r="W288" s="20">
        <v>0</v>
      </c>
      <c r="X288" s="20">
        <v>7</v>
      </c>
      <c r="Y288" s="20">
        <v>4</v>
      </c>
      <c r="Z288" s="20">
        <v>1</v>
      </c>
      <c r="AA288" s="20">
        <v>2</v>
      </c>
      <c r="AB288" s="20">
        <v>6</v>
      </c>
      <c r="AC288" s="20">
        <v>0</v>
      </c>
      <c r="AD288" s="20">
        <v>12</v>
      </c>
      <c r="AE288" s="20">
        <f t="shared" si="5"/>
        <v>363</v>
      </c>
    </row>
    <row r="289" spans="1:31" s="275" customFormat="1" ht="16.5">
      <c r="A289" s="20">
        <v>288</v>
      </c>
      <c r="B289" s="20">
        <v>14</v>
      </c>
      <c r="C289" s="20">
        <v>66</v>
      </c>
      <c r="D289" s="20" t="s">
        <v>596</v>
      </c>
      <c r="E289" s="20"/>
      <c r="F289" s="524">
        <v>579</v>
      </c>
      <c r="G289" s="20" t="s">
        <v>34</v>
      </c>
      <c r="H289" s="20">
        <v>746</v>
      </c>
      <c r="I289" s="20">
        <v>71</v>
      </c>
      <c r="J289" s="20">
        <v>94</v>
      </c>
      <c r="K289" s="20">
        <v>24</v>
      </c>
      <c r="L289" s="20">
        <v>26</v>
      </c>
      <c r="M289" s="20">
        <v>25</v>
      </c>
      <c r="N289" s="20">
        <v>0</v>
      </c>
      <c r="O289" s="20">
        <v>9</v>
      </c>
      <c r="P289" s="20">
        <v>2</v>
      </c>
      <c r="Q289" s="20">
        <v>2</v>
      </c>
      <c r="R289" s="20">
        <v>76</v>
      </c>
      <c r="T289" s="20">
        <v>4</v>
      </c>
      <c r="U289" s="20">
        <v>0</v>
      </c>
      <c r="V289" s="20">
        <v>4</v>
      </c>
      <c r="W289" s="20">
        <v>0</v>
      </c>
      <c r="X289" s="20">
        <v>4</v>
      </c>
      <c r="Y289" s="20">
        <v>0</v>
      </c>
      <c r="Z289" s="20">
        <v>2</v>
      </c>
      <c r="AA289" s="20">
        <v>0</v>
      </c>
      <c r="AB289" s="20">
        <v>18</v>
      </c>
      <c r="AC289" s="20">
        <v>0</v>
      </c>
      <c r="AD289" s="20">
        <v>12</v>
      </c>
      <c r="AE289" s="20">
        <f t="shared" si="5"/>
        <v>373</v>
      </c>
    </row>
    <row r="290" spans="1:31" s="275" customFormat="1" ht="16.5">
      <c r="A290" s="20">
        <v>289</v>
      </c>
      <c r="B290" s="20">
        <v>14</v>
      </c>
      <c r="C290" s="20">
        <v>66</v>
      </c>
      <c r="D290" s="20" t="s">
        <v>596</v>
      </c>
      <c r="E290" s="20"/>
      <c r="F290" s="524">
        <v>580</v>
      </c>
      <c r="G290" s="20" t="s">
        <v>33</v>
      </c>
      <c r="H290" s="20">
        <v>595</v>
      </c>
      <c r="I290" s="20">
        <v>56</v>
      </c>
      <c r="J290" s="20">
        <v>93</v>
      </c>
      <c r="K290" s="20">
        <v>18</v>
      </c>
      <c r="L290" s="20">
        <v>10</v>
      </c>
      <c r="M290" s="20">
        <v>13</v>
      </c>
      <c r="N290" s="20">
        <v>4</v>
      </c>
      <c r="O290" s="20">
        <v>6</v>
      </c>
      <c r="P290" s="20">
        <v>4</v>
      </c>
      <c r="Q290" s="20">
        <v>4</v>
      </c>
      <c r="R290" s="20">
        <v>90</v>
      </c>
      <c r="T290" s="20">
        <v>6</v>
      </c>
      <c r="U290" s="20">
        <v>3</v>
      </c>
      <c r="V290" s="20">
        <v>2</v>
      </c>
      <c r="W290" s="20">
        <v>0</v>
      </c>
      <c r="X290" s="20">
        <v>13</v>
      </c>
      <c r="Y290" s="20">
        <v>3</v>
      </c>
      <c r="Z290" s="20">
        <v>4</v>
      </c>
      <c r="AA290" s="20">
        <v>3</v>
      </c>
      <c r="AB290" s="20">
        <v>20</v>
      </c>
      <c r="AC290" s="20">
        <v>0</v>
      </c>
      <c r="AD290" s="20">
        <v>14</v>
      </c>
      <c r="AE290" s="20">
        <f t="shared" si="5"/>
        <v>366</v>
      </c>
    </row>
    <row r="291" spans="1:31" s="275" customFormat="1" ht="16.5">
      <c r="A291" s="20">
        <v>290</v>
      </c>
      <c r="B291" s="20">
        <v>14</v>
      </c>
      <c r="C291" s="20">
        <v>66</v>
      </c>
      <c r="D291" s="20" t="s">
        <v>596</v>
      </c>
      <c r="E291" s="20"/>
      <c r="F291" s="524">
        <v>580</v>
      </c>
      <c r="G291" s="20" t="s">
        <v>34</v>
      </c>
      <c r="H291" s="20">
        <v>594</v>
      </c>
      <c r="I291" s="20">
        <v>53</v>
      </c>
      <c r="J291" s="20">
        <v>79</v>
      </c>
      <c r="K291" s="20">
        <v>22</v>
      </c>
      <c r="L291" s="20">
        <v>2</v>
      </c>
      <c r="M291" s="20">
        <v>18</v>
      </c>
      <c r="N291" s="20">
        <v>3</v>
      </c>
      <c r="O291" s="20">
        <v>8</v>
      </c>
      <c r="P291" s="20">
        <v>6</v>
      </c>
      <c r="Q291" s="20">
        <v>1</v>
      </c>
      <c r="R291" s="20">
        <v>83</v>
      </c>
      <c r="T291" s="20">
        <v>7</v>
      </c>
      <c r="U291" s="20">
        <v>3</v>
      </c>
      <c r="V291" s="20">
        <v>2</v>
      </c>
      <c r="W291" s="20">
        <v>0</v>
      </c>
      <c r="X291" s="20">
        <v>14</v>
      </c>
      <c r="Y291" s="20">
        <v>6</v>
      </c>
      <c r="Z291" s="20">
        <v>5</v>
      </c>
      <c r="AA291" s="20">
        <v>4</v>
      </c>
      <c r="AB291" s="20">
        <v>5</v>
      </c>
      <c r="AC291" s="20">
        <v>0</v>
      </c>
      <c r="AD291" s="20">
        <v>8</v>
      </c>
      <c r="AE291" s="20">
        <f t="shared" si="5"/>
        <v>329</v>
      </c>
    </row>
    <row r="292" spans="1:31" s="275" customFormat="1" ht="16.5">
      <c r="A292" s="20">
        <v>291</v>
      </c>
      <c r="B292" s="20">
        <v>14</v>
      </c>
      <c r="C292" s="20">
        <v>66</v>
      </c>
      <c r="D292" s="20" t="s">
        <v>596</v>
      </c>
      <c r="E292" s="289"/>
      <c r="F292" s="524">
        <v>581</v>
      </c>
      <c r="G292" s="20" t="s">
        <v>33</v>
      </c>
      <c r="H292" s="20">
        <v>643</v>
      </c>
      <c r="I292" s="20">
        <v>64</v>
      </c>
      <c r="J292" s="20">
        <v>44</v>
      </c>
      <c r="K292" s="20">
        <v>18</v>
      </c>
      <c r="L292" s="20">
        <v>2</v>
      </c>
      <c r="M292" s="20">
        <v>18</v>
      </c>
      <c r="N292" s="20">
        <v>4</v>
      </c>
      <c r="O292" s="20">
        <v>4</v>
      </c>
      <c r="P292" s="20">
        <v>1</v>
      </c>
      <c r="Q292" s="20">
        <v>3</v>
      </c>
      <c r="R292" s="20">
        <v>74</v>
      </c>
      <c r="T292" s="20">
        <v>5</v>
      </c>
      <c r="U292" s="20">
        <v>0</v>
      </c>
      <c r="V292" s="20">
        <v>1</v>
      </c>
      <c r="W292" s="20">
        <v>0</v>
      </c>
      <c r="X292" s="20">
        <v>11</v>
      </c>
      <c r="Y292" s="20">
        <v>2</v>
      </c>
      <c r="Z292" s="20">
        <v>1</v>
      </c>
      <c r="AA292" s="20">
        <v>5</v>
      </c>
      <c r="AB292" s="20">
        <v>8</v>
      </c>
      <c r="AC292" s="20">
        <v>0</v>
      </c>
      <c r="AD292" s="20">
        <v>14</v>
      </c>
      <c r="AE292" s="20">
        <f t="shared" si="5"/>
        <v>279</v>
      </c>
    </row>
    <row r="293" spans="1:31" s="275" customFormat="1" ht="16.5">
      <c r="A293" s="20">
        <v>292</v>
      </c>
      <c r="B293" s="20">
        <v>14</v>
      </c>
      <c r="C293" s="20">
        <v>66</v>
      </c>
      <c r="D293" s="20" t="s">
        <v>596</v>
      </c>
      <c r="E293" s="20"/>
      <c r="F293" s="524">
        <v>581</v>
      </c>
      <c r="G293" s="20" t="s">
        <v>34</v>
      </c>
      <c r="H293" s="20">
        <v>643</v>
      </c>
      <c r="I293" s="20">
        <v>64</v>
      </c>
      <c r="J293" s="20">
        <v>50</v>
      </c>
      <c r="K293" s="20">
        <v>14</v>
      </c>
      <c r="L293" s="20">
        <v>4</v>
      </c>
      <c r="M293" s="20">
        <v>16</v>
      </c>
      <c r="N293" s="20">
        <v>2</v>
      </c>
      <c r="O293" s="20">
        <v>3</v>
      </c>
      <c r="P293" s="20">
        <v>5</v>
      </c>
      <c r="Q293" s="20">
        <v>3</v>
      </c>
      <c r="R293" s="20">
        <v>56</v>
      </c>
      <c r="T293" s="20">
        <v>3</v>
      </c>
      <c r="U293" s="20">
        <v>0</v>
      </c>
      <c r="V293" s="20">
        <v>2</v>
      </c>
      <c r="W293" s="20">
        <v>0</v>
      </c>
      <c r="X293" s="20">
        <v>16</v>
      </c>
      <c r="Y293" s="20">
        <v>2</v>
      </c>
      <c r="Z293" s="20">
        <v>2</v>
      </c>
      <c r="AA293" s="20">
        <v>1</v>
      </c>
      <c r="AB293" s="20">
        <v>9</v>
      </c>
      <c r="AC293" s="20">
        <v>0</v>
      </c>
      <c r="AD293" s="20">
        <v>9</v>
      </c>
      <c r="AE293" s="20">
        <f t="shared" si="5"/>
        <v>261</v>
      </c>
    </row>
    <row r="294" spans="1:31" s="275" customFormat="1" ht="16.5">
      <c r="A294" s="20">
        <v>293</v>
      </c>
      <c r="B294" s="20">
        <v>14</v>
      </c>
      <c r="C294" s="20">
        <v>66</v>
      </c>
      <c r="D294" s="20" t="s">
        <v>596</v>
      </c>
      <c r="E294" s="20"/>
      <c r="F294" s="524">
        <v>581</v>
      </c>
      <c r="G294" s="20" t="s">
        <v>36</v>
      </c>
      <c r="H294" s="20"/>
      <c r="I294" s="20">
        <v>5</v>
      </c>
      <c r="J294" s="20">
        <v>12</v>
      </c>
      <c r="K294" s="20">
        <v>3</v>
      </c>
      <c r="L294" s="20">
        <v>4</v>
      </c>
      <c r="M294" s="20">
        <v>4</v>
      </c>
      <c r="N294" s="20">
        <v>1</v>
      </c>
      <c r="O294" s="20">
        <v>0</v>
      </c>
      <c r="P294" s="20">
        <v>2</v>
      </c>
      <c r="Q294" s="20">
        <v>0</v>
      </c>
      <c r="R294" s="20">
        <v>13</v>
      </c>
      <c r="T294" s="20">
        <v>0</v>
      </c>
      <c r="U294" s="20">
        <v>0</v>
      </c>
      <c r="V294" s="20">
        <v>1</v>
      </c>
      <c r="W294" s="20">
        <v>0</v>
      </c>
      <c r="X294" s="20">
        <v>1</v>
      </c>
      <c r="Y294" s="20">
        <v>1</v>
      </c>
      <c r="Z294" s="20">
        <v>1</v>
      </c>
      <c r="AA294" s="20">
        <v>0</v>
      </c>
      <c r="AB294" s="20">
        <v>8</v>
      </c>
      <c r="AC294" s="20">
        <v>0</v>
      </c>
      <c r="AD294" s="20">
        <v>1</v>
      </c>
      <c r="AE294" s="20">
        <f t="shared" si="5"/>
        <v>57</v>
      </c>
    </row>
    <row r="295" spans="1:31" s="275" customFormat="1" ht="16.5">
      <c r="A295" s="20">
        <v>294</v>
      </c>
      <c r="B295" s="20">
        <v>14</v>
      </c>
      <c r="C295" s="20">
        <v>66</v>
      </c>
      <c r="D295" s="20" t="s">
        <v>596</v>
      </c>
      <c r="E295" s="20"/>
      <c r="F295" s="524">
        <v>582</v>
      </c>
      <c r="G295" s="20" t="s">
        <v>33</v>
      </c>
      <c r="H295" s="20">
        <v>659</v>
      </c>
      <c r="I295" s="20">
        <v>65</v>
      </c>
      <c r="J295" s="20">
        <v>77</v>
      </c>
      <c r="K295" s="20">
        <v>11</v>
      </c>
      <c r="L295" s="20">
        <v>6</v>
      </c>
      <c r="M295" s="20">
        <v>19</v>
      </c>
      <c r="N295" s="20">
        <v>3</v>
      </c>
      <c r="O295" s="20">
        <v>7</v>
      </c>
      <c r="P295" s="20">
        <v>7</v>
      </c>
      <c r="Q295" s="20">
        <v>0</v>
      </c>
      <c r="R295" s="20">
        <v>91</v>
      </c>
      <c r="T295" s="20">
        <v>4</v>
      </c>
      <c r="U295" s="20">
        <v>1</v>
      </c>
      <c r="V295" s="20">
        <v>2</v>
      </c>
      <c r="W295" s="20">
        <v>0</v>
      </c>
      <c r="X295" s="20">
        <v>24</v>
      </c>
      <c r="Y295" s="20">
        <v>10</v>
      </c>
      <c r="Z295" s="20">
        <v>5</v>
      </c>
      <c r="AA295" s="20">
        <v>1</v>
      </c>
      <c r="AB295" s="20">
        <v>9</v>
      </c>
      <c r="AC295" s="20">
        <v>1</v>
      </c>
      <c r="AD295" s="20">
        <v>10</v>
      </c>
      <c r="AE295" s="20">
        <f t="shared" si="5"/>
        <v>353</v>
      </c>
    </row>
    <row r="296" spans="1:31" s="275" customFormat="1" ht="16.5">
      <c r="A296" s="20">
        <v>295</v>
      </c>
      <c r="B296" s="20">
        <v>14</v>
      </c>
      <c r="C296" s="20">
        <v>66</v>
      </c>
      <c r="D296" s="20" t="s">
        <v>596</v>
      </c>
      <c r="E296" s="20"/>
      <c r="F296" s="524">
        <v>582</v>
      </c>
      <c r="G296" s="20" t="s">
        <v>34</v>
      </c>
      <c r="H296" s="20">
        <v>659</v>
      </c>
      <c r="I296" s="20">
        <v>4</v>
      </c>
      <c r="J296" s="20">
        <v>62</v>
      </c>
      <c r="K296" s="20">
        <v>78</v>
      </c>
      <c r="L296" s="20">
        <v>16</v>
      </c>
      <c r="M296" s="20">
        <v>20</v>
      </c>
      <c r="N296" s="20">
        <v>5</v>
      </c>
      <c r="O296" s="20">
        <v>8</v>
      </c>
      <c r="P296" s="20">
        <v>5</v>
      </c>
      <c r="Q296" s="20">
        <v>2</v>
      </c>
      <c r="R296" s="20">
        <v>58</v>
      </c>
      <c r="T296" s="20">
        <v>7</v>
      </c>
      <c r="U296" s="20">
        <v>3</v>
      </c>
      <c r="V296" s="20">
        <v>2</v>
      </c>
      <c r="W296" s="20">
        <v>0</v>
      </c>
      <c r="X296" s="20">
        <v>4</v>
      </c>
      <c r="Y296" s="20">
        <v>3</v>
      </c>
      <c r="Z296" s="20">
        <v>2</v>
      </c>
      <c r="AA296" s="20">
        <v>0</v>
      </c>
      <c r="AB296" s="20">
        <v>21</v>
      </c>
      <c r="AC296" s="20">
        <v>0</v>
      </c>
      <c r="AD296" s="20">
        <v>3</v>
      </c>
      <c r="AE296" s="20">
        <f t="shared" si="5"/>
        <v>303</v>
      </c>
    </row>
    <row r="297" spans="1:31" s="275" customFormat="1" ht="16.5">
      <c r="A297" s="20">
        <v>296</v>
      </c>
      <c r="B297" s="20">
        <v>14</v>
      </c>
      <c r="C297" s="20">
        <v>66</v>
      </c>
      <c r="D297" s="20" t="s">
        <v>596</v>
      </c>
      <c r="E297" s="20"/>
      <c r="F297" s="524">
        <v>583</v>
      </c>
      <c r="G297" s="20" t="s">
        <v>33</v>
      </c>
      <c r="H297" s="20">
        <v>597</v>
      </c>
      <c r="I297" s="20">
        <v>53</v>
      </c>
      <c r="J297" s="20">
        <v>84</v>
      </c>
      <c r="K297" s="20">
        <v>12</v>
      </c>
      <c r="L297" s="20">
        <v>4</v>
      </c>
      <c r="M297" s="20">
        <v>19</v>
      </c>
      <c r="N297" s="20">
        <v>0</v>
      </c>
      <c r="O297" s="20">
        <v>11</v>
      </c>
      <c r="P297" s="20">
        <v>8</v>
      </c>
      <c r="Q297" s="20">
        <v>4</v>
      </c>
      <c r="R297" s="20">
        <v>63</v>
      </c>
      <c r="T297" s="20">
        <v>1</v>
      </c>
      <c r="U297" s="20">
        <v>0</v>
      </c>
      <c r="V297" s="20">
        <v>0</v>
      </c>
      <c r="W297" s="20">
        <v>0</v>
      </c>
      <c r="X297" s="20">
        <v>20</v>
      </c>
      <c r="Y297" s="20">
        <v>10</v>
      </c>
      <c r="Z297" s="20">
        <v>3</v>
      </c>
      <c r="AA297" s="20">
        <v>11</v>
      </c>
      <c r="AB297" s="20">
        <v>5</v>
      </c>
      <c r="AC297" s="20">
        <v>0</v>
      </c>
      <c r="AD297" s="20">
        <v>11</v>
      </c>
      <c r="AE297" s="20">
        <f t="shared" si="5"/>
        <v>319</v>
      </c>
    </row>
    <row r="298" spans="1:31" s="275" customFormat="1" ht="16.5">
      <c r="A298" s="20">
        <v>297</v>
      </c>
      <c r="B298" s="20">
        <v>14</v>
      </c>
      <c r="C298" s="20">
        <v>66</v>
      </c>
      <c r="D298" s="20" t="s">
        <v>596</v>
      </c>
      <c r="E298" s="289"/>
      <c r="F298" s="524">
        <v>583</v>
      </c>
      <c r="G298" s="20" t="s">
        <v>34</v>
      </c>
      <c r="H298" s="20">
        <v>596</v>
      </c>
      <c r="I298" s="20">
        <v>64</v>
      </c>
      <c r="J298" s="20">
        <v>87</v>
      </c>
      <c r="K298" s="20">
        <v>18</v>
      </c>
      <c r="L298" s="20">
        <v>5</v>
      </c>
      <c r="M298" s="20">
        <v>20</v>
      </c>
      <c r="N298" s="20">
        <v>5</v>
      </c>
      <c r="O298" s="20">
        <v>2</v>
      </c>
      <c r="P298" s="20">
        <v>5</v>
      </c>
      <c r="Q298" s="20">
        <v>0</v>
      </c>
      <c r="R298" s="20">
        <v>35</v>
      </c>
      <c r="T298" s="20">
        <v>4</v>
      </c>
      <c r="U298" s="20">
        <v>6</v>
      </c>
      <c r="V298" s="20">
        <v>2</v>
      </c>
      <c r="W298" s="20">
        <v>0</v>
      </c>
      <c r="X298" s="20">
        <v>20</v>
      </c>
      <c r="Y298" s="20">
        <v>4</v>
      </c>
      <c r="Z298" s="20">
        <v>9</v>
      </c>
      <c r="AA298" s="20">
        <v>3</v>
      </c>
      <c r="AB298" s="20">
        <v>18</v>
      </c>
      <c r="AC298" s="20">
        <v>0</v>
      </c>
      <c r="AD298" s="20">
        <v>11</v>
      </c>
      <c r="AE298" s="20">
        <f t="shared" si="5"/>
        <v>318</v>
      </c>
    </row>
    <row r="299" spans="1:31" s="275" customFormat="1" ht="16.5">
      <c r="A299" s="20">
        <v>298</v>
      </c>
      <c r="B299" s="20">
        <v>14</v>
      </c>
      <c r="C299" s="20">
        <v>66</v>
      </c>
      <c r="D299" s="20" t="s">
        <v>596</v>
      </c>
      <c r="E299" s="289"/>
      <c r="F299" s="524">
        <v>584</v>
      </c>
      <c r="G299" s="20" t="s">
        <v>33</v>
      </c>
      <c r="H299" s="20">
        <v>454</v>
      </c>
      <c r="I299" s="20">
        <v>48</v>
      </c>
      <c r="J299" s="20">
        <v>62</v>
      </c>
      <c r="K299" s="20">
        <v>22</v>
      </c>
      <c r="L299" s="20">
        <v>9</v>
      </c>
      <c r="M299" s="20">
        <v>16</v>
      </c>
      <c r="N299" s="20">
        <v>4</v>
      </c>
      <c r="O299" s="20">
        <v>4</v>
      </c>
      <c r="P299" s="20">
        <v>1</v>
      </c>
      <c r="Q299" s="20">
        <v>0</v>
      </c>
      <c r="R299" s="20">
        <v>46</v>
      </c>
      <c r="T299" s="20">
        <v>7</v>
      </c>
      <c r="U299" s="20">
        <v>1</v>
      </c>
      <c r="V299" s="20">
        <v>2</v>
      </c>
      <c r="W299" s="20">
        <v>0</v>
      </c>
      <c r="X299" s="20">
        <v>15</v>
      </c>
      <c r="Y299" s="20">
        <v>1</v>
      </c>
      <c r="Z299" s="20">
        <v>4</v>
      </c>
      <c r="AA299" s="20">
        <v>6</v>
      </c>
      <c r="AB299" s="20">
        <v>13</v>
      </c>
      <c r="AC299" s="20">
        <v>1</v>
      </c>
      <c r="AD299" s="20">
        <v>15</v>
      </c>
      <c r="AE299" s="20">
        <f t="shared" si="5"/>
        <v>277</v>
      </c>
    </row>
    <row r="300" spans="1:31" s="275" customFormat="1" ht="16.5">
      <c r="A300" s="20">
        <v>299</v>
      </c>
      <c r="B300" s="20">
        <v>14</v>
      </c>
      <c r="C300" s="20">
        <v>66</v>
      </c>
      <c r="D300" s="20" t="s">
        <v>596</v>
      </c>
      <c r="E300" s="20"/>
      <c r="F300" s="524">
        <v>584</v>
      </c>
      <c r="G300" s="20" t="s">
        <v>34</v>
      </c>
      <c r="H300" s="20">
        <v>454</v>
      </c>
      <c r="I300" s="20">
        <v>50</v>
      </c>
      <c r="J300" s="20">
        <v>68</v>
      </c>
      <c r="K300" s="20">
        <v>6</v>
      </c>
      <c r="L300" s="20">
        <v>11</v>
      </c>
      <c r="M300" s="20">
        <v>15</v>
      </c>
      <c r="N300" s="20">
        <v>1</v>
      </c>
      <c r="O300" s="20">
        <v>2</v>
      </c>
      <c r="P300" s="20">
        <v>3</v>
      </c>
      <c r="Q300" s="20">
        <v>1</v>
      </c>
      <c r="R300" s="20">
        <v>40</v>
      </c>
      <c r="T300" s="20">
        <v>6</v>
      </c>
      <c r="U300" s="20">
        <v>2</v>
      </c>
      <c r="V300" s="20">
        <v>1</v>
      </c>
      <c r="W300" s="20">
        <v>0</v>
      </c>
      <c r="X300" s="20">
        <v>18</v>
      </c>
      <c r="Y300" s="20">
        <v>2</v>
      </c>
      <c r="Z300" s="20">
        <v>9</v>
      </c>
      <c r="AA300" s="20">
        <v>7</v>
      </c>
      <c r="AB300" s="20">
        <v>13</v>
      </c>
      <c r="AC300" s="20">
        <v>0</v>
      </c>
      <c r="AD300" s="20">
        <v>10</v>
      </c>
      <c r="AE300" s="20">
        <f t="shared" si="5"/>
        <v>265</v>
      </c>
    </row>
    <row r="301" spans="1:31" s="275" customFormat="1" ht="16.5">
      <c r="A301" s="20">
        <v>300</v>
      </c>
      <c r="B301" s="20">
        <v>14</v>
      </c>
      <c r="C301" s="20">
        <v>66</v>
      </c>
      <c r="D301" s="20" t="s">
        <v>596</v>
      </c>
      <c r="E301" s="20"/>
      <c r="F301" s="524">
        <v>585</v>
      </c>
      <c r="G301" s="20" t="s">
        <v>33</v>
      </c>
      <c r="H301" s="20">
        <v>437</v>
      </c>
      <c r="I301" s="20">
        <v>38</v>
      </c>
      <c r="J301" s="20">
        <v>68</v>
      </c>
      <c r="K301" s="20">
        <v>11</v>
      </c>
      <c r="L301" s="20">
        <v>3</v>
      </c>
      <c r="M301" s="20">
        <v>17</v>
      </c>
      <c r="N301" s="20">
        <v>2</v>
      </c>
      <c r="O301" s="20">
        <v>2</v>
      </c>
      <c r="P301" s="20">
        <v>4</v>
      </c>
      <c r="Q301" s="20">
        <v>0</v>
      </c>
      <c r="R301" s="20">
        <v>50</v>
      </c>
      <c r="T301" s="20">
        <v>5</v>
      </c>
      <c r="U301" s="20">
        <v>4</v>
      </c>
      <c r="V301" s="20">
        <v>3</v>
      </c>
      <c r="W301" s="20">
        <v>0</v>
      </c>
      <c r="X301" s="20">
        <v>14</v>
      </c>
      <c r="Y301" s="20">
        <v>2</v>
      </c>
      <c r="Z301" s="20">
        <v>1</v>
      </c>
      <c r="AA301" s="20">
        <v>4</v>
      </c>
      <c r="AB301" s="20">
        <v>10</v>
      </c>
      <c r="AC301" s="20">
        <v>1</v>
      </c>
      <c r="AD301" s="20">
        <v>11</v>
      </c>
      <c r="AE301" s="20">
        <f t="shared" si="5"/>
        <v>250</v>
      </c>
    </row>
    <row r="302" spans="1:31" s="275" customFormat="1" ht="16.5">
      <c r="A302" s="20">
        <v>301</v>
      </c>
      <c r="B302" s="20">
        <v>14</v>
      </c>
      <c r="C302" s="20">
        <v>66</v>
      </c>
      <c r="D302" s="20" t="s">
        <v>596</v>
      </c>
      <c r="E302" s="20"/>
      <c r="F302" s="524">
        <v>585</v>
      </c>
      <c r="G302" s="20" t="s">
        <v>34</v>
      </c>
      <c r="H302" s="20">
        <v>437</v>
      </c>
      <c r="I302" s="20">
        <v>46</v>
      </c>
      <c r="J302" s="20">
        <v>60</v>
      </c>
      <c r="K302" s="20">
        <v>10</v>
      </c>
      <c r="L302" s="20">
        <v>4</v>
      </c>
      <c r="M302" s="20">
        <v>22</v>
      </c>
      <c r="N302" s="20">
        <v>2</v>
      </c>
      <c r="O302" s="20">
        <v>11</v>
      </c>
      <c r="P302" s="20">
        <v>1</v>
      </c>
      <c r="Q302" s="20">
        <v>3</v>
      </c>
      <c r="R302" s="20">
        <v>41</v>
      </c>
      <c r="T302" s="20">
        <v>3</v>
      </c>
      <c r="U302" s="20">
        <v>5</v>
      </c>
      <c r="V302" s="20">
        <v>4</v>
      </c>
      <c r="W302" s="20">
        <v>0</v>
      </c>
      <c r="X302" s="20">
        <v>14</v>
      </c>
      <c r="Y302" s="20">
        <v>4</v>
      </c>
      <c r="Z302" s="20">
        <v>2</v>
      </c>
      <c r="AA302" s="20">
        <v>7</v>
      </c>
      <c r="AB302" s="20">
        <v>20</v>
      </c>
      <c r="AC302" s="20">
        <v>4</v>
      </c>
      <c r="AD302" s="20">
        <v>6</v>
      </c>
      <c r="AE302" s="20">
        <f t="shared" si="5"/>
        <v>269</v>
      </c>
    </row>
    <row r="303" spans="1:31" s="275" customFormat="1" ht="16.5">
      <c r="A303" s="20">
        <v>302</v>
      </c>
      <c r="B303" s="20">
        <v>14</v>
      </c>
      <c r="C303" s="20">
        <v>66</v>
      </c>
      <c r="D303" s="20" t="s">
        <v>596</v>
      </c>
      <c r="E303" s="20"/>
      <c r="F303" s="524">
        <v>586</v>
      </c>
      <c r="G303" s="20" t="s">
        <v>33</v>
      </c>
      <c r="H303" s="20">
        <v>572</v>
      </c>
      <c r="I303" s="20">
        <v>45</v>
      </c>
      <c r="J303" s="20">
        <v>68</v>
      </c>
      <c r="K303" s="20">
        <v>26</v>
      </c>
      <c r="L303" s="20">
        <v>9</v>
      </c>
      <c r="M303" s="20">
        <v>14</v>
      </c>
      <c r="N303" s="20">
        <v>1</v>
      </c>
      <c r="O303" s="20">
        <v>3</v>
      </c>
      <c r="P303" s="20">
        <v>2</v>
      </c>
      <c r="Q303" s="20">
        <v>0</v>
      </c>
      <c r="R303" s="20">
        <v>92</v>
      </c>
      <c r="T303" s="20">
        <v>9</v>
      </c>
      <c r="U303" s="20">
        <v>1</v>
      </c>
      <c r="V303" s="20">
        <v>2</v>
      </c>
      <c r="W303" s="20">
        <v>0</v>
      </c>
      <c r="X303" s="20">
        <v>12</v>
      </c>
      <c r="Y303" s="20">
        <v>2</v>
      </c>
      <c r="Z303" s="20">
        <v>8</v>
      </c>
      <c r="AA303" s="20">
        <v>1</v>
      </c>
      <c r="AB303" s="20">
        <v>4</v>
      </c>
      <c r="AC303" s="20">
        <v>0</v>
      </c>
      <c r="AD303" s="20">
        <v>7</v>
      </c>
      <c r="AE303" s="20">
        <f t="shared" si="5"/>
        <v>306</v>
      </c>
    </row>
    <row r="304" spans="1:31" s="275" customFormat="1" ht="16.5">
      <c r="A304" s="20">
        <v>303</v>
      </c>
      <c r="B304" s="20">
        <v>14</v>
      </c>
      <c r="C304" s="20">
        <v>66</v>
      </c>
      <c r="D304" s="20" t="s">
        <v>596</v>
      </c>
      <c r="E304" s="20"/>
      <c r="F304" s="524">
        <v>586</v>
      </c>
      <c r="G304" s="20" t="s">
        <v>34</v>
      </c>
      <c r="H304" s="20">
        <v>572</v>
      </c>
      <c r="I304" s="20">
        <v>45</v>
      </c>
      <c r="J304" s="20">
        <v>88</v>
      </c>
      <c r="K304" s="20">
        <v>14</v>
      </c>
      <c r="L304" s="20">
        <v>9</v>
      </c>
      <c r="M304" s="20">
        <v>19</v>
      </c>
      <c r="N304" s="20">
        <v>2</v>
      </c>
      <c r="O304" s="20">
        <v>4</v>
      </c>
      <c r="P304" s="20">
        <v>4</v>
      </c>
      <c r="Q304" s="20">
        <v>1</v>
      </c>
      <c r="R304" s="20">
        <v>113</v>
      </c>
      <c r="T304" s="20">
        <v>5</v>
      </c>
      <c r="U304" s="20">
        <v>1</v>
      </c>
      <c r="V304" s="20">
        <v>1</v>
      </c>
      <c r="W304" s="20">
        <v>0</v>
      </c>
      <c r="X304" s="20">
        <v>12</v>
      </c>
      <c r="Y304" s="20">
        <v>5</v>
      </c>
      <c r="Z304" s="20">
        <v>4</v>
      </c>
      <c r="AA304" s="20">
        <v>6</v>
      </c>
      <c r="AB304" s="20">
        <v>5</v>
      </c>
      <c r="AC304" s="20">
        <v>0</v>
      </c>
      <c r="AD304" s="20">
        <v>9</v>
      </c>
      <c r="AE304" s="20">
        <f t="shared" si="5"/>
        <v>347</v>
      </c>
    </row>
    <row r="305" spans="1:31" s="275" customFormat="1" ht="16.5">
      <c r="A305" s="20">
        <v>304</v>
      </c>
      <c r="B305" s="20">
        <v>14</v>
      </c>
      <c r="C305" s="20">
        <v>66</v>
      </c>
      <c r="D305" s="20" t="s">
        <v>596</v>
      </c>
      <c r="E305" s="20"/>
      <c r="F305" s="524">
        <v>587</v>
      </c>
      <c r="G305" s="20" t="s">
        <v>33</v>
      </c>
      <c r="H305" s="20">
        <v>680</v>
      </c>
      <c r="I305" s="20">
        <v>41</v>
      </c>
      <c r="J305" s="20">
        <v>65</v>
      </c>
      <c r="K305" s="20">
        <v>20</v>
      </c>
      <c r="L305" s="20">
        <v>15</v>
      </c>
      <c r="M305" s="20">
        <v>13</v>
      </c>
      <c r="N305" s="20">
        <v>9</v>
      </c>
      <c r="O305" s="20">
        <v>13</v>
      </c>
      <c r="P305" s="20">
        <v>7</v>
      </c>
      <c r="Q305" s="20">
        <v>4</v>
      </c>
      <c r="R305" s="20">
        <v>108</v>
      </c>
      <c r="T305" s="20">
        <v>4</v>
      </c>
      <c r="U305" s="20">
        <v>3</v>
      </c>
      <c r="V305" s="20">
        <v>0</v>
      </c>
      <c r="W305" s="20">
        <v>0</v>
      </c>
      <c r="X305" s="20">
        <v>8</v>
      </c>
      <c r="Y305" s="20">
        <v>2</v>
      </c>
      <c r="Z305" s="20">
        <v>4</v>
      </c>
      <c r="AA305" s="20">
        <v>5</v>
      </c>
      <c r="AB305" s="20">
        <v>5</v>
      </c>
      <c r="AC305" s="20">
        <v>1</v>
      </c>
      <c r="AD305" s="20">
        <v>19</v>
      </c>
      <c r="AE305" s="20">
        <f t="shared" si="5"/>
        <v>346</v>
      </c>
    </row>
    <row r="306" spans="1:31" s="275" customFormat="1" ht="16.5">
      <c r="A306" s="20">
        <v>305</v>
      </c>
      <c r="B306" s="20">
        <v>14</v>
      </c>
      <c r="C306" s="20">
        <v>66</v>
      </c>
      <c r="D306" s="20" t="s">
        <v>596</v>
      </c>
      <c r="E306" s="20"/>
      <c r="F306" s="524">
        <v>587</v>
      </c>
      <c r="G306" s="20" t="s">
        <v>34</v>
      </c>
      <c r="H306" s="20">
        <v>680</v>
      </c>
      <c r="I306" s="20">
        <v>55</v>
      </c>
      <c r="J306" s="20">
        <v>63</v>
      </c>
      <c r="K306" s="20">
        <v>21</v>
      </c>
      <c r="L306" s="20">
        <v>7</v>
      </c>
      <c r="M306" s="20">
        <v>20</v>
      </c>
      <c r="N306" s="20">
        <v>4</v>
      </c>
      <c r="O306" s="20">
        <v>5</v>
      </c>
      <c r="P306" s="20">
        <v>9</v>
      </c>
      <c r="Q306" s="20">
        <v>4</v>
      </c>
      <c r="R306" s="20">
        <v>97</v>
      </c>
      <c r="T306" s="20">
        <v>9</v>
      </c>
      <c r="U306" s="20">
        <v>3</v>
      </c>
      <c r="V306" s="20">
        <v>1</v>
      </c>
      <c r="W306" s="20">
        <v>0</v>
      </c>
      <c r="X306" s="20">
        <v>14</v>
      </c>
      <c r="Y306" s="20">
        <v>3</v>
      </c>
      <c r="Z306" s="20">
        <v>5</v>
      </c>
      <c r="AA306" s="20">
        <v>3</v>
      </c>
      <c r="AB306" s="20">
        <v>6</v>
      </c>
      <c r="AC306" s="20">
        <v>0</v>
      </c>
      <c r="AD306" s="20">
        <v>13</v>
      </c>
      <c r="AE306" s="20">
        <f t="shared" si="5"/>
        <v>342</v>
      </c>
    </row>
    <row r="307" spans="1:31" s="275" customFormat="1" ht="16.5">
      <c r="A307" s="20">
        <v>306</v>
      </c>
      <c r="B307" s="20">
        <v>14</v>
      </c>
      <c r="C307" s="20">
        <v>66</v>
      </c>
      <c r="D307" s="20" t="s">
        <v>596</v>
      </c>
      <c r="E307" s="289"/>
      <c r="F307" s="524">
        <v>588</v>
      </c>
      <c r="G307" s="20" t="s">
        <v>33</v>
      </c>
      <c r="H307" s="20">
        <v>535</v>
      </c>
      <c r="I307" s="20">
        <v>49</v>
      </c>
      <c r="J307" s="20">
        <v>72</v>
      </c>
      <c r="K307" s="20">
        <v>21</v>
      </c>
      <c r="L307" s="20">
        <v>6</v>
      </c>
      <c r="M307" s="20">
        <v>22</v>
      </c>
      <c r="N307" s="20">
        <v>6</v>
      </c>
      <c r="O307" s="20">
        <v>11</v>
      </c>
      <c r="P307" s="20">
        <v>3</v>
      </c>
      <c r="Q307" s="20">
        <v>1</v>
      </c>
      <c r="R307" s="20">
        <v>63</v>
      </c>
      <c r="T307" s="20">
        <v>4</v>
      </c>
      <c r="U307" s="20">
        <v>5</v>
      </c>
      <c r="V307" s="20">
        <v>1</v>
      </c>
      <c r="W307" s="20">
        <v>0</v>
      </c>
      <c r="X307" s="20">
        <v>12</v>
      </c>
      <c r="Y307" s="20">
        <v>5</v>
      </c>
      <c r="Z307" s="20">
        <v>1</v>
      </c>
      <c r="AA307" s="20">
        <v>1</v>
      </c>
      <c r="AB307" s="20">
        <v>10</v>
      </c>
      <c r="AC307" s="20">
        <v>0</v>
      </c>
      <c r="AD307" s="20">
        <v>5</v>
      </c>
      <c r="AE307" s="20">
        <f t="shared" si="5"/>
        <v>298</v>
      </c>
    </row>
    <row r="308" spans="1:31" s="275" customFormat="1" ht="16.5">
      <c r="A308" s="20">
        <v>307</v>
      </c>
      <c r="B308" s="20">
        <v>14</v>
      </c>
      <c r="C308" s="20">
        <v>66</v>
      </c>
      <c r="D308" s="20" t="s">
        <v>596</v>
      </c>
      <c r="E308" s="20"/>
      <c r="F308" s="524">
        <v>588</v>
      </c>
      <c r="G308" s="20" t="s">
        <v>34</v>
      </c>
      <c r="H308" s="20">
        <v>534</v>
      </c>
      <c r="I308" s="20">
        <v>42</v>
      </c>
      <c r="J308" s="20">
        <v>63</v>
      </c>
      <c r="K308" s="20">
        <v>18</v>
      </c>
      <c r="L308" s="20">
        <v>9</v>
      </c>
      <c r="M308" s="20">
        <v>21</v>
      </c>
      <c r="N308" s="20">
        <v>2</v>
      </c>
      <c r="O308" s="20">
        <v>2</v>
      </c>
      <c r="P308" s="20">
        <v>9</v>
      </c>
      <c r="Q308" s="20">
        <v>1</v>
      </c>
      <c r="R308" s="20">
        <v>65</v>
      </c>
      <c r="T308" s="20">
        <v>3</v>
      </c>
      <c r="U308" s="20">
        <v>1</v>
      </c>
      <c r="V308" s="20">
        <v>2</v>
      </c>
      <c r="W308" s="20">
        <v>0</v>
      </c>
      <c r="X308" s="20">
        <v>16</v>
      </c>
      <c r="Y308" s="20">
        <v>2</v>
      </c>
      <c r="Z308" s="20">
        <v>5</v>
      </c>
      <c r="AA308" s="20">
        <v>4</v>
      </c>
      <c r="AB308" s="20">
        <v>7</v>
      </c>
      <c r="AC308" s="20">
        <v>0</v>
      </c>
      <c r="AD308" s="20">
        <v>13</v>
      </c>
      <c r="AE308" s="20">
        <f t="shared" si="5"/>
        <v>285</v>
      </c>
    </row>
    <row r="309" spans="1:31" s="275" customFormat="1" ht="16.5">
      <c r="A309" s="20">
        <v>308</v>
      </c>
      <c r="B309" s="20">
        <v>14</v>
      </c>
      <c r="C309" s="20">
        <v>66</v>
      </c>
      <c r="D309" s="20" t="s">
        <v>596</v>
      </c>
      <c r="E309" s="289"/>
      <c r="F309" s="524">
        <v>589</v>
      </c>
      <c r="G309" s="20" t="s">
        <v>33</v>
      </c>
      <c r="H309" s="20">
        <v>656</v>
      </c>
      <c r="I309" s="20">
        <v>58</v>
      </c>
      <c r="J309" s="20">
        <v>74</v>
      </c>
      <c r="K309" s="20">
        <v>17</v>
      </c>
      <c r="L309" s="20">
        <v>8</v>
      </c>
      <c r="M309" s="20">
        <v>16</v>
      </c>
      <c r="N309" s="20">
        <v>3</v>
      </c>
      <c r="O309" s="20">
        <v>4</v>
      </c>
      <c r="P309" s="20">
        <v>16</v>
      </c>
      <c r="Q309" s="20">
        <v>7</v>
      </c>
      <c r="R309" s="20">
        <v>51</v>
      </c>
      <c r="T309" s="20">
        <v>10</v>
      </c>
      <c r="U309" s="20">
        <v>4</v>
      </c>
      <c r="V309" s="20">
        <v>1</v>
      </c>
      <c r="W309" s="20">
        <v>0</v>
      </c>
      <c r="X309" s="20">
        <v>23</v>
      </c>
      <c r="Y309" s="20">
        <v>6</v>
      </c>
      <c r="Z309" s="20">
        <v>11</v>
      </c>
      <c r="AA309" s="20">
        <v>8</v>
      </c>
      <c r="AB309" s="20">
        <v>4</v>
      </c>
      <c r="AC309" s="20">
        <v>0</v>
      </c>
      <c r="AD309" s="20">
        <v>21</v>
      </c>
      <c r="AE309" s="20">
        <f t="shared" si="5"/>
        <v>342</v>
      </c>
    </row>
    <row r="310" spans="1:31" s="275" customFormat="1" ht="16.5">
      <c r="A310" s="20">
        <v>309</v>
      </c>
      <c r="B310" s="20">
        <v>14</v>
      </c>
      <c r="C310" s="20">
        <v>66</v>
      </c>
      <c r="D310" s="20" t="s">
        <v>596</v>
      </c>
      <c r="E310" s="20"/>
      <c r="F310" s="524">
        <v>589</v>
      </c>
      <c r="G310" s="20" t="s">
        <v>34</v>
      </c>
      <c r="H310" s="20">
        <v>655</v>
      </c>
      <c r="I310" s="20">
        <v>77</v>
      </c>
      <c r="J310" s="20">
        <v>88</v>
      </c>
      <c r="K310" s="20">
        <v>12</v>
      </c>
      <c r="L310" s="20">
        <v>3</v>
      </c>
      <c r="M310" s="20">
        <v>22</v>
      </c>
      <c r="N310" s="20">
        <v>5</v>
      </c>
      <c r="O310" s="20">
        <v>5</v>
      </c>
      <c r="P310" s="20">
        <v>16</v>
      </c>
      <c r="Q310" s="20">
        <v>3</v>
      </c>
      <c r="R310" s="20">
        <v>70</v>
      </c>
      <c r="T310" s="20">
        <v>8</v>
      </c>
      <c r="U310" s="20">
        <v>3</v>
      </c>
      <c r="V310" s="20">
        <v>1</v>
      </c>
      <c r="W310" s="20">
        <v>0</v>
      </c>
      <c r="X310" s="20">
        <v>17</v>
      </c>
      <c r="Y310" s="20">
        <v>8</v>
      </c>
      <c r="Z310" s="20">
        <v>5</v>
      </c>
      <c r="AA310" s="20">
        <v>2</v>
      </c>
      <c r="AB310" s="20">
        <v>6</v>
      </c>
      <c r="AC310" s="20">
        <v>0</v>
      </c>
      <c r="AD310" s="20">
        <v>7</v>
      </c>
      <c r="AE310" s="20">
        <f t="shared" si="5"/>
        <v>358</v>
      </c>
    </row>
    <row r="311" spans="1:31" s="275" customFormat="1" ht="16.5">
      <c r="A311" s="20">
        <v>310</v>
      </c>
      <c r="B311" s="20">
        <v>14</v>
      </c>
      <c r="C311" s="20">
        <v>66</v>
      </c>
      <c r="D311" s="20" t="s">
        <v>596</v>
      </c>
      <c r="E311" s="20"/>
      <c r="F311" s="524">
        <v>590</v>
      </c>
      <c r="G311" s="20" t="s">
        <v>33</v>
      </c>
      <c r="H311" s="20">
        <v>678</v>
      </c>
      <c r="I311" s="20">
        <v>47</v>
      </c>
      <c r="J311" s="20">
        <v>36</v>
      </c>
      <c r="K311" s="20">
        <v>20</v>
      </c>
      <c r="L311" s="20">
        <v>6</v>
      </c>
      <c r="M311" s="20">
        <v>23</v>
      </c>
      <c r="N311" s="20">
        <v>3</v>
      </c>
      <c r="O311" s="20">
        <v>3</v>
      </c>
      <c r="P311" s="20">
        <v>7</v>
      </c>
      <c r="Q311" s="20">
        <v>5</v>
      </c>
      <c r="R311" s="20">
        <v>50</v>
      </c>
      <c r="T311" s="20">
        <v>5</v>
      </c>
      <c r="U311" s="20">
        <v>5</v>
      </c>
      <c r="V311" s="20">
        <v>2</v>
      </c>
      <c r="W311" s="20">
        <v>1</v>
      </c>
      <c r="X311" s="20">
        <v>10</v>
      </c>
      <c r="Y311" s="20">
        <v>2</v>
      </c>
      <c r="Z311" s="20">
        <v>1</v>
      </c>
      <c r="AA311" s="20">
        <v>4</v>
      </c>
      <c r="AB311" s="20">
        <v>5</v>
      </c>
      <c r="AC311" s="20">
        <v>0</v>
      </c>
      <c r="AD311" s="20">
        <v>14</v>
      </c>
      <c r="AE311" s="20">
        <f t="shared" si="5"/>
        <v>249</v>
      </c>
    </row>
    <row r="312" spans="1:31" s="275" customFormat="1" ht="16.5">
      <c r="A312" s="20">
        <v>311</v>
      </c>
      <c r="B312" s="20">
        <v>14</v>
      </c>
      <c r="C312" s="20">
        <v>66</v>
      </c>
      <c r="D312" s="20" t="s">
        <v>596</v>
      </c>
      <c r="E312" s="289"/>
      <c r="F312" s="524">
        <v>590</v>
      </c>
      <c r="G312" s="20" t="s">
        <v>34</v>
      </c>
      <c r="H312" s="20">
        <v>677</v>
      </c>
      <c r="I312" s="20">
        <v>40</v>
      </c>
      <c r="J312" s="20">
        <v>53</v>
      </c>
      <c r="K312" s="20">
        <v>18</v>
      </c>
      <c r="L312" s="20">
        <v>9</v>
      </c>
      <c r="M312" s="20">
        <v>11</v>
      </c>
      <c r="N312" s="20">
        <v>2</v>
      </c>
      <c r="O312" s="20">
        <v>5</v>
      </c>
      <c r="P312" s="20">
        <v>5</v>
      </c>
      <c r="Q312" s="20">
        <v>2</v>
      </c>
      <c r="R312" s="20">
        <v>57</v>
      </c>
      <c r="T312" s="20">
        <v>7</v>
      </c>
      <c r="U312" s="20">
        <v>2</v>
      </c>
      <c r="V312" s="20">
        <v>1</v>
      </c>
      <c r="W312" s="20">
        <v>0</v>
      </c>
      <c r="X312" s="20">
        <v>21</v>
      </c>
      <c r="Y312" s="20">
        <v>2</v>
      </c>
      <c r="Z312" s="20">
        <v>6</v>
      </c>
      <c r="AA312" s="20">
        <v>1</v>
      </c>
      <c r="AB312" s="20">
        <v>10</v>
      </c>
      <c r="AC312" s="20">
        <v>0</v>
      </c>
      <c r="AD312" s="20">
        <v>11</v>
      </c>
      <c r="AE312" s="20">
        <f t="shared" si="5"/>
        <v>263</v>
      </c>
    </row>
    <row r="313" spans="1:31" s="275" customFormat="1" ht="16.5">
      <c r="A313" s="20">
        <v>312</v>
      </c>
      <c r="B313" s="20">
        <v>14</v>
      </c>
      <c r="C313" s="20">
        <v>66</v>
      </c>
      <c r="D313" s="20" t="s">
        <v>596</v>
      </c>
      <c r="E313" s="20"/>
      <c r="F313" s="524">
        <v>591</v>
      </c>
      <c r="G313" s="20" t="s">
        <v>33</v>
      </c>
      <c r="H313" s="20">
        <v>609</v>
      </c>
      <c r="I313" s="20">
        <v>55</v>
      </c>
      <c r="J313" s="20">
        <v>66</v>
      </c>
      <c r="K313" s="20">
        <v>23</v>
      </c>
      <c r="L313" s="20">
        <v>5</v>
      </c>
      <c r="M313" s="20">
        <v>27</v>
      </c>
      <c r="N313" s="20">
        <v>5</v>
      </c>
      <c r="O313" s="20">
        <v>13</v>
      </c>
      <c r="P313" s="20">
        <v>6</v>
      </c>
      <c r="Q313" s="20">
        <v>0</v>
      </c>
      <c r="R313" s="20">
        <v>64</v>
      </c>
      <c r="T313" s="20">
        <v>4</v>
      </c>
      <c r="U313" s="20">
        <v>7</v>
      </c>
      <c r="V313" s="20">
        <v>1</v>
      </c>
      <c r="W313" s="20">
        <v>0</v>
      </c>
      <c r="X313" s="20">
        <v>9</v>
      </c>
      <c r="Y313" s="20">
        <v>3</v>
      </c>
      <c r="Z313" s="20">
        <v>7</v>
      </c>
      <c r="AA313" s="20">
        <v>2</v>
      </c>
      <c r="AB313" s="20">
        <v>7</v>
      </c>
      <c r="AC313" s="20">
        <v>1</v>
      </c>
      <c r="AD313" s="20">
        <v>8</v>
      </c>
      <c r="AE313" s="20">
        <f t="shared" si="5"/>
        <v>313</v>
      </c>
    </row>
    <row r="314" spans="1:31" s="275" customFormat="1" ht="16.5">
      <c r="A314" s="20">
        <v>313</v>
      </c>
      <c r="B314" s="20">
        <v>14</v>
      </c>
      <c r="C314" s="20">
        <v>66</v>
      </c>
      <c r="D314" s="20" t="s">
        <v>596</v>
      </c>
      <c r="E314" s="20"/>
      <c r="F314" s="524">
        <v>591</v>
      </c>
      <c r="G314" s="20" t="s">
        <v>34</v>
      </c>
      <c r="H314" s="20">
        <v>608</v>
      </c>
      <c r="I314" s="20">
        <v>44</v>
      </c>
      <c r="J314" s="20">
        <v>79</v>
      </c>
      <c r="K314" s="20">
        <v>15</v>
      </c>
      <c r="L314" s="20">
        <v>6</v>
      </c>
      <c r="M314" s="20">
        <v>16</v>
      </c>
      <c r="N314" s="20">
        <v>2</v>
      </c>
      <c r="O314" s="20">
        <v>14</v>
      </c>
      <c r="P314" s="20">
        <v>6</v>
      </c>
      <c r="Q314" s="20">
        <v>1</v>
      </c>
      <c r="R314" s="20">
        <v>71</v>
      </c>
      <c r="T314" s="20">
        <v>4</v>
      </c>
      <c r="U314" s="20">
        <v>0</v>
      </c>
      <c r="V314" s="20">
        <v>2</v>
      </c>
      <c r="W314" s="20">
        <v>0</v>
      </c>
      <c r="X314" s="20">
        <v>20</v>
      </c>
      <c r="Y314" s="20">
        <v>5</v>
      </c>
      <c r="Z314" s="20">
        <v>6</v>
      </c>
      <c r="AA314" s="20">
        <v>4</v>
      </c>
      <c r="AB314" s="20">
        <v>10</v>
      </c>
      <c r="AC314" s="20">
        <v>0</v>
      </c>
      <c r="AD314" s="20">
        <v>10</v>
      </c>
      <c r="AE314" s="20">
        <f t="shared" si="5"/>
        <v>315</v>
      </c>
    </row>
    <row r="315" spans="1:31" s="275" customFormat="1" ht="16.5">
      <c r="A315" s="20">
        <v>314</v>
      </c>
      <c r="B315" s="20">
        <v>14</v>
      </c>
      <c r="C315" s="20">
        <v>66</v>
      </c>
      <c r="D315" s="20" t="s">
        <v>596</v>
      </c>
      <c r="E315" s="289"/>
      <c r="F315" s="524">
        <v>592</v>
      </c>
      <c r="G315" s="20" t="s">
        <v>33</v>
      </c>
      <c r="H315" s="20">
        <v>653</v>
      </c>
      <c r="I315" s="20">
        <v>59</v>
      </c>
      <c r="J315" s="20">
        <v>65</v>
      </c>
      <c r="K315" s="20">
        <v>20</v>
      </c>
      <c r="L315" s="20">
        <v>6</v>
      </c>
      <c r="M315" s="20">
        <v>23</v>
      </c>
      <c r="N315" s="20">
        <v>3</v>
      </c>
      <c r="O315" s="20">
        <v>7</v>
      </c>
      <c r="P315" s="20">
        <v>4</v>
      </c>
      <c r="Q315" s="20">
        <v>4</v>
      </c>
      <c r="R315" s="20">
        <v>88</v>
      </c>
      <c r="T315" s="20">
        <v>5</v>
      </c>
      <c r="U315" s="20">
        <v>6</v>
      </c>
      <c r="V315" s="20">
        <v>1</v>
      </c>
      <c r="W315" s="20">
        <v>0</v>
      </c>
      <c r="X315" s="20">
        <v>18</v>
      </c>
      <c r="Y315" s="20">
        <v>7</v>
      </c>
      <c r="Z315" s="20">
        <v>5</v>
      </c>
      <c r="AA315" s="20">
        <v>3</v>
      </c>
      <c r="AB315" s="20">
        <v>10</v>
      </c>
      <c r="AC315" s="20">
        <v>0</v>
      </c>
      <c r="AD315" s="20">
        <v>15</v>
      </c>
      <c r="AE315" s="20">
        <f t="shared" si="5"/>
        <v>349</v>
      </c>
    </row>
    <row r="316" spans="1:31" s="275" customFormat="1" ht="16.5">
      <c r="A316" s="20">
        <v>315</v>
      </c>
      <c r="B316" s="20">
        <v>14</v>
      </c>
      <c r="C316" s="20">
        <v>66</v>
      </c>
      <c r="D316" s="20" t="s">
        <v>596</v>
      </c>
      <c r="E316" s="20"/>
      <c r="F316" s="524">
        <v>592</v>
      </c>
      <c r="G316" s="20" t="s">
        <v>34</v>
      </c>
      <c r="H316" s="20">
        <v>653</v>
      </c>
      <c r="I316" s="20">
        <v>37</v>
      </c>
      <c r="J316" s="20">
        <v>75</v>
      </c>
      <c r="K316" s="20">
        <v>19</v>
      </c>
      <c r="L316" s="20">
        <v>9</v>
      </c>
      <c r="M316" s="20">
        <v>21</v>
      </c>
      <c r="N316" s="20">
        <v>4</v>
      </c>
      <c r="O316" s="20">
        <v>17</v>
      </c>
      <c r="P316" s="20">
        <v>9</v>
      </c>
      <c r="Q316" s="20">
        <v>3</v>
      </c>
      <c r="R316" s="20">
        <v>116</v>
      </c>
      <c r="T316" s="20">
        <v>8</v>
      </c>
      <c r="U316" s="20">
        <v>1</v>
      </c>
      <c r="V316" s="20">
        <v>1</v>
      </c>
      <c r="W316" s="20">
        <v>0</v>
      </c>
      <c r="X316" s="20">
        <v>14</v>
      </c>
      <c r="Y316" s="20">
        <v>6</v>
      </c>
      <c r="Z316" s="20">
        <v>3</v>
      </c>
      <c r="AA316" s="20">
        <v>2</v>
      </c>
      <c r="AB316" s="20">
        <v>9</v>
      </c>
      <c r="AC316" s="20">
        <v>0</v>
      </c>
      <c r="AD316" s="20">
        <v>8</v>
      </c>
      <c r="AE316" s="20">
        <f t="shared" si="5"/>
        <v>362</v>
      </c>
    </row>
    <row r="317" spans="1:31" s="275" customFormat="1" ht="16.5">
      <c r="A317" s="20">
        <v>316</v>
      </c>
      <c r="B317" s="20">
        <v>14</v>
      </c>
      <c r="C317" s="20">
        <v>66</v>
      </c>
      <c r="D317" s="20" t="s">
        <v>596</v>
      </c>
      <c r="E317" s="20"/>
      <c r="F317" s="524">
        <v>593</v>
      </c>
      <c r="G317" s="20" t="s">
        <v>33</v>
      </c>
      <c r="H317" s="20">
        <v>614</v>
      </c>
      <c r="I317" s="20">
        <v>30</v>
      </c>
      <c r="J317" s="20">
        <v>59</v>
      </c>
      <c r="K317" s="20">
        <v>18</v>
      </c>
      <c r="L317" s="20">
        <v>5</v>
      </c>
      <c r="M317" s="20">
        <v>23</v>
      </c>
      <c r="N317" s="20">
        <v>2</v>
      </c>
      <c r="O317" s="20">
        <v>1</v>
      </c>
      <c r="P317" s="20">
        <v>4</v>
      </c>
      <c r="Q317" s="20">
        <v>2</v>
      </c>
      <c r="R317" s="20">
        <v>71</v>
      </c>
      <c r="T317" s="20">
        <v>1</v>
      </c>
      <c r="U317" s="20">
        <v>6</v>
      </c>
      <c r="V317" s="20">
        <v>3</v>
      </c>
      <c r="W317" s="20">
        <v>1</v>
      </c>
      <c r="X317" s="20">
        <v>12</v>
      </c>
      <c r="Y317" s="20">
        <v>6</v>
      </c>
      <c r="Z317" s="20">
        <v>1</v>
      </c>
      <c r="AA317" s="20">
        <v>1</v>
      </c>
      <c r="AB317" s="20">
        <v>6</v>
      </c>
      <c r="AC317" s="20">
        <v>1</v>
      </c>
      <c r="AD317" s="20">
        <v>15</v>
      </c>
      <c r="AE317" s="20">
        <f t="shared" si="5"/>
        <v>268</v>
      </c>
    </row>
    <row r="318" spans="1:31" s="275" customFormat="1" ht="16.5">
      <c r="A318" s="20">
        <v>317</v>
      </c>
      <c r="B318" s="20">
        <v>14</v>
      </c>
      <c r="C318" s="20">
        <v>66</v>
      </c>
      <c r="D318" s="20" t="s">
        <v>596</v>
      </c>
      <c r="E318" s="20"/>
      <c r="F318" s="524">
        <v>593</v>
      </c>
      <c r="G318" s="20" t="s">
        <v>34</v>
      </c>
      <c r="H318" s="20">
        <v>614</v>
      </c>
      <c r="I318" s="20">
        <v>22</v>
      </c>
      <c r="J318" s="20">
        <v>57</v>
      </c>
      <c r="K318" s="20">
        <v>20</v>
      </c>
      <c r="L318" s="20">
        <v>5</v>
      </c>
      <c r="M318" s="20">
        <v>14</v>
      </c>
      <c r="N318" s="20">
        <v>3</v>
      </c>
      <c r="O318" s="20">
        <v>4</v>
      </c>
      <c r="P318" s="20">
        <v>3</v>
      </c>
      <c r="Q318" s="20">
        <v>2</v>
      </c>
      <c r="R318" s="20">
        <v>56</v>
      </c>
      <c r="T318" s="20">
        <v>7</v>
      </c>
      <c r="U318" s="20">
        <v>4</v>
      </c>
      <c r="V318" s="20">
        <v>4</v>
      </c>
      <c r="W318" s="20">
        <v>0</v>
      </c>
      <c r="X318" s="20">
        <v>9</v>
      </c>
      <c r="Y318" s="20">
        <v>9</v>
      </c>
      <c r="Z318" s="20">
        <v>4</v>
      </c>
      <c r="AA318" s="20">
        <v>2</v>
      </c>
      <c r="AB318" s="20">
        <v>6</v>
      </c>
      <c r="AC318" s="20">
        <v>0</v>
      </c>
      <c r="AD318" s="20">
        <v>14</v>
      </c>
      <c r="AE318" s="20">
        <f t="shared" si="5"/>
        <v>245</v>
      </c>
    </row>
    <row r="319" spans="1:31" s="275" customFormat="1" ht="16.5">
      <c r="A319" s="20">
        <v>318</v>
      </c>
      <c r="B319" s="20">
        <v>14</v>
      </c>
      <c r="C319" s="20">
        <v>66</v>
      </c>
      <c r="D319" s="20" t="s">
        <v>596</v>
      </c>
      <c r="E319" s="20"/>
      <c r="F319" s="524">
        <v>593</v>
      </c>
      <c r="G319" s="20" t="s">
        <v>35</v>
      </c>
      <c r="H319" s="20">
        <v>614</v>
      </c>
      <c r="I319" s="20">
        <v>38</v>
      </c>
      <c r="J319" s="20">
        <v>54</v>
      </c>
      <c r="K319" s="20">
        <v>16</v>
      </c>
      <c r="L319" s="20">
        <v>9</v>
      </c>
      <c r="M319" s="20">
        <v>17</v>
      </c>
      <c r="N319" s="20">
        <v>3</v>
      </c>
      <c r="O319" s="20">
        <v>5</v>
      </c>
      <c r="P319" s="20">
        <v>4</v>
      </c>
      <c r="Q319" s="20">
        <v>2</v>
      </c>
      <c r="R319" s="20">
        <v>0</v>
      </c>
      <c r="T319" s="20">
        <v>0</v>
      </c>
      <c r="U319" s="20">
        <v>0</v>
      </c>
      <c r="V319" s="20">
        <v>4</v>
      </c>
      <c r="W319" s="20">
        <v>0</v>
      </c>
      <c r="X319" s="20">
        <v>12</v>
      </c>
      <c r="Y319" s="20">
        <v>3</v>
      </c>
      <c r="Z319" s="20">
        <v>1</v>
      </c>
      <c r="AA319" s="20">
        <v>3</v>
      </c>
      <c r="AB319" s="20">
        <v>3</v>
      </c>
      <c r="AC319" s="20">
        <v>0</v>
      </c>
      <c r="AD319" s="20">
        <v>6</v>
      </c>
      <c r="AE319" s="20">
        <f t="shared" si="5"/>
        <v>180</v>
      </c>
    </row>
    <row r="320" spans="1:31" s="275" customFormat="1" ht="16.5">
      <c r="A320" s="20">
        <v>319</v>
      </c>
      <c r="B320" s="20">
        <v>14</v>
      </c>
      <c r="C320" s="20">
        <v>66</v>
      </c>
      <c r="D320" s="20" t="s">
        <v>596</v>
      </c>
      <c r="E320" s="20"/>
      <c r="F320" s="524">
        <v>593</v>
      </c>
      <c r="G320" s="20" t="s">
        <v>199</v>
      </c>
      <c r="H320" s="20">
        <v>614</v>
      </c>
      <c r="I320" s="20">
        <v>26</v>
      </c>
      <c r="J320" s="20">
        <v>84</v>
      </c>
      <c r="K320" s="20">
        <v>15</v>
      </c>
      <c r="L320" s="20">
        <v>12</v>
      </c>
      <c r="M320" s="20">
        <v>20</v>
      </c>
      <c r="N320" s="20">
        <v>2</v>
      </c>
      <c r="O320" s="20">
        <v>11</v>
      </c>
      <c r="P320" s="20">
        <v>2</v>
      </c>
      <c r="Q320" s="20">
        <v>2</v>
      </c>
      <c r="R320" s="20">
        <v>77</v>
      </c>
      <c r="T320" s="20">
        <v>4</v>
      </c>
      <c r="U320" s="20">
        <v>4</v>
      </c>
      <c r="V320" s="20">
        <v>1</v>
      </c>
      <c r="W320" s="20">
        <v>0</v>
      </c>
      <c r="X320" s="20">
        <v>18</v>
      </c>
      <c r="Y320" s="20">
        <v>4</v>
      </c>
      <c r="Z320" s="20">
        <v>3</v>
      </c>
      <c r="AA320" s="20">
        <v>1</v>
      </c>
      <c r="AB320" s="20">
        <v>4</v>
      </c>
      <c r="AC320" s="20">
        <v>0</v>
      </c>
      <c r="AD320" s="20">
        <v>15</v>
      </c>
      <c r="AE320" s="20">
        <f t="shared" si="5"/>
        <v>305</v>
      </c>
    </row>
    <row r="321" spans="1:31" s="275" customFormat="1" ht="16.5">
      <c r="A321" s="20">
        <v>320</v>
      </c>
      <c r="B321" s="20">
        <v>14</v>
      </c>
      <c r="C321" s="20">
        <v>66</v>
      </c>
      <c r="D321" s="20" t="s">
        <v>596</v>
      </c>
      <c r="E321" s="20"/>
      <c r="F321" s="524">
        <v>593</v>
      </c>
      <c r="G321" s="20" t="s">
        <v>337</v>
      </c>
      <c r="H321" s="20">
        <v>613</v>
      </c>
      <c r="I321" s="20">
        <v>30</v>
      </c>
      <c r="J321" s="20">
        <v>61</v>
      </c>
      <c r="K321" s="20">
        <v>25</v>
      </c>
      <c r="L321" s="20">
        <v>5</v>
      </c>
      <c r="M321" s="20">
        <v>19</v>
      </c>
      <c r="N321" s="20">
        <v>4</v>
      </c>
      <c r="O321" s="20">
        <v>6</v>
      </c>
      <c r="P321" s="20">
        <v>3</v>
      </c>
      <c r="Q321" s="20">
        <v>3</v>
      </c>
      <c r="R321" s="20">
        <v>77</v>
      </c>
      <c r="T321" s="20">
        <v>6</v>
      </c>
      <c r="U321" s="20">
        <v>2</v>
      </c>
      <c r="V321" s="20">
        <v>2</v>
      </c>
      <c r="W321" s="20">
        <v>0</v>
      </c>
      <c r="X321" s="20">
        <v>9</v>
      </c>
      <c r="Y321" s="20">
        <v>5</v>
      </c>
      <c r="Z321" s="20">
        <v>1</v>
      </c>
      <c r="AA321" s="20">
        <v>2</v>
      </c>
      <c r="AB321" s="20">
        <v>6</v>
      </c>
      <c r="AC321" s="20">
        <v>1</v>
      </c>
      <c r="AD321" s="20">
        <v>13</v>
      </c>
      <c r="AE321" s="20">
        <f t="shared" si="5"/>
        <v>280</v>
      </c>
    </row>
    <row r="322" spans="1:31" s="275" customFormat="1" ht="16.5">
      <c r="A322" s="20">
        <v>321</v>
      </c>
      <c r="B322" s="20">
        <v>14</v>
      </c>
      <c r="C322" s="20">
        <v>66</v>
      </c>
      <c r="D322" s="20" t="s">
        <v>596</v>
      </c>
      <c r="E322" s="20"/>
      <c r="F322" s="524">
        <v>594</v>
      </c>
      <c r="G322" s="20" t="s">
        <v>33</v>
      </c>
      <c r="H322" s="20">
        <v>591</v>
      </c>
      <c r="I322" s="20">
        <v>33</v>
      </c>
      <c r="J322" s="20">
        <v>78</v>
      </c>
      <c r="K322" s="20">
        <v>18</v>
      </c>
      <c r="L322" s="20">
        <v>15</v>
      </c>
      <c r="M322" s="20">
        <v>29</v>
      </c>
      <c r="N322" s="20">
        <v>2</v>
      </c>
      <c r="O322" s="20">
        <v>7</v>
      </c>
      <c r="P322" s="20">
        <v>1</v>
      </c>
      <c r="Q322" s="20">
        <v>2</v>
      </c>
      <c r="R322" s="20">
        <v>63</v>
      </c>
      <c r="T322" s="20">
        <v>4</v>
      </c>
      <c r="U322" s="20">
        <v>2</v>
      </c>
      <c r="V322" s="20">
        <v>0</v>
      </c>
      <c r="W322" s="20">
        <v>0</v>
      </c>
      <c r="X322" s="20">
        <v>11</v>
      </c>
      <c r="Y322" s="20">
        <v>3</v>
      </c>
      <c r="Z322" s="20">
        <v>2</v>
      </c>
      <c r="AA322" s="20">
        <v>0</v>
      </c>
      <c r="AB322" s="20">
        <v>9</v>
      </c>
      <c r="AC322" s="20">
        <v>0</v>
      </c>
      <c r="AD322" s="20">
        <v>9</v>
      </c>
      <c r="AE322" s="20">
        <f t="shared" si="5"/>
        <v>288</v>
      </c>
    </row>
    <row r="323" spans="1:31" s="275" customFormat="1" ht="16.5">
      <c r="A323" s="20">
        <v>322</v>
      </c>
      <c r="B323" s="20">
        <v>14</v>
      </c>
      <c r="C323" s="20">
        <v>66</v>
      </c>
      <c r="D323" s="20" t="s">
        <v>596</v>
      </c>
      <c r="E323" s="289"/>
      <c r="F323" s="524">
        <v>594</v>
      </c>
      <c r="G323" s="20" t="s">
        <v>34</v>
      </c>
      <c r="H323" s="20">
        <v>591</v>
      </c>
      <c r="I323" s="20">
        <v>46</v>
      </c>
      <c r="J323" s="20">
        <v>67</v>
      </c>
      <c r="K323" s="20">
        <v>30</v>
      </c>
      <c r="L323" s="20">
        <v>14</v>
      </c>
      <c r="M323" s="20">
        <v>18</v>
      </c>
      <c r="N323" s="20">
        <v>1</v>
      </c>
      <c r="O323" s="20">
        <v>6</v>
      </c>
      <c r="P323" s="20">
        <v>2</v>
      </c>
      <c r="Q323" s="20">
        <v>2</v>
      </c>
      <c r="R323" s="20">
        <v>64</v>
      </c>
      <c r="T323" s="20">
        <v>5</v>
      </c>
      <c r="U323" s="20">
        <v>4</v>
      </c>
      <c r="V323" s="20">
        <v>4</v>
      </c>
      <c r="W323" s="20">
        <v>0</v>
      </c>
      <c r="X323" s="20">
        <v>9</v>
      </c>
      <c r="Y323" s="20">
        <v>3</v>
      </c>
      <c r="Z323" s="20">
        <v>2</v>
      </c>
      <c r="AA323" s="20">
        <v>0</v>
      </c>
      <c r="AB323" s="20">
        <v>26</v>
      </c>
      <c r="AC323" s="20">
        <v>0</v>
      </c>
      <c r="AD323" s="20">
        <v>16</v>
      </c>
      <c r="AE323" s="20">
        <f t="shared" si="5"/>
        <v>319</v>
      </c>
    </row>
    <row r="324" spans="1:31" s="275" customFormat="1" ht="16.5">
      <c r="A324" s="20">
        <v>323</v>
      </c>
      <c r="B324" s="20">
        <v>14</v>
      </c>
      <c r="C324" s="20">
        <v>66</v>
      </c>
      <c r="D324" s="20" t="s">
        <v>596</v>
      </c>
      <c r="E324" s="20"/>
      <c r="F324" s="524">
        <v>594</v>
      </c>
      <c r="G324" s="20" t="s">
        <v>35</v>
      </c>
      <c r="H324" s="20">
        <v>591</v>
      </c>
      <c r="I324" s="20">
        <v>38</v>
      </c>
      <c r="J324" s="20">
        <v>74</v>
      </c>
      <c r="K324" s="20">
        <v>22</v>
      </c>
      <c r="L324" s="20">
        <v>21</v>
      </c>
      <c r="M324" s="20">
        <v>24</v>
      </c>
      <c r="N324" s="20">
        <v>0</v>
      </c>
      <c r="O324" s="20">
        <v>6</v>
      </c>
      <c r="P324" s="20">
        <v>4</v>
      </c>
      <c r="Q324" s="20">
        <v>3</v>
      </c>
      <c r="R324" s="20">
        <v>63</v>
      </c>
      <c r="T324" s="20">
        <v>2</v>
      </c>
      <c r="U324" s="20">
        <v>6</v>
      </c>
      <c r="V324" s="20">
        <v>4</v>
      </c>
      <c r="W324" s="20">
        <v>0</v>
      </c>
      <c r="X324" s="20">
        <v>8</v>
      </c>
      <c r="Y324" s="20">
        <v>4</v>
      </c>
      <c r="Z324" s="20">
        <v>3</v>
      </c>
      <c r="AA324" s="20">
        <v>1</v>
      </c>
      <c r="AB324" s="20">
        <v>10</v>
      </c>
      <c r="AC324" s="20">
        <v>0</v>
      </c>
      <c r="AD324" s="20">
        <v>10</v>
      </c>
      <c r="AE324" s="20">
        <f t="shared" si="5"/>
        <v>303</v>
      </c>
    </row>
    <row r="325" spans="1:31" s="275" customFormat="1" ht="16.5">
      <c r="A325" s="20">
        <v>324</v>
      </c>
      <c r="B325" s="20">
        <v>14</v>
      </c>
      <c r="C325" s="20">
        <v>66</v>
      </c>
      <c r="D325" s="20" t="s">
        <v>596</v>
      </c>
      <c r="E325" s="20"/>
      <c r="F325" s="524">
        <v>595</v>
      </c>
      <c r="G325" s="20" t="s">
        <v>33</v>
      </c>
      <c r="H325" s="20">
        <v>617</v>
      </c>
      <c r="I325" s="20">
        <v>45</v>
      </c>
      <c r="J325" s="20">
        <v>51</v>
      </c>
      <c r="K325" s="20">
        <v>32</v>
      </c>
      <c r="L325" s="20">
        <v>4</v>
      </c>
      <c r="M325" s="20">
        <v>31</v>
      </c>
      <c r="N325" s="20">
        <v>2</v>
      </c>
      <c r="O325" s="20">
        <v>7</v>
      </c>
      <c r="P325" s="20">
        <v>4</v>
      </c>
      <c r="Q325" s="20">
        <v>0</v>
      </c>
      <c r="R325" s="20">
        <v>57</v>
      </c>
      <c r="T325" s="20">
        <v>6</v>
      </c>
      <c r="U325" s="20">
        <v>4</v>
      </c>
      <c r="V325" s="20">
        <v>1</v>
      </c>
      <c r="W325" s="20">
        <v>0</v>
      </c>
      <c r="X325" s="20">
        <v>14</v>
      </c>
      <c r="Y325" s="20">
        <v>6</v>
      </c>
      <c r="Z325" s="20">
        <v>4</v>
      </c>
      <c r="AA325" s="20">
        <v>1</v>
      </c>
      <c r="AB325" s="20">
        <v>6</v>
      </c>
      <c r="AC325" s="20">
        <v>0</v>
      </c>
      <c r="AD325" s="20">
        <v>8</v>
      </c>
      <c r="AE325" s="20">
        <f t="shared" si="5"/>
        <v>283</v>
      </c>
    </row>
    <row r="326" spans="1:31" s="275" customFormat="1" ht="16.5">
      <c r="A326" s="20">
        <v>325</v>
      </c>
      <c r="B326" s="20">
        <v>14</v>
      </c>
      <c r="C326" s="20">
        <v>66</v>
      </c>
      <c r="D326" s="20" t="s">
        <v>596</v>
      </c>
      <c r="E326" s="20"/>
      <c r="F326" s="524">
        <v>595</v>
      </c>
      <c r="G326" s="20" t="s">
        <v>34</v>
      </c>
      <c r="H326" s="20">
        <v>617</v>
      </c>
      <c r="I326" s="20">
        <v>47</v>
      </c>
      <c r="J326" s="20">
        <v>46</v>
      </c>
      <c r="K326" s="20">
        <v>26</v>
      </c>
      <c r="L326" s="20">
        <v>6</v>
      </c>
      <c r="M326" s="20">
        <v>17</v>
      </c>
      <c r="N326" s="20">
        <v>1</v>
      </c>
      <c r="O326" s="20">
        <v>6</v>
      </c>
      <c r="P326" s="20">
        <v>8</v>
      </c>
      <c r="Q326" s="20">
        <v>7</v>
      </c>
      <c r="R326" s="20">
        <v>60</v>
      </c>
      <c r="T326" s="20">
        <v>6</v>
      </c>
      <c r="U326" s="20">
        <v>3</v>
      </c>
      <c r="V326" s="20">
        <v>5</v>
      </c>
      <c r="W326" s="20">
        <v>0</v>
      </c>
      <c r="X326" s="20">
        <v>16</v>
      </c>
      <c r="Y326" s="20">
        <v>2</v>
      </c>
      <c r="Z326" s="20">
        <v>6</v>
      </c>
      <c r="AA326" s="20">
        <v>0</v>
      </c>
      <c r="AB326" s="20">
        <v>12</v>
      </c>
      <c r="AC326" s="20">
        <v>0</v>
      </c>
      <c r="AD326" s="20">
        <v>13</v>
      </c>
      <c r="AE326" s="20">
        <f t="shared" si="5"/>
        <v>287</v>
      </c>
    </row>
    <row r="327" spans="1:31" s="275" customFormat="1" ht="16.5">
      <c r="A327" s="20">
        <v>326</v>
      </c>
      <c r="B327" s="20">
        <v>14</v>
      </c>
      <c r="C327" s="20">
        <v>66</v>
      </c>
      <c r="D327" s="20" t="s">
        <v>596</v>
      </c>
      <c r="E327" s="20"/>
      <c r="F327" s="524">
        <v>596</v>
      </c>
      <c r="G327" s="20" t="s">
        <v>33</v>
      </c>
      <c r="H327" s="20">
        <v>601</v>
      </c>
      <c r="I327" s="20">
        <v>46</v>
      </c>
      <c r="J327" s="20">
        <v>72</v>
      </c>
      <c r="K327" s="20">
        <v>32</v>
      </c>
      <c r="L327" s="20">
        <v>4</v>
      </c>
      <c r="M327" s="20">
        <v>19</v>
      </c>
      <c r="N327" s="20">
        <v>2</v>
      </c>
      <c r="O327" s="20">
        <v>7</v>
      </c>
      <c r="P327" s="20">
        <v>5</v>
      </c>
      <c r="Q327" s="20">
        <v>5</v>
      </c>
      <c r="R327" s="20">
        <v>50</v>
      </c>
      <c r="T327" s="20">
        <v>6</v>
      </c>
      <c r="U327" s="20">
        <v>6</v>
      </c>
      <c r="V327" s="20">
        <v>1</v>
      </c>
      <c r="W327" s="20">
        <v>0</v>
      </c>
      <c r="X327" s="20">
        <v>5</v>
      </c>
      <c r="Y327" s="20">
        <v>4</v>
      </c>
      <c r="Z327" s="20">
        <v>2</v>
      </c>
      <c r="AA327" s="20">
        <v>1</v>
      </c>
      <c r="AB327" s="20">
        <v>7</v>
      </c>
      <c r="AC327" s="20">
        <v>1</v>
      </c>
      <c r="AD327" s="20">
        <v>10</v>
      </c>
      <c r="AE327" s="20">
        <f t="shared" si="5"/>
        <v>285</v>
      </c>
    </row>
    <row r="328" spans="1:31" s="275" customFormat="1" ht="16.5">
      <c r="A328" s="20">
        <v>327</v>
      </c>
      <c r="B328" s="20">
        <v>14</v>
      </c>
      <c r="C328" s="20">
        <v>66</v>
      </c>
      <c r="D328" s="20" t="s">
        <v>596</v>
      </c>
      <c r="E328" s="20"/>
      <c r="F328" s="524">
        <v>596</v>
      </c>
      <c r="G328" s="20" t="s">
        <v>34</v>
      </c>
      <c r="H328" s="20">
        <v>601</v>
      </c>
      <c r="I328" s="20">
        <v>40</v>
      </c>
      <c r="J328" s="20">
        <v>54</v>
      </c>
      <c r="K328" s="20">
        <v>27</v>
      </c>
      <c r="L328" s="20">
        <v>4</v>
      </c>
      <c r="M328" s="20">
        <v>21</v>
      </c>
      <c r="N328" s="20">
        <v>1</v>
      </c>
      <c r="O328" s="20">
        <v>4</v>
      </c>
      <c r="P328" s="20">
        <v>6</v>
      </c>
      <c r="Q328" s="20">
        <v>1</v>
      </c>
      <c r="R328" s="20">
        <v>62</v>
      </c>
      <c r="T328" s="20">
        <v>2</v>
      </c>
      <c r="U328" s="20">
        <v>3</v>
      </c>
      <c r="V328" s="20">
        <v>2</v>
      </c>
      <c r="W328" s="20">
        <v>0</v>
      </c>
      <c r="X328" s="20">
        <v>11</v>
      </c>
      <c r="Y328" s="20">
        <v>2</v>
      </c>
      <c r="Z328" s="20">
        <v>2</v>
      </c>
      <c r="AA328" s="20">
        <v>2</v>
      </c>
      <c r="AB328" s="20">
        <v>16</v>
      </c>
      <c r="AC328" s="20">
        <v>7</v>
      </c>
      <c r="AD328" s="20">
        <v>3</v>
      </c>
      <c r="AE328" s="20">
        <f t="shared" si="5"/>
        <v>270</v>
      </c>
    </row>
    <row r="329" spans="1:31" s="275" customFormat="1" ht="16.5">
      <c r="A329" s="20">
        <v>328</v>
      </c>
      <c r="B329" s="20">
        <v>14</v>
      </c>
      <c r="C329" s="20">
        <v>66</v>
      </c>
      <c r="D329" s="20" t="s">
        <v>596</v>
      </c>
      <c r="E329" s="289"/>
      <c r="F329" s="524">
        <v>596</v>
      </c>
      <c r="G329" s="20" t="s">
        <v>35</v>
      </c>
      <c r="H329" s="20">
        <v>601</v>
      </c>
      <c r="I329" s="20">
        <v>38</v>
      </c>
      <c r="J329" s="20">
        <v>65</v>
      </c>
      <c r="K329" s="20">
        <v>28</v>
      </c>
      <c r="L329" s="20">
        <v>10</v>
      </c>
      <c r="M329" s="20">
        <v>21</v>
      </c>
      <c r="N329" s="20">
        <v>3</v>
      </c>
      <c r="O329" s="20">
        <v>5</v>
      </c>
      <c r="P329" s="20">
        <v>5</v>
      </c>
      <c r="Q329" s="20">
        <v>1</v>
      </c>
      <c r="R329" s="20">
        <v>61</v>
      </c>
      <c r="T329" s="20">
        <v>4</v>
      </c>
      <c r="U329" s="20">
        <v>5</v>
      </c>
      <c r="V329" s="20">
        <v>0</v>
      </c>
      <c r="W329" s="20">
        <v>0</v>
      </c>
      <c r="X329" s="20">
        <v>6</v>
      </c>
      <c r="Y329" s="20">
        <v>4</v>
      </c>
      <c r="Z329" s="20">
        <v>4</v>
      </c>
      <c r="AA329" s="20">
        <v>0</v>
      </c>
      <c r="AB329" s="20">
        <v>12</v>
      </c>
      <c r="AC329" s="20">
        <v>0</v>
      </c>
      <c r="AD329" s="20">
        <v>14</v>
      </c>
      <c r="AE329" s="20">
        <f t="shared" si="5"/>
        <v>286</v>
      </c>
    </row>
    <row r="330" spans="1:31" s="275" customFormat="1" ht="16.5">
      <c r="A330" s="20">
        <v>329</v>
      </c>
      <c r="B330" s="20">
        <v>14</v>
      </c>
      <c r="C330" s="20">
        <v>66</v>
      </c>
      <c r="D330" s="20" t="s">
        <v>596</v>
      </c>
      <c r="E330" s="20"/>
      <c r="F330" s="524">
        <v>597</v>
      </c>
      <c r="G330" s="20" t="s">
        <v>33</v>
      </c>
      <c r="H330" s="20">
        <v>735</v>
      </c>
      <c r="I330" s="20">
        <v>41</v>
      </c>
      <c r="J330" s="20">
        <v>82</v>
      </c>
      <c r="K330" s="20">
        <v>18</v>
      </c>
      <c r="L330" s="20">
        <v>13</v>
      </c>
      <c r="M330" s="20">
        <v>35</v>
      </c>
      <c r="N330" s="20">
        <v>4</v>
      </c>
      <c r="O330" s="20">
        <v>12</v>
      </c>
      <c r="P330" s="20">
        <v>10</v>
      </c>
      <c r="Q330" s="20">
        <v>5</v>
      </c>
      <c r="R330" s="20">
        <v>88</v>
      </c>
      <c r="T330" s="20">
        <v>6</v>
      </c>
      <c r="U330" s="20">
        <v>1</v>
      </c>
      <c r="V330" s="20">
        <v>3</v>
      </c>
      <c r="W330" s="20">
        <v>0</v>
      </c>
      <c r="X330" s="20">
        <v>12</v>
      </c>
      <c r="Y330" s="20">
        <v>0</v>
      </c>
      <c r="Z330" s="20">
        <v>12</v>
      </c>
      <c r="AA330" s="20">
        <v>3</v>
      </c>
      <c r="AB330" s="20">
        <v>19</v>
      </c>
      <c r="AC330" s="20">
        <v>0</v>
      </c>
      <c r="AD330" s="20">
        <v>6</v>
      </c>
      <c r="AE330" s="20">
        <f t="shared" si="5"/>
        <v>370</v>
      </c>
    </row>
    <row r="331" spans="1:31" s="275" customFormat="1" ht="16.5">
      <c r="A331" s="20">
        <v>330</v>
      </c>
      <c r="B331" s="20">
        <v>14</v>
      </c>
      <c r="C331" s="20">
        <v>66</v>
      </c>
      <c r="D331" s="20" t="s">
        <v>596</v>
      </c>
      <c r="E331" s="20"/>
      <c r="F331" s="524">
        <v>597</v>
      </c>
      <c r="G331" s="20" t="s">
        <v>34</v>
      </c>
      <c r="H331" s="20">
        <v>734</v>
      </c>
      <c r="I331" s="20">
        <v>43</v>
      </c>
      <c r="J331" s="20">
        <v>87</v>
      </c>
      <c r="K331" s="20">
        <v>29</v>
      </c>
      <c r="L331" s="20">
        <v>12</v>
      </c>
      <c r="M331" s="20">
        <v>35</v>
      </c>
      <c r="N331" s="20">
        <v>1</v>
      </c>
      <c r="O331" s="20">
        <v>14</v>
      </c>
      <c r="P331" s="20">
        <v>9</v>
      </c>
      <c r="Q331" s="20">
        <v>6</v>
      </c>
      <c r="R331" s="20">
        <v>75</v>
      </c>
      <c r="T331" s="20">
        <v>6</v>
      </c>
      <c r="U331" s="20">
        <v>2</v>
      </c>
      <c r="V331" s="20">
        <v>5</v>
      </c>
      <c r="W331" s="20">
        <v>0</v>
      </c>
      <c r="X331" s="20">
        <v>7</v>
      </c>
      <c r="Y331" s="20">
        <v>5</v>
      </c>
      <c r="Z331" s="20">
        <v>3</v>
      </c>
      <c r="AA331" s="20">
        <v>2</v>
      </c>
      <c r="AB331" s="20">
        <v>20</v>
      </c>
      <c r="AC331" s="20">
        <v>0</v>
      </c>
      <c r="AD331" s="20">
        <v>11</v>
      </c>
      <c r="AE331" s="20">
        <f t="shared" si="5"/>
        <v>372</v>
      </c>
    </row>
    <row r="332" spans="1:31" s="275" customFormat="1" ht="16.5">
      <c r="A332" s="20">
        <v>331</v>
      </c>
      <c r="B332" s="20">
        <v>14</v>
      </c>
      <c r="C332" s="20">
        <v>66</v>
      </c>
      <c r="D332" s="20" t="s">
        <v>596</v>
      </c>
      <c r="E332" s="289"/>
      <c r="F332" s="524">
        <v>598</v>
      </c>
      <c r="G332" s="20" t="s">
        <v>33</v>
      </c>
      <c r="H332" s="20">
        <v>723</v>
      </c>
      <c r="I332" s="20">
        <v>62</v>
      </c>
      <c r="J332" s="20">
        <v>92</v>
      </c>
      <c r="K332" s="20">
        <v>26</v>
      </c>
      <c r="L332" s="20">
        <v>8</v>
      </c>
      <c r="M332" s="20">
        <v>26</v>
      </c>
      <c r="N332" s="20">
        <v>18</v>
      </c>
      <c r="O332" s="20">
        <v>5</v>
      </c>
      <c r="P332" s="20">
        <v>10</v>
      </c>
      <c r="Q332" s="20">
        <v>0</v>
      </c>
      <c r="R332" s="20">
        <v>68</v>
      </c>
      <c r="T332" s="20">
        <v>8</v>
      </c>
      <c r="U332" s="20">
        <v>2</v>
      </c>
      <c r="V332" s="20">
        <v>3</v>
      </c>
      <c r="W332" s="20">
        <v>0</v>
      </c>
      <c r="X332" s="20">
        <v>23</v>
      </c>
      <c r="Y332" s="20">
        <v>4</v>
      </c>
      <c r="Z332" s="20">
        <v>10</v>
      </c>
      <c r="AA332" s="20">
        <v>2</v>
      </c>
      <c r="AB332" s="20">
        <v>27</v>
      </c>
      <c r="AC332" s="20">
        <v>0</v>
      </c>
      <c r="AD332" s="20">
        <v>16</v>
      </c>
      <c r="AE332" s="20">
        <f t="shared" si="5"/>
        <v>410</v>
      </c>
    </row>
    <row r="333" spans="1:31" s="275" customFormat="1" ht="16.5">
      <c r="A333" s="20">
        <v>332</v>
      </c>
      <c r="B333" s="20">
        <v>14</v>
      </c>
      <c r="C333" s="20">
        <v>66</v>
      </c>
      <c r="D333" s="20" t="s">
        <v>596</v>
      </c>
      <c r="E333" s="20"/>
      <c r="F333" s="524">
        <v>599</v>
      </c>
      <c r="G333" s="20" t="s">
        <v>33</v>
      </c>
      <c r="H333" s="20">
        <v>400</v>
      </c>
      <c r="I333" s="20">
        <v>46</v>
      </c>
      <c r="J333" s="20">
        <v>71</v>
      </c>
      <c r="K333" s="20">
        <v>15</v>
      </c>
      <c r="L333" s="20">
        <v>4</v>
      </c>
      <c r="M333" s="20">
        <v>9</v>
      </c>
      <c r="N333" s="20">
        <v>2</v>
      </c>
      <c r="O333" s="20">
        <v>7</v>
      </c>
      <c r="P333" s="20">
        <v>5</v>
      </c>
      <c r="Q333" s="20">
        <v>2</v>
      </c>
      <c r="R333" s="20">
        <v>36</v>
      </c>
      <c r="T333" s="20">
        <v>6</v>
      </c>
      <c r="U333" s="20">
        <v>0</v>
      </c>
      <c r="V333" s="20">
        <v>2</v>
      </c>
      <c r="W333" s="20">
        <v>11</v>
      </c>
      <c r="X333" s="20">
        <v>1</v>
      </c>
      <c r="Y333" s="20">
        <v>4</v>
      </c>
      <c r="Z333" s="20">
        <v>2</v>
      </c>
      <c r="AA333" s="20">
        <v>10</v>
      </c>
      <c r="AB333" s="20">
        <v>11</v>
      </c>
      <c r="AC333" s="20">
        <v>1</v>
      </c>
      <c r="AD333" s="20">
        <v>2</v>
      </c>
      <c r="AE333" s="20">
        <f t="shared" si="5"/>
        <v>247</v>
      </c>
    </row>
    <row r="334" spans="1:31" s="275" customFormat="1" ht="16.5">
      <c r="A334" s="20">
        <v>333</v>
      </c>
      <c r="B334" s="20">
        <v>14</v>
      </c>
      <c r="C334" s="20">
        <v>66</v>
      </c>
      <c r="D334" s="20" t="s">
        <v>596</v>
      </c>
      <c r="E334" s="20"/>
      <c r="F334" s="524">
        <v>599</v>
      </c>
      <c r="G334" s="20" t="s">
        <v>34</v>
      </c>
      <c r="H334" s="20">
        <v>400</v>
      </c>
      <c r="I334" s="20">
        <v>26</v>
      </c>
      <c r="J334" s="20">
        <v>54</v>
      </c>
      <c r="K334" s="20">
        <v>11</v>
      </c>
      <c r="L334" s="20">
        <v>1</v>
      </c>
      <c r="M334" s="20">
        <v>10</v>
      </c>
      <c r="N334" s="20">
        <v>6</v>
      </c>
      <c r="O334" s="20">
        <v>2</v>
      </c>
      <c r="P334" s="20">
        <v>6</v>
      </c>
      <c r="Q334" s="20">
        <v>3</v>
      </c>
      <c r="R334" s="20">
        <v>66</v>
      </c>
      <c r="T334" s="20">
        <v>1</v>
      </c>
      <c r="U334" s="20">
        <v>1</v>
      </c>
      <c r="V334" s="20">
        <v>0</v>
      </c>
      <c r="W334" s="20">
        <v>0</v>
      </c>
      <c r="X334" s="20">
        <v>13</v>
      </c>
      <c r="Y334" s="20">
        <v>1</v>
      </c>
      <c r="Z334" s="20">
        <v>3</v>
      </c>
      <c r="AA334" s="20">
        <v>0</v>
      </c>
      <c r="AB334" s="20">
        <v>15</v>
      </c>
      <c r="AC334" s="20">
        <v>0</v>
      </c>
      <c r="AD334" s="20">
        <v>7</v>
      </c>
      <c r="AE334" s="20">
        <f t="shared" si="5"/>
        <v>226</v>
      </c>
    </row>
    <row r="335" spans="1:31" s="275" customFormat="1" ht="16.5">
      <c r="A335" s="20">
        <v>334</v>
      </c>
      <c r="B335" s="20">
        <v>14</v>
      </c>
      <c r="C335" s="20">
        <v>66</v>
      </c>
      <c r="D335" s="20" t="s">
        <v>596</v>
      </c>
      <c r="E335" s="20"/>
      <c r="F335" s="524">
        <v>600</v>
      </c>
      <c r="G335" s="20" t="s">
        <v>33</v>
      </c>
      <c r="H335" s="20">
        <v>504</v>
      </c>
      <c r="I335" s="20">
        <v>50</v>
      </c>
      <c r="J335" s="20">
        <v>56</v>
      </c>
      <c r="K335" s="20">
        <v>18</v>
      </c>
      <c r="L335" s="20">
        <v>4</v>
      </c>
      <c r="M335" s="20">
        <v>20</v>
      </c>
      <c r="N335" s="20">
        <v>1</v>
      </c>
      <c r="O335" s="20">
        <v>10</v>
      </c>
      <c r="P335" s="20">
        <v>5</v>
      </c>
      <c r="Q335" s="20">
        <v>0</v>
      </c>
      <c r="R335" s="20">
        <v>62</v>
      </c>
      <c r="T335" s="20">
        <v>6</v>
      </c>
      <c r="U335" s="20">
        <v>4</v>
      </c>
      <c r="V335" s="20">
        <v>3</v>
      </c>
      <c r="W335" s="20">
        <v>0</v>
      </c>
      <c r="X335" s="20">
        <v>10</v>
      </c>
      <c r="Y335" s="20">
        <v>7</v>
      </c>
      <c r="Z335" s="20">
        <v>1</v>
      </c>
      <c r="AA335" s="20">
        <v>2</v>
      </c>
      <c r="AB335" s="20">
        <v>8</v>
      </c>
      <c r="AC335" s="20">
        <v>1</v>
      </c>
      <c r="AD335" s="20">
        <v>10</v>
      </c>
      <c r="AE335" s="20">
        <f t="shared" si="5"/>
        <v>278</v>
      </c>
    </row>
    <row r="336" spans="1:31" s="275" customFormat="1" ht="16.5">
      <c r="A336" s="20">
        <v>335</v>
      </c>
      <c r="B336" s="20">
        <v>14</v>
      </c>
      <c r="C336" s="20">
        <v>66</v>
      </c>
      <c r="D336" s="20" t="s">
        <v>596</v>
      </c>
      <c r="E336" s="20"/>
      <c r="F336" s="524">
        <v>600</v>
      </c>
      <c r="G336" s="20" t="s">
        <v>34</v>
      </c>
      <c r="H336" s="20">
        <v>504</v>
      </c>
      <c r="I336" s="20">
        <v>36</v>
      </c>
      <c r="J336" s="20">
        <v>68</v>
      </c>
      <c r="K336" s="20">
        <v>22</v>
      </c>
      <c r="L336" s="20">
        <v>4</v>
      </c>
      <c r="M336" s="20">
        <v>21</v>
      </c>
      <c r="N336" s="20">
        <v>1</v>
      </c>
      <c r="O336" s="20">
        <v>6</v>
      </c>
      <c r="P336" s="20">
        <v>3</v>
      </c>
      <c r="Q336" s="20">
        <v>1</v>
      </c>
      <c r="R336" s="20">
        <v>70</v>
      </c>
      <c r="T336" s="20">
        <v>8</v>
      </c>
      <c r="U336" s="20">
        <v>2</v>
      </c>
      <c r="V336" s="20">
        <v>1</v>
      </c>
      <c r="W336" s="20">
        <v>0</v>
      </c>
      <c r="X336" s="20">
        <v>8</v>
      </c>
      <c r="Y336" s="20">
        <v>2</v>
      </c>
      <c r="Z336" s="20">
        <v>5</v>
      </c>
      <c r="AA336" s="20">
        <v>3</v>
      </c>
      <c r="AB336" s="20">
        <v>22</v>
      </c>
      <c r="AC336" s="20">
        <v>0</v>
      </c>
      <c r="AD336" s="20">
        <v>5</v>
      </c>
      <c r="AE336" s="20">
        <f t="shared" si="5"/>
        <v>288</v>
      </c>
    </row>
    <row r="337" spans="1:31" s="275" customFormat="1" ht="16.5">
      <c r="A337" s="20">
        <v>336</v>
      </c>
      <c r="B337" s="20">
        <v>14</v>
      </c>
      <c r="C337" s="20">
        <v>66</v>
      </c>
      <c r="D337" s="20" t="s">
        <v>596</v>
      </c>
      <c r="E337" s="289"/>
      <c r="F337" s="524">
        <v>600</v>
      </c>
      <c r="G337" s="20" t="s">
        <v>35</v>
      </c>
      <c r="H337" s="20">
        <v>503</v>
      </c>
      <c r="I337" s="20">
        <v>42</v>
      </c>
      <c r="J337" s="20">
        <v>38</v>
      </c>
      <c r="K337" s="20">
        <v>22</v>
      </c>
      <c r="L337" s="20">
        <v>4</v>
      </c>
      <c r="M337" s="20">
        <v>14</v>
      </c>
      <c r="N337" s="20">
        <v>6</v>
      </c>
      <c r="O337" s="20">
        <v>8</v>
      </c>
      <c r="P337" s="20">
        <v>2</v>
      </c>
      <c r="Q337" s="20">
        <v>4</v>
      </c>
      <c r="R337" s="20">
        <v>72</v>
      </c>
      <c r="T337" s="20">
        <v>8</v>
      </c>
      <c r="U337" s="20">
        <v>3</v>
      </c>
      <c r="V337" s="20">
        <v>1</v>
      </c>
      <c r="W337" s="20">
        <v>0</v>
      </c>
      <c r="X337" s="20">
        <v>10</v>
      </c>
      <c r="Y337" s="20">
        <v>5</v>
      </c>
      <c r="Z337" s="20">
        <v>7</v>
      </c>
      <c r="AA337" s="20">
        <v>6</v>
      </c>
      <c r="AB337" s="20">
        <v>11</v>
      </c>
      <c r="AC337" s="20">
        <v>0</v>
      </c>
      <c r="AD337" s="20">
        <v>14</v>
      </c>
      <c r="AE337" s="20">
        <f t="shared" si="5"/>
        <v>277</v>
      </c>
    </row>
    <row r="338" spans="1:31" s="275" customFormat="1" ht="16.5">
      <c r="A338" s="20">
        <v>337</v>
      </c>
      <c r="B338" s="20">
        <v>14</v>
      </c>
      <c r="C338" s="20">
        <v>66</v>
      </c>
      <c r="D338" s="20" t="s">
        <v>596</v>
      </c>
      <c r="E338" s="20"/>
      <c r="F338" s="524">
        <v>601</v>
      </c>
      <c r="G338" s="20" t="s">
        <v>33</v>
      </c>
      <c r="H338" s="20">
        <v>576</v>
      </c>
      <c r="I338" s="20">
        <v>48</v>
      </c>
      <c r="J338" s="20">
        <v>90</v>
      </c>
      <c r="K338" s="20">
        <v>17</v>
      </c>
      <c r="L338" s="20">
        <v>8</v>
      </c>
      <c r="M338" s="20">
        <v>20</v>
      </c>
      <c r="N338" s="20">
        <v>3</v>
      </c>
      <c r="O338" s="20">
        <v>8</v>
      </c>
      <c r="P338" s="20">
        <v>4</v>
      </c>
      <c r="Q338" s="20">
        <v>0</v>
      </c>
      <c r="R338" s="20">
        <v>64</v>
      </c>
      <c r="T338" s="20">
        <v>1</v>
      </c>
      <c r="U338" s="20">
        <v>2</v>
      </c>
      <c r="V338" s="20">
        <v>4</v>
      </c>
      <c r="W338" s="20">
        <v>0</v>
      </c>
      <c r="X338" s="20">
        <v>4</v>
      </c>
      <c r="Y338" s="20">
        <v>3</v>
      </c>
      <c r="Z338" s="20">
        <v>4</v>
      </c>
      <c r="AA338" s="20">
        <v>2</v>
      </c>
      <c r="AB338" s="20">
        <v>13</v>
      </c>
      <c r="AC338" s="20">
        <v>0</v>
      </c>
      <c r="AD338" s="20">
        <v>10</v>
      </c>
      <c r="AE338" s="20">
        <f t="shared" si="5"/>
        <v>305</v>
      </c>
    </row>
    <row r="339" spans="1:31" s="275" customFormat="1" ht="16.5">
      <c r="A339" s="20">
        <v>338</v>
      </c>
      <c r="B339" s="20">
        <v>14</v>
      </c>
      <c r="C339" s="20">
        <v>66</v>
      </c>
      <c r="D339" s="20" t="s">
        <v>596</v>
      </c>
      <c r="E339" s="20"/>
      <c r="F339" s="524">
        <v>601</v>
      </c>
      <c r="G339" s="20" t="s">
        <v>34</v>
      </c>
      <c r="H339" s="20">
        <v>576</v>
      </c>
      <c r="I339" s="20">
        <v>43</v>
      </c>
      <c r="J339" s="20">
        <v>96</v>
      </c>
      <c r="K339" s="20">
        <v>26</v>
      </c>
      <c r="L339" s="20">
        <v>7</v>
      </c>
      <c r="M339" s="20">
        <v>18</v>
      </c>
      <c r="N339" s="20">
        <v>7</v>
      </c>
      <c r="O339" s="20">
        <v>7</v>
      </c>
      <c r="P339" s="20">
        <v>11</v>
      </c>
      <c r="Q339" s="20">
        <v>1</v>
      </c>
      <c r="R339" s="20">
        <v>68</v>
      </c>
      <c r="T339" s="20">
        <v>1</v>
      </c>
      <c r="U339" s="20">
        <v>3</v>
      </c>
      <c r="V339" s="20">
        <v>3</v>
      </c>
      <c r="W339" s="20">
        <v>0</v>
      </c>
      <c r="X339" s="20">
        <v>7</v>
      </c>
      <c r="Y339" s="20">
        <v>6</v>
      </c>
      <c r="Z339" s="20">
        <v>4</v>
      </c>
      <c r="AA339" s="20">
        <v>10</v>
      </c>
      <c r="AB339" s="20">
        <v>11</v>
      </c>
      <c r="AC339" s="20">
        <v>0</v>
      </c>
      <c r="AD339" s="20">
        <v>4</v>
      </c>
      <c r="AE339" s="20">
        <f t="shared" si="5"/>
        <v>333</v>
      </c>
    </row>
    <row r="340" spans="1:31" s="275" customFormat="1" ht="16.5">
      <c r="A340" s="20">
        <v>339</v>
      </c>
      <c r="B340" s="20">
        <v>14</v>
      </c>
      <c r="C340" s="20">
        <v>66</v>
      </c>
      <c r="D340" s="20" t="s">
        <v>596</v>
      </c>
      <c r="E340" s="20"/>
      <c r="F340" s="524">
        <v>602</v>
      </c>
      <c r="G340" s="20" t="s">
        <v>33</v>
      </c>
      <c r="H340" s="20">
        <v>704</v>
      </c>
      <c r="I340" s="20">
        <v>49</v>
      </c>
      <c r="J340" s="20">
        <v>69</v>
      </c>
      <c r="K340" s="20">
        <v>17</v>
      </c>
      <c r="L340" s="20">
        <v>12</v>
      </c>
      <c r="M340" s="20">
        <v>25</v>
      </c>
      <c r="N340" s="20">
        <v>5</v>
      </c>
      <c r="O340" s="20">
        <v>4</v>
      </c>
      <c r="P340" s="20">
        <v>4</v>
      </c>
      <c r="Q340" s="20">
        <v>4</v>
      </c>
      <c r="R340" s="20">
        <v>111</v>
      </c>
      <c r="T340" s="20">
        <v>5</v>
      </c>
      <c r="U340" s="20">
        <v>3</v>
      </c>
      <c r="V340" s="20">
        <v>4</v>
      </c>
      <c r="W340" s="20">
        <v>0</v>
      </c>
      <c r="X340" s="20">
        <v>11</v>
      </c>
      <c r="Y340" s="20">
        <v>9</v>
      </c>
      <c r="Z340" s="20">
        <v>1</v>
      </c>
      <c r="AA340" s="20">
        <v>5</v>
      </c>
      <c r="AB340" s="20">
        <v>12</v>
      </c>
      <c r="AC340" s="20">
        <v>0</v>
      </c>
      <c r="AD340" s="20">
        <v>3</v>
      </c>
      <c r="AE340" s="20">
        <f t="shared" si="5"/>
        <v>353</v>
      </c>
    </row>
    <row r="341" spans="1:31" s="275" customFormat="1" ht="16.5">
      <c r="A341" s="20">
        <v>340</v>
      </c>
      <c r="B341" s="20">
        <v>14</v>
      </c>
      <c r="C341" s="20">
        <v>66</v>
      </c>
      <c r="D341" s="20" t="s">
        <v>596</v>
      </c>
      <c r="E341" s="20"/>
      <c r="F341" s="524">
        <v>602</v>
      </c>
      <c r="G341" s="20" t="s">
        <v>34</v>
      </c>
      <c r="H341" s="20">
        <v>703</v>
      </c>
      <c r="I341" s="20">
        <v>58</v>
      </c>
      <c r="J341" s="20">
        <v>78</v>
      </c>
      <c r="K341" s="20">
        <v>24</v>
      </c>
      <c r="L341" s="20">
        <v>5</v>
      </c>
      <c r="M341" s="20">
        <v>31</v>
      </c>
      <c r="N341" s="20">
        <v>3</v>
      </c>
      <c r="O341" s="20">
        <v>5</v>
      </c>
      <c r="P341" s="20">
        <v>5</v>
      </c>
      <c r="Q341" s="20">
        <v>3</v>
      </c>
      <c r="R341" s="20">
        <v>94</v>
      </c>
      <c r="T341" s="20">
        <v>6</v>
      </c>
      <c r="U341" s="20">
        <v>0</v>
      </c>
      <c r="V341" s="20">
        <v>2</v>
      </c>
      <c r="W341" s="20">
        <v>0</v>
      </c>
      <c r="X341" s="20">
        <v>11</v>
      </c>
      <c r="Y341" s="20">
        <v>16</v>
      </c>
      <c r="Z341" s="20">
        <v>4</v>
      </c>
      <c r="AA341" s="20">
        <v>2</v>
      </c>
      <c r="AB341" s="20">
        <v>11</v>
      </c>
      <c r="AC341" s="20">
        <v>1</v>
      </c>
      <c r="AD341" s="20">
        <v>12</v>
      </c>
      <c r="AE341" s="20">
        <f t="shared" si="5"/>
        <v>371</v>
      </c>
    </row>
    <row r="342" spans="1:31" s="275" customFormat="1" ht="16.5">
      <c r="A342" s="20">
        <v>341</v>
      </c>
      <c r="B342" s="20">
        <v>14</v>
      </c>
      <c r="C342" s="20">
        <v>66</v>
      </c>
      <c r="D342" s="20" t="s">
        <v>596</v>
      </c>
      <c r="E342" s="20"/>
      <c r="F342" s="524">
        <v>603</v>
      </c>
      <c r="G342" s="20" t="s">
        <v>33</v>
      </c>
      <c r="H342" s="20">
        <v>711</v>
      </c>
      <c r="I342" s="20">
        <v>88</v>
      </c>
      <c r="J342" s="20">
        <v>107</v>
      </c>
      <c r="K342" s="20">
        <v>17</v>
      </c>
      <c r="L342" s="20">
        <v>6</v>
      </c>
      <c r="M342" s="20">
        <v>23</v>
      </c>
      <c r="N342" s="20">
        <v>3</v>
      </c>
      <c r="O342" s="20">
        <v>3</v>
      </c>
      <c r="P342" s="20">
        <v>8</v>
      </c>
      <c r="Q342" s="20">
        <v>3</v>
      </c>
      <c r="R342" s="20">
        <v>68</v>
      </c>
      <c r="T342" s="20">
        <v>11</v>
      </c>
      <c r="U342" s="20">
        <v>3</v>
      </c>
      <c r="V342" s="20">
        <v>6</v>
      </c>
      <c r="W342" s="20">
        <v>0</v>
      </c>
      <c r="X342" s="20">
        <v>33</v>
      </c>
      <c r="Y342" s="20">
        <v>10</v>
      </c>
      <c r="Z342" s="20">
        <v>5</v>
      </c>
      <c r="AA342" s="20">
        <v>7</v>
      </c>
      <c r="AB342" s="20">
        <v>11</v>
      </c>
      <c r="AC342" s="20">
        <v>1</v>
      </c>
      <c r="AD342" s="20">
        <v>10</v>
      </c>
      <c r="AE342" s="20">
        <f t="shared" si="5"/>
        <v>423</v>
      </c>
    </row>
    <row r="343" spans="1:31" s="275" customFormat="1" ht="16.5">
      <c r="A343" s="20">
        <v>342</v>
      </c>
      <c r="B343" s="20">
        <v>14</v>
      </c>
      <c r="C343" s="20">
        <v>66</v>
      </c>
      <c r="D343" s="20" t="s">
        <v>596</v>
      </c>
      <c r="E343" s="20"/>
      <c r="F343" s="524">
        <v>604</v>
      </c>
      <c r="G343" s="20" t="s">
        <v>33</v>
      </c>
      <c r="H343" s="20">
        <v>563</v>
      </c>
      <c r="I343" s="20">
        <v>41</v>
      </c>
      <c r="J343" s="20">
        <v>91</v>
      </c>
      <c r="K343" s="20">
        <v>17</v>
      </c>
      <c r="L343" s="20">
        <v>13</v>
      </c>
      <c r="M343" s="20">
        <v>17</v>
      </c>
      <c r="N343" s="20">
        <v>7</v>
      </c>
      <c r="O343" s="20">
        <v>10</v>
      </c>
      <c r="P343" s="20">
        <v>8</v>
      </c>
      <c r="Q343" s="20">
        <v>3</v>
      </c>
      <c r="R343" s="20">
        <v>52</v>
      </c>
      <c r="T343" s="20">
        <v>4</v>
      </c>
      <c r="U343" s="20">
        <v>3</v>
      </c>
      <c r="V343" s="20">
        <v>2</v>
      </c>
      <c r="W343" s="20">
        <v>0</v>
      </c>
      <c r="X343" s="20">
        <v>19</v>
      </c>
      <c r="Y343" s="20">
        <v>0</v>
      </c>
      <c r="Z343" s="20">
        <v>3</v>
      </c>
      <c r="AA343" s="20">
        <v>4</v>
      </c>
      <c r="AB343" s="20">
        <v>23</v>
      </c>
      <c r="AC343" s="20">
        <v>0</v>
      </c>
      <c r="AD343" s="20">
        <v>12</v>
      </c>
      <c r="AE343" s="20">
        <f t="shared" si="5"/>
        <v>329</v>
      </c>
    </row>
    <row r="344" spans="1:31" s="275" customFormat="1" ht="16.5">
      <c r="A344" s="20">
        <v>343</v>
      </c>
      <c r="B344" s="20">
        <v>14</v>
      </c>
      <c r="C344" s="20">
        <v>66</v>
      </c>
      <c r="D344" s="20" t="s">
        <v>596</v>
      </c>
      <c r="E344" s="20"/>
      <c r="F344" s="524">
        <v>604</v>
      </c>
      <c r="G344" s="20" t="s">
        <v>34</v>
      </c>
      <c r="H344" s="20">
        <v>563</v>
      </c>
      <c r="I344" s="20">
        <v>54</v>
      </c>
      <c r="J344" s="20">
        <v>65</v>
      </c>
      <c r="K344" s="20">
        <v>12</v>
      </c>
      <c r="L344" s="20">
        <v>5</v>
      </c>
      <c r="M344" s="20">
        <v>10</v>
      </c>
      <c r="N344" s="20">
        <v>6</v>
      </c>
      <c r="O344" s="20">
        <v>8</v>
      </c>
      <c r="P344" s="20">
        <v>12</v>
      </c>
      <c r="Q344" s="20">
        <v>2</v>
      </c>
      <c r="R344" s="20">
        <v>71</v>
      </c>
      <c r="T344" s="20">
        <v>3</v>
      </c>
      <c r="U344" s="20">
        <v>2</v>
      </c>
      <c r="V344" s="20">
        <v>2</v>
      </c>
      <c r="W344" s="20">
        <v>1</v>
      </c>
      <c r="X344" s="20">
        <v>17</v>
      </c>
      <c r="Y344" s="20">
        <v>3</v>
      </c>
      <c r="Z344" s="20">
        <v>9</v>
      </c>
      <c r="AA344" s="20">
        <v>5</v>
      </c>
      <c r="AB344" s="20">
        <v>31</v>
      </c>
      <c r="AC344" s="20">
        <v>0</v>
      </c>
      <c r="AD344" s="20">
        <v>6</v>
      </c>
      <c r="AE344" s="20">
        <f t="shared" si="5"/>
        <v>324</v>
      </c>
    </row>
    <row r="345" spans="1:31" s="275" customFormat="1" ht="16.5">
      <c r="A345" s="20">
        <v>344</v>
      </c>
      <c r="B345" s="20">
        <v>14</v>
      </c>
      <c r="C345" s="20">
        <v>66</v>
      </c>
      <c r="D345" s="20" t="s">
        <v>596</v>
      </c>
      <c r="E345" s="20"/>
      <c r="F345" s="524">
        <v>605</v>
      </c>
      <c r="G345" s="20" t="s">
        <v>33</v>
      </c>
      <c r="H345" s="20">
        <v>700</v>
      </c>
      <c r="I345" s="20">
        <v>26</v>
      </c>
      <c r="J345" s="20">
        <v>92</v>
      </c>
      <c r="K345" s="20">
        <v>25</v>
      </c>
      <c r="L345" s="20">
        <v>7</v>
      </c>
      <c r="M345" s="20">
        <v>32</v>
      </c>
      <c r="N345" s="20">
        <v>2</v>
      </c>
      <c r="O345" s="20">
        <v>12</v>
      </c>
      <c r="P345" s="20">
        <v>7</v>
      </c>
      <c r="Q345" s="20">
        <v>3</v>
      </c>
      <c r="R345" s="20">
        <v>75</v>
      </c>
      <c r="T345" s="20">
        <v>2</v>
      </c>
      <c r="U345" s="20">
        <v>1</v>
      </c>
      <c r="V345" s="20">
        <v>3</v>
      </c>
      <c r="W345" s="20">
        <v>0</v>
      </c>
      <c r="X345" s="20">
        <v>7</v>
      </c>
      <c r="Y345" s="20">
        <v>4</v>
      </c>
      <c r="Z345" s="20">
        <v>5</v>
      </c>
      <c r="AA345" s="20">
        <v>2</v>
      </c>
      <c r="AB345" s="20">
        <v>15</v>
      </c>
      <c r="AC345" s="20">
        <v>0</v>
      </c>
      <c r="AD345" s="20">
        <v>14</v>
      </c>
      <c r="AE345" s="20">
        <f t="shared" si="5"/>
        <v>334</v>
      </c>
    </row>
    <row r="346" spans="1:31" s="275" customFormat="1" ht="16.5">
      <c r="A346" s="20">
        <v>345</v>
      </c>
      <c r="B346" s="20">
        <v>14</v>
      </c>
      <c r="C346" s="20">
        <v>66</v>
      </c>
      <c r="D346" s="20" t="s">
        <v>596</v>
      </c>
      <c r="E346" s="20"/>
      <c r="F346" s="524">
        <v>605</v>
      </c>
      <c r="G346" s="20" t="s">
        <v>34</v>
      </c>
      <c r="H346" s="20">
        <v>700</v>
      </c>
      <c r="I346" s="20">
        <v>42</v>
      </c>
      <c r="J346" s="20">
        <v>66</v>
      </c>
      <c r="K346" s="20">
        <v>35</v>
      </c>
      <c r="L346" s="20">
        <v>7</v>
      </c>
      <c r="M346" s="20">
        <v>35</v>
      </c>
      <c r="N346" s="20">
        <v>4</v>
      </c>
      <c r="O346" s="20">
        <v>6</v>
      </c>
      <c r="P346" s="20">
        <v>3</v>
      </c>
      <c r="Q346" s="20">
        <v>3</v>
      </c>
      <c r="R346" s="20">
        <v>77</v>
      </c>
      <c r="T346" s="20">
        <v>6</v>
      </c>
      <c r="U346" s="20">
        <v>2</v>
      </c>
      <c r="V346" s="20">
        <v>6</v>
      </c>
      <c r="W346" s="20">
        <v>0</v>
      </c>
      <c r="X346" s="20">
        <v>13</v>
      </c>
      <c r="Y346" s="20">
        <v>4</v>
      </c>
      <c r="Z346" s="20">
        <v>5</v>
      </c>
      <c r="AA346" s="20">
        <v>4</v>
      </c>
      <c r="AB346" s="20">
        <v>25</v>
      </c>
      <c r="AC346" s="20">
        <v>0</v>
      </c>
      <c r="AD346" s="20">
        <v>11</v>
      </c>
      <c r="AE346" s="20">
        <f t="shared" si="5"/>
        <v>354</v>
      </c>
    </row>
    <row r="347" spans="1:31" s="275" customFormat="1" ht="16.5">
      <c r="A347" s="20">
        <v>346</v>
      </c>
      <c r="B347" s="20">
        <v>14</v>
      </c>
      <c r="C347" s="20">
        <v>66</v>
      </c>
      <c r="D347" s="20" t="s">
        <v>596</v>
      </c>
      <c r="E347" s="289"/>
      <c r="F347" s="524">
        <v>606</v>
      </c>
      <c r="G347" s="20" t="s">
        <v>33</v>
      </c>
      <c r="H347" s="20">
        <v>564</v>
      </c>
      <c r="I347" s="20">
        <v>44</v>
      </c>
      <c r="J347" s="20">
        <v>67</v>
      </c>
      <c r="K347" s="20">
        <v>19</v>
      </c>
      <c r="L347" s="20">
        <v>6</v>
      </c>
      <c r="M347" s="20">
        <v>26</v>
      </c>
      <c r="N347" s="20">
        <v>2</v>
      </c>
      <c r="O347" s="20">
        <v>5</v>
      </c>
      <c r="P347" s="20">
        <v>5</v>
      </c>
      <c r="Q347" s="20">
        <v>0</v>
      </c>
      <c r="R347" s="20">
        <v>72</v>
      </c>
      <c r="T347" s="20">
        <v>4</v>
      </c>
      <c r="U347" s="20">
        <v>4</v>
      </c>
      <c r="V347" s="20">
        <v>1</v>
      </c>
      <c r="W347" s="20">
        <v>0</v>
      </c>
      <c r="X347" s="20">
        <v>12</v>
      </c>
      <c r="Y347" s="20">
        <v>2</v>
      </c>
      <c r="Z347" s="20">
        <v>17</v>
      </c>
      <c r="AA347" s="20">
        <v>3</v>
      </c>
      <c r="AB347" s="20">
        <v>15</v>
      </c>
      <c r="AC347" s="20">
        <v>0</v>
      </c>
      <c r="AD347" s="20">
        <v>16</v>
      </c>
      <c r="AE347" s="20">
        <f t="shared" si="5"/>
        <v>320</v>
      </c>
    </row>
    <row r="348" spans="1:31" s="275" customFormat="1" ht="16.5">
      <c r="A348" s="20">
        <v>347</v>
      </c>
      <c r="B348" s="20">
        <v>14</v>
      </c>
      <c r="C348" s="20">
        <v>66</v>
      </c>
      <c r="D348" s="20" t="s">
        <v>596</v>
      </c>
      <c r="E348" s="20"/>
      <c r="F348" s="524">
        <v>606</v>
      </c>
      <c r="G348" s="20" t="s">
        <v>34</v>
      </c>
      <c r="H348" s="20">
        <v>564</v>
      </c>
      <c r="I348" s="20">
        <v>32</v>
      </c>
      <c r="J348" s="20">
        <v>64</v>
      </c>
      <c r="K348" s="20">
        <v>10</v>
      </c>
      <c r="L348" s="20">
        <v>10</v>
      </c>
      <c r="M348" s="20">
        <v>26</v>
      </c>
      <c r="N348" s="20">
        <v>3</v>
      </c>
      <c r="O348" s="20">
        <v>3</v>
      </c>
      <c r="P348" s="20">
        <v>8</v>
      </c>
      <c r="Q348" s="20">
        <v>3</v>
      </c>
      <c r="R348" s="20">
        <v>73</v>
      </c>
      <c r="T348" s="20">
        <v>1</v>
      </c>
      <c r="U348" s="20">
        <v>5</v>
      </c>
      <c r="V348" s="20">
        <v>5</v>
      </c>
      <c r="W348" s="20">
        <v>0</v>
      </c>
      <c r="X348" s="20">
        <v>8</v>
      </c>
      <c r="Y348" s="20">
        <v>3</v>
      </c>
      <c r="Z348" s="20">
        <v>15</v>
      </c>
      <c r="AA348" s="20">
        <v>4</v>
      </c>
      <c r="AB348" s="20">
        <v>10</v>
      </c>
      <c r="AC348" s="20">
        <v>0</v>
      </c>
      <c r="AD348" s="20">
        <v>6</v>
      </c>
      <c r="AE348" s="20">
        <f t="shared" si="5"/>
        <v>289</v>
      </c>
    </row>
    <row r="349" spans="1:31" s="275" customFormat="1" ht="16.5">
      <c r="A349" s="20">
        <v>348</v>
      </c>
      <c r="B349" s="20">
        <v>14</v>
      </c>
      <c r="C349" s="20">
        <v>66</v>
      </c>
      <c r="D349" s="20" t="s">
        <v>596</v>
      </c>
      <c r="E349" s="289"/>
      <c r="F349" s="524">
        <v>607</v>
      </c>
      <c r="G349" s="20" t="s">
        <v>33</v>
      </c>
      <c r="H349" s="20">
        <v>657</v>
      </c>
      <c r="I349" s="20">
        <v>46</v>
      </c>
      <c r="J349" s="20">
        <v>56</v>
      </c>
      <c r="K349" s="20">
        <v>31</v>
      </c>
      <c r="L349" s="20">
        <v>6</v>
      </c>
      <c r="M349" s="20">
        <v>35</v>
      </c>
      <c r="N349" s="20">
        <v>2</v>
      </c>
      <c r="O349" s="20">
        <v>7</v>
      </c>
      <c r="P349" s="20">
        <v>6</v>
      </c>
      <c r="Q349" s="20">
        <v>5</v>
      </c>
      <c r="R349" s="20">
        <v>71</v>
      </c>
      <c r="T349" s="20">
        <v>3</v>
      </c>
      <c r="U349" s="20">
        <v>6</v>
      </c>
      <c r="V349" s="20">
        <v>5</v>
      </c>
      <c r="W349" s="20">
        <v>0</v>
      </c>
      <c r="X349" s="20">
        <v>9</v>
      </c>
      <c r="Y349" s="20">
        <v>0</v>
      </c>
      <c r="Z349" s="20">
        <v>9</v>
      </c>
      <c r="AA349" s="20">
        <v>6</v>
      </c>
      <c r="AB349" s="20">
        <v>14</v>
      </c>
      <c r="AC349" s="20">
        <v>1</v>
      </c>
      <c r="AD349" s="20">
        <v>21</v>
      </c>
      <c r="AE349" s="20">
        <f t="shared" si="5"/>
        <v>339</v>
      </c>
    </row>
    <row r="350" spans="1:31" s="275" customFormat="1" ht="16.5">
      <c r="A350" s="20">
        <v>349</v>
      </c>
      <c r="B350" s="20">
        <v>14</v>
      </c>
      <c r="C350" s="20">
        <v>66</v>
      </c>
      <c r="D350" s="20" t="s">
        <v>596</v>
      </c>
      <c r="E350" s="20"/>
      <c r="F350" s="524">
        <v>607</v>
      </c>
      <c r="G350" s="20" t="s">
        <v>34</v>
      </c>
      <c r="H350" s="20">
        <v>657</v>
      </c>
      <c r="I350" s="20">
        <v>50</v>
      </c>
      <c r="J350" s="20">
        <v>48</v>
      </c>
      <c r="K350" s="20">
        <v>26</v>
      </c>
      <c r="L350" s="20">
        <v>12</v>
      </c>
      <c r="M350" s="20">
        <v>34</v>
      </c>
      <c r="N350" s="20">
        <v>1</v>
      </c>
      <c r="O350" s="20">
        <v>7</v>
      </c>
      <c r="P350" s="20">
        <v>5</v>
      </c>
      <c r="Q350" s="20">
        <v>2</v>
      </c>
      <c r="R350" s="20">
        <v>69</v>
      </c>
      <c r="T350" s="20">
        <v>7</v>
      </c>
      <c r="U350" s="20">
        <v>0</v>
      </c>
      <c r="V350" s="20">
        <v>7</v>
      </c>
      <c r="W350" s="20">
        <v>0</v>
      </c>
      <c r="X350" s="20">
        <v>15</v>
      </c>
      <c r="Y350" s="20">
        <v>2</v>
      </c>
      <c r="Z350" s="20">
        <v>7</v>
      </c>
      <c r="AA350" s="20">
        <v>2</v>
      </c>
      <c r="AB350" s="20">
        <v>9</v>
      </c>
      <c r="AC350" s="20">
        <v>0</v>
      </c>
      <c r="AD350" s="20">
        <v>0</v>
      </c>
      <c r="AE350" s="20">
        <f t="shared" si="5"/>
        <v>303</v>
      </c>
    </row>
    <row r="351" spans="1:31" s="275" customFormat="1" ht="16.5">
      <c r="A351" s="20">
        <v>350</v>
      </c>
      <c r="B351" s="20">
        <v>14</v>
      </c>
      <c r="C351" s="20">
        <v>66</v>
      </c>
      <c r="D351" s="20" t="s">
        <v>596</v>
      </c>
      <c r="E351" s="20"/>
      <c r="F351" s="524">
        <v>608</v>
      </c>
      <c r="G351" s="20" t="s">
        <v>33</v>
      </c>
      <c r="H351" s="20">
        <v>462</v>
      </c>
      <c r="I351" s="20">
        <v>52</v>
      </c>
      <c r="J351" s="20">
        <v>65</v>
      </c>
      <c r="K351" s="20">
        <v>10</v>
      </c>
      <c r="L351" s="20">
        <v>10</v>
      </c>
      <c r="M351" s="20">
        <v>8</v>
      </c>
      <c r="N351" s="20">
        <v>1</v>
      </c>
      <c r="O351" s="20">
        <v>4</v>
      </c>
      <c r="P351" s="20">
        <v>5</v>
      </c>
      <c r="Q351" s="20">
        <v>0</v>
      </c>
      <c r="R351" s="20">
        <v>59</v>
      </c>
      <c r="T351" s="20">
        <v>10</v>
      </c>
      <c r="U351" s="20">
        <v>1</v>
      </c>
      <c r="V351" s="20">
        <v>2</v>
      </c>
      <c r="W351" s="20">
        <v>0</v>
      </c>
      <c r="X351" s="20">
        <v>20</v>
      </c>
      <c r="Y351" s="20">
        <v>3</v>
      </c>
      <c r="Z351" s="20">
        <v>1</v>
      </c>
      <c r="AA351" s="20">
        <v>5</v>
      </c>
      <c r="AB351" s="20">
        <v>8</v>
      </c>
      <c r="AC351" s="20">
        <v>0</v>
      </c>
      <c r="AD351" s="20">
        <v>8</v>
      </c>
      <c r="AE351" s="20">
        <f t="shared" ref="AE351:AE373" si="6">SUM(I351:AD351)</f>
        <v>272</v>
      </c>
    </row>
    <row r="352" spans="1:31" s="275" customFormat="1" ht="16.5">
      <c r="A352" s="20">
        <v>351</v>
      </c>
      <c r="B352" s="20">
        <v>14</v>
      </c>
      <c r="C352" s="20">
        <v>66</v>
      </c>
      <c r="D352" s="20" t="s">
        <v>596</v>
      </c>
      <c r="E352" s="289"/>
      <c r="F352" s="524">
        <v>608</v>
      </c>
      <c r="G352" s="20" t="s">
        <v>34</v>
      </c>
      <c r="H352" s="20">
        <v>462</v>
      </c>
      <c r="I352" s="20">
        <v>63</v>
      </c>
      <c r="J352" s="20">
        <v>72</v>
      </c>
      <c r="K352" s="20">
        <v>6</v>
      </c>
      <c r="L352" s="20">
        <v>3</v>
      </c>
      <c r="M352" s="20">
        <v>12</v>
      </c>
      <c r="N352" s="20">
        <v>7</v>
      </c>
      <c r="O352" s="20">
        <v>4</v>
      </c>
      <c r="P352" s="20">
        <v>6</v>
      </c>
      <c r="Q352" s="20">
        <v>2</v>
      </c>
      <c r="R352" s="20">
        <v>51</v>
      </c>
      <c r="T352" s="20">
        <v>1</v>
      </c>
      <c r="U352" s="20">
        <v>4</v>
      </c>
      <c r="V352" s="20">
        <v>4</v>
      </c>
      <c r="W352" s="20">
        <v>0</v>
      </c>
      <c r="X352" s="20">
        <v>18</v>
      </c>
      <c r="Y352" s="20">
        <v>4</v>
      </c>
      <c r="Z352" s="20">
        <v>2</v>
      </c>
      <c r="AA352" s="20">
        <v>5</v>
      </c>
      <c r="AB352" s="20">
        <v>15</v>
      </c>
      <c r="AC352" s="20">
        <v>0</v>
      </c>
      <c r="AD352" s="20">
        <v>10</v>
      </c>
      <c r="AE352" s="20">
        <f t="shared" si="6"/>
        <v>289</v>
      </c>
    </row>
    <row r="353" spans="1:31" s="275" customFormat="1" ht="16.5">
      <c r="A353" s="20">
        <v>352</v>
      </c>
      <c r="B353" s="20">
        <v>14</v>
      </c>
      <c r="C353" s="20">
        <v>66</v>
      </c>
      <c r="D353" s="20" t="s">
        <v>596</v>
      </c>
      <c r="E353" s="289"/>
      <c r="F353" s="524">
        <v>609</v>
      </c>
      <c r="G353" s="20" t="s">
        <v>33</v>
      </c>
      <c r="H353" s="20">
        <v>750</v>
      </c>
      <c r="I353" s="20">
        <v>55</v>
      </c>
      <c r="J353" s="20">
        <v>76</v>
      </c>
      <c r="K353" s="20">
        <v>24</v>
      </c>
      <c r="L353" s="20">
        <v>3</v>
      </c>
      <c r="M353" s="20">
        <v>19</v>
      </c>
      <c r="N353" s="20">
        <v>6</v>
      </c>
      <c r="O353" s="20">
        <v>3</v>
      </c>
      <c r="P353" s="20">
        <v>3</v>
      </c>
      <c r="Q353" s="20">
        <v>4</v>
      </c>
      <c r="R353" s="20">
        <v>88</v>
      </c>
      <c r="T353" s="20">
        <v>3</v>
      </c>
      <c r="U353" s="20">
        <v>5</v>
      </c>
      <c r="V353" s="20">
        <v>1</v>
      </c>
      <c r="W353" s="20">
        <v>0</v>
      </c>
      <c r="X353" s="20">
        <v>17</v>
      </c>
      <c r="Y353" s="20">
        <v>4</v>
      </c>
      <c r="Z353" s="20">
        <v>4</v>
      </c>
      <c r="AA353" s="20">
        <v>5</v>
      </c>
      <c r="AB353" s="20">
        <v>11</v>
      </c>
      <c r="AC353" s="20">
        <v>2</v>
      </c>
      <c r="AD353" s="20">
        <v>16</v>
      </c>
      <c r="AE353" s="20">
        <f t="shared" si="6"/>
        <v>349</v>
      </c>
    </row>
    <row r="354" spans="1:31" s="275" customFormat="1" ht="16.5">
      <c r="A354" s="20">
        <v>353</v>
      </c>
      <c r="B354" s="20">
        <v>14</v>
      </c>
      <c r="C354" s="20">
        <v>66</v>
      </c>
      <c r="D354" s="20" t="s">
        <v>596</v>
      </c>
      <c r="E354" s="20"/>
      <c r="F354" s="524">
        <v>609</v>
      </c>
      <c r="G354" s="20" t="s">
        <v>34</v>
      </c>
      <c r="H354" s="20">
        <v>750</v>
      </c>
      <c r="I354" s="20">
        <v>48</v>
      </c>
      <c r="J354" s="20">
        <v>73</v>
      </c>
      <c r="K354" s="20">
        <v>31</v>
      </c>
      <c r="L354" s="20">
        <v>7</v>
      </c>
      <c r="M354" s="20">
        <v>24</v>
      </c>
      <c r="N354" s="20">
        <v>4</v>
      </c>
      <c r="O354" s="20">
        <v>7</v>
      </c>
      <c r="P354" s="20">
        <v>2</v>
      </c>
      <c r="Q354" s="20">
        <v>6</v>
      </c>
      <c r="R354" s="20">
        <v>93</v>
      </c>
      <c r="T354" s="20">
        <v>5</v>
      </c>
      <c r="U354" s="20">
        <v>2</v>
      </c>
      <c r="V354" s="20">
        <v>5</v>
      </c>
      <c r="W354" s="20">
        <v>0</v>
      </c>
      <c r="X354" s="20">
        <v>7</v>
      </c>
      <c r="Y354" s="20">
        <v>10</v>
      </c>
      <c r="Z354" s="20">
        <v>11</v>
      </c>
      <c r="AA354" s="20">
        <v>5</v>
      </c>
      <c r="AB354" s="20">
        <v>11</v>
      </c>
      <c r="AC354" s="20">
        <v>1</v>
      </c>
      <c r="AD354" s="20">
        <v>20</v>
      </c>
      <c r="AE354" s="20">
        <f t="shared" si="6"/>
        <v>372</v>
      </c>
    </row>
    <row r="355" spans="1:31" s="275" customFormat="1" ht="16.5">
      <c r="A355" s="20">
        <v>354</v>
      </c>
      <c r="B355" s="20">
        <v>14</v>
      </c>
      <c r="C355" s="20">
        <v>66</v>
      </c>
      <c r="D355" s="20" t="s">
        <v>596</v>
      </c>
      <c r="E355" s="20"/>
      <c r="F355" s="524">
        <v>609</v>
      </c>
      <c r="G355" s="20" t="s">
        <v>35</v>
      </c>
      <c r="H355" s="20">
        <v>749</v>
      </c>
      <c r="I355" s="20">
        <v>65</v>
      </c>
      <c r="J355" s="20">
        <v>86</v>
      </c>
      <c r="K355" s="20">
        <v>28</v>
      </c>
      <c r="L355" s="20">
        <v>9</v>
      </c>
      <c r="M355" s="20">
        <v>20</v>
      </c>
      <c r="N355" s="20">
        <v>3</v>
      </c>
      <c r="O355" s="20">
        <v>4</v>
      </c>
      <c r="P355" s="20">
        <v>7</v>
      </c>
      <c r="Q355" s="20">
        <v>5</v>
      </c>
      <c r="R355" s="20">
        <v>87</v>
      </c>
      <c r="T355" s="20">
        <v>9</v>
      </c>
      <c r="U355" s="20">
        <v>3</v>
      </c>
      <c r="V355" s="20">
        <v>4</v>
      </c>
      <c r="W355" s="20">
        <v>0</v>
      </c>
      <c r="X355" s="20">
        <v>13</v>
      </c>
      <c r="Y355" s="20">
        <v>6</v>
      </c>
      <c r="Z355" s="20">
        <v>9</v>
      </c>
      <c r="AA355" s="20">
        <v>5</v>
      </c>
      <c r="AB355" s="20">
        <v>22</v>
      </c>
      <c r="AC355" s="20">
        <v>0</v>
      </c>
      <c r="AD355" s="20">
        <v>2</v>
      </c>
      <c r="AE355" s="20">
        <f t="shared" si="6"/>
        <v>387</v>
      </c>
    </row>
    <row r="356" spans="1:31" s="275" customFormat="1" ht="16.5">
      <c r="A356" s="20">
        <v>355</v>
      </c>
      <c r="B356" s="20">
        <v>14</v>
      </c>
      <c r="C356" s="20">
        <v>66</v>
      </c>
      <c r="D356" s="20" t="s">
        <v>596</v>
      </c>
      <c r="E356" s="20"/>
      <c r="F356" s="524">
        <v>609</v>
      </c>
      <c r="G356" s="20" t="s">
        <v>199</v>
      </c>
      <c r="H356" s="20">
        <v>749</v>
      </c>
      <c r="I356" s="20">
        <v>33</v>
      </c>
      <c r="J356" s="20">
        <v>75</v>
      </c>
      <c r="K356" s="20">
        <v>20</v>
      </c>
      <c r="L356" s="20">
        <v>5</v>
      </c>
      <c r="M356" s="20">
        <v>17</v>
      </c>
      <c r="N356" s="20">
        <v>6</v>
      </c>
      <c r="O356" s="20">
        <v>6</v>
      </c>
      <c r="P356" s="20">
        <v>7</v>
      </c>
      <c r="Q356" s="20">
        <v>6</v>
      </c>
      <c r="R356" s="20">
        <v>83</v>
      </c>
      <c r="T356" s="20">
        <v>6</v>
      </c>
      <c r="U356" s="20">
        <v>1</v>
      </c>
      <c r="V356" s="20">
        <v>3</v>
      </c>
      <c r="W356" s="20">
        <v>0</v>
      </c>
      <c r="X356" s="20">
        <v>10</v>
      </c>
      <c r="Y356" s="20">
        <v>6</v>
      </c>
      <c r="Z356" s="20">
        <v>14</v>
      </c>
      <c r="AA356" s="20">
        <v>3</v>
      </c>
      <c r="AB356" s="20">
        <v>10</v>
      </c>
      <c r="AC356" s="20">
        <v>0</v>
      </c>
      <c r="AD356" s="20">
        <v>15</v>
      </c>
      <c r="AE356" s="20">
        <f t="shared" si="6"/>
        <v>326</v>
      </c>
    </row>
    <row r="357" spans="1:31" s="275" customFormat="1" ht="16.5">
      <c r="A357" s="20">
        <v>356</v>
      </c>
      <c r="B357" s="20">
        <v>14</v>
      </c>
      <c r="C357" s="20">
        <v>66</v>
      </c>
      <c r="D357" s="20" t="s">
        <v>596</v>
      </c>
      <c r="E357" s="20"/>
      <c r="F357" s="524">
        <v>610</v>
      </c>
      <c r="G357" s="20" t="s">
        <v>33</v>
      </c>
      <c r="H357" s="20">
        <v>445</v>
      </c>
      <c r="I357" s="20">
        <v>48</v>
      </c>
      <c r="J357" s="20">
        <v>80</v>
      </c>
      <c r="K357" s="20">
        <v>19</v>
      </c>
      <c r="L357" s="20">
        <v>7</v>
      </c>
      <c r="M357" s="20">
        <v>9</v>
      </c>
      <c r="N357" s="20">
        <v>2</v>
      </c>
      <c r="O357" s="20">
        <v>4</v>
      </c>
      <c r="P357" s="20">
        <v>10</v>
      </c>
      <c r="Q357" s="20">
        <v>3</v>
      </c>
      <c r="R357" s="20">
        <v>43</v>
      </c>
      <c r="T357" s="20">
        <v>1</v>
      </c>
      <c r="U357" s="20">
        <v>2</v>
      </c>
      <c r="V357" s="20">
        <v>2</v>
      </c>
      <c r="W357" s="20">
        <v>0</v>
      </c>
      <c r="X357" s="20">
        <v>10</v>
      </c>
      <c r="Y357" s="20">
        <v>4</v>
      </c>
      <c r="Z357" s="20">
        <v>2</v>
      </c>
      <c r="AA357" s="20">
        <v>4</v>
      </c>
      <c r="AB357" s="20">
        <v>10</v>
      </c>
      <c r="AC357" s="20">
        <v>0</v>
      </c>
      <c r="AD357" s="20">
        <v>11</v>
      </c>
      <c r="AE357" s="20">
        <f t="shared" si="6"/>
        <v>271</v>
      </c>
    </row>
    <row r="358" spans="1:31" s="275" customFormat="1" ht="16.5">
      <c r="A358" s="20">
        <v>357</v>
      </c>
      <c r="B358" s="20">
        <v>14</v>
      </c>
      <c r="C358" s="20">
        <v>66</v>
      </c>
      <c r="D358" s="20" t="s">
        <v>596</v>
      </c>
      <c r="E358" s="20"/>
      <c r="F358" s="524">
        <v>610</v>
      </c>
      <c r="G358" s="20" t="s">
        <v>34</v>
      </c>
      <c r="H358" s="20">
        <v>445</v>
      </c>
      <c r="I358" s="20">
        <v>40</v>
      </c>
      <c r="J358" s="20">
        <v>83</v>
      </c>
      <c r="K358" s="20">
        <v>13</v>
      </c>
      <c r="L358" s="20">
        <v>2</v>
      </c>
      <c r="M358" s="20">
        <v>10</v>
      </c>
      <c r="N358" s="20">
        <v>2</v>
      </c>
      <c r="O358" s="20">
        <v>5</v>
      </c>
      <c r="P358" s="20">
        <v>6</v>
      </c>
      <c r="Q358" s="20">
        <v>1</v>
      </c>
      <c r="R358" s="20">
        <v>56</v>
      </c>
      <c r="T358" s="20">
        <v>3</v>
      </c>
      <c r="U358" s="20">
        <v>6</v>
      </c>
      <c r="V358" s="20">
        <v>2</v>
      </c>
      <c r="W358" s="20">
        <v>0</v>
      </c>
      <c r="X358" s="20">
        <v>11</v>
      </c>
      <c r="Y358" s="20">
        <v>1</v>
      </c>
      <c r="Z358" s="20">
        <v>3</v>
      </c>
      <c r="AA358" s="20">
        <v>7</v>
      </c>
      <c r="AB358" s="20">
        <v>7</v>
      </c>
      <c r="AC358" s="20">
        <v>0</v>
      </c>
      <c r="AD358" s="20">
        <v>7</v>
      </c>
      <c r="AE358" s="20">
        <f t="shared" si="6"/>
        <v>265</v>
      </c>
    </row>
    <row r="359" spans="1:31" s="275" customFormat="1" ht="16.5">
      <c r="A359" s="20">
        <v>358</v>
      </c>
      <c r="B359" s="20">
        <v>14</v>
      </c>
      <c r="C359" s="20">
        <v>66</v>
      </c>
      <c r="D359" s="20" t="s">
        <v>596</v>
      </c>
      <c r="E359" s="20"/>
      <c r="F359" s="524">
        <v>611</v>
      </c>
      <c r="G359" s="20" t="s">
        <v>33</v>
      </c>
      <c r="H359" s="20">
        <v>570</v>
      </c>
      <c r="I359" s="20">
        <v>45</v>
      </c>
      <c r="J359" s="20">
        <v>70</v>
      </c>
      <c r="K359" s="20">
        <v>10</v>
      </c>
      <c r="L359" s="20">
        <v>3</v>
      </c>
      <c r="M359" s="20">
        <v>31</v>
      </c>
      <c r="N359" s="20">
        <v>5</v>
      </c>
      <c r="O359" s="20">
        <v>7</v>
      </c>
      <c r="P359" s="20">
        <v>6</v>
      </c>
      <c r="Q359" s="20">
        <v>2</v>
      </c>
      <c r="R359" s="20">
        <v>69</v>
      </c>
      <c r="T359" s="20">
        <v>5</v>
      </c>
      <c r="U359" s="20">
        <v>1</v>
      </c>
      <c r="V359" s="20">
        <v>2</v>
      </c>
      <c r="W359" s="20">
        <v>0</v>
      </c>
      <c r="X359" s="20">
        <v>19</v>
      </c>
      <c r="Y359" s="20">
        <v>1</v>
      </c>
      <c r="Z359" s="20">
        <v>8</v>
      </c>
      <c r="AA359" s="20">
        <v>2</v>
      </c>
      <c r="AB359" s="20">
        <v>8</v>
      </c>
      <c r="AC359" s="20">
        <v>0</v>
      </c>
      <c r="AD359" s="20">
        <v>16</v>
      </c>
      <c r="AE359" s="20">
        <f t="shared" si="6"/>
        <v>310</v>
      </c>
    </row>
    <row r="360" spans="1:31" s="275" customFormat="1" ht="16.5">
      <c r="A360" s="20">
        <v>359</v>
      </c>
      <c r="B360" s="20">
        <v>14</v>
      </c>
      <c r="C360" s="20">
        <v>66</v>
      </c>
      <c r="D360" s="20" t="s">
        <v>596</v>
      </c>
      <c r="E360" s="20"/>
      <c r="F360" s="524">
        <v>611</v>
      </c>
      <c r="G360" s="20" t="s">
        <v>34</v>
      </c>
      <c r="H360" s="20">
        <v>570</v>
      </c>
      <c r="I360" s="20">
        <v>37</v>
      </c>
      <c r="J360" s="20">
        <v>75</v>
      </c>
      <c r="K360" s="20">
        <v>12</v>
      </c>
      <c r="L360" s="20">
        <v>5</v>
      </c>
      <c r="M360" s="20">
        <v>22</v>
      </c>
      <c r="N360" s="20">
        <v>3</v>
      </c>
      <c r="O360" s="20">
        <v>7</v>
      </c>
      <c r="P360" s="20">
        <v>13</v>
      </c>
      <c r="Q360" s="20">
        <v>0</v>
      </c>
      <c r="R360" s="20">
        <v>4</v>
      </c>
      <c r="T360" s="20">
        <v>3</v>
      </c>
      <c r="U360" s="20">
        <v>0</v>
      </c>
      <c r="V360" s="20">
        <v>2</v>
      </c>
      <c r="W360" s="20">
        <v>0</v>
      </c>
      <c r="X360" s="20">
        <v>16</v>
      </c>
      <c r="Y360" s="20">
        <v>8</v>
      </c>
      <c r="Z360" s="20">
        <v>9</v>
      </c>
      <c r="AA360" s="20">
        <v>0</v>
      </c>
      <c r="AB360" s="20">
        <v>10</v>
      </c>
      <c r="AC360" s="20">
        <v>0</v>
      </c>
      <c r="AD360" s="20">
        <v>4</v>
      </c>
      <c r="AE360" s="20">
        <f t="shared" si="6"/>
        <v>230</v>
      </c>
    </row>
    <row r="361" spans="1:31" s="275" customFormat="1" ht="16.5">
      <c r="A361" s="20">
        <v>360</v>
      </c>
      <c r="B361" s="20">
        <v>14</v>
      </c>
      <c r="C361" s="20">
        <v>66</v>
      </c>
      <c r="D361" s="20" t="s">
        <v>596</v>
      </c>
      <c r="E361" s="20"/>
      <c r="F361" s="524">
        <v>612</v>
      </c>
      <c r="G361" s="20" t="s">
        <v>33</v>
      </c>
      <c r="H361" s="20">
        <v>574</v>
      </c>
      <c r="I361" s="20">
        <v>53</v>
      </c>
      <c r="J361" s="20">
        <v>58</v>
      </c>
      <c r="K361" s="20">
        <v>30</v>
      </c>
      <c r="L361" s="20">
        <v>9</v>
      </c>
      <c r="M361" s="20">
        <v>22</v>
      </c>
      <c r="N361" s="20">
        <v>2</v>
      </c>
      <c r="O361" s="20">
        <v>3</v>
      </c>
      <c r="P361" s="20">
        <v>2</v>
      </c>
      <c r="Q361" s="20">
        <v>3</v>
      </c>
      <c r="R361" s="20">
        <v>81</v>
      </c>
      <c r="T361" s="20">
        <v>3</v>
      </c>
      <c r="U361" s="20">
        <v>4</v>
      </c>
      <c r="V361" s="20">
        <v>3</v>
      </c>
      <c r="W361" s="20">
        <v>0</v>
      </c>
      <c r="X361" s="20">
        <v>19</v>
      </c>
      <c r="Y361" s="20">
        <v>1</v>
      </c>
      <c r="Z361" s="20">
        <v>1</v>
      </c>
      <c r="AA361" s="20">
        <v>5</v>
      </c>
      <c r="AB361" s="20">
        <v>5</v>
      </c>
      <c r="AC361" s="20">
        <v>0</v>
      </c>
      <c r="AD361" s="20">
        <v>7</v>
      </c>
      <c r="AE361" s="20">
        <f t="shared" si="6"/>
        <v>311</v>
      </c>
    </row>
    <row r="362" spans="1:31" s="275" customFormat="1" ht="16.5">
      <c r="A362" s="20">
        <v>361</v>
      </c>
      <c r="B362" s="20">
        <v>14</v>
      </c>
      <c r="C362" s="20">
        <v>66</v>
      </c>
      <c r="D362" s="20" t="s">
        <v>596</v>
      </c>
      <c r="E362" s="289"/>
      <c r="F362" s="524">
        <v>612</v>
      </c>
      <c r="G362" s="20" t="s">
        <v>34</v>
      </c>
      <c r="H362" s="20">
        <v>574</v>
      </c>
      <c r="I362" s="20">
        <v>48</v>
      </c>
      <c r="J362" s="20">
        <v>68</v>
      </c>
      <c r="K362" s="20">
        <v>32</v>
      </c>
      <c r="L362" s="20">
        <v>12</v>
      </c>
      <c r="M362" s="20">
        <v>21</v>
      </c>
      <c r="N362" s="20">
        <v>2</v>
      </c>
      <c r="O362" s="20">
        <v>4</v>
      </c>
      <c r="P362" s="20">
        <v>2</v>
      </c>
      <c r="Q362" s="20">
        <v>5</v>
      </c>
      <c r="R362" s="20">
        <v>78</v>
      </c>
      <c r="T362" s="20">
        <v>4</v>
      </c>
      <c r="U362" s="20">
        <v>1</v>
      </c>
      <c r="V362" s="20">
        <v>2</v>
      </c>
      <c r="W362" s="20">
        <v>0</v>
      </c>
      <c r="X362" s="20">
        <v>12</v>
      </c>
      <c r="Y362" s="20">
        <v>2</v>
      </c>
      <c r="Z362" s="20">
        <v>10</v>
      </c>
      <c r="AA362" s="20">
        <v>6</v>
      </c>
      <c r="AB362" s="20">
        <v>5</v>
      </c>
      <c r="AC362" s="20">
        <v>0</v>
      </c>
      <c r="AD362" s="20">
        <v>6</v>
      </c>
      <c r="AE362" s="20">
        <f t="shared" si="6"/>
        <v>320</v>
      </c>
    </row>
    <row r="363" spans="1:31" s="275" customFormat="1" ht="16.5">
      <c r="A363" s="20">
        <v>362</v>
      </c>
      <c r="B363" s="20">
        <v>14</v>
      </c>
      <c r="C363" s="20">
        <v>66</v>
      </c>
      <c r="D363" s="20" t="s">
        <v>596</v>
      </c>
      <c r="E363" s="20"/>
      <c r="F363" s="524">
        <v>613</v>
      </c>
      <c r="G363" s="20" t="s">
        <v>33</v>
      </c>
      <c r="H363" s="20">
        <v>491</v>
      </c>
      <c r="I363" s="20">
        <v>17</v>
      </c>
      <c r="J363" s="20">
        <v>90</v>
      </c>
      <c r="K363" s="20">
        <v>15</v>
      </c>
      <c r="L363" s="20">
        <v>6</v>
      </c>
      <c r="M363" s="20">
        <v>17</v>
      </c>
      <c r="N363" s="20">
        <v>4</v>
      </c>
      <c r="O363" s="20">
        <v>6</v>
      </c>
      <c r="P363" s="20">
        <v>5</v>
      </c>
      <c r="Q363" s="20">
        <v>2</v>
      </c>
      <c r="R363" s="20">
        <v>59</v>
      </c>
      <c r="T363" s="20">
        <v>1</v>
      </c>
      <c r="U363" s="20">
        <v>0</v>
      </c>
      <c r="V363" s="20">
        <v>0</v>
      </c>
      <c r="W363" s="20">
        <v>0</v>
      </c>
      <c r="X363" s="20">
        <v>4</v>
      </c>
      <c r="Y363" s="20">
        <v>2</v>
      </c>
      <c r="Z363" s="20">
        <v>4</v>
      </c>
      <c r="AA363" s="20">
        <v>1</v>
      </c>
      <c r="AB363" s="20">
        <v>11</v>
      </c>
      <c r="AC363" s="20">
        <v>0</v>
      </c>
      <c r="AD363" s="20">
        <v>10</v>
      </c>
      <c r="AE363" s="20">
        <f t="shared" si="6"/>
        <v>254</v>
      </c>
    </row>
    <row r="364" spans="1:31" s="275" customFormat="1" ht="16.5">
      <c r="A364" s="20">
        <v>363</v>
      </c>
      <c r="B364" s="20">
        <v>14</v>
      </c>
      <c r="C364" s="20">
        <v>66</v>
      </c>
      <c r="D364" s="20" t="s">
        <v>596</v>
      </c>
      <c r="E364" s="20"/>
      <c r="F364" s="524">
        <v>613</v>
      </c>
      <c r="G364" s="20" t="s">
        <v>34</v>
      </c>
      <c r="H364" s="20">
        <v>491</v>
      </c>
      <c r="I364" s="20">
        <v>15</v>
      </c>
      <c r="J364" s="20">
        <v>93</v>
      </c>
      <c r="K364" s="20">
        <v>15</v>
      </c>
      <c r="L364" s="20">
        <v>1</v>
      </c>
      <c r="M364" s="20">
        <v>24</v>
      </c>
      <c r="N364" s="20">
        <v>0</v>
      </c>
      <c r="O364" s="20">
        <v>7</v>
      </c>
      <c r="P364" s="20">
        <v>5</v>
      </c>
      <c r="Q364" s="20">
        <v>0</v>
      </c>
      <c r="R364" s="20">
        <v>60</v>
      </c>
      <c r="T364" s="20">
        <v>1</v>
      </c>
      <c r="U364" s="20">
        <v>3</v>
      </c>
      <c r="V364" s="20">
        <v>1</v>
      </c>
      <c r="W364" s="20">
        <v>0</v>
      </c>
      <c r="X364" s="20">
        <v>2</v>
      </c>
      <c r="Y364" s="20">
        <v>1</v>
      </c>
      <c r="Z364" s="20">
        <v>1</v>
      </c>
      <c r="AA364" s="20">
        <v>3</v>
      </c>
      <c r="AB364" s="20">
        <v>11</v>
      </c>
      <c r="AC364" s="20">
        <v>0</v>
      </c>
      <c r="AD364" s="20">
        <v>5</v>
      </c>
      <c r="AE364" s="20">
        <f t="shared" si="6"/>
        <v>248</v>
      </c>
    </row>
    <row r="365" spans="1:31" s="275" customFormat="1" ht="16.5">
      <c r="A365" s="20">
        <v>364</v>
      </c>
      <c r="B365" s="20">
        <v>14</v>
      </c>
      <c r="C365" s="20">
        <v>66</v>
      </c>
      <c r="D365" s="20" t="s">
        <v>596</v>
      </c>
      <c r="E365" s="20"/>
      <c r="F365" s="524">
        <v>614</v>
      </c>
      <c r="G365" s="20" t="s">
        <v>33</v>
      </c>
      <c r="H365" s="20">
        <v>541</v>
      </c>
      <c r="I365" s="20">
        <v>43</v>
      </c>
      <c r="J365" s="20">
        <v>61</v>
      </c>
      <c r="K365" s="20">
        <v>22</v>
      </c>
      <c r="L365" s="20">
        <v>6</v>
      </c>
      <c r="M365" s="20">
        <v>25</v>
      </c>
      <c r="N365" s="20">
        <v>0</v>
      </c>
      <c r="O365" s="20">
        <v>7</v>
      </c>
      <c r="P365" s="20">
        <v>4</v>
      </c>
      <c r="Q365" s="20">
        <v>0</v>
      </c>
      <c r="R365" s="20">
        <v>76</v>
      </c>
      <c r="T365" s="20">
        <v>5</v>
      </c>
      <c r="U365" s="20">
        <v>1</v>
      </c>
      <c r="V365" s="20">
        <v>2</v>
      </c>
      <c r="W365" s="20">
        <v>0</v>
      </c>
      <c r="X365" s="20">
        <v>4</v>
      </c>
      <c r="Y365" s="20">
        <v>4</v>
      </c>
      <c r="Z365" s="20">
        <v>4</v>
      </c>
      <c r="AA365" s="20">
        <v>2</v>
      </c>
      <c r="AB365" s="20">
        <v>22</v>
      </c>
      <c r="AC365" s="20">
        <v>0</v>
      </c>
      <c r="AD365" s="20">
        <v>9</v>
      </c>
      <c r="AE365" s="20">
        <f t="shared" si="6"/>
        <v>297</v>
      </c>
    </row>
    <row r="366" spans="1:31" s="275" customFormat="1" ht="16.5">
      <c r="A366" s="20">
        <v>365</v>
      </c>
      <c r="B366" s="20">
        <v>14</v>
      </c>
      <c r="C366" s="20">
        <v>66</v>
      </c>
      <c r="D366" s="20" t="s">
        <v>596</v>
      </c>
      <c r="E366" s="20"/>
      <c r="F366" s="524">
        <v>614</v>
      </c>
      <c r="G366" s="20" t="s">
        <v>34</v>
      </c>
      <c r="H366" s="20">
        <v>541</v>
      </c>
      <c r="I366" s="20">
        <v>12</v>
      </c>
      <c r="J366" s="20">
        <v>71</v>
      </c>
      <c r="K366" s="20">
        <v>14</v>
      </c>
      <c r="L366" s="20">
        <v>3</v>
      </c>
      <c r="M366" s="20">
        <v>16</v>
      </c>
      <c r="N366" s="20">
        <v>2</v>
      </c>
      <c r="O366" s="20">
        <v>5</v>
      </c>
      <c r="P366" s="20">
        <v>7</v>
      </c>
      <c r="Q366" s="20">
        <v>3</v>
      </c>
      <c r="R366" s="20">
        <v>82</v>
      </c>
      <c r="T366" s="20">
        <v>1</v>
      </c>
      <c r="U366" s="20">
        <v>1</v>
      </c>
      <c r="V366" s="20">
        <v>3</v>
      </c>
      <c r="W366" s="20">
        <v>0</v>
      </c>
      <c r="X366" s="20">
        <v>12</v>
      </c>
      <c r="Y366" s="20">
        <v>0</v>
      </c>
      <c r="Z366" s="20">
        <v>3</v>
      </c>
      <c r="AA366" s="20">
        <v>3</v>
      </c>
      <c r="AB366" s="20">
        <v>14</v>
      </c>
      <c r="AC366" s="20">
        <v>0</v>
      </c>
      <c r="AD366" s="20">
        <v>8</v>
      </c>
      <c r="AE366" s="20">
        <f t="shared" si="6"/>
        <v>260</v>
      </c>
    </row>
    <row r="367" spans="1:31" s="275" customFormat="1" ht="16.5">
      <c r="A367" s="20">
        <v>366</v>
      </c>
      <c r="B367" s="20">
        <v>14</v>
      </c>
      <c r="C367" s="20">
        <v>66</v>
      </c>
      <c r="D367" s="20" t="s">
        <v>596</v>
      </c>
      <c r="E367" s="20"/>
      <c r="F367" s="524">
        <v>615</v>
      </c>
      <c r="G367" s="20" t="s">
        <v>33</v>
      </c>
      <c r="H367" s="20">
        <v>572</v>
      </c>
      <c r="I367" s="20">
        <v>38</v>
      </c>
      <c r="J367" s="20">
        <v>70</v>
      </c>
      <c r="K367" s="20">
        <v>17</v>
      </c>
      <c r="L367" s="20">
        <v>4</v>
      </c>
      <c r="M367" s="20">
        <v>42</v>
      </c>
      <c r="N367" s="20">
        <v>1</v>
      </c>
      <c r="O367" s="20">
        <v>5</v>
      </c>
      <c r="P367" s="20">
        <v>2</v>
      </c>
      <c r="Q367" s="20">
        <v>2</v>
      </c>
      <c r="R367" s="20">
        <v>67</v>
      </c>
      <c r="T367" s="20">
        <v>5</v>
      </c>
      <c r="U367" s="20">
        <v>2</v>
      </c>
      <c r="V367" s="20">
        <v>2</v>
      </c>
      <c r="W367" s="20">
        <v>0</v>
      </c>
      <c r="X367" s="20">
        <v>14</v>
      </c>
      <c r="Y367" s="20">
        <v>6</v>
      </c>
      <c r="Z367" s="20">
        <v>3</v>
      </c>
      <c r="AA367" s="20">
        <v>3</v>
      </c>
      <c r="AB367" s="20">
        <v>10</v>
      </c>
      <c r="AC367" s="20">
        <v>0</v>
      </c>
      <c r="AD367" s="20">
        <v>6</v>
      </c>
      <c r="AE367" s="20">
        <f t="shared" si="6"/>
        <v>299</v>
      </c>
    </row>
    <row r="368" spans="1:31" s="275" customFormat="1" ht="16.5">
      <c r="A368" s="20">
        <v>367</v>
      </c>
      <c r="B368" s="20">
        <v>14</v>
      </c>
      <c r="C368" s="20">
        <v>66</v>
      </c>
      <c r="D368" s="20" t="s">
        <v>596</v>
      </c>
      <c r="E368" s="20"/>
      <c r="F368" s="524">
        <v>615</v>
      </c>
      <c r="G368" s="20" t="s">
        <v>34</v>
      </c>
      <c r="H368" s="20">
        <v>571</v>
      </c>
      <c r="I368" s="20">
        <v>41</v>
      </c>
      <c r="J368" s="20">
        <v>58</v>
      </c>
      <c r="K368" s="20">
        <v>25</v>
      </c>
      <c r="L368" s="20">
        <v>7</v>
      </c>
      <c r="M368" s="20">
        <v>27</v>
      </c>
      <c r="N368" s="20">
        <v>0</v>
      </c>
      <c r="O368" s="20">
        <v>3</v>
      </c>
      <c r="P368" s="20">
        <v>3</v>
      </c>
      <c r="Q368" s="20">
        <v>3</v>
      </c>
      <c r="R368" s="20">
        <v>40</v>
      </c>
      <c r="T368" s="20">
        <v>7</v>
      </c>
      <c r="U368" s="20">
        <v>2</v>
      </c>
      <c r="V368" s="20">
        <v>3</v>
      </c>
      <c r="W368" s="20">
        <v>0</v>
      </c>
      <c r="X368" s="20">
        <v>12</v>
      </c>
      <c r="Y368" s="20">
        <v>1</v>
      </c>
      <c r="Z368" s="20">
        <v>4</v>
      </c>
      <c r="AA368" s="20">
        <v>6</v>
      </c>
      <c r="AB368" s="20">
        <v>10</v>
      </c>
      <c r="AC368" s="20">
        <v>0</v>
      </c>
      <c r="AD368" s="20">
        <v>9</v>
      </c>
      <c r="AE368" s="20">
        <f t="shared" si="6"/>
        <v>261</v>
      </c>
    </row>
    <row r="369" spans="1:31" s="275" customFormat="1" ht="16.5">
      <c r="A369" s="20">
        <v>368</v>
      </c>
      <c r="B369" s="20">
        <v>14</v>
      </c>
      <c r="C369" s="20">
        <v>66</v>
      </c>
      <c r="D369" s="20" t="s">
        <v>596</v>
      </c>
      <c r="E369" s="20"/>
      <c r="F369" s="524">
        <v>616</v>
      </c>
      <c r="G369" s="20" t="s">
        <v>33</v>
      </c>
      <c r="H369" s="20">
        <v>687</v>
      </c>
      <c r="I369" s="20">
        <v>61</v>
      </c>
      <c r="J369" s="20">
        <v>87</v>
      </c>
      <c r="K369" s="20">
        <v>19</v>
      </c>
      <c r="L369" s="20">
        <v>12</v>
      </c>
      <c r="M369" s="20">
        <v>28</v>
      </c>
      <c r="N369" s="20">
        <v>0</v>
      </c>
      <c r="O369" s="20">
        <v>5</v>
      </c>
      <c r="P369" s="20">
        <v>6</v>
      </c>
      <c r="Q369" s="20">
        <v>1</v>
      </c>
      <c r="R369" s="20">
        <v>72</v>
      </c>
      <c r="T369" s="20">
        <v>10</v>
      </c>
      <c r="U369" s="20">
        <v>2</v>
      </c>
      <c r="V369" s="20">
        <v>0</v>
      </c>
      <c r="W369" s="20">
        <v>0</v>
      </c>
      <c r="X369" s="20">
        <v>18</v>
      </c>
      <c r="Y369" s="20">
        <v>9</v>
      </c>
      <c r="Z369" s="20">
        <v>2</v>
      </c>
      <c r="AA369" s="20">
        <v>2</v>
      </c>
      <c r="AB369" s="20">
        <v>7</v>
      </c>
      <c r="AC369" s="20">
        <v>0</v>
      </c>
      <c r="AD369" s="20">
        <v>16</v>
      </c>
      <c r="AE369" s="20">
        <f t="shared" si="6"/>
        <v>357</v>
      </c>
    </row>
    <row r="370" spans="1:31" s="275" customFormat="1" ht="16.5">
      <c r="A370" s="20">
        <v>369</v>
      </c>
      <c r="B370" s="20">
        <v>14</v>
      </c>
      <c r="C370" s="20">
        <v>66</v>
      </c>
      <c r="D370" s="20" t="s">
        <v>596</v>
      </c>
      <c r="E370" s="20"/>
      <c r="F370" s="524">
        <v>616</v>
      </c>
      <c r="G370" s="20" t="s">
        <v>34</v>
      </c>
      <c r="H370" s="20">
        <v>686</v>
      </c>
      <c r="I370" s="20">
        <v>78</v>
      </c>
      <c r="J370" s="20">
        <v>70</v>
      </c>
      <c r="K370" s="20">
        <v>19</v>
      </c>
      <c r="L370" s="20">
        <v>16</v>
      </c>
      <c r="M370" s="20">
        <v>30</v>
      </c>
      <c r="N370" s="20">
        <v>0</v>
      </c>
      <c r="O370" s="20">
        <v>8</v>
      </c>
      <c r="P370" s="20">
        <v>8</v>
      </c>
      <c r="Q370" s="20">
        <v>0</v>
      </c>
      <c r="R370" s="20">
        <v>78</v>
      </c>
      <c r="T370" s="20">
        <v>4</v>
      </c>
      <c r="U370" s="20">
        <v>7</v>
      </c>
      <c r="V370" s="20">
        <v>4</v>
      </c>
      <c r="W370" s="20">
        <v>0</v>
      </c>
      <c r="X370" s="20">
        <v>10</v>
      </c>
      <c r="Y370" s="20">
        <v>4</v>
      </c>
      <c r="Z370" s="20">
        <v>3</v>
      </c>
      <c r="AA370" s="20">
        <v>3</v>
      </c>
      <c r="AB370" s="20">
        <v>5</v>
      </c>
      <c r="AC370" s="20">
        <v>0</v>
      </c>
      <c r="AD370" s="20">
        <v>12</v>
      </c>
      <c r="AE370" s="20">
        <f t="shared" si="6"/>
        <v>359</v>
      </c>
    </row>
    <row r="371" spans="1:31" s="275" customFormat="1" ht="16.5">
      <c r="A371" s="20">
        <v>370</v>
      </c>
      <c r="B371" s="20">
        <v>14</v>
      </c>
      <c r="C371" s="20">
        <v>66</v>
      </c>
      <c r="D371" s="20" t="s">
        <v>596</v>
      </c>
      <c r="E371" s="20"/>
      <c r="F371" s="524">
        <v>616</v>
      </c>
      <c r="G371" s="20" t="s">
        <v>35</v>
      </c>
      <c r="H371" s="20">
        <v>686</v>
      </c>
      <c r="I371" s="20">
        <v>100</v>
      </c>
      <c r="J371" s="20">
        <v>90</v>
      </c>
      <c r="K371" s="20">
        <v>18</v>
      </c>
      <c r="L371" s="20">
        <v>2</v>
      </c>
      <c r="M371" s="20">
        <v>35</v>
      </c>
      <c r="N371" s="20">
        <v>1</v>
      </c>
      <c r="O371" s="20">
        <v>6</v>
      </c>
      <c r="P371" s="20">
        <v>5</v>
      </c>
      <c r="Q371" s="20">
        <v>2</v>
      </c>
      <c r="R371" s="20">
        <v>73</v>
      </c>
      <c r="T371" s="20">
        <v>6</v>
      </c>
      <c r="U371" s="20">
        <v>3</v>
      </c>
      <c r="V371" s="20">
        <v>4</v>
      </c>
      <c r="W371" s="20">
        <v>0</v>
      </c>
      <c r="X371" s="20">
        <v>8</v>
      </c>
      <c r="Y371" s="20">
        <v>4</v>
      </c>
      <c r="Z371" s="20">
        <v>2</v>
      </c>
      <c r="AA371" s="20">
        <v>1</v>
      </c>
      <c r="AB371" s="20">
        <v>10</v>
      </c>
      <c r="AC371" s="20">
        <v>0</v>
      </c>
      <c r="AD371" s="20">
        <v>12</v>
      </c>
      <c r="AE371" s="20">
        <f t="shared" si="6"/>
        <v>382</v>
      </c>
    </row>
    <row r="372" spans="1:31" s="275" customFormat="1" ht="16.5">
      <c r="A372" s="20">
        <v>371</v>
      </c>
      <c r="B372" s="20">
        <v>14</v>
      </c>
      <c r="C372" s="20">
        <v>66</v>
      </c>
      <c r="D372" s="20" t="s">
        <v>596</v>
      </c>
      <c r="E372" s="20"/>
      <c r="F372" s="524">
        <v>616</v>
      </c>
      <c r="G372" s="20" t="s">
        <v>199</v>
      </c>
      <c r="H372" s="20">
        <v>686</v>
      </c>
      <c r="I372" s="20">
        <v>78</v>
      </c>
      <c r="J372" s="20">
        <v>83</v>
      </c>
      <c r="K372" s="20">
        <v>22</v>
      </c>
      <c r="L372" s="20">
        <v>16</v>
      </c>
      <c r="M372" s="20">
        <v>40</v>
      </c>
      <c r="N372" s="20">
        <v>0</v>
      </c>
      <c r="O372" s="20">
        <v>5</v>
      </c>
      <c r="P372" s="20">
        <v>10</v>
      </c>
      <c r="Q372" s="20">
        <v>4</v>
      </c>
      <c r="R372" s="20">
        <v>67</v>
      </c>
      <c r="T372" s="20">
        <v>6</v>
      </c>
      <c r="U372" s="20">
        <v>4</v>
      </c>
      <c r="V372" s="20">
        <v>0</v>
      </c>
      <c r="W372" s="20">
        <v>0</v>
      </c>
      <c r="X372" s="20">
        <v>6</v>
      </c>
      <c r="Y372" s="20">
        <v>1</v>
      </c>
      <c r="Z372" s="20">
        <v>4</v>
      </c>
      <c r="AA372" s="20">
        <v>2</v>
      </c>
      <c r="AB372" s="20">
        <v>8</v>
      </c>
      <c r="AC372" s="20">
        <v>0</v>
      </c>
      <c r="AD372" s="20">
        <v>6</v>
      </c>
      <c r="AE372" s="20">
        <f t="shared" si="6"/>
        <v>362</v>
      </c>
    </row>
    <row r="373" spans="1:31" s="275" customFormat="1" ht="16.5">
      <c r="A373" s="289">
        <v>372</v>
      </c>
      <c r="B373" s="20">
        <v>14</v>
      </c>
      <c r="C373" s="20">
        <v>66</v>
      </c>
      <c r="D373" s="20" t="s">
        <v>596</v>
      </c>
      <c r="E373" s="289"/>
      <c r="F373" s="524">
        <v>616</v>
      </c>
      <c r="G373" s="20" t="s">
        <v>337</v>
      </c>
      <c r="H373" s="20">
        <v>686</v>
      </c>
      <c r="I373" s="20">
        <v>66</v>
      </c>
      <c r="J373" s="20">
        <v>72</v>
      </c>
      <c r="K373" s="20">
        <v>21</v>
      </c>
      <c r="L373" s="20">
        <v>17</v>
      </c>
      <c r="M373" s="20">
        <v>27</v>
      </c>
      <c r="N373" s="20">
        <v>1</v>
      </c>
      <c r="O373" s="20">
        <v>6</v>
      </c>
      <c r="P373" s="20">
        <v>7</v>
      </c>
      <c r="Q373" s="20">
        <v>2</v>
      </c>
      <c r="R373" s="20">
        <v>74</v>
      </c>
      <c r="T373" s="20">
        <v>4</v>
      </c>
      <c r="U373" s="20">
        <v>3</v>
      </c>
      <c r="V373" s="20">
        <v>4</v>
      </c>
      <c r="W373" s="20">
        <v>0</v>
      </c>
      <c r="X373" s="20">
        <v>3</v>
      </c>
      <c r="Y373" s="20">
        <v>8</v>
      </c>
      <c r="Z373" s="20">
        <v>4</v>
      </c>
      <c r="AA373" s="20">
        <v>1</v>
      </c>
      <c r="AB373" s="20">
        <v>5</v>
      </c>
      <c r="AC373" s="20">
        <v>0</v>
      </c>
      <c r="AD373" s="20">
        <v>8</v>
      </c>
      <c r="AE373" s="20">
        <f t="shared" si="6"/>
        <v>333</v>
      </c>
    </row>
    <row r="374" spans="1:31" s="275" customFormat="1" ht="16.5">
      <c r="A374" s="401"/>
      <c r="B374" s="601"/>
      <c r="C374" s="601"/>
      <c r="D374" s="20"/>
      <c r="E374" s="289"/>
      <c r="F374" s="554"/>
      <c r="G374" s="20"/>
      <c r="H374" s="289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s="286" customFormat="1" ht="16.5">
      <c r="C375" s="300" t="s">
        <v>65</v>
      </c>
      <c r="D375" s="688" t="s">
        <v>66</v>
      </c>
      <c r="E375" s="688"/>
      <c r="F375" s="564"/>
      <c r="G375" s="358"/>
      <c r="H375" s="302">
        <f>SUM(H2:H373)</f>
        <v>219629</v>
      </c>
      <c r="I375" s="302">
        <f t="shared" ref="I375:AE375" si="7">SUM(I2:I373)</f>
        <v>18023</v>
      </c>
      <c r="J375" s="302">
        <f t="shared" si="7"/>
        <v>27235</v>
      </c>
      <c r="K375" s="302">
        <f t="shared" si="7"/>
        <v>7129</v>
      </c>
      <c r="L375" s="302">
        <f t="shared" si="7"/>
        <v>3026</v>
      </c>
      <c r="M375" s="302">
        <f t="shared" si="7"/>
        <v>7827</v>
      </c>
      <c r="N375" s="302">
        <f t="shared" si="7"/>
        <v>1045</v>
      </c>
      <c r="O375" s="302">
        <f t="shared" si="7"/>
        <v>1943</v>
      </c>
      <c r="P375" s="302">
        <f t="shared" si="7"/>
        <v>1717</v>
      </c>
      <c r="Q375" s="302">
        <f t="shared" si="7"/>
        <v>1007</v>
      </c>
      <c r="R375" s="302">
        <f t="shared" si="7"/>
        <v>26856</v>
      </c>
      <c r="S375" s="302">
        <f t="shared" si="7"/>
        <v>0</v>
      </c>
      <c r="T375" s="302">
        <f t="shared" si="7"/>
        <v>2060</v>
      </c>
      <c r="U375" s="302">
        <f t="shared" si="7"/>
        <v>1021</v>
      </c>
      <c r="V375" s="302">
        <f t="shared" si="7"/>
        <v>891</v>
      </c>
      <c r="W375" s="302">
        <f t="shared" si="7"/>
        <v>57</v>
      </c>
      <c r="X375" s="302">
        <f t="shared" si="7"/>
        <v>4793</v>
      </c>
      <c r="Y375" s="302">
        <f t="shared" si="7"/>
        <v>1361</v>
      </c>
      <c r="Z375" s="302">
        <f t="shared" si="7"/>
        <v>1363</v>
      </c>
      <c r="AA375" s="302">
        <f t="shared" si="7"/>
        <v>1212</v>
      </c>
      <c r="AB375" s="302">
        <f t="shared" si="7"/>
        <v>4368</v>
      </c>
      <c r="AC375" s="302">
        <f t="shared" si="7"/>
        <v>115</v>
      </c>
      <c r="AD375" s="302">
        <f t="shared" si="7"/>
        <v>3864</v>
      </c>
      <c r="AE375" s="302">
        <f t="shared" si="7"/>
        <v>116913</v>
      </c>
    </row>
    <row r="376" spans="1:31" s="286" customFormat="1" ht="16.5">
      <c r="G376" s="297"/>
      <c r="U376" s="286">
        <f>U375/2</f>
        <v>510.5</v>
      </c>
      <c r="V376" s="286">
        <f>V375/2</f>
        <v>445.5</v>
      </c>
      <c r="W376" s="286">
        <f>W375/2</f>
        <v>28.5</v>
      </c>
    </row>
    <row r="377" spans="1:31" s="286" customFormat="1" ht="16.5">
      <c r="C377" s="300" t="s">
        <v>67</v>
      </c>
      <c r="D377" s="689" t="s">
        <v>68</v>
      </c>
      <c r="E377" s="690"/>
      <c r="F377" s="690"/>
      <c r="G377" s="691"/>
      <c r="H377" s="301" t="s">
        <v>8</v>
      </c>
      <c r="I377" s="293" t="s">
        <v>9</v>
      </c>
      <c r="J377" s="293" t="s">
        <v>10</v>
      </c>
      <c r="K377" s="293" t="s">
        <v>11</v>
      </c>
      <c r="L377" s="293" t="s">
        <v>12</v>
      </c>
      <c r="M377" s="293" t="s">
        <v>13</v>
      </c>
      <c r="N377" s="293" t="s">
        <v>14</v>
      </c>
      <c r="O377" s="293" t="s">
        <v>15</v>
      </c>
      <c r="P377" s="293" t="s">
        <v>16</v>
      </c>
      <c r="Q377" s="293" t="s">
        <v>17</v>
      </c>
      <c r="R377" s="293" t="s">
        <v>18</v>
      </c>
      <c r="S377" s="293" t="s">
        <v>19</v>
      </c>
      <c r="T377" s="293" t="s">
        <v>20</v>
      </c>
      <c r="U377" s="293" t="s">
        <v>24</v>
      </c>
      <c r="V377" s="293" t="s">
        <v>25</v>
      </c>
      <c r="W377" s="293" t="s">
        <v>26</v>
      </c>
      <c r="X377" s="293" t="s">
        <v>27</v>
      </c>
      <c r="Y377" s="293" t="s">
        <v>28</v>
      </c>
      <c r="Z377" s="293" t="s">
        <v>29</v>
      </c>
      <c r="AA377" s="293" t="s">
        <v>30</v>
      </c>
      <c r="AB377" s="293" t="s">
        <v>31</v>
      </c>
      <c r="AE377" s="286">
        <v>116913</v>
      </c>
    </row>
    <row r="378" spans="1:31" s="286" customFormat="1" ht="16.5">
      <c r="D378" s="692"/>
      <c r="E378" s="693"/>
      <c r="F378" s="693"/>
      <c r="G378" s="694"/>
      <c r="H378" s="294">
        <f>H375</f>
        <v>219629</v>
      </c>
      <c r="I378" s="294">
        <f>I375+511</f>
        <v>18534</v>
      </c>
      <c r="J378" s="294">
        <f>J375+446</f>
        <v>27681</v>
      </c>
      <c r="K378" s="294">
        <f>K375+510</f>
        <v>7639</v>
      </c>
      <c r="L378" s="294">
        <f>L375+445</f>
        <v>3471</v>
      </c>
      <c r="M378" s="294">
        <f>M375</f>
        <v>7827</v>
      </c>
      <c r="N378" s="294">
        <f t="shared" ref="N378:T378" si="8">N375</f>
        <v>1045</v>
      </c>
      <c r="O378" s="294">
        <f t="shared" si="8"/>
        <v>1943</v>
      </c>
      <c r="P378" s="294">
        <f>P375+29</f>
        <v>1746</v>
      </c>
      <c r="Q378" s="294">
        <f>Q375+28</f>
        <v>1035</v>
      </c>
      <c r="R378" s="294">
        <f t="shared" si="8"/>
        <v>26856</v>
      </c>
      <c r="S378" s="294">
        <f t="shared" si="8"/>
        <v>0</v>
      </c>
      <c r="T378" s="294">
        <f t="shared" si="8"/>
        <v>2060</v>
      </c>
      <c r="U378" s="294">
        <f t="shared" ref="U378:AA378" si="9">X375</f>
        <v>4793</v>
      </c>
      <c r="V378" s="294">
        <f t="shared" si="9"/>
        <v>1361</v>
      </c>
      <c r="W378" s="294">
        <f t="shared" si="9"/>
        <v>1363</v>
      </c>
      <c r="X378" s="294">
        <f t="shared" si="9"/>
        <v>1212</v>
      </c>
      <c r="Y378" s="294">
        <f t="shared" si="9"/>
        <v>4368</v>
      </c>
      <c r="Z378" s="294">
        <f t="shared" si="9"/>
        <v>115</v>
      </c>
      <c r="AA378" s="294">
        <f t="shared" si="9"/>
        <v>3864</v>
      </c>
      <c r="AB378" s="294">
        <f>SUM(I378:AA378)</f>
        <v>116913</v>
      </c>
    </row>
    <row r="379" spans="1:31" s="286" customFormat="1" ht="16.5">
      <c r="G379" s="297"/>
    </row>
    <row r="380" spans="1:31" s="286" customFormat="1" ht="30.75" customHeight="1">
      <c r="C380" s="300" t="s">
        <v>69</v>
      </c>
      <c r="D380" s="695" t="s">
        <v>70</v>
      </c>
      <c r="E380" s="695"/>
      <c r="F380" s="695"/>
      <c r="G380" s="695"/>
      <c r="H380" s="301" t="s">
        <v>8</v>
      </c>
      <c r="I380" s="696" t="s">
        <v>71</v>
      </c>
      <c r="J380" s="696"/>
      <c r="K380" s="696" t="s">
        <v>72</v>
      </c>
      <c r="L380" s="696"/>
      <c r="M380" s="696" t="s">
        <v>597</v>
      </c>
      <c r="N380" s="696"/>
      <c r="O380" s="293" t="s">
        <v>13</v>
      </c>
      <c r="P380" s="293" t="s">
        <v>14</v>
      </c>
      <c r="Q380" s="293" t="s">
        <v>15</v>
      </c>
      <c r="R380" s="293" t="s">
        <v>18</v>
      </c>
      <c r="S380" s="293" t="s">
        <v>19</v>
      </c>
      <c r="T380" s="293" t="s">
        <v>20</v>
      </c>
      <c r="U380" s="293" t="s">
        <v>24</v>
      </c>
      <c r="V380" s="293" t="s">
        <v>25</v>
      </c>
      <c r="W380" s="293" t="s">
        <v>26</v>
      </c>
      <c r="X380" s="293" t="s">
        <v>27</v>
      </c>
      <c r="Y380" s="293" t="s">
        <v>28</v>
      </c>
      <c r="Z380" s="293" t="s">
        <v>29</v>
      </c>
      <c r="AA380" s="293" t="s">
        <v>30</v>
      </c>
      <c r="AB380" s="293" t="s">
        <v>31</v>
      </c>
    </row>
    <row r="381" spans="1:31" s="286" customFormat="1" ht="16.5">
      <c r="D381" s="695"/>
      <c r="E381" s="695"/>
      <c r="F381" s="695"/>
      <c r="G381" s="695"/>
      <c r="H381" s="294">
        <f>H375</f>
        <v>219629</v>
      </c>
      <c r="I381" s="697">
        <f>I378+K378</f>
        <v>26173</v>
      </c>
      <c r="J381" s="697"/>
      <c r="K381" s="705">
        <f>J378+L378</f>
        <v>31152</v>
      </c>
      <c r="L381" s="709"/>
      <c r="M381" s="705">
        <f>P378+Q378</f>
        <v>2781</v>
      </c>
      <c r="N381" s="709"/>
      <c r="O381" s="294">
        <f>M378</f>
        <v>7827</v>
      </c>
      <c r="P381" s="294">
        <f>N378</f>
        <v>1045</v>
      </c>
      <c r="Q381" s="294">
        <f>O378</f>
        <v>1943</v>
      </c>
      <c r="R381" s="294">
        <f t="shared" ref="R381:AA381" si="10">R378</f>
        <v>26856</v>
      </c>
      <c r="S381" s="294" t="s">
        <v>799</v>
      </c>
      <c r="T381" s="294">
        <f t="shared" si="10"/>
        <v>2060</v>
      </c>
      <c r="U381" s="294">
        <f t="shared" si="10"/>
        <v>4793</v>
      </c>
      <c r="V381" s="294">
        <f t="shared" si="10"/>
        <v>1361</v>
      </c>
      <c r="W381" s="294">
        <f t="shared" si="10"/>
        <v>1363</v>
      </c>
      <c r="X381" s="294">
        <f t="shared" si="10"/>
        <v>1212</v>
      </c>
      <c r="Y381" s="294">
        <f t="shared" si="10"/>
        <v>4368</v>
      </c>
      <c r="Z381" s="294">
        <f t="shared" si="10"/>
        <v>115</v>
      </c>
      <c r="AA381" s="294">
        <f t="shared" si="10"/>
        <v>3864</v>
      </c>
      <c r="AB381" s="294">
        <f>SUM(I381:AA381)</f>
        <v>116913</v>
      </c>
    </row>
    <row r="383" spans="1:31" ht="18.75">
      <c r="D383" s="553"/>
    </row>
  </sheetData>
  <mergeCells count="9">
    <mergeCell ref="M380:N380"/>
    <mergeCell ref="M381:N381"/>
    <mergeCell ref="D375:E375"/>
    <mergeCell ref="D377:G378"/>
    <mergeCell ref="D380:G381"/>
    <mergeCell ref="I380:J380"/>
    <mergeCell ref="K380:L380"/>
    <mergeCell ref="I381:J381"/>
    <mergeCell ref="K381:L38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workbookViewId="0">
      <pane ySplit="1" topLeftCell="A162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bestFit="1" customWidth="1"/>
    <col min="2" max="2" width="5" bestFit="1" customWidth="1"/>
    <col min="3" max="3" width="4.140625" bestFit="1" customWidth="1"/>
    <col min="4" max="4" width="25.28515625" bestFit="1" customWidth="1"/>
    <col min="5" max="5" width="9.5703125" customWidth="1"/>
    <col min="6" max="6" width="5" customWidth="1"/>
    <col min="7" max="7" width="7.7109375" customWidth="1"/>
    <col min="8" max="8" width="10" bestFit="1" customWidth="1"/>
    <col min="9" max="11" width="5" bestFit="1" customWidth="1"/>
    <col min="12" max="12" width="6.28515625" bestFit="1" customWidth="1"/>
    <col min="13" max="15" width="5" bestFit="1" customWidth="1"/>
    <col min="16" max="16" width="4.85546875" bestFit="1" customWidth="1"/>
    <col min="17" max="17" width="5" bestFit="1" customWidth="1"/>
    <col min="18" max="18" width="9.140625" bestFit="1" customWidth="1"/>
    <col min="19" max="19" width="4.140625" bestFit="1" customWidth="1"/>
    <col min="20" max="20" width="4.28515625" bestFit="1" customWidth="1"/>
    <col min="21" max="21" width="9.140625" bestFit="1" customWidth="1"/>
    <col min="22" max="22" width="9.85546875" bestFit="1" customWidth="1"/>
    <col min="23" max="23" width="8" bestFit="1" customWidth="1"/>
    <col min="24" max="25" width="6.28515625" bestFit="1" customWidth="1"/>
    <col min="26" max="26" width="5.5703125" bestFit="1" customWidth="1"/>
    <col min="27" max="27" width="7" bestFit="1" customWidth="1"/>
    <col min="28" max="28" width="7.140625" customWidth="1"/>
    <col min="29" max="29" width="9.7109375" bestFit="1" customWidth="1"/>
    <col min="30" max="30" width="7" bestFit="1" customWidth="1"/>
    <col min="31" max="31" width="11.28515625" bestFit="1" customWidth="1"/>
  </cols>
  <sheetData>
    <row r="1" spans="1:31" s="72" customFormat="1" ht="16.5">
      <c r="A1" s="77" t="s">
        <v>1</v>
      </c>
      <c r="B1" s="71" t="s">
        <v>2</v>
      </c>
      <c r="C1" s="78" t="s">
        <v>3</v>
      </c>
      <c r="D1" s="77" t="s">
        <v>4</v>
      </c>
      <c r="E1" s="77" t="s">
        <v>5</v>
      </c>
      <c r="F1" s="70" t="s">
        <v>6</v>
      </c>
      <c r="G1" s="70" t="s">
        <v>7</v>
      </c>
      <c r="H1" s="70" t="s">
        <v>8</v>
      </c>
      <c r="I1" s="124" t="s">
        <v>9</v>
      </c>
      <c r="J1" s="124" t="s">
        <v>10</v>
      </c>
      <c r="K1" s="124" t="s">
        <v>11</v>
      </c>
      <c r="L1" s="124" t="s">
        <v>12</v>
      </c>
      <c r="M1" s="124" t="s">
        <v>13</v>
      </c>
      <c r="N1" s="124" t="s">
        <v>339</v>
      </c>
      <c r="O1" s="124" t="s">
        <v>15</v>
      </c>
      <c r="P1" s="124" t="s">
        <v>340</v>
      </c>
      <c r="Q1" s="124" t="s">
        <v>17</v>
      </c>
      <c r="R1" s="124" t="s">
        <v>18</v>
      </c>
      <c r="S1" s="124" t="s">
        <v>19</v>
      </c>
      <c r="T1" s="124" t="s">
        <v>20</v>
      </c>
      <c r="U1" s="124" t="s">
        <v>21</v>
      </c>
      <c r="V1" s="124" t="s">
        <v>22</v>
      </c>
      <c r="W1" s="81" t="s">
        <v>23</v>
      </c>
      <c r="X1" s="79" t="s">
        <v>24</v>
      </c>
      <c r="Y1" s="79" t="s">
        <v>25</v>
      </c>
      <c r="Z1" s="79" t="s">
        <v>26</v>
      </c>
      <c r="AA1" s="79" t="s">
        <v>27</v>
      </c>
      <c r="AB1" s="79" t="s">
        <v>28</v>
      </c>
      <c r="AC1" s="124" t="s">
        <v>29</v>
      </c>
      <c r="AD1" s="124" t="s">
        <v>341</v>
      </c>
      <c r="AE1" s="125" t="s">
        <v>31</v>
      </c>
    </row>
    <row r="2" spans="1:31" s="72" customFormat="1" ht="16.5">
      <c r="A2" s="126">
        <v>1</v>
      </c>
      <c r="B2" s="127">
        <v>15</v>
      </c>
      <c r="C2" s="127">
        <v>26</v>
      </c>
      <c r="D2" s="127" t="s">
        <v>342</v>
      </c>
      <c r="E2" s="127" t="s">
        <v>342</v>
      </c>
      <c r="F2" s="127">
        <v>147</v>
      </c>
      <c r="G2" s="127" t="s">
        <v>33</v>
      </c>
      <c r="H2" s="603">
        <v>688</v>
      </c>
      <c r="I2" s="126">
        <v>33</v>
      </c>
      <c r="J2" s="126">
        <v>76</v>
      </c>
      <c r="K2" s="126">
        <v>146</v>
      </c>
      <c r="L2" s="126">
        <v>2</v>
      </c>
      <c r="M2" s="126">
        <v>31</v>
      </c>
      <c r="N2" s="126">
        <v>36</v>
      </c>
      <c r="O2" s="126">
        <v>8</v>
      </c>
      <c r="P2" s="126">
        <v>19</v>
      </c>
      <c r="Q2" s="126">
        <v>16</v>
      </c>
      <c r="R2" s="126">
        <v>20</v>
      </c>
      <c r="S2" s="126">
        <v>3</v>
      </c>
      <c r="T2" s="126">
        <v>5</v>
      </c>
      <c r="U2" s="126">
        <v>18</v>
      </c>
      <c r="V2" s="126">
        <v>3</v>
      </c>
      <c r="AC2" s="126">
        <v>3</v>
      </c>
      <c r="AD2" s="128">
        <v>10</v>
      </c>
      <c r="AE2" s="129">
        <f t="shared" ref="AE2:AE24" si="0">SUM(I2:AD2)</f>
        <v>429</v>
      </c>
    </row>
    <row r="3" spans="1:31" s="72" customFormat="1" ht="16.5">
      <c r="A3" s="126">
        <v>2</v>
      </c>
      <c r="B3" s="127">
        <v>15</v>
      </c>
      <c r="C3" s="127">
        <v>26</v>
      </c>
      <c r="D3" s="127" t="s">
        <v>342</v>
      </c>
      <c r="E3" s="127" t="s">
        <v>342</v>
      </c>
      <c r="F3" s="127">
        <v>147</v>
      </c>
      <c r="G3" s="127" t="s">
        <v>34</v>
      </c>
      <c r="H3" s="603">
        <v>688</v>
      </c>
      <c r="I3" s="126">
        <v>27</v>
      </c>
      <c r="J3" s="126">
        <v>112</v>
      </c>
      <c r="K3" s="126">
        <v>122</v>
      </c>
      <c r="L3" s="126">
        <v>3</v>
      </c>
      <c r="M3" s="126">
        <v>14</v>
      </c>
      <c r="N3" s="126">
        <v>23</v>
      </c>
      <c r="O3" s="126">
        <v>5</v>
      </c>
      <c r="P3" s="126">
        <v>27</v>
      </c>
      <c r="Q3" s="126">
        <v>12</v>
      </c>
      <c r="R3" s="126">
        <v>24</v>
      </c>
      <c r="S3" s="126">
        <v>2</v>
      </c>
      <c r="T3" s="126">
        <v>4</v>
      </c>
      <c r="U3" s="126">
        <v>24</v>
      </c>
      <c r="V3" s="126">
        <v>1</v>
      </c>
      <c r="AC3" s="126">
        <v>0</v>
      </c>
      <c r="AD3" s="128">
        <v>24</v>
      </c>
      <c r="AE3" s="129">
        <f t="shared" si="0"/>
        <v>424</v>
      </c>
    </row>
    <row r="4" spans="1:31" s="72" customFormat="1" ht="16.5">
      <c r="A4" s="126">
        <v>3</v>
      </c>
      <c r="B4" s="127">
        <v>15</v>
      </c>
      <c r="C4" s="127">
        <v>26</v>
      </c>
      <c r="D4" s="127" t="s">
        <v>342</v>
      </c>
      <c r="E4" s="127" t="s">
        <v>342</v>
      </c>
      <c r="F4" s="127">
        <v>147</v>
      </c>
      <c r="G4" s="127" t="s">
        <v>35</v>
      </c>
      <c r="H4" s="603">
        <v>687</v>
      </c>
      <c r="I4" s="126">
        <v>45</v>
      </c>
      <c r="J4" s="126">
        <v>54</v>
      </c>
      <c r="K4" s="126">
        <v>146</v>
      </c>
      <c r="L4" s="126">
        <v>3</v>
      </c>
      <c r="M4" s="126">
        <v>35</v>
      </c>
      <c r="N4" s="126">
        <v>33</v>
      </c>
      <c r="O4" s="126">
        <v>4</v>
      </c>
      <c r="P4" s="126">
        <v>19</v>
      </c>
      <c r="Q4" s="126">
        <v>27</v>
      </c>
      <c r="R4" s="126">
        <v>34</v>
      </c>
      <c r="S4" s="126">
        <v>4</v>
      </c>
      <c r="T4" s="126">
        <v>5</v>
      </c>
      <c r="U4" s="126">
        <v>14</v>
      </c>
      <c r="V4" s="126">
        <v>3</v>
      </c>
      <c r="AC4" s="126">
        <v>0</v>
      </c>
      <c r="AD4" s="128">
        <v>14</v>
      </c>
      <c r="AE4" s="129">
        <f t="shared" si="0"/>
        <v>440</v>
      </c>
    </row>
    <row r="5" spans="1:31" s="72" customFormat="1" ht="16.5">
      <c r="A5" s="126">
        <v>4</v>
      </c>
      <c r="B5" s="127">
        <v>15</v>
      </c>
      <c r="C5" s="127">
        <v>26</v>
      </c>
      <c r="D5" s="127" t="s">
        <v>342</v>
      </c>
      <c r="E5" s="127" t="s">
        <v>342</v>
      </c>
      <c r="F5" s="127">
        <v>148</v>
      </c>
      <c r="G5" s="127" t="s">
        <v>33</v>
      </c>
      <c r="H5" s="548">
        <v>725</v>
      </c>
      <c r="I5" s="126">
        <v>47</v>
      </c>
      <c r="J5" s="126">
        <v>71</v>
      </c>
      <c r="K5" s="126">
        <v>118</v>
      </c>
      <c r="L5" s="126">
        <v>8</v>
      </c>
      <c r="M5" s="126">
        <v>13</v>
      </c>
      <c r="N5" s="126">
        <v>64</v>
      </c>
      <c r="O5" s="126">
        <v>9</v>
      </c>
      <c r="P5" s="126">
        <v>13</v>
      </c>
      <c r="Q5" s="126">
        <v>23</v>
      </c>
      <c r="R5" s="126">
        <v>54</v>
      </c>
      <c r="S5" s="126">
        <v>6</v>
      </c>
      <c r="T5" s="126">
        <v>5</v>
      </c>
      <c r="U5" s="126">
        <v>0</v>
      </c>
      <c r="V5" s="126">
        <v>0</v>
      </c>
      <c r="AC5" s="126">
        <v>0</v>
      </c>
      <c r="AD5" s="128">
        <v>15</v>
      </c>
      <c r="AE5" s="129">
        <f t="shared" si="0"/>
        <v>446</v>
      </c>
    </row>
    <row r="6" spans="1:31" s="72" customFormat="1" ht="16.5">
      <c r="A6" s="126">
        <v>5</v>
      </c>
      <c r="B6" s="127">
        <v>15</v>
      </c>
      <c r="C6" s="127">
        <v>26</v>
      </c>
      <c r="D6" s="127" t="s">
        <v>342</v>
      </c>
      <c r="E6" s="127" t="s">
        <v>342</v>
      </c>
      <c r="F6" s="127">
        <v>148</v>
      </c>
      <c r="G6" s="127" t="s">
        <v>34</v>
      </c>
      <c r="H6" s="548">
        <v>724</v>
      </c>
      <c r="I6" s="126">
        <v>39</v>
      </c>
      <c r="J6" s="126">
        <v>66</v>
      </c>
      <c r="K6" s="126">
        <v>89</v>
      </c>
      <c r="L6" s="126">
        <v>4</v>
      </c>
      <c r="M6" s="126">
        <v>19</v>
      </c>
      <c r="N6" s="126">
        <v>35</v>
      </c>
      <c r="O6" s="126">
        <v>12</v>
      </c>
      <c r="P6" s="126">
        <v>7</v>
      </c>
      <c r="Q6" s="126">
        <v>30</v>
      </c>
      <c r="R6" s="126">
        <v>65</v>
      </c>
      <c r="S6" s="126">
        <v>3</v>
      </c>
      <c r="T6" s="126">
        <v>7</v>
      </c>
      <c r="U6" s="126">
        <v>10</v>
      </c>
      <c r="V6" s="126">
        <v>1</v>
      </c>
      <c r="AC6" s="126">
        <v>0</v>
      </c>
      <c r="AD6" s="128">
        <v>9</v>
      </c>
      <c r="AE6" s="129">
        <f t="shared" si="0"/>
        <v>396</v>
      </c>
    </row>
    <row r="7" spans="1:31" s="72" customFormat="1" ht="16.5">
      <c r="A7" s="126">
        <v>6</v>
      </c>
      <c r="B7" s="127">
        <v>15</v>
      </c>
      <c r="C7" s="127">
        <v>26</v>
      </c>
      <c r="D7" s="127" t="s">
        <v>342</v>
      </c>
      <c r="E7" s="127" t="s">
        <v>342</v>
      </c>
      <c r="F7" s="127">
        <v>148</v>
      </c>
      <c r="G7" s="127" t="s">
        <v>35</v>
      </c>
      <c r="H7" s="548">
        <v>724</v>
      </c>
      <c r="I7" s="126">
        <v>36</v>
      </c>
      <c r="J7" s="126">
        <v>60</v>
      </c>
      <c r="K7" s="126">
        <v>92</v>
      </c>
      <c r="L7" s="126">
        <v>2</v>
      </c>
      <c r="M7" s="126">
        <v>24</v>
      </c>
      <c r="N7" s="126">
        <v>49</v>
      </c>
      <c r="O7" s="126">
        <v>9</v>
      </c>
      <c r="P7" s="126">
        <v>12</v>
      </c>
      <c r="Q7" s="126">
        <v>24</v>
      </c>
      <c r="R7" s="126">
        <v>85</v>
      </c>
      <c r="S7" s="126">
        <v>4</v>
      </c>
      <c r="T7" s="126">
        <v>10</v>
      </c>
      <c r="U7" s="126">
        <v>9</v>
      </c>
      <c r="V7" s="126">
        <v>0</v>
      </c>
      <c r="AC7" s="126">
        <v>0</v>
      </c>
      <c r="AD7" s="128">
        <v>13</v>
      </c>
      <c r="AE7" s="129">
        <f t="shared" si="0"/>
        <v>429</v>
      </c>
    </row>
    <row r="8" spans="1:31" s="72" customFormat="1" ht="16.5">
      <c r="A8" s="126">
        <v>7</v>
      </c>
      <c r="B8" s="127">
        <v>15</v>
      </c>
      <c r="C8" s="127">
        <v>26</v>
      </c>
      <c r="D8" s="127" t="s">
        <v>342</v>
      </c>
      <c r="E8" s="127" t="s">
        <v>342</v>
      </c>
      <c r="F8" s="127">
        <v>148</v>
      </c>
      <c r="G8" s="127" t="s">
        <v>199</v>
      </c>
      <c r="H8" s="548">
        <v>724</v>
      </c>
      <c r="I8" s="126">
        <v>39</v>
      </c>
      <c r="J8" s="126">
        <v>66</v>
      </c>
      <c r="K8" s="126">
        <v>136</v>
      </c>
      <c r="L8" s="126">
        <v>2</v>
      </c>
      <c r="M8" s="126">
        <v>20</v>
      </c>
      <c r="N8" s="126">
        <v>52</v>
      </c>
      <c r="O8" s="126">
        <v>3</v>
      </c>
      <c r="P8" s="126">
        <v>9</v>
      </c>
      <c r="Q8" s="126">
        <v>20</v>
      </c>
      <c r="R8" s="126">
        <v>55</v>
      </c>
      <c r="S8" s="126">
        <v>5</v>
      </c>
      <c r="T8" s="126">
        <v>7</v>
      </c>
      <c r="U8" s="126">
        <v>18</v>
      </c>
      <c r="V8" s="126">
        <v>3</v>
      </c>
      <c r="AC8" s="126">
        <v>0</v>
      </c>
      <c r="AD8" s="128">
        <v>21</v>
      </c>
      <c r="AE8" s="129">
        <f t="shared" si="0"/>
        <v>456</v>
      </c>
    </row>
    <row r="9" spans="1:31" s="72" customFormat="1" ht="16.5">
      <c r="A9" s="126">
        <v>8</v>
      </c>
      <c r="B9" s="127">
        <v>15</v>
      </c>
      <c r="C9" s="127">
        <v>26</v>
      </c>
      <c r="D9" s="127" t="s">
        <v>342</v>
      </c>
      <c r="E9" s="127" t="s">
        <v>342</v>
      </c>
      <c r="F9" s="127">
        <v>148</v>
      </c>
      <c r="G9" s="127" t="s">
        <v>337</v>
      </c>
      <c r="H9" s="548">
        <v>724</v>
      </c>
      <c r="I9" s="126">
        <v>53</v>
      </c>
      <c r="J9" s="126">
        <v>81</v>
      </c>
      <c r="K9" s="126">
        <v>113</v>
      </c>
      <c r="L9" s="126">
        <v>8</v>
      </c>
      <c r="M9" s="126">
        <v>26</v>
      </c>
      <c r="N9" s="126">
        <v>16</v>
      </c>
      <c r="O9" s="126">
        <v>12</v>
      </c>
      <c r="P9" s="126">
        <v>7</v>
      </c>
      <c r="Q9" s="126">
        <v>11</v>
      </c>
      <c r="R9" s="126">
        <v>97</v>
      </c>
      <c r="S9" s="126">
        <v>0</v>
      </c>
      <c r="T9" s="126">
        <v>12</v>
      </c>
      <c r="U9" s="126">
        <v>0</v>
      </c>
      <c r="V9" s="126">
        <v>0</v>
      </c>
      <c r="AC9" s="126">
        <v>1</v>
      </c>
      <c r="AD9" s="128">
        <v>23</v>
      </c>
      <c r="AE9" s="129">
        <f t="shared" si="0"/>
        <v>460</v>
      </c>
    </row>
    <row r="10" spans="1:31" s="72" customFormat="1" ht="16.5">
      <c r="A10" s="126">
        <v>9</v>
      </c>
      <c r="B10" s="127">
        <v>15</v>
      </c>
      <c r="C10" s="127">
        <v>26</v>
      </c>
      <c r="D10" s="127" t="s">
        <v>342</v>
      </c>
      <c r="E10" s="127" t="s">
        <v>342</v>
      </c>
      <c r="F10" s="127">
        <v>149</v>
      </c>
      <c r="G10" s="127" t="s">
        <v>33</v>
      </c>
      <c r="H10" s="548">
        <v>568</v>
      </c>
      <c r="I10" s="126">
        <v>28</v>
      </c>
      <c r="J10" s="126">
        <v>34</v>
      </c>
      <c r="K10" s="126">
        <v>123</v>
      </c>
      <c r="L10" s="126">
        <v>4</v>
      </c>
      <c r="M10" s="126">
        <v>13</v>
      </c>
      <c r="N10" s="126">
        <v>40</v>
      </c>
      <c r="O10" s="126">
        <v>0</v>
      </c>
      <c r="P10" s="126">
        <v>37</v>
      </c>
      <c r="Q10" s="126">
        <v>17</v>
      </c>
      <c r="R10" s="126">
        <v>34</v>
      </c>
      <c r="S10" s="126">
        <v>8</v>
      </c>
      <c r="T10" s="126">
        <v>6</v>
      </c>
      <c r="U10" s="126">
        <v>9</v>
      </c>
      <c r="V10" s="126">
        <v>2</v>
      </c>
      <c r="AC10" s="126">
        <v>0</v>
      </c>
      <c r="AD10" s="128">
        <v>14</v>
      </c>
      <c r="AE10" s="129">
        <f t="shared" si="0"/>
        <v>369</v>
      </c>
    </row>
    <row r="11" spans="1:31" s="72" customFormat="1" ht="16.5">
      <c r="A11" s="126">
        <v>10</v>
      </c>
      <c r="B11" s="127">
        <v>15</v>
      </c>
      <c r="C11" s="127">
        <v>26</v>
      </c>
      <c r="D11" s="127" t="s">
        <v>342</v>
      </c>
      <c r="E11" s="127" t="s">
        <v>342</v>
      </c>
      <c r="F11" s="127">
        <v>149</v>
      </c>
      <c r="G11" s="127" t="s">
        <v>34</v>
      </c>
      <c r="H11" s="548">
        <v>568</v>
      </c>
      <c r="I11" s="126">
        <v>31</v>
      </c>
      <c r="J11" s="126">
        <v>40</v>
      </c>
      <c r="K11" s="126">
        <v>116</v>
      </c>
      <c r="L11" s="126">
        <v>2</v>
      </c>
      <c r="M11" s="126">
        <v>17</v>
      </c>
      <c r="N11" s="126">
        <v>38</v>
      </c>
      <c r="O11" s="126">
        <v>2</v>
      </c>
      <c r="P11" s="126">
        <v>17</v>
      </c>
      <c r="Q11" s="126">
        <v>16</v>
      </c>
      <c r="R11" s="126">
        <v>52</v>
      </c>
      <c r="S11" s="126">
        <v>7</v>
      </c>
      <c r="T11" s="126">
        <v>8</v>
      </c>
      <c r="U11" s="126">
        <v>9</v>
      </c>
      <c r="V11" s="126">
        <v>2</v>
      </c>
      <c r="AC11" s="126">
        <v>0</v>
      </c>
      <c r="AD11" s="128">
        <v>10</v>
      </c>
      <c r="AE11" s="129">
        <f t="shared" si="0"/>
        <v>367</v>
      </c>
    </row>
    <row r="12" spans="1:31" s="72" customFormat="1" ht="16.5">
      <c r="A12" s="126">
        <v>11</v>
      </c>
      <c r="B12" s="127">
        <v>15</v>
      </c>
      <c r="C12" s="127">
        <v>26</v>
      </c>
      <c r="D12" s="127" t="s">
        <v>342</v>
      </c>
      <c r="E12" s="127" t="s">
        <v>342</v>
      </c>
      <c r="F12" s="127">
        <v>149</v>
      </c>
      <c r="G12" s="127" t="s">
        <v>35</v>
      </c>
      <c r="H12" s="548">
        <v>568</v>
      </c>
      <c r="I12" s="126">
        <v>32</v>
      </c>
      <c r="J12" s="126">
        <v>45</v>
      </c>
      <c r="K12" s="126">
        <v>123</v>
      </c>
      <c r="L12" s="126">
        <v>3</v>
      </c>
      <c r="M12" s="126">
        <v>18</v>
      </c>
      <c r="N12" s="126">
        <v>35</v>
      </c>
      <c r="O12" s="126">
        <v>5</v>
      </c>
      <c r="P12" s="126">
        <v>29</v>
      </c>
      <c r="Q12" s="126">
        <v>14</v>
      </c>
      <c r="R12" s="126">
        <v>49</v>
      </c>
      <c r="S12" s="126">
        <v>7</v>
      </c>
      <c r="T12" s="126">
        <v>2</v>
      </c>
      <c r="U12" s="126">
        <v>11</v>
      </c>
      <c r="V12" s="126">
        <v>0</v>
      </c>
      <c r="AC12" s="126">
        <v>1</v>
      </c>
      <c r="AD12" s="128">
        <v>11</v>
      </c>
      <c r="AE12" s="129">
        <f t="shared" si="0"/>
        <v>385</v>
      </c>
    </row>
    <row r="13" spans="1:31" s="72" customFormat="1" ht="16.5">
      <c r="A13" s="126">
        <v>12</v>
      </c>
      <c r="B13" s="127">
        <v>15</v>
      </c>
      <c r="C13" s="127">
        <v>26</v>
      </c>
      <c r="D13" s="127" t="s">
        <v>342</v>
      </c>
      <c r="E13" s="127" t="s">
        <v>342</v>
      </c>
      <c r="F13" s="127">
        <v>149</v>
      </c>
      <c r="G13" s="127" t="s">
        <v>199</v>
      </c>
      <c r="H13" s="548">
        <v>567</v>
      </c>
      <c r="I13" s="126">
        <v>25</v>
      </c>
      <c r="J13" s="126">
        <v>47</v>
      </c>
      <c r="K13" s="126">
        <v>97</v>
      </c>
      <c r="L13" s="126">
        <v>4</v>
      </c>
      <c r="M13" s="126">
        <v>9</v>
      </c>
      <c r="N13" s="126">
        <v>39</v>
      </c>
      <c r="O13" s="126">
        <v>0</v>
      </c>
      <c r="P13" s="126">
        <v>33</v>
      </c>
      <c r="Q13" s="126">
        <v>19</v>
      </c>
      <c r="R13" s="126">
        <v>58</v>
      </c>
      <c r="S13" s="126">
        <v>16</v>
      </c>
      <c r="T13" s="126">
        <v>6</v>
      </c>
      <c r="U13" s="126">
        <v>8</v>
      </c>
      <c r="V13" s="126">
        <v>1</v>
      </c>
      <c r="AC13" s="126">
        <v>0</v>
      </c>
      <c r="AD13" s="128">
        <v>19</v>
      </c>
      <c r="AE13" s="129">
        <f t="shared" si="0"/>
        <v>381</v>
      </c>
    </row>
    <row r="14" spans="1:31" s="72" customFormat="1" ht="16.5">
      <c r="A14" s="126">
        <v>13</v>
      </c>
      <c r="B14" s="127">
        <v>15</v>
      </c>
      <c r="C14" s="127">
        <v>26</v>
      </c>
      <c r="D14" s="127" t="s">
        <v>342</v>
      </c>
      <c r="E14" s="127" t="s">
        <v>342</v>
      </c>
      <c r="F14" s="127">
        <v>150</v>
      </c>
      <c r="G14" s="127" t="s">
        <v>33</v>
      </c>
      <c r="H14" s="548">
        <v>600</v>
      </c>
      <c r="I14" s="126">
        <v>41</v>
      </c>
      <c r="J14" s="126">
        <v>38</v>
      </c>
      <c r="K14" s="126">
        <v>175</v>
      </c>
      <c r="L14" s="126">
        <v>4</v>
      </c>
      <c r="M14" s="126">
        <v>13</v>
      </c>
      <c r="N14" s="126">
        <v>37</v>
      </c>
      <c r="O14" s="126">
        <v>2</v>
      </c>
      <c r="P14" s="126">
        <v>11</v>
      </c>
      <c r="Q14" s="126">
        <v>15</v>
      </c>
      <c r="R14" s="126">
        <v>22</v>
      </c>
      <c r="S14" s="126">
        <v>1</v>
      </c>
      <c r="T14" s="126">
        <v>10</v>
      </c>
      <c r="U14" s="126">
        <v>13</v>
      </c>
      <c r="V14" s="126">
        <v>1</v>
      </c>
      <c r="AC14" s="126">
        <v>1</v>
      </c>
      <c r="AD14" s="128">
        <v>11</v>
      </c>
      <c r="AE14" s="129">
        <f t="shared" si="0"/>
        <v>395</v>
      </c>
    </row>
    <row r="15" spans="1:31" s="72" customFormat="1" ht="16.5">
      <c r="A15" s="126">
        <v>14</v>
      </c>
      <c r="B15" s="127">
        <v>15</v>
      </c>
      <c r="C15" s="127">
        <v>26</v>
      </c>
      <c r="D15" s="127" t="s">
        <v>342</v>
      </c>
      <c r="E15" s="127" t="s">
        <v>342</v>
      </c>
      <c r="F15" s="127">
        <v>150</v>
      </c>
      <c r="G15" s="127" t="s">
        <v>34</v>
      </c>
      <c r="H15" s="548">
        <v>600</v>
      </c>
      <c r="I15" s="126">
        <v>32</v>
      </c>
      <c r="J15" s="126">
        <v>53</v>
      </c>
      <c r="K15" s="126">
        <v>151</v>
      </c>
      <c r="L15" s="126">
        <v>1</v>
      </c>
      <c r="M15" s="126">
        <v>19</v>
      </c>
      <c r="N15" s="126">
        <v>28</v>
      </c>
      <c r="O15" s="126">
        <v>0</v>
      </c>
      <c r="P15" s="126">
        <v>9</v>
      </c>
      <c r="Q15" s="126">
        <v>12</v>
      </c>
      <c r="R15" s="126">
        <v>24</v>
      </c>
      <c r="S15" s="126">
        <v>4</v>
      </c>
      <c r="T15" s="126">
        <v>13</v>
      </c>
      <c r="U15" s="126">
        <v>17</v>
      </c>
      <c r="V15" s="126">
        <v>1</v>
      </c>
      <c r="AC15" s="126">
        <v>0</v>
      </c>
      <c r="AD15" s="128">
        <v>7</v>
      </c>
      <c r="AE15" s="129">
        <f t="shared" si="0"/>
        <v>371</v>
      </c>
    </row>
    <row r="16" spans="1:31" s="72" customFormat="1" ht="16.5">
      <c r="A16" s="126">
        <v>15</v>
      </c>
      <c r="B16" s="127">
        <v>15</v>
      </c>
      <c r="C16" s="127">
        <v>26</v>
      </c>
      <c r="D16" s="127" t="s">
        <v>342</v>
      </c>
      <c r="E16" s="127" t="s">
        <v>342</v>
      </c>
      <c r="F16" s="127">
        <v>150</v>
      </c>
      <c r="G16" s="127" t="s">
        <v>35</v>
      </c>
      <c r="H16" s="548">
        <v>599</v>
      </c>
      <c r="I16" s="126">
        <v>33</v>
      </c>
      <c r="J16" s="126">
        <v>54</v>
      </c>
      <c r="K16" s="126">
        <v>174</v>
      </c>
      <c r="L16" s="126">
        <v>2</v>
      </c>
      <c r="M16" s="126">
        <v>14</v>
      </c>
      <c r="N16" s="126">
        <v>29</v>
      </c>
      <c r="O16" s="126">
        <v>2</v>
      </c>
      <c r="P16" s="126">
        <v>9</v>
      </c>
      <c r="Q16" s="126">
        <v>21</v>
      </c>
      <c r="R16" s="126">
        <v>31</v>
      </c>
      <c r="S16" s="126">
        <v>3</v>
      </c>
      <c r="T16" s="126">
        <v>14</v>
      </c>
      <c r="U16" s="126">
        <v>22</v>
      </c>
      <c r="V16" s="126">
        <v>2</v>
      </c>
      <c r="AC16" s="126">
        <v>0</v>
      </c>
      <c r="AD16" s="128">
        <v>6</v>
      </c>
      <c r="AE16" s="129">
        <f t="shared" si="0"/>
        <v>416</v>
      </c>
    </row>
    <row r="17" spans="1:31" s="72" customFormat="1" ht="16.5">
      <c r="A17" s="126">
        <v>16</v>
      </c>
      <c r="B17" s="127">
        <v>15</v>
      </c>
      <c r="C17" s="127">
        <v>26</v>
      </c>
      <c r="D17" s="127" t="s">
        <v>342</v>
      </c>
      <c r="E17" s="127" t="s">
        <v>342</v>
      </c>
      <c r="F17" s="127">
        <v>151</v>
      </c>
      <c r="G17" s="127" t="s">
        <v>33</v>
      </c>
      <c r="H17" s="548">
        <v>674</v>
      </c>
      <c r="I17" s="126">
        <v>36</v>
      </c>
      <c r="J17" s="126">
        <v>44</v>
      </c>
      <c r="K17" s="126">
        <v>129</v>
      </c>
      <c r="L17" s="126">
        <v>2</v>
      </c>
      <c r="M17" s="126">
        <v>13</v>
      </c>
      <c r="N17" s="126">
        <v>77</v>
      </c>
      <c r="O17" s="126">
        <v>1</v>
      </c>
      <c r="P17" s="126">
        <v>53</v>
      </c>
      <c r="Q17" s="126">
        <v>4</v>
      </c>
      <c r="R17" s="126">
        <v>25</v>
      </c>
      <c r="S17" s="126">
        <v>4</v>
      </c>
      <c r="T17" s="126">
        <v>12</v>
      </c>
      <c r="U17" s="126">
        <v>11</v>
      </c>
      <c r="V17" s="126">
        <v>1</v>
      </c>
      <c r="AC17" s="126">
        <v>0</v>
      </c>
      <c r="AD17" s="128">
        <v>47</v>
      </c>
      <c r="AE17" s="129">
        <f t="shared" si="0"/>
        <v>459</v>
      </c>
    </row>
    <row r="18" spans="1:31" s="72" customFormat="1" ht="16.5">
      <c r="A18" s="126">
        <v>17</v>
      </c>
      <c r="B18" s="127">
        <v>15</v>
      </c>
      <c r="C18" s="127">
        <v>26</v>
      </c>
      <c r="D18" s="127" t="s">
        <v>342</v>
      </c>
      <c r="E18" s="127" t="s">
        <v>342</v>
      </c>
      <c r="F18" s="127">
        <v>151</v>
      </c>
      <c r="G18" s="127" t="s">
        <v>34</v>
      </c>
      <c r="H18" s="548">
        <v>674</v>
      </c>
      <c r="I18" s="126">
        <v>38</v>
      </c>
      <c r="J18" s="126">
        <v>52</v>
      </c>
      <c r="K18" s="126">
        <v>121</v>
      </c>
      <c r="L18" s="126">
        <v>3</v>
      </c>
      <c r="M18" s="126">
        <v>24</v>
      </c>
      <c r="N18" s="126">
        <v>66</v>
      </c>
      <c r="O18" s="126">
        <v>0</v>
      </c>
      <c r="P18" s="126">
        <v>69</v>
      </c>
      <c r="Q18" s="126">
        <v>3</v>
      </c>
      <c r="R18" s="126">
        <v>47</v>
      </c>
      <c r="S18" s="126">
        <v>5</v>
      </c>
      <c r="T18" s="126">
        <v>9</v>
      </c>
      <c r="U18" s="126">
        <v>12</v>
      </c>
      <c r="V18" s="126">
        <v>0</v>
      </c>
      <c r="AC18" s="126">
        <v>0</v>
      </c>
      <c r="AD18" s="128">
        <v>12</v>
      </c>
      <c r="AE18" s="129">
        <f t="shared" si="0"/>
        <v>461</v>
      </c>
    </row>
    <row r="19" spans="1:31" s="72" customFormat="1" ht="16.5">
      <c r="A19" s="126">
        <v>18</v>
      </c>
      <c r="B19" s="127">
        <v>15</v>
      </c>
      <c r="C19" s="127">
        <v>26</v>
      </c>
      <c r="D19" s="127" t="s">
        <v>342</v>
      </c>
      <c r="E19" s="127" t="s">
        <v>342</v>
      </c>
      <c r="F19" s="127">
        <v>151</v>
      </c>
      <c r="G19" s="127" t="s">
        <v>35</v>
      </c>
      <c r="H19" s="548">
        <v>673</v>
      </c>
      <c r="I19" s="126">
        <v>34</v>
      </c>
      <c r="J19" s="126">
        <v>47</v>
      </c>
      <c r="K19" s="126">
        <v>122</v>
      </c>
      <c r="L19" s="126">
        <v>1</v>
      </c>
      <c r="M19" s="126">
        <v>11</v>
      </c>
      <c r="N19" s="126">
        <v>84</v>
      </c>
      <c r="O19" s="126">
        <v>2</v>
      </c>
      <c r="P19" s="126">
        <v>48</v>
      </c>
      <c r="Q19" s="126">
        <v>16</v>
      </c>
      <c r="R19" s="126">
        <v>27</v>
      </c>
      <c r="S19" s="126">
        <v>13</v>
      </c>
      <c r="T19" s="126">
        <v>12</v>
      </c>
      <c r="U19" s="126">
        <v>6</v>
      </c>
      <c r="V19" s="126">
        <v>1</v>
      </c>
      <c r="AC19" s="126">
        <v>0</v>
      </c>
      <c r="AD19" s="128">
        <v>12</v>
      </c>
      <c r="AE19" s="129">
        <f t="shared" si="0"/>
        <v>436</v>
      </c>
    </row>
    <row r="20" spans="1:31" s="72" customFormat="1" ht="16.5">
      <c r="A20" s="126">
        <v>19</v>
      </c>
      <c r="B20" s="127">
        <v>15</v>
      </c>
      <c r="C20" s="127">
        <v>26</v>
      </c>
      <c r="D20" s="127" t="s">
        <v>342</v>
      </c>
      <c r="E20" s="127" t="s">
        <v>342</v>
      </c>
      <c r="F20" s="127">
        <v>151</v>
      </c>
      <c r="G20" s="127" t="s">
        <v>199</v>
      </c>
      <c r="H20" s="548">
        <v>673</v>
      </c>
      <c r="I20" s="126">
        <v>35</v>
      </c>
      <c r="J20" s="126">
        <v>57</v>
      </c>
      <c r="K20" s="126">
        <v>125</v>
      </c>
      <c r="L20" s="126">
        <v>3</v>
      </c>
      <c r="M20" s="126">
        <v>5</v>
      </c>
      <c r="N20" s="126">
        <v>68</v>
      </c>
      <c r="O20" s="126">
        <v>0</v>
      </c>
      <c r="P20" s="126">
        <v>67</v>
      </c>
      <c r="Q20" s="126">
        <v>5</v>
      </c>
      <c r="R20" s="126">
        <v>36</v>
      </c>
      <c r="S20" s="126">
        <v>5</v>
      </c>
      <c r="T20" s="126">
        <v>22</v>
      </c>
      <c r="U20" s="126">
        <v>8</v>
      </c>
      <c r="V20" s="126">
        <v>0</v>
      </c>
      <c r="AC20" s="126">
        <v>0</v>
      </c>
      <c r="AD20" s="128">
        <v>16</v>
      </c>
      <c r="AE20" s="129">
        <f t="shared" si="0"/>
        <v>452</v>
      </c>
    </row>
    <row r="21" spans="1:31" s="72" customFormat="1" ht="16.5">
      <c r="A21" s="126">
        <v>20</v>
      </c>
      <c r="B21" s="127">
        <v>15</v>
      </c>
      <c r="C21" s="127">
        <v>26</v>
      </c>
      <c r="D21" s="127" t="s">
        <v>342</v>
      </c>
      <c r="E21" s="127" t="s">
        <v>342</v>
      </c>
      <c r="F21" s="127">
        <v>152</v>
      </c>
      <c r="G21" s="127" t="s">
        <v>33</v>
      </c>
      <c r="H21" s="548">
        <v>536</v>
      </c>
      <c r="I21" s="126">
        <v>32</v>
      </c>
      <c r="J21" s="126">
        <v>49</v>
      </c>
      <c r="K21" s="126">
        <v>106</v>
      </c>
      <c r="L21" s="126">
        <v>3</v>
      </c>
      <c r="M21" s="126">
        <v>9</v>
      </c>
      <c r="N21" s="126">
        <v>50</v>
      </c>
      <c r="O21" s="126">
        <v>2</v>
      </c>
      <c r="P21" s="126">
        <v>40</v>
      </c>
      <c r="Q21" s="126">
        <v>3</v>
      </c>
      <c r="R21" s="126">
        <v>34</v>
      </c>
      <c r="S21" s="126">
        <v>4</v>
      </c>
      <c r="T21" s="126">
        <v>10</v>
      </c>
      <c r="U21" s="126">
        <v>15</v>
      </c>
      <c r="V21" s="126">
        <v>1</v>
      </c>
      <c r="AC21" s="126">
        <v>0</v>
      </c>
      <c r="AD21" s="128">
        <v>11</v>
      </c>
      <c r="AE21" s="129">
        <f t="shared" si="0"/>
        <v>369</v>
      </c>
    </row>
    <row r="22" spans="1:31" s="72" customFormat="1" ht="16.5">
      <c r="A22" s="126">
        <v>21</v>
      </c>
      <c r="B22" s="127">
        <v>15</v>
      </c>
      <c r="C22" s="127">
        <v>26</v>
      </c>
      <c r="D22" s="127" t="s">
        <v>342</v>
      </c>
      <c r="E22" s="127" t="s">
        <v>342</v>
      </c>
      <c r="F22" s="127">
        <v>152</v>
      </c>
      <c r="G22" s="127" t="s">
        <v>34</v>
      </c>
      <c r="H22" s="548">
        <v>535</v>
      </c>
      <c r="I22" s="126">
        <v>41</v>
      </c>
      <c r="J22" s="126">
        <v>45</v>
      </c>
      <c r="K22" s="126">
        <v>77</v>
      </c>
      <c r="L22" s="126">
        <v>0</v>
      </c>
      <c r="M22" s="126">
        <v>9</v>
      </c>
      <c r="N22" s="126">
        <v>54</v>
      </c>
      <c r="O22" s="126">
        <v>1</v>
      </c>
      <c r="P22" s="126">
        <v>46</v>
      </c>
      <c r="Q22" s="126">
        <v>12</v>
      </c>
      <c r="R22" s="126">
        <v>32</v>
      </c>
      <c r="S22" s="126">
        <v>5</v>
      </c>
      <c r="T22" s="126">
        <v>10</v>
      </c>
      <c r="U22" s="126">
        <v>8</v>
      </c>
      <c r="V22" s="126">
        <v>2</v>
      </c>
      <c r="AC22" s="126">
        <v>0</v>
      </c>
      <c r="AD22" s="128">
        <v>21</v>
      </c>
      <c r="AE22" s="129">
        <f t="shared" si="0"/>
        <v>363</v>
      </c>
    </row>
    <row r="23" spans="1:31" s="72" customFormat="1" ht="17.25" thickBot="1">
      <c r="A23" s="126">
        <v>22</v>
      </c>
      <c r="B23" s="127">
        <v>15</v>
      </c>
      <c r="C23" s="127">
        <v>26</v>
      </c>
      <c r="D23" s="127" t="s">
        <v>342</v>
      </c>
      <c r="E23" s="127" t="s">
        <v>342</v>
      </c>
      <c r="F23" s="127">
        <v>152</v>
      </c>
      <c r="G23" s="127" t="s">
        <v>35</v>
      </c>
      <c r="H23" s="561">
        <v>535</v>
      </c>
      <c r="I23" s="126">
        <v>35</v>
      </c>
      <c r="J23" s="126">
        <v>58</v>
      </c>
      <c r="K23" s="126">
        <v>123</v>
      </c>
      <c r="L23" s="126">
        <v>2</v>
      </c>
      <c r="M23" s="126">
        <v>9</v>
      </c>
      <c r="N23" s="126">
        <v>48</v>
      </c>
      <c r="O23" s="126">
        <v>3</v>
      </c>
      <c r="P23" s="126">
        <v>43</v>
      </c>
      <c r="Q23" s="126">
        <v>5</v>
      </c>
      <c r="R23" s="126">
        <v>17</v>
      </c>
      <c r="S23" s="126">
        <v>3</v>
      </c>
      <c r="T23" s="126">
        <v>19</v>
      </c>
      <c r="U23" s="126">
        <v>9</v>
      </c>
      <c r="V23" s="126">
        <v>2</v>
      </c>
      <c r="AC23" s="126">
        <v>0</v>
      </c>
      <c r="AD23" s="128">
        <v>10</v>
      </c>
      <c r="AE23" s="129">
        <f t="shared" si="0"/>
        <v>386</v>
      </c>
    </row>
    <row r="24" spans="1:31" s="72" customFormat="1" ht="16.5">
      <c r="C24" s="86" t="s">
        <v>65</v>
      </c>
      <c r="D24" s="688" t="s">
        <v>66</v>
      </c>
      <c r="E24" s="688"/>
      <c r="F24" s="89"/>
      <c r="G24" s="89"/>
      <c r="H24" s="88">
        <f>SUM(H2:H23)</f>
        <v>14054</v>
      </c>
      <c r="I24" s="88">
        <f t="shared" ref="I24:AB24" si="1">SUM(I2:I23)</f>
        <v>792</v>
      </c>
      <c r="J24" s="88">
        <f t="shared" si="1"/>
        <v>1249</v>
      </c>
      <c r="K24" s="88">
        <f t="shared" si="1"/>
        <v>2724</v>
      </c>
      <c r="L24" s="88">
        <f t="shared" si="1"/>
        <v>66</v>
      </c>
      <c r="M24" s="88">
        <f t="shared" si="1"/>
        <v>365</v>
      </c>
      <c r="N24" s="88">
        <f t="shared" si="1"/>
        <v>1001</v>
      </c>
      <c r="O24" s="88">
        <f t="shared" si="1"/>
        <v>82</v>
      </c>
      <c r="P24" s="88">
        <f t="shared" si="1"/>
        <v>624</v>
      </c>
      <c r="Q24" s="88">
        <f t="shared" si="1"/>
        <v>325</v>
      </c>
      <c r="R24" s="88">
        <f t="shared" si="1"/>
        <v>922</v>
      </c>
      <c r="S24" s="88">
        <f t="shared" si="1"/>
        <v>112</v>
      </c>
      <c r="T24" s="88">
        <f t="shared" si="1"/>
        <v>208</v>
      </c>
      <c r="U24" s="88">
        <f t="shared" si="1"/>
        <v>251</v>
      </c>
      <c r="V24" s="88">
        <f t="shared" si="1"/>
        <v>27</v>
      </c>
      <c r="W24" s="88">
        <f t="shared" si="1"/>
        <v>0</v>
      </c>
      <c r="X24" s="88">
        <f t="shared" si="1"/>
        <v>0</v>
      </c>
      <c r="Y24" s="88">
        <f t="shared" si="1"/>
        <v>0</v>
      </c>
      <c r="Z24" s="88">
        <f t="shared" si="1"/>
        <v>0</v>
      </c>
      <c r="AA24" s="88">
        <f t="shared" si="1"/>
        <v>0</v>
      </c>
      <c r="AB24" s="88">
        <f t="shared" si="1"/>
        <v>0</v>
      </c>
      <c r="AC24" s="88">
        <f>SUM(AC2:AC23)</f>
        <v>6</v>
      </c>
      <c r="AD24" s="130">
        <f>SUM(AD2:AD23)</f>
        <v>336</v>
      </c>
      <c r="AE24" s="131">
        <f t="shared" si="0"/>
        <v>9090</v>
      </c>
    </row>
    <row r="25" spans="1:31" s="72" customFormat="1" ht="16.5">
      <c r="F25" s="83"/>
      <c r="G25" s="83"/>
      <c r="U25" s="72">
        <f>U24/2</f>
        <v>125.5</v>
      </c>
      <c r="V25" s="72">
        <f>V24/2</f>
        <v>13.5</v>
      </c>
    </row>
    <row r="26" spans="1:31" s="72" customFormat="1" ht="16.5">
      <c r="C26" s="86" t="s">
        <v>67</v>
      </c>
      <c r="D26" s="689" t="s">
        <v>68</v>
      </c>
      <c r="E26" s="690"/>
      <c r="F26" s="690"/>
      <c r="G26" s="690"/>
      <c r="H26" s="132" t="s">
        <v>8</v>
      </c>
      <c r="I26" s="124" t="s">
        <v>9</v>
      </c>
      <c r="J26" s="124" t="s">
        <v>10</v>
      </c>
      <c r="K26" s="124" t="s">
        <v>11</v>
      </c>
      <c r="L26" s="124" t="s">
        <v>12</v>
      </c>
      <c r="M26" s="124" t="s">
        <v>13</v>
      </c>
      <c r="N26" s="124" t="s">
        <v>339</v>
      </c>
      <c r="O26" s="124" t="s">
        <v>15</v>
      </c>
      <c r="P26" s="124" t="s">
        <v>340</v>
      </c>
      <c r="Q26" s="124" t="s">
        <v>17</v>
      </c>
      <c r="R26" s="124" t="s">
        <v>18</v>
      </c>
      <c r="S26" s="124" t="s">
        <v>19</v>
      </c>
      <c r="T26" s="124" t="s">
        <v>20</v>
      </c>
      <c r="Z26" s="124" t="s">
        <v>29</v>
      </c>
      <c r="AA26" s="124" t="s">
        <v>341</v>
      </c>
      <c r="AB26" s="133" t="s">
        <v>31</v>
      </c>
    </row>
    <row r="27" spans="1:31" s="72" customFormat="1" ht="16.5">
      <c r="D27" s="692"/>
      <c r="E27" s="693"/>
      <c r="F27" s="693"/>
      <c r="G27" s="693"/>
      <c r="H27" s="129">
        <f>H24</f>
        <v>14054</v>
      </c>
      <c r="I27" s="129">
        <f>I24+U24/2-0.5</f>
        <v>917</v>
      </c>
      <c r="J27" s="129">
        <f>J24+V24/2+0.5</f>
        <v>1263</v>
      </c>
      <c r="K27" s="129">
        <f>K24+U24/2+0.5</f>
        <v>2850</v>
      </c>
      <c r="L27" s="129">
        <f>L24+V24/2-0.5</f>
        <v>79</v>
      </c>
      <c r="M27" s="129">
        <f t="shared" ref="M27:T27" si="2">M24</f>
        <v>365</v>
      </c>
      <c r="N27" s="129">
        <f t="shared" si="2"/>
        <v>1001</v>
      </c>
      <c r="O27" s="129">
        <f t="shared" si="2"/>
        <v>82</v>
      </c>
      <c r="P27" s="129">
        <f t="shared" si="2"/>
        <v>624</v>
      </c>
      <c r="Q27" s="129">
        <f t="shared" si="2"/>
        <v>325</v>
      </c>
      <c r="R27" s="129">
        <f t="shared" si="2"/>
        <v>922</v>
      </c>
      <c r="S27" s="129">
        <f t="shared" si="2"/>
        <v>112</v>
      </c>
      <c r="T27" s="129">
        <f t="shared" si="2"/>
        <v>208</v>
      </c>
      <c r="Z27" s="129">
        <f>AC24</f>
        <v>6</v>
      </c>
      <c r="AA27" s="129">
        <f>AD24</f>
        <v>336</v>
      </c>
      <c r="AB27" s="129">
        <f>SUM(I27:AA27)</f>
        <v>9090</v>
      </c>
    </row>
    <row r="28" spans="1:31" s="72" customFormat="1" ht="16.5">
      <c r="F28" s="83"/>
      <c r="G28" s="83"/>
    </row>
    <row r="29" spans="1:31" s="72" customFormat="1" ht="30.75" customHeight="1">
      <c r="C29" s="86" t="s">
        <v>69</v>
      </c>
      <c r="D29" s="695" t="s">
        <v>70</v>
      </c>
      <c r="E29" s="695"/>
      <c r="F29" s="695"/>
      <c r="G29" s="735"/>
      <c r="H29" s="132" t="s">
        <v>8</v>
      </c>
      <c r="I29" s="744" t="s">
        <v>71</v>
      </c>
      <c r="J29" s="744"/>
      <c r="K29" s="744" t="s">
        <v>72</v>
      </c>
      <c r="L29" s="744"/>
      <c r="M29" s="124" t="s">
        <v>13</v>
      </c>
      <c r="N29" s="124" t="s">
        <v>339</v>
      </c>
      <c r="O29" s="124" t="s">
        <v>15</v>
      </c>
      <c r="P29" s="124" t="s">
        <v>340</v>
      </c>
      <c r="Q29" s="124" t="s">
        <v>17</v>
      </c>
      <c r="R29" s="124" t="s">
        <v>18</v>
      </c>
      <c r="S29" s="124" t="s">
        <v>19</v>
      </c>
      <c r="T29" s="124" t="s">
        <v>20</v>
      </c>
      <c r="Z29" s="124" t="s">
        <v>29</v>
      </c>
      <c r="AA29" s="124" t="s">
        <v>341</v>
      </c>
      <c r="AB29" s="133" t="s">
        <v>31</v>
      </c>
    </row>
    <row r="30" spans="1:31" s="72" customFormat="1" ht="16.5">
      <c r="D30" s="695"/>
      <c r="E30" s="695"/>
      <c r="F30" s="695"/>
      <c r="G30" s="735"/>
      <c r="H30" s="129">
        <f>H24</f>
        <v>14054</v>
      </c>
      <c r="I30" s="745">
        <f>I27+K27</f>
        <v>3767</v>
      </c>
      <c r="J30" s="745"/>
      <c r="K30" s="745">
        <f>J27+L27</f>
        <v>1342</v>
      </c>
      <c r="L30" s="745"/>
      <c r="M30" s="129">
        <f>M27</f>
        <v>365</v>
      </c>
      <c r="N30" s="129">
        <f t="shared" ref="N30:T30" si="3">N27</f>
        <v>1001</v>
      </c>
      <c r="O30" s="129">
        <f t="shared" si="3"/>
        <v>82</v>
      </c>
      <c r="P30" s="129">
        <f t="shared" si="3"/>
        <v>624</v>
      </c>
      <c r="Q30" s="129">
        <f t="shared" si="3"/>
        <v>325</v>
      </c>
      <c r="R30" s="129">
        <f t="shared" si="3"/>
        <v>922</v>
      </c>
      <c r="S30" s="129">
        <f t="shared" si="3"/>
        <v>112</v>
      </c>
      <c r="T30" s="129">
        <f t="shared" si="3"/>
        <v>208</v>
      </c>
      <c r="Z30" s="129">
        <f>Z27</f>
        <v>6</v>
      </c>
      <c r="AA30" s="129">
        <f>AA27</f>
        <v>336</v>
      </c>
      <c r="AB30" s="129">
        <f>SUM(I30:AA30)</f>
        <v>9090</v>
      </c>
    </row>
    <row r="33" spans="1:31" s="72" customFormat="1" ht="16.5">
      <c r="A33" s="77" t="s">
        <v>1</v>
      </c>
      <c r="B33" s="71" t="s">
        <v>2</v>
      </c>
      <c r="C33" s="78" t="s">
        <v>3</v>
      </c>
      <c r="D33" s="77" t="s">
        <v>4</v>
      </c>
      <c r="E33" s="77" t="s">
        <v>5</v>
      </c>
      <c r="F33" s="70" t="s">
        <v>6</v>
      </c>
      <c r="G33" s="70" t="s">
        <v>7</v>
      </c>
      <c r="H33" s="70" t="s">
        <v>8</v>
      </c>
      <c r="I33" s="134" t="s">
        <v>9</v>
      </c>
      <c r="J33" s="134" t="s">
        <v>10</v>
      </c>
      <c r="K33" s="134" t="s">
        <v>11</v>
      </c>
      <c r="L33" s="134" t="s">
        <v>12</v>
      </c>
      <c r="M33" s="134" t="s">
        <v>13</v>
      </c>
      <c r="N33" s="134" t="s">
        <v>339</v>
      </c>
      <c r="O33" s="134" t="s">
        <v>15</v>
      </c>
      <c r="P33" s="134" t="s">
        <v>340</v>
      </c>
      <c r="Q33" s="134" t="s">
        <v>17</v>
      </c>
      <c r="R33" s="134" t="s">
        <v>18</v>
      </c>
      <c r="S33" s="124" t="s">
        <v>19</v>
      </c>
      <c r="T33" s="134" t="s">
        <v>20</v>
      </c>
      <c r="U33" s="134" t="s">
        <v>21</v>
      </c>
      <c r="V33" s="134" t="s">
        <v>22</v>
      </c>
      <c r="W33" s="81" t="s">
        <v>23</v>
      </c>
      <c r="X33" s="134" t="s">
        <v>24</v>
      </c>
      <c r="Y33" s="134" t="s">
        <v>25</v>
      </c>
      <c r="Z33" s="79" t="s">
        <v>26</v>
      </c>
      <c r="AA33" s="79" t="s">
        <v>27</v>
      </c>
      <c r="AB33" s="79" t="s">
        <v>28</v>
      </c>
      <c r="AC33" s="134" t="s">
        <v>29</v>
      </c>
      <c r="AD33" s="135" t="s">
        <v>351</v>
      </c>
      <c r="AE33" s="136" t="s">
        <v>31</v>
      </c>
    </row>
    <row r="34" spans="1:31" s="72" customFormat="1" ht="16.5">
      <c r="A34" s="72">
        <v>1</v>
      </c>
      <c r="B34" s="137">
        <v>15</v>
      </c>
      <c r="C34" s="137">
        <v>386</v>
      </c>
      <c r="D34" s="137" t="s">
        <v>345</v>
      </c>
      <c r="E34" s="137" t="s">
        <v>345</v>
      </c>
      <c r="F34" s="137">
        <v>37</v>
      </c>
      <c r="G34" s="137" t="s">
        <v>33</v>
      </c>
      <c r="H34" s="548">
        <v>617</v>
      </c>
      <c r="I34" s="138">
        <v>12</v>
      </c>
      <c r="J34" s="138">
        <v>76</v>
      </c>
      <c r="K34" s="138">
        <v>74</v>
      </c>
      <c r="L34" s="138">
        <v>8</v>
      </c>
      <c r="M34" s="138">
        <v>46</v>
      </c>
      <c r="N34" s="138">
        <v>2</v>
      </c>
      <c r="O34" s="138">
        <v>3</v>
      </c>
      <c r="P34" s="138">
        <v>4</v>
      </c>
      <c r="Q34" s="138">
        <v>10</v>
      </c>
      <c r="R34" s="138">
        <v>55</v>
      </c>
      <c r="T34" s="138">
        <v>7</v>
      </c>
      <c r="U34" s="138">
        <v>8</v>
      </c>
      <c r="V34" s="138">
        <v>2</v>
      </c>
      <c r="X34" s="138">
        <v>6</v>
      </c>
      <c r="Y34" s="138">
        <v>12</v>
      </c>
      <c r="AC34" s="138">
        <v>0</v>
      </c>
      <c r="AD34" s="139">
        <v>11</v>
      </c>
      <c r="AE34" s="129">
        <f t="shared" ref="AE34:AE65" si="4">SUM(I34:AD34)</f>
        <v>336</v>
      </c>
    </row>
    <row r="35" spans="1:31" s="72" customFormat="1" ht="16.5">
      <c r="A35" s="72">
        <v>2</v>
      </c>
      <c r="B35" s="127">
        <v>15</v>
      </c>
      <c r="C35" s="127">
        <v>386</v>
      </c>
      <c r="D35" s="127" t="s">
        <v>345</v>
      </c>
      <c r="E35" s="127" t="s">
        <v>345</v>
      </c>
      <c r="F35" s="127">
        <v>37</v>
      </c>
      <c r="G35" s="127" t="s">
        <v>34</v>
      </c>
      <c r="H35" s="548">
        <v>617</v>
      </c>
      <c r="I35" s="126">
        <v>14</v>
      </c>
      <c r="J35" s="126">
        <v>93</v>
      </c>
      <c r="K35" s="126">
        <v>71</v>
      </c>
      <c r="L35" s="126">
        <v>3</v>
      </c>
      <c r="M35" s="126">
        <v>44</v>
      </c>
      <c r="N35" s="126">
        <v>0</v>
      </c>
      <c r="O35" s="126">
        <v>5</v>
      </c>
      <c r="P35" s="126">
        <v>5</v>
      </c>
      <c r="Q35" s="126">
        <v>7</v>
      </c>
      <c r="R35" s="126">
        <v>45</v>
      </c>
      <c r="T35" s="126">
        <v>10</v>
      </c>
      <c r="U35" s="126">
        <v>2</v>
      </c>
      <c r="V35" s="126">
        <v>2</v>
      </c>
      <c r="X35" s="126">
        <v>2</v>
      </c>
      <c r="Y35" s="126">
        <v>13</v>
      </c>
      <c r="AC35" s="126">
        <v>0</v>
      </c>
      <c r="AD35" s="128">
        <v>14</v>
      </c>
      <c r="AE35" s="129">
        <f t="shared" si="4"/>
        <v>330</v>
      </c>
    </row>
    <row r="36" spans="1:31" s="72" customFormat="1" ht="16.5">
      <c r="A36" s="72">
        <v>3</v>
      </c>
      <c r="B36" s="127">
        <v>15</v>
      </c>
      <c r="C36" s="127">
        <v>386</v>
      </c>
      <c r="D36" s="127" t="s">
        <v>345</v>
      </c>
      <c r="E36" s="127" t="s">
        <v>345</v>
      </c>
      <c r="F36" s="127">
        <v>37</v>
      </c>
      <c r="G36" s="127" t="s">
        <v>35</v>
      </c>
      <c r="H36" s="548">
        <v>617</v>
      </c>
      <c r="I36" s="126">
        <v>25</v>
      </c>
      <c r="J36" s="126">
        <v>86</v>
      </c>
      <c r="K36" s="126">
        <v>81</v>
      </c>
      <c r="L36" s="126">
        <v>4</v>
      </c>
      <c r="M36" s="126">
        <v>71</v>
      </c>
      <c r="N36" s="126">
        <v>1</v>
      </c>
      <c r="O36" s="126">
        <v>6</v>
      </c>
      <c r="P36" s="126">
        <v>8</v>
      </c>
      <c r="Q36" s="126">
        <v>7</v>
      </c>
      <c r="R36" s="126">
        <v>49</v>
      </c>
      <c r="T36" s="126">
        <v>12</v>
      </c>
      <c r="U36" s="126">
        <v>1</v>
      </c>
      <c r="V36" s="126">
        <v>0</v>
      </c>
      <c r="X36" s="126">
        <v>5</v>
      </c>
      <c r="Y36" s="126">
        <v>15</v>
      </c>
      <c r="AC36" s="126">
        <v>0</v>
      </c>
      <c r="AD36" s="128">
        <v>10</v>
      </c>
      <c r="AE36" s="129">
        <f t="shared" si="4"/>
        <v>381</v>
      </c>
    </row>
    <row r="37" spans="1:31" s="72" customFormat="1" ht="16.5">
      <c r="A37" s="72">
        <v>4</v>
      </c>
      <c r="B37" s="127">
        <v>15</v>
      </c>
      <c r="C37" s="127">
        <v>386</v>
      </c>
      <c r="D37" s="127" t="s">
        <v>345</v>
      </c>
      <c r="E37" s="127" t="s">
        <v>345</v>
      </c>
      <c r="F37" s="127">
        <v>38</v>
      </c>
      <c r="G37" s="127" t="s">
        <v>33</v>
      </c>
      <c r="H37" s="548">
        <v>646</v>
      </c>
      <c r="I37" s="126">
        <v>24</v>
      </c>
      <c r="J37" s="126">
        <v>96</v>
      </c>
      <c r="K37" s="126">
        <v>72</v>
      </c>
      <c r="L37" s="126">
        <v>2</v>
      </c>
      <c r="M37" s="126">
        <v>33</v>
      </c>
      <c r="N37" s="126">
        <v>1</v>
      </c>
      <c r="O37" s="126">
        <v>5</v>
      </c>
      <c r="P37" s="126">
        <v>7</v>
      </c>
      <c r="Q37" s="126">
        <v>8</v>
      </c>
      <c r="R37" s="126">
        <v>80</v>
      </c>
      <c r="T37" s="126">
        <v>10</v>
      </c>
      <c r="U37" s="126">
        <v>1</v>
      </c>
      <c r="V37" s="126">
        <v>5</v>
      </c>
      <c r="X37" s="126">
        <v>3</v>
      </c>
      <c r="Y37" s="126">
        <v>14</v>
      </c>
      <c r="AC37" s="126">
        <v>1</v>
      </c>
      <c r="AD37" s="128">
        <v>13</v>
      </c>
      <c r="AE37" s="129">
        <f t="shared" si="4"/>
        <v>375</v>
      </c>
    </row>
    <row r="38" spans="1:31" s="72" customFormat="1" ht="16.5">
      <c r="A38" s="72">
        <v>5</v>
      </c>
      <c r="B38" s="127">
        <v>15</v>
      </c>
      <c r="C38" s="127">
        <v>386</v>
      </c>
      <c r="D38" s="127" t="s">
        <v>345</v>
      </c>
      <c r="E38" s="127" t="s">
        <v>345</v>
      </c>
      <c r="F38" s="127">
        <v>38</v>
      </c>
      <c r="G38" s="127" t="s">
        <v>34</v>
      </c>
      <c r="H38" s="548">
        <v>646</v>
      </c>
      <c r="I38" s="126">
        <v>22</v>
      </c>
      <c r="J38" s="126">
        <v>90</v>
      </c>
      <c r="K38" s="126">
        <v>84</v>
      </c>
      <c r="L38" s="126">
        <v>7</v>
      </c>
      <c r="M38" s="126">
        <v>34</v>
      </c>
      <c r="N38" s="126">
        <v>0</v>
      </c>
      <c r="O38" s="126">
        <v>7</v>
      </c>
      <c r="P38" s="126">
        <v>11</v>
      </c>
      <c r="Q38" s="126">
        <v>6</v>
      </c>
      <c r="R38" s="126">
        <v>65</v>
      </c>
      <c r="T38" s="126">
        <v>15</v>
      </c>
      <c r="U38" s="126">
        <v>3</v>
      </c>
      <c r="V38" s="126">
        <v>2</v>
      </c>
      <c r="X38" s="126">
        <v>2</v>
      </c>
      <c r="Y38" s="126">
        <v>8</v>
      </c>
      <c r="AC38" s="126">
        <v>0</v>
      </c>
      <c r="AD38" s="128">
        <v>12</v>
      </c>
      <c r="AE38" s="129">
        <f t="shared" si="4"/>
        <v>368</v>
      </c>
    </row>
    <row r="39" spans="1:31" s="72" customFormat="1" ht="16.5">
      <c r="A39" s="72">
        <v>6</v>
      </c>
      <c r="B39" s="127">
        <v>15</v>
      </c>
      <c r="C39" s="127">
        <v>386</v>
      </c>
      <c r="D39" s="127" t="s">
        <v>345</v>
      </c>
      <c r="E39" s="127" t="s">
        <v>345</v>
      </c>
      <c r="F39" s="127">
        <v>1712</v>
      </c>
      <c r="G39" s="127" t="s">
        <v>33</v>
      </c>
      <c r="H39" s="548">
        <v>724</v>
      </c>
      <c r="I39" s="126">
        <v>44</v>
      </c>
      <c r="J39" s="126">
        <v>81</v>
      </c>
      <c r="K39" s="126">
        <v>60</v>
      </c>
      <c r="L39" s="126">
        <v>7</v>
      </c>
      <c r="M39" s="126">
        <v>54</v>
      </c>
      <c r="N39" s="126">
        <v>3</v>
      </c>
      <c r="O39" s="126">
        <v>8</v>
      </c>
      <c r="P39" s="126">
        <v>2</v>
      </c>
      <c r="Q39" s="126">
        <v>2</v>
      </c>
      <c r="R39" s="126">
        <v>80</v>
      </c>
      <c r="T39" s="126">
        <v>3</v>
      </c>
      <c r="U39" s="126">
        <v>2</v>
      </c>
      <c r="V39" s="126">
        <v>6</v>
      </c>
      <c r="X39" s="126">
        <v>10</v>
      </c>
      <c r="Y39" s="126">
        <v>15</v>
      </c>
      <c r="AC39" s="126">
        <v>0</v>
      </c>
      <c r="AD39" s="128">
        <v>13</v>
      </c>
      <c r="AE39" s="129">
        <f t="shared" si="4"/>
        <v>390</v>
      </c>
    </row>
    <row r="40" spans="1:31" s="72" customFormat="1" ht="16.5">
      <c r="A40" s="72">
        <v>7</v>
      </c>
      <c r="B40" s="127">
        <v>15</v>
      </c>
      <c r="C40" s="127">
        <v>386</v>
      </c>
      <c r="D40" s="127" t="s">
        <v>345</v>
      </c>
      <c r="E40" s="127" t="s">
        <v>345</v>
      </c>
      <c r="F40" s="127">
        <v>1712</v>
      </c>
      <c r="G40" s="127" t="s">
        <v>34</v>
      </c>
      <c r="H40" s="548">
        <v>723</v>
      </c>
      <c r="I40" s="126">
        <v>36</v>
      </c>
      <c r="J40" s="126">
        <v>99</v>
      </c>
      <c r="K40" s="126">
        <v>51</v>
      </c>
      <c r="L40" s="126">
        <v>14</v>
      </c>
      <c r="M40" s="126">
        <v>52</v>
      </c>
      <c r="N40" s="126">
        <v>4</v>
      </c>
      <c r="O40" s="126">
        <v>6</v>
      </c>
      <c r="P40" s="126">
        <v>6</v>
      </c>
      <c r="Q40" s="126">
        <v>2</v>
      </c>
      <c r="R40" s="126">
        <v>81</v>
      </c>
      <c r="T40" s="126">
        <v>3</v>
      </c>
      <c r="U40" s="126">
        <v>7</v>
      </c>
      <c r="V40" s="126">
        <v>7</v>
      </c>
      <c r="X40" s="126">
        <v>3</v>
      </c>
      <c r="Y40" s="126">
        <v>29</v>
      </c>
      <c r="AC40" s="126">
        <v>0</v>
      </c>
      <c r="AD40" s="128">
        <v>14</v>
      </c>
      <c r="AE40" s="129">
        <f t="shared" si="4"/>
        <v>414</v>
      </c>
    </row>
    <row r="41" spans="1:31" s="72" customFormat="1" ht="16.5">
      <c r="A41" s="72">
        <v>8</v>
      </c>
      <c r="B41" s="127">
        <v>15</v>
      </c>
      <c r="C41" s="127">
        <v>386</v>
      </c>
      <c r="D41" s="127" t="s">
        <v>345</v>
      </c>
      <c r="E41" s="127" t="s">
        <v>345</v>
      </c>
      <c r="F41" s="127">
        <v>1713</v>
      </c>
      <c r="G41" s="127" t="s">
        <v>33</v>
      </c>
      <c r="H41" s="548">
        <v>580</v>
      </c>
      <c r="I41" s="126">
        <v>19</v>
      </c>
      <c r="J41" s="126">
        <v>52</v>
      </c>
      <c r="K41" s="126">
        <v>62</v>
      </c>
      <c r="L41" s="126">
        <v>6</v>
      </c>
      <c r="M41" s="126">
        <v>52</v>
      </c>
      <c r="N41" s="126">
        <v>3</v>
      </c>
      <c r="O41" s="126">
        <v>9</v>
      </c>
      <c r="P41" s="126">
        <v>5</v>
      </c>
      <c r="Q41" s="126">
        <v>5</v>
      </c>
      <c r="R41" s="126">
        <v>70</v>
      </c>
      <c r="T41" s="126">
        <v>5</v>
      </c>
      <c r="U41" s="126">
        <v>1</v>
      </c>
      <c r="V41" s="126">
        <v>2</v>
      </c>
      <c r="X41" s="126">
        <v>3</v>
      </c>
      <c r="Y41" s="126">
        <v>23</v>
      </c>
      <c r="AC41" s="126">
        <v>0</v>
      </c>
      <c r="AD41" s="128">
        <v>17</v>
      </c>
      <c r="AE41" s="129">
        <f t="shared" si="4"/>
        <v>334</v>
      </c>
    </row>
    <row r="42" spans="1:31" s="72" customFormat="1" ht="16.5">
      <c r="A42" s="72">
        <v>9</v>
      </c>
      <c r="B42" s="127">
        <v>15</v>
      </c>
      <c r="C42" s="127">
        <v>386</v>
      </c>
      <c r="D42" s="127" t="s">
        <v>345</v>
      </c>
      <c r="E42" s="127" t="s">
        <v>345</v>
      </c>
      <c r="F42" s="127">
        <v>1713</v>
      </c>
      <c r="G42" s="127" t="s">
        <v>34</v>
      </c>
      <c r="H42" s="548">
        <v>580</v>
      </c>
      <c r="I42" s="126">
        <v>14</v>
      </c>
      <c r="J42" s="126">
        <v>67</v>
      </c>
      <c r="K42" s="126">
        <v>50</v>
      </c>
      <c r="L42" s="126">
        <v>5</v>
      </c>
      <c r="M42" s="126">
        <v>37</v>
      </c>
      <c r="N42" s="126">
        <v>1</v>
      </c>
      <c r="O42" s="126">
        <v>1</v>
      </c>
      <c r="P42" s="126">
        <v>5</v>
      </c>
      <c r="Q42" s="126">
        <v>3</v>
      </c>
      <c r="R42" s="126">
        <v>70</v>
      </c>
      <c r="T42" s="126">
        <v>7</v>
      </c>
      <c r="U42" s="126">
        <v>2</v>
      </c>
      <c r="V42" s="126">
        <v>2</v>
      </c>
      <c r="X42" s="126">
        <v>4</v>
      </c>
      <c r="Y42" s="126">
        <v>19</v>
      </c>
      <c r="AC42" s="126">
        <v>0</v>
      </c>
      <c r="AD42" s="128">
        <v>14</v>
      </c>
      <c r="AE42" s="129">
        <f t="shared" si="4"/>
        <v>301</v>
      </c>
    </row>
    <row r="43" spans="1:31" s="72" customFormat="1" ht="16.5">
      <c r="A43" s="72">
        <v>10</v>
      </c>
      <c r="B43" s="127">
        <v>15</v>
      </c>
      <c r="C43" s="127">
        <v>386</v>
      </c>
      <c r="D43" s="127" t="s">
        <v>345</v>
      </c>
      <c r="E43" s="127" t="s">
        <v>345</v>
      </c>
      <c r="F43" s="127">
        <v>1713</v>
      </c>
      <c r="G43" s="127" t="s">
        <v>35</v>
      </c>
      <c r="H43" s="548">
        <v>580</v>
      </c>
      <c r="I43" s="126">
        <v>19</v>
      </c>
      <c r="J43" s="126">
        <v>82</v>
      </c>
      <c r="K43" s="126">
        <v>49</v>
      </c>
      <c r="L43" s="126">
        <v>5</v>
      </c>
      <c r="M43" s="126">
        <v>36</v>
      </c>
      <c r="N43" s="126">
        <v>3</v>
      </c>
      <c r="O43" s="126">
        <v>3</v>
      </c>
      <c r="P43" s="126">
        <v>5</v>
      </c>
      <c r="Q43" s="126">
        <v>5</v>
      </c>
      <c r="R43" s="126">
        <v>61</v>
      </c>
      <c r="T43" s="126">
        <v>3</v>
      </c>
      <c r="U43" s="126">
        <v>5</v>
      </c>
      <c r="V43" s="126">
        <v>2</v>
      </c>
      <c r="X43" s="126">
        <v>0</v>
      </c>
      <c r="Y43" s="126">
        <v>12</v>
      </c>
      <c r="AC43" s="126">
        <v>0</v>
      </c>
      <c r="AD43" s="128">
        <v>11</v>
      </c>
      <c r="AE43" s="129">
        <f t="shared" si="4"/>
        <v>301</v>
      </c>
    </row>
    <row r="44" spans="1:31" s="72" customFormat="1" ht="16.5">
      <c r="A44" s="72">
        <v>11</v>
      </c>
      <c r="B44" s="127">
        <v>15</v>
      </c>
      <c r="C44" s="127">
        <v>386</v>
      </c>
      <c r="D44" s="127" t="s">
        <v>345</v>
      </c>
      <c r="E44" s="127" t="s">
        <v>345</v>
      </c>
      <c r="F44" s="127">
        <v>1714</v>
      </c>
      <c r="G44" s="127" t="s">
        <v>33</v>
      </c>
      <c r="H44" s="548">
        <v>505</v>
      </c>
      <c r="I44" s="126">
        <v>23</v>
      </c>
      <c r="J44" s="126">
        <v>43</v>
      </c>
      <c r="K44" s="126">
        <v>43</v>
      </c>
      <c r="L44" s="126">
        <v>2</v>
      </c>
      <c r="M44" s="126">
        <v>55</v>
      </c>
      <c r="N44" s="126">
        <v>4</v>
      </c>
      <c r="O44" s="126">
        <v>5</v>
      </c>
      <c r="P44" s="126">
        <v>0</v>
      </c>
      <c r="Q44" s="126">
        <v>4</v>
      </c>
      <c r="R44" s="126">
        <v>61</v>
      </c>
      <c r="T44" s="126">
        <v>2</v>
      </c>
      <c r="U44" s="126">
        <v>3</v>
      </c>
      <c r="V44" s="126">
        <v>2</v>
      </c>
      <c r="X44" s="126">
        <v>6</v>
      </c>
      <c r="Y44" s="126">
        <v>16</v>
      </c>
      <c r="AC44" s="126">
        <v>0</v>
      </c>
      <c r="AD44" s="128">
        <v>5</v>
      </c>
      <c r="AE44" s="129">
        <f t="shared" si="4"/>
        <v>274</v>
      </c>
    </row>
    <row r="45" spans="1:31" s="72" customFormat="1" ht="16.5">
      <c r="A45" s="72">
        <v>12</v>
      </c>
      <c r="B45" s="127">
        <v>15</v>
      </c>
      <c r="C45" s="127">
        <v>386</v>
      </c>
      <c r="D45" s="127" t="s">
        <v>345</v>
      </c>
      <c r="E45" s="127" t="s">
        <v>345</v>
      </c>
      <c r="F45" s="127">
        <v>1714</v>
      </c>
      <c r="G45" s="127" t="s">
        <v>34</v>
      </c>
      <c r="H45" s="548">
        <v>504</v>
      </c>
      <c r="I45" s="126">
        <v>17</v>
      </c>
      <c r="J45" s="126">
        <v>45</v>
      </c>
      <c r="K45" s="126">
        <v>42</v>
      </c>
      <c r="L45" s="126">
        <v>3</v>
      </c>
      <c r="M45" s="126">
        <v>55</v>
      </c>
      <c r="N45" s="126">
        <v>5</v>
      </c>
      <c r="O45" s="126">
        <v>4</v>
      </c>
      <c r="P45" s="126">
        <v>1</v>
      </c>
      <c r="Q45" s="126">
        <v>7</v>
      </c>
      <c r="R45" s="126">
        <v>48</v>
      </c>
      <c r="T45" s="126">
        <v>1</v>
      </c>
      <c r="U45" s="126">
        <v>3</v>
      </c>
      <c r="V45" s="126">
        <v>1</v>
      </c>
      <c r="X45" s="126">
        <v>6</v>
      </c>
      <c r="Y45" s="126">
        <v>20</v>
      </c>
      <c r="AC45" s="126">
        <v>0</v>
      </c>
      <c r="AD45" s="128">
        <v>5</v>
      </c>
      <c r="AE45" s="129">
        <f t="shared" si="4"/>
        <v>263</v>
      </c>
    </row>
    <row r="46" spans="1:31" s="72" customFormat="1" ht="16.5">
      <c r="A46" s="72">
        <v>13</v>
      </c>
      <c r="B46" s="127">
        <v>15</v>
      </c>
      <c r="C46" s="127">
        <v>386</v>
      </c>
      <c r="D46" s="127" t="s">
        <v>345</v>
      </c>
      <c r="E46" s="127" t="s">
        <v>345</v>
      </c>
      <c r="F46" s="127">
        <v>1714</v>
      </c>
      <c r="G46" s="127" t="s">
        <v>35</v>
      </c>
      <c r="H46" s="548">
        <v>504</v>
      </c>
      <c r="I46" s="126">
        <v>19</v>
      </c>
      <c r="J46" s="126">
        <v>48</v>
      </c>
      <c r="K46" s="126">
        <v>40</v>
      </c>
      <c r="L46" s="126">
        <v>4</v>
      </c>
      <c r="M46" s="126">
        <v>38</v>
      </c>
      <c r="N46" s="126">
        <v>0</v>
      </c>
      <c r="O46" s="126">
        <v>3</v>
      </c>
      <c r="P46" s="126">
        <v>3</v>
      </c>
      <c r="Q46" s="126">
        <v>3</v>
      </c>
      <c r="R46" s="126">
        <v>62</v>
      </c>
      <c r="T46" s="126">
        <v>3</v>
      </c>
      <c r="U46" s="126">
        <v>1</v>
      </c>
      <c r="V46" s="126">
        <v>1</v>
      </c>
      <c r="X46" s="126">
        <v>1</v>
      </c>
      <c r="Y46" s="126">
        <v>20</v>
      </c>
      <c r="AC46" s="126">
        <v>0</v>
      </c>
      <c r="AD46" s="128">
        <v>7</v>
      </c>
      <c r="AE46" s="129">
        <f t="shared" si="4"/>
        <v>253</v>
      </c>
    </row>
    <row r="47" spans="1:31" s="72" customFormat="1" ht="16.5">
      <c r="A47" s="72">
        <v>14</v>
      </c>
      <c r="B47" s="127">
        <v>15</v>
      </c>
      <c r="C47" s="127">
        <v>386</v>
      </c>
      <c r="D47" s="127" t="s">
        <v>345</v>
      </c>
      <c r="E47" s="127" t="s">
        <v>345</v>
      </c>
      <c r="F47" s="127">
        <v>1715</v>
      </c>
      <c r="G47" s="127" t="s">
        <v>33</v>
      </c>
      <c r="H47" s="548">
        <v>723</v>
      </c>
      <c r="I47" s="126">
        <v>19</v>
      </c>
      <c r="J47" s="126">
        <v>91</v>
      </c>
      <c r="K47" s="126">
        <v>87</v>
      </c>
      <c r="L47" s="126">
        <v>7</v>
      </c>
      <c r="M47" s="126">
        <v>62</v>
      </c>
      <c r="N47" s="126">
        <v>1</v>
      </c>
      <c r="O47" s="126">
        <v>6</v>
      </c>
      <c r="P47" s="126">
        <v>4</v>
      </c>
      <c r="Q47" s="126">
        <v>11</v>
      </c>
      <c r="R47" s="126">
        <v>67</v>
      </c>
      <c r="T47" s="126">
        <v>6</v>
      </c>
      <c r="U47" s="126">
        <v>5</v>
      </c>
      <c r="V47" s="126">
        <v>4</v>
      </c>
      <c r="X47" s="126">
        <v>7</v>
      </c>
      <c r="Y47" s="126">
        <v>25</v>
      </c>
      <c r="AC47" s="126">
        <v>0</v>
      </c>
      <c r="AD47" s="128">
        <v>13</v>
      </c>
      <c r="AE47" s="129">
        <f t="shared" si="4"/>
        <v>415</v>
      </c>
    </row>
    <row r="48" spans="1:31" s="72" customFormat="1" ht="16.5">
      <c r="A48" s="72">
        <v>15</v>
      </c>
      <c r="B48" s="127">
        <v>15</v>
      </c>
      <c r="C48" s="127">
        <v>386</v>
      </c>
      <c r="D48" s="127" t="s">
        <v>345</v>
      </c>
      <c r="E48" s="127" t="s">
        <v>345</v>
      </c>
      <c r="F48" s="127">
        <v>1715</v>
      </c>
      <c r="G48" s="127" t="s">
        <v>34</v>
      </c>
      <c r="H48" s="548">
        <v>723</v>
      </c>
      <c r="I48" s="126">
        <v>25</v>
      </c>
      <c r="J48" s="126">
        <v>93</v>
      </c>
      <c r="K48" s="126">
        <v>72</v>
      </c>
      <c r="L48" s="126">
        <v>7</v>
      </c>
      <c r="M48" s="126">
        <v>73</v>
      </c>
      <c r="N48" s="126">
        <v>6</v>
      </c>
      <c r="O48" s="126">
        <v>6</v>
      </c>
      <c r="P48" s="126">
        <v>11</v>
      </c>
      <c r="Q48" s="126">
        <v>8</v>
      </c>
      <c r="R48" s="126">
        <v>72</v>
      </c>
      <c r="T48" s="126">
        <v>12</v>
      </c>
      <c r="U48" s="126">
        <v>1</v>
      </c>
      <c r="V48" s="126">
        <v>1</v>
      </c>
      <c r="X48" s="126">
        <v>4</v>
      </c>
      <c r="Y48" s="126">
        <v>21</v>
      </c>
      <c r="AC48" s="126">
        <v>0</v>
      </c>
      <c r="AD48" s="128">
        <v>11</v>
      </c>
      <c r="AE48" s="129">
        <f t="shared" si="4"/>
        <v>423</v>
      </c>
    </row>
    <row r="49" spans="1:31" s="72" customFormat="1" ht="16.5">
      <c r="A49" s="72">
        <v>16</v>
      </c>
      <c r="B49" s="127">
        <v>15</v>
      </c>
      <c r="C49" s="127">
        <v>386</v>
      </c>
      <c r="D49" s="127" t="s">
        <v>345</v>
      </c>
      <c r="E49" s="127" t="s">
        <v>345</v>
      </c>
      <c r="F49" s="127">
        <v>1715</v>
      </c>
      <c r="G49" s="127" t="s">
        <v>35</v>
      </c>
      <c r="H49" s="603">
        <v>723</v>
      </c>
      <c r="I49" s="126">
        <v>23</v>
      </c>
      <c r="J49" s="126">
        <v>70</v>
      </c>
      <c r="K49" s="126">
        <v>85</v>
      </c>
      <c r="L49" s="126">
        <v>4</v>
      </c>
      <c r="M49" s="126">
        <v>56</v>
      </c>
      <c r="N49" s="126">
        <v>4</v>
      </c>
      <c r="O49" s="126">
        <v>5</v>
      </c>
      <c r="P49" s="126">
        <v>6</v>
      </c>
      <c r="Q49" s="126">
        <v>9</v>
      </c>
      <c r="R49" s="126">
        <v>88</v>
      </c>
      <c r="T49" s="126">
        <v>4</v>
      </c>
      <c r="U49" s="126">
        <v>4</v>
      </c>
      <c r="V49" s="126">
        <v>3</v>
      </c>
      <c r="X49" s="126">
        <v>5</v>
      </c>
      <c r="Y49" s="126">
        <v>23</v>
      </c>
      <c r="AC49" s="126">
        <v>1</v>
      </c>
      <c r="AD49" s="128">
        <v>9</v>
      </c>
      <c r="AE49" s="129">
        <f t="shared" si="4"/>
        <v>399</v>
      </c>
    </row>
    <row r="50" spans="1:31" s="72" customFormat="1" ht="16.5">
      <c r="A50" s="72">
        <v>17</v>
      </c>
      <c r="B50" s="127">
        <v>15</v>
      </c>
      <c r="C50" s="127">
        <v>386</v>
      </c>
      <c r="D50" s="127" t="s">
        <v>345</v>
      </c>
      <c r="E50" s="127" t="s">
        <v>345</v>
      </c>
      <c r="F50" s="127">
        <v>1716</v>
      </c>
      <c r="G50" s="127" t="s">
        <v>33</v>
      </c>
      <c r="H50" s="548">
        <v>695</v>
      </c>
      <c r="I50" s="126">
        <v>20</v>
      </c>
      <c r="J50" s="126">
        <v>66</v>
      </c>
      <c r="K50" s="126">
        <v>87</v>
      </c>
      <c r="L50" s="126">
        <v>11</v>
      </c>
      <c r="M50" s="126">
        <v>53</v>
      </c>
      <c r="N50" s="126">
        <v>3</v>
      </c>
      <c r="O50" s="126">
        <v>7</v>
      </c>
      <c r="P50" s="126">
        <v>9</v>
      </c>
      <c r="Q50" s="126">
        <v>9</v>
      </c>
      <c r="R50" s="126">
        <v>62</v>
      </c>
      <c r="T50" s="126">
        <v>7</v>
      </c>
      <c r="U50" s="126">
        <v>7</v>
      </c>
      <c r="V50" s="126">
        <v>2</v>
      </c>
      <c r="X50" s="126">
        <v>8</v>
      </c>
      <c r="Y50" s="126">
        <v>17</v>
      </c>
      <c r="AC50" s="126">
        <v>0</v>
      </c>
      <c r="AD50" s="128">
        <v>9</v>
      </c>
      <c r="AE50" s="129">
        <f t="shared" si="4"/>
        <v>377</v>
      </c>
    </row>
    <row r="51" spans="1:31" s="72" customFormat="1" ht="16.5">
      <c r="A51" s="72">
        <v>18</v>
      </c>
      <c r="B51" s="127">
        <v>15</v>
      </c>
      <c r="C51" s="127">
        <v>386</v>
      </c>
      <c r="D51" s="127" t="s">
        <v>345</v>
      </c>
      <c r="E51" s="127" t="s">
        <v>345</v>
      </c>
      <c r="F51" s="127">
        <v>1716</v>
      </c>
      <c r="G51" s="127" t="s">
        <v>34</v>
      </c>
      <c r="H51" s="548">
        <v>695</v>
      </c>
      <c r="I51" s="126">
        <v>31</v>
      </c>
      <c r="J51" s="126">
        <v>87</v>
      </c>
      <c r="K51" s="126">
        <v>100</v>
      </c>
      <c r="L51" s="126">
        <v>8</v>
      </c>
      <c r="M51" s="126">
        <v>60</v>
      </c>
      <c r="N51" s="126">
        <v>3</v>
      </c>
      <c r="O51" s="126">
        <v>5</v>
      </c>
      <c r="P51" s="126">
        <v>9</v>
      </c>
      <c r="Q51" s="126">
        <v>12</v>
      </c>
      <c r="R51" s="126">
        <v>51</v>
      </c>
      <c r="T51" s="126">
        <v>8</v>
      </c>
      <c r="U51" s="126">
        <v>4</v>
      </c>
      <c r="V51" s="126">
        <v>1</v>
      </c>
      <c r="X51" s="126">
        <v>5</v>
      </c>
      <c r="Y51" s="126">
        <v>20</v>
      </c>
      <c r="AC51" s="126">
        <v>0</v>
      </c>
      <c r="AD51" s="128">
        <v>9</v>
      </c>
      <c r="AE51" s="129">
        <f t="shared" si="4"/>
        <v>413</v>
      </c>
    </row>
    <row r="52" spans="1:31" s="72" customFormat="1" ht="16.5">
      <c r="A52" s="72">
        <v>19</v>
      </c>
      <c r="B52" s="127">
        <v>15</v>
      </c>
      <c r="C52" s="127">
        <v>386</v>
      </c>
      <c r="D52" s="127" t="s">
        <v>345</v>
      </c>
      <c r="E52" s="127" t="s">
        <v>345</v>
      </c>
      <c r="F52" s="127">
        <v>1716</v>
      </c>
      <c r="G52" s="127" t="s">
        <v>35</v>
      </c>
      <c r="H52" s="548">
        <v>694</v>
      </c>
      <c r="I52" s="126">
        <v>24</v>
      </c>
      <c r="J52" s="126">
        <v>86</v>
      </c>
      <c r="K52" s="126">
        <v>94</v>
      </c>
      <c r="L52" s="126">
        <v>4</v>
      </c>
      <c r="M52" s="126">
        <v>49</v>
      </c>
      <c r="N52" s="126">
        <v>3</v>
      </c>
      <c r="O52" s="126">
        <v>3</v>
      </c>
      <c r="P52" s="126">
        <v>8</v>
      </c>
      <c r="Q52" s="126">
        <v>7</v>
      </c>
      <c r="R52" s="126">
        <v>66</v>
      </c>
      <c r="T52" s="126">
        <v>7</v>
      </c>
      <c r="U52" s="126">
        <v>3</v>
      </c>
      <c r="V52" s="126">
        <v>2</v>
      </c>
      <c r="X52" s="126">
        <v>0</v>
      </c>
      <c r="Y52" s="126">
        <v>31</v>
      </c>
      <c r="AC52" s="126">
        <v>0</v>
      </c>
      <c r="AD52" s="128">
        <v>16</v>
      </c>
      <c r="AE52" s="129">
        <f t="shared" si="4"/>
        <v>403</v>
      </c>
    </row>
    <row r="53" spans="1:31" s="72" customFormat="1" ht="16.5">
      <c r="A53" s="72">
        <v>20</v>
      </c>
      <c r="B53" s="127">
        <v>15</v>
      </c>
      <c r="C53" s="127">
        <v>386</v>
      </c>
      <c r="D53" s="127" t="s">
        <v>345</v>
      </c>
      <c r="E53" s="127" t="s">
        <v>345</v>
      </c>
      <c r="F53" s="127">
        <v>1717</v>
      </c>
      <c r="G53" s="127" t="s">
        <v>33</v>
      </c>
      <c r="H53" s="548">
        <v>564</v>
      </c>
      <c r="I53" s="126">
        <v>19</v>
      </c>
      <c r="J53" s="126">
        <v>63</v>
      </c>
      <c r="K53" s="126">
        <v>92</v>
      </c>
      <c r="L53" s="126">
        <v>3</v>
      </c>
      <c r="M53" s="126">
        <v>49</v>
      </c>
      <c r="N53" s="126">
        <v>0</v>
      </c>
      <c r="O53" s="126">
        <v>8</v>
      </c>
      <c r="P53" s="126">
        <v>3</v>
      </c>
      <c r="Q53" s="126">
        <v>7</v>
      </c>
      <c r="R53" s="126">
        <v>52</v>
      </c>
      <c r="T53" s="126">
        <v>4</v>
      </c>
      <c r="U53" s="126">
        <v>7</v>
      </c>
      <c r="V53" s="126">
        <v>1</v>
      </c>
      <c r="X53" s="126">
        <v>1</v>
      </c>
      <c r="Y53" s="126">
        <v>10</v>
      </c>
      <c r="AC53" s="126">
        <v>0</v>
      </c>
      <c r="AD53" s="128">
        <v>14</v>
      </c>
      <c r="AE53" s="129">
        <f t="shared" si="4"/>
        <v>333</v>
      </c>
    </row>
    <row r="54" spans="1:31" s="72" customFormat="1" ht="16.5">
      <c r="A54" s="72">
        <v>21</v>
      </c>
      <c r="B54" s="127">
        <v>15</v>
      </c>
      <c r="C54" s="127">
        <v>386</v>
      </c>
      <c r="D54" s="127" t="s">
        <v>345</v>
      </c>
      <c r="E54" s="127" t="s">
        <v>345</v>
      </c>
      <c r="F54" s="127">
        <v>1717</v>
      </c>
      <c r="G54" s="127" t="s">
        <v>34</v>
      </c>
      <c r="H54" s="548">
        <v>564</v>
      </c>
      <c r="I54" s="126">
        <v>23</v>
      </c>
      <c r="J54" s="126">
        <v>63</v>
      </c>
      <c r="K54" s="126">
        <v>98</v>
      </c>
      <c r="L54" s="126">
        <v>4</v>
      </c>
      <c r="M54" s="126">
        <v>43</v>
      </c>
      <c r="N54" s="126">
        <v>0</v>
      </c>
      <c r="O54" s="126">
        <v>10</v>
      </c>
      <c r="P54" s="126">
        <v>1</v>
      </c>
      <c r="Q54" s="126">
        <v>9</v>
      </c>
      <c r="R54" s="126">
        <v>53</v>
      </c>
      <c r="T54" s="126">
        <v>5</v>
      </c>
      <c r="U54" s="126">
        <v>5</v>
      </c>
      <c r="V54" s="126">
        <v>2</v>
      </c>
      <c r="X54" s="126">
        <v>1</v>
      </c>
      <c r="Y54" s="126">
        <v>13</v>
      </c>
      <c r="AC54" s="126">
        <v>0</v>
      </c>
      <c r="AD54" s="128">
        <v>12</v>
      </c>
      <c r="AE54" s="129">
        <f t="shared" si="4"/>
        <v>342</v>
      </c>
    </row>
    <row r="55" spans="1:31" s="72" customFormat="1" ht="16.5">
      <c r="A55" s="72">
        <v>22</v>
      </c>
      <c r="B55" s="127">
        <v>15</v>
      </c>
      <c r="C55" s="127">
        <v>386</v>
      </c>
      <c r="D55" s="127" t="s">
        <v>345</v>
      </c>
      <c r="E55" s="127" t="s">
        <v>345</v>
      </c>
      <c r="F55" s="127">
        <v>1717</v>
      </c>
      <c r="G55" s="127" t="s">
        <v>35</v>
      </c>
      <c r="H55" s="548">
        <v>563</v>
      </c>
      <c r="I55" s="126">
        <v>13</v>
      </c>
      <c r="J55" s="126">
        <v>78</v>
      </c>
      <c r="K55" s="126">
        <v>96</v>
      </c>
      <c r="L55" s="126">
        <v>8</v>
      </c>
      <c r="M55" s="126">
        <v>41</v>
      </c>
      <c r="N55" s="126">
        <v>1</v>
      </c>
      <c r="O55" s="126">
        <v>3</v>
      </c>
      <c r="P55" s="126">
        <v>3</v>
      </c>
      <c r="Q55" s="126">
        <v>8</v>
      </c>
      <c r="R55" s="126">
        <v>30</v>
      </c>
      <c r="T55" s="126">
        <v>6</v>
      </c>
      <c r="U55" s="126">
        <v>6</v>
      </c>
      <c r="V55" s="126">
        <v>3</v>
      </c>
      <c r="X55" s="126">
        <v>5</v>
      </c>
      <c r="Y55" s="126">
        <v>8</v>
      </c>
      <c r="AC55" s="126">
        <v>0</v>
      </c>
      <c r="AD55" s="128">
        <v>5</v>
      </c>
      <c r="AE55" s="129">
        <f t="shared" si="4"/>
        <v>314</v>
      </c>
    </row>
    <row r="56" spans="1:31" s="72" customFormat="1" ht="16.5">
      <c r="A56" s="72">
        <v>23</v>
      </c>
      <c r="B56" s="127">
        <v>15</v>
      </c>
      <c r="C56" s="127">
        <v>386</v>
      </c>
      <c r="D56" s="127" t="s">
        <v>345</v>
      </c>
      <c r="E56" s="127" t="s">
        <v>345</v>
      </c>
      <c r="F56" s="127">
        <v>1717</v>
      </c>
      <c r="G56" s="127" t="s">
        <v>199</v>
      </c>
      <c r="H56" s="548">
        <v>563</v>
      </c>
      <c r="I56" s="126">
        <v>14</v>
      </c>
      <c r="J56" s="126">
        <v>56</v>
      </c>
      <c r="K56" s="126">
        <v>87</v>
      </c>
      <c r="L56" s="126">
        <v>6</v>
      </c>
      <c r="M56" s="126">
        <v>38</v>
      </c>
      <c r="N56" s="126">
        <v>1</v>
      </c>
      <c r="O56" s="126">
        <v>6</v>
      </c>
      <c r="P56" s="126">
        <v>5</v>
      </c>
      <c r="Q56" s="126">
        <v>5</v>
      </c>
      <c r="R56" s="126">
        <v>54</v>
      </c>
      <c r="T56" s="126">
        <v>5</v>
      </c>
      <c r="U56" s="126">
        <v>7</v>
      </c>
      <c r="V56" s="126">
        <v>2</v>
      </c>
      <c r="X56" s="126">
        <v>3</v>
      </c>
      <c r="Y56" s="126">
        <v>14</v>
      </c>
      <c r="AC56" s="126">
        <v>0</v>
      </c>
      <c r="AD56" s="128">
        <v>6</v>
      </c>
      <c r="AE56" s="129">
        <f t="shared" si="4"/>
        <v>309</v>
      </c>
    </row>
    <row r="57" spans="1:31" s="72" customFormat="1" ht="16.5">
      <c r="A57" s="72">
        <v>24</v>
      </c>
      <c r="B57" s="127">
        <v>15</v>
      </c>
      <c r="C57" s="127">
        <v>386</v>
      </c>
      <c r="D57" s="127" t="s">
        <v>345</v>
      </c>
      <c r="E57" s="127" t="s">
        <v>345</v>
      </c>
      <c r="F57" s="127">
        <v>1718</v>
      </c>
      <c r="G57" s="127" t="s">
        <v>33</v>
      </c>
      <c r="H57" s="603">
        <v>658</v>
      </c>
      <c r="I57" s="126">
        <v>20</v>
      </c>
      <c r="J57" s="126">
        <v>49</v>
      </c>
      <c r="K57" s="126">
        <v>98</v>
      </c>
      <c r="L57" s="126">
        <v>0</v>
      </c>
      <c r="M57" s="126">
        <v>47</v>
      </c>
      <c r="N57" s="126">
        <v>2</v>
      </c>
      <c r="O57" s="126">
        <v>13</v>
      </c>
      <c r="P57" s="126">
        <v>3</v>
      </c>
      <c r="Q57" s="126">
        <v>13</v>
      </c>
      <c r="R57" s="126">
        <v>121</v>
      </c>
      <c r="T57" s="126">
        <v>10</v>
      </c>
      <c r="U57" s="126">
        <v>7</v>
      </c>
      <c r="V57" s="126">
        <v>0</v>
      </c>
      <c r="X57" s="126">
        <v>8</v>
      </c>
      <c r="Y57" s="126">
        <v>16</v>
      </c>
      <c r="AC57" s="126">
        <v>0</v>
      </c>
      <c r="AD57" s="128">
        <v>9</v>
      </c>
      <c r="AE57" s="129">
        <f t="shared" si="4"/>
        <v>416</v>
      </c>
    </row>
    <row r="58" spans="1:31" s="72" customFormat="1" ht="16.5">
      <c r="A58" s="72">
        <v>25</v>
      </c>
      <c r="B58" s="127">
        <v>15</v>
      </c>
      <c r="C58" s="127">
        <v>386</v>
      </c>
      <c r="D58" s="127" t="s">
        <v>345</v>
      </c>
      <c r="E58" s="127" t="s">
        <v>345</v>
      </c>
      <c r="F58" s="127">
        <v>1718</v>
      </c>
      <c r="G58" s="127" t="s">
        <v>34</v>
      </c>
      <c r="H58" s="603">
        <v>658</v>
      </c>
      <c r="I58" s="126">
        <v>15</v>
      </c>
      <c r="J58" s="126">
        <v>56</v>
      </c>
      <c r="K58" s="126">
        <v>107</v>
      </c>
      <c r="L58" s="126">
        <v>3</v>
      </c>
      <c r="M58" s="126">
        <v>44</v>
      </c>
      <c r="N58" s="126">
        <v>0</v>
      </c>
      <c r="O58" s="126">
        <v>9</v>
      </c>
      <c r="P58" s="126">
        <v>5</v>
      </c>
      <c r="Q58" s="126">
        <v>12</v>
      </c>
      <c r="R58" s="126">
        <v>64</v>
      </c>
      <c r="T58" s="126">
        <v>20</v>
      </c>
      <c r="U58" s="126">
        <v>5</v>
      </c>
      <c r="V58" s="126">
        <v>4</v>
      </c>
      <c r="X58" s="126">
        <v>5</v>
      </c>
      <c r="Y58" s="126">
        <v>11</v>
      </c>
      <c r="AC58" s="126">
        <v>0</v>
      </c>
      <c r="AD58" s="128">
        <v>8</v>
      </c>
      <c r="AE58" s="129">
        <f t="shared" si="4"/>
        <v>368</v>
      </c>
    </row>
    <row r="59" spans="1:31" s="72" customFormat="1" ht="16.5">
      <c r="A59" s="72">
        <v>26</v>
      </c>
      <c r="B59" s="127">
        <v>15</v>
      </c>
      <c r="C59" s="127">
        <v>386</v>
      </c>
      <c r="D59" s="127" t="s">
        <v>345</v>
      </c>
      <c r="E59" s="127" t="s">
        <v>345</v>
      </c>
      <c r="F59" s="127">
        <v>1718</v>
      </c>
      <c r="G59" s="127" t="s">
        <v>35</v>
      </c>
      <c r="H59" s="548">
        <v>657</v>
      </c>
      <c r="I59" s="126">
        <v>9</v>
      </c>
      <c r="J59" s="126">
        <v>66</v>
      </c>
      <c r="K59" s="126">
        <v>93</v>
      </c>
      <c r="L59" s="126">
        <v>2</v>
      </c>
      <c r="M59" s="126">
        <v>32</v>
      </c>
      <c r="N59" s="126">
        <v>1</v>
      </c>
      <c r="O59" s="126">
        <v>15</v>
      </c>
      <c r="P59" s="126">
        <v>2</v>
      </c>
      <c r="Q59" s="126">
        <v>24</v>
      </c>
      <c r="R59" s="126">
        <v>70</v>
      </c>
      <c r="T59" s="126">
        <v>12</v>
      </c>
      <c r="U59" s="126">
        <v>10</v>
      </c>
      <c r="V59" s="126">
        <v>0</v>
      </c>
      <c r="X59" s="126">
        <v>1</v>
      </c>
      <c r="Y59" s="126">
        <v>19</v>
      </c>
      <c r="AC59" s="126">
        <v>0</v>
      </c>
      <c r="AD59" s="128">
        <v>14</v>
      </c>
      <c r="AE59" s="129">
        <f t="shared" si="4"/>
        <v>370</v>
      </c>
    </row>
    <row r="60" spans="1:31" s="72" customFormat="1" ht="16.5">
      <c r="A60" s="72">
        <v>27</v>
      </c>
      <c r="B60" s="127">
        <v>15</v>
      </c>
      <c r="C60" s="127">
        <v>386</v>
      </c>
      <c r="D60" s="127" t="s">
        <v>345</v>
      </c>
      <c r="E60" s="127" t="s">
        <v>345</v>
      </c>
      <c r="F60" s="127">
        <v>1718</v>
      </c>
      <c r="G60" s="127" t="s">
        <v>199</v>
      </c>
      <c r="H60" s="548">
        <v>657</v>
      </c>
      <c r="I60" s="126">
        <v>18</v>
      </c>
      <c r="J60" s="126">
        <v>61</v>
      </c>
      <c r="K60" s="126">
        <v>5</v>
      </c>
      <c r="L60" s="126">
        <v>4</v>
      </c>
      <c r="M60" s="126">
        <v>40</v>
      </c>
      <c r="N60" s="126">
        <v>0</v>
      </c>
      <c r="O60" s="126">
        <v>9</v>
      </c>
      <c r="P60" s="126">
        <v>3</v>
      </c>
      <c r="Q60" s="126">
        <v>14</v>
      </c>
      <c r="R60" s="126">
        <v>56</v>
      </c>
      <c r="T60" s="126">
        <v>12</v>
      </c>
      <c r="U60" s="126">
        <v>6</v>
      </c>
      <c r="V60" s="126">
        <v>1</v>
      </c>
      <c r="X60" s="126">
        <v>7</v>
      </c>
      <c r="Y60" s="126">
        <v>12</v>
      </c>
      <c r="AC60" s="126">
        <v>0</v>
      </c>
      <c r="AD60" s="128">
        <v>17</v>
      </c>
      <c r="AE60" s="129">
        <f t="shared" si="4"/>
        <v>265</v>
      </c>
    </row>
    <row r="61" spans="1:31" s="72" customFormat="1" ht="16.5">
      <c r="A61" s="72">
        <v>28</v>
      </c>
      <c r="B61" s="127">
        <v>15</v>
      </c>
      <c r="C61" s="127">
        <v>386</v>
      </c>
      <c r="D61" s="127" t="s">
        <v>345</v>
      </c>
      <c r="E61" s="127" t="s">
        <v>345</v>
      </c>
      <c r="F61" s="127">
        <v>1718</v>
      </c>
      <c r="G61" s="127" t="s">
        <v>337</v>
      </c>
      <c r="H61" s="548">
        <v>657</v>
      </c>
      <c r="I61" s="126">
        <v>21</v>
      </c>
      <c r="J61" s="126">
        <v>55</v>
      </c>
      <c r="K61" s="126">
        <v>87</v>
      </c>
      <c r="L61" s="126">
        <v>4</v>
      </c>
      <c r="M61" s="126">
        <v>49</v>
      </c>
      <c r="N61" s="126">
        <v>3</v>
      </c>
      <c r="O61" s="126">
        <v>22</v>
      </c>
      <c r="P61" s="126">
        <v>7</v>
      </c>
      <c r="Q61" s="126">
        <v>17</v>
      </c>
      <c r="R61" s="126">
        <v>82</v>
      </c>
      <c r="T61" s="126">
        <v>12</v>
      </c>
      <c r="U61" s="126">
        <v>7</v>
      </c>
      <c r="V61" s="126">
        <v>1</v>
      </c>
      <c r="X61" s="126">
        <v>10</v>
      </c>
      <c r="Y61" s="126">
        <v>4</v>
      </c>
      <c r="AC61" s="126">
        <v>0</v>
      </c>
      <c r="AD61" s="128">
        <v>15</v>
      </c>
      <c r="AE61" s="129">
        <f t="shared" si="4"/>
        <v>396</v>
      </c>
    </row>
    <row r="62" spans="1:31" s="72" customFormat="1" ht="16.5">
      <c r="A62" s="72">
        <v>29</v>
      </c>
      <c r="B62" s="127">
        <v>15</v>
      </c>
      <c r="C62" s="127">
        <v>386</v>
      </c>
      <c r="D62" s="127" t="s">
        <v>345</v>
      </c>
      <c r="E62" s="127" t="s">
        <v>345</v>
      </c>
      <c r="F62" s="127">
        <v>1718</v>
      </c>
      <c r="G62" s="127" t="s">
        <v>338</v>
      </c>
      <c r="H62" s="548">
        <v>657</v>
      </c>
      <c r="I62" s="126">
        <v>14</v>
      </c>
      <c r="J62" s="126">
        <v>56</v>
      </c>
      <c r="K62" s="126">
        <v>94</v>
      </c>
      <c r="L62" s="126">
        <v>4</v>
      </c>
      <c r="M62" s="126">
        <v>43</v>
      </c>
      <c r="N62" s="126">
        <v>0</v>
      </c>
      <c r="O62" s="126">
        <v>19</v>
      </c>
      <c r="P62" s="126">
        <v>5</v>
      </c>
      <c r="Q62" s="126">
        <v>23</v>
      </c>
      <c r="R62" s="126">
        <v>78</v>
      </c>
      <c r="T62" s="126">
        <v>11</v>
      </c>
      <c r="U62" s="126">
        <v>5</v>
      </c>
      <c r="V62" s="126">
        <v>2</v>
      </c>
      <c r="X62" s="126">
        <v>9</v>
      </c>
      <c r="Y62" s="126">
        <v>12</v>
      </c>
      <c r="AC62" s="126">
        <v>0</v>
      </c>
      <c r="AD62" s="128">
        <v>15</v>
      </c>
      <c r="AE62" s="129">
        <f t="shared" si="4"/>
        <v>390</v>
      </c>
    </row>
    <row r="63" spans="1:31" s="72" customFormat="1" ht="16.5">
      <c r="A63" s="72">
        <v>30</v>
      </c>
      <c r="B63" s="127">
        <v>15</v>
      </c>
      <c r="C63" s="127">
        <v>386</v>
      </c>
      <c r="D63" s="127" t="s">
        <v>345</v>
      </c>
      <c r="E63" s="127" t="s">
        <v>345</v>
      </c>
      <c r="F63" s="127">
        <v>1718</v>
      </c>
      <c r="G63" s="127" t="s">
        <v>36</v>
      </c>
      <c r="H63" s="548"/>
      <c r="I63" s="126">
        <v>9</v>
      </c>
      <c r="J63" s="126">
        <v>17</v>
      </c>
      <c r="K63" s="126">
        <v>30</v>
      </c>
      <c r="L63" s="126">
        <v>0</v>
      </c>
      <c r="M63" s="126">
        <v>11</v>
      </c>
      <c r="N63" s="126">
        <v>2</v>
      </c>
      <c r="O63" s="126">
        <v>2</v>
      </c>
      <c r="P63" s="126">
        <v>6</v>
      </c>
      <c r="Q63" s="126">
        <v>3</v>
      </c>
      <c r="R63" s="126">
        <v>36</v>
      </c>
      <c r="T63" s="126">
        <v>4</v>
      </c>
      <c r="U63" s="126">
        <v>2</v>
      </c>
      <c r="V63" s="126">
        <v>0</v>
      </c>
      <c r="X63" s="126">
        <v>1</v>
      </c>
      <c r="Y63" s="126">
        <v>3</v>
      </c>
      <c r="AC63" s="126">
        <v>0</v>
      </c>
      <c r="AD63" s="128">
        <v>1</v>
      </c>
      <c r="AE63" s="129">
        <f t="shared" si="4"/>
        <v>127</v>
      </c>
    </row>
    <row r="64" spans="1:31" s="72" customFormat="1" ht="16.5">
      <c r="A64" s="72">
        <v>31</v>
      </c>
      <c r="B64" s="127">
        <v>15</v>
      </c>
      <c r="C64" s="127">
        <v>386</v>
      </c>
      <c r="D64" s="127" t="s">
        <v>345</v>
      </c>
      <c r="E64" s="127" t="s">
        <v>345</v>
      </c>
      <c r="F64" s="127">
        <v>1719</v>
      </c>
      <c r="G64" s="127" t="s">
        <v>33</v>
      </c>
      <c r="H64" s="603">
        <v>637</v>
      </c>
      <c r="I64" s="126">
        <v>20</v>
      </c>
      <c r="J64" s="126">
        <v>99</v>
      </c>
      <c r="K64" s="126">
        <v>66</v>
      </c>
      <c r="L64" s="126">
        <v>1</v>
      </c>
      <c r="M64" s="126">
        <v>54</v>
      </c>
      <c r="N64" s="126">
        <v>4</v>
      </c>
      <c r="O64" s="126">
        <v>4</v>
      </c>
      <c r="P64" s="126">
        <v>8</v>
      </c>
      <c r="Q64" s="126">
        <v>20</v>
      </c>
      <c r="R64" s="126">
        <v>85</v>
      </c>
      <c r="T64" s="126">
        <v>8</v>
      </c>
      <c r="U64" s="126">
        <v>3</v>
      </c>
      <c r="V64" s="126">
        <v>0</v>
      </c>
      <c r="X64" s="126">
        <v>5</v>
      </c>
      <c r="Y64" s="126">
        <v>12</v>
      </c>
      <c r="AC64" s="126">
        <v>2</v>
      </c>
      <c r="AD64" s="128">
        <v>12</v>
      </c>
      <c r="AE64" s="129">
        <f t="shared" si="4"/>
        <v>403</v>
      </c>
    </row>
    <row r="65" spans="1:31" s="72" customFormat="1" ht="16.5">
      <c r="A65" s="72">
        <v>32</v>
      </c>
      <c r="B65" s="127">
        <v>15</v>
      </c>
      <c r="C65" s="127">
        <v>386</v>
      </c>
      <c r="D65" s="127" t="s">
        <v>345</v>
      </c>
      <c r="E65" s="127" t="s">
        <v>345</v>
      </c>
      <c r="F65" s="127">
        <v>1719</v>
      </c>
      <c r="G65" s="127" t="s">
        <v>34</v>
      </c>
      <c r="H65" s="548">
        <v>636</v>
      </c>
      <c r="I65" s="126">
        <v>23</v>
      </c>
      <c r="J65" s="126">
        <v>76</v>
      </c>
      <c r="K65" s="126">
        <v>65</v>
      </c>
      <c r="L65" s="126">
        <v>6</v>
      </c>
      <c r="M65" s="126">
        <v>29</v>
      </c>
      <c r="N65" s="126">
        <v>4</v>
      </c>
      <c r="O65" s="126">
        <v>9</v>
      </c>
      <c r="P65" s="126">
        <v>5</v>
      </c>
      <c r="Q65" s="126">
        <v>18</v>
      </c>
      <c r="R65" s="126">
        <v>88</v>
      </c>
      <c r="T65" s="126">
        <v>6</v>
      </c>
      <c r="U65" s="126">
        <v>3</v>
      </c>
      <c r="V65" s="126">
        <v>1</v>
      </c>
      <c r="X65" s="126">
        <v>1</v>
      </c>
      <c r="Y65" s="126">
        <v>29</v>
      </c>
      <c r="AC65" s="126">
        <v>0</v>
      </c>
      <c r="AD65" s="128">
        <v>6</v>
      </c>
      <c r="AE65" s="129">
        <f t="shared" si="4"/>
        <v>369</v>
      </c>
    </row>
    <row r="66" spans="1:31" s="72" customFormat="1" ht="16.5">
      <c r="A66" s="72">
        <v>33</v>
      </c>
      <c r="B66" s="127">
        <v>15</v>
      </c>
      <c r="C66" s="127">
        <v>386</v>
      </c>
      <c r="D66" s="127" t="s">
        <v>345</v>
      </c>
      <c r="E66" s="127" t="s">
        <v>345</v>
      </c>
      <c r="F66" s="127">
        <v>1719</v>
      </c>
      <c r="G66" s="127" t="s">
        <v>35</v>
      </c>
      <c r="H66" s="548">
        <v>636</v>
      </c>
      <c r="I66" s="126">
        <v>20</v>
      </c>
      <c r="J66" s="126">
        <v>75</v>
      </c>
      <c r="K66" s="126">
        <v>79</v>
      </c>
      <c r="L66" s="126">
        <v>9</v>
      </c>
      <c r="M66" s="126">
        <v>31</v>
      </c>
      <c r="N66" s="126">
        <v>1</v>
      </c>
      <c r="O66" s="126">
        <v>20</v>
      </c>
      <c r="P66" s="126">
        <v>3</v>
      </c>
      <c r="Q66" s="126">
        <v>16</v>
      </c>
      <c r="R66" s="126">
        <v>81</v>
      </c>
      <c r="T66" s="126">
        <v>8</v>
      </c>
      <c r="U66" s="126">
        <v>4</v>
      </c>
      <c r="V66" s="126">
        <v>0</v>
      </c>
      <c r="X66" s="126">
        <v>7</v>
      </c>
      <c r="Y66" s="126">
        <v>17</v>
      </c>
      <c r="AC66" s="126">
        <v>2</v>
      </c>
      <c r="AD66" s="128">
        <v>10</v>
      </c>
      <c r="AE66" s="129">
        <f t="shared" ref="AE66:AE97" si="5">SUM(I66:AD66)</f>
        <v>383</v>
      </c>
    </row>
    <row r="67" spans="1:31" s="72" customFormat="1" ht="16.5">
      <c r="A67" s="72">
        <v>34</v>
      </c>
      <c r="B67" s="127">
        <v>15</v>
      </c>
      <c r="C67" s="127">
        <v>386</v>
      </c>
      <c r="D67" s="127" t="s">
        <v>345</v>
      </c>
      <c r="E67" s="127" t="s">
        <v>345</v>
      </c>
      <c r="F67" s="127">
        <v>1719</v>
      </c>
      <c r="G67" s="127" t="s">
        <v>199</v>
      </c>
      <c r="H67" s="603">
        <v>636</v>
      </c>
      <c r="I67" s="126">
        <v>19</v>
      </c>
      <c r="J67" s="126">
        <v>68</v>
      </c>
      <c r="K67" s="126">
        <v>73</v>
      </c>
      <c r="L67" s="126">
        <v>3</v>
      </c>
      <c r="M67" s="126">
        <v>43</v>
      </c>
      <c r="N67" s="126">
        <v>5</v>
      </c>
      <c r="O67" s="126">
        <v>7</v>
      </c>
      <c r="P67" s="126">
        <v>6</v>
      </c>
      <c r="Q67" s="126">
        <v>11</v>
      </c>
      <c r="R67" s="126">
        <v>96</v>
      </c>
      <c r="T67" s="126">
        <v>11</v>
      </c>
      <c r="U67" s="126">
        <v>2</v>
      </c>
      <c r="V67" s="126">
        <v>1</v>
      </c>
      <c r="X67" s="126">
        <v>8</v>
      </c>
      <c r="Y67" s="126">
        <v>18</v>
      </c>
      <c r="AC67" s="126">
        <v>0</v>
      </c>
      <c r="AD67" s="128">
        <v>6</v>
      </c>
      <c r="AE67" s="129">
        <f t="shared" si="5"/>
        <v>377</v>
      </c>
    </row>
    <row r="68" spans="1:31" s="72" customFormat="1" ht="16.5">
      <c r="A68" s="72">
        <v>35</v>
      </c>
      <c r="B68" s="127">
        <v>15</v>
      </c>
      <c r="C68" s="127">
        <v>386</v>
      </c>
      <c r="D68" s="127" t="s">
        <v>345</v>
      </c>
      <c r="E68" s="127" t="s">
        <v>345</v>
      </c>
      <c r="F68" s="127">
        <v>1720</v>
      </c>
      <c r="G68" s="127" t="s">
        <v>33</v>
      </c>
      <c r="H68" s="548">
        <v>748</v>
      </c>
      <c r="I68" s="126">
        <v>28</v>
      </c>
      <c r="J68" s="126">
        <v>77</v>
      </c>
      <c r="K68" s="126">
        <v>68</v>
      </c>
      <c r="L68" s="126">
        <v>3</v>
      </c>
      <c r="M68" s="126">
        <v>34</v>
      </c>
      <c r="N68" s="126">
        <v>4</v>
      </c>
      <c r="O68" s="126">
        <v>7</v>
      </c>
      <c r="P68" s="126">
        <v>15</v>
      </c>
      <c r="Q68" s="126">
        <v>12</v>
      </c>
      <c r="R68" s="126">
        <v>112</v>
      </c>
      <c r="T68" s="126">
        <v>8</v>
      </c>
      <c r="U68" s="126">
        <v>0</v>
      </c>
      <c r="V68" s="126">
        <v>5</v>
      </c>
      <c r="X68" s="126">
        <v>6</v>
      </c>
      <c r="Y68" s="126">
        <v>22</v>
      </c>
      <c r="AC68" s="126">
        <v>1</v>
      </c>
      <c r="AD68" s="128">
        <v>14</v>
      </c>
      <c r="AE68" s="129">
        <f t="shared" si="5"/>
        <v>416</v>
      </c>
    </row>
    <row r="69" spans="1:31" s="72" customFormat="1" ht="16.5">
      <c r="A69" s="72">
        <v>36</v>
      </c>
      <c r="B69" s="127">
        <v>15</v>
      </c>
      <c r="C69" s="127">
        <v>386</v>
      </c>
      <c r="D69" s="127" t="s">
        <v>345</v>
      </c>
      <c r="E69" s="127" t="s">
        <v>345</v>
      </c>
      <c r="F69" s="127">
        <v>1720</v>
      </c>
      <c r="G69" s="127" t="s">
        <v>34</v>
      </c>
      <c r="H69" s="548">
        <v>748</v>
      </c>
      <c r="I69" s="126">
        <v>39</v>
      </c>
      <c r="J69" s="126">
        <v>83</v>
      </c>
      <c r="K69" s="126">
        <v>71</v>
      </c>
      <c r="L69" s="126">
        <v>2</v>
      </c>
      <c r="M69" s="126">
        <v>48</v>
      </c>
      <c r="N69" s="126">
        <v>4</v>
      </c>
      <c r="O69" s="126">
        <v>4</v>
      </c>
      <c r="P69" s="126">
        <v>4</v>
      </c>
      <c r="Q69" s="126">
        <v>9</v>
      </c>
      <c r="R69" s="126">
        <v>78</v>
      </c>
      <c r="T69" s="126">
        <v>8</v>
      </c>
      <c r="U69" s="126">
        <v>8</v>
      </c>
      <c r="V69" s="126">
        <v>2</v>
      </c>
      <c r="X69" s="126">
        <v>13</v>
      </c>
      <c r="Y69" s="126">
        <v>22</v>
      </c>
      <c r="AC69" s="126">
        <v>1</v>
      </c>
      <c r="AD69" s="128">
        <v>12</v>
      </c>
      <c r="AE69" s="129">
        <f t="shared" si="5"/>
        <v>408</v>
      </c>
    </row>
    <row r="70" spans="1:31" s="72" customFormat="1" ht="16.5">
      <c r="A70" s="72">
        <v>37</v>
      </c>
      <c r="B70" s="127">
        <v>15</v>
      </c>
      <c r="C70" s="127">
        <v>386</v>
      </c>
      <c r="D70" s="127" t="s">
        <v>345</v>
      </c>
      <c r="E70" s="127" t="s">
        <v>345</v>
      </c>
      <c r="F70" s="127">
        <v>1720</v>
      </c>
      <c r="G70" s="127" t="s">
        <v>35</v>
      </c>
      <c r="H70" s="548">
        <v>748</v>
      </c>
      <c r="I70" s="126">
        <v>34</v>
      </c>
      <c r="J70" s="126">
        <v>96</v>
      </c>
      <c r="K70" s="126">
        <v>56</v>
      </c>
      <c r="L70" s="126">
        <v>2</v>
      </c>
      <c r="M70" s="126">
        <v>35</v>
      </c>
      <c r="N70" s="126">
        <v>6</v>
      </c>
      <c r="O70" s="126">
        <v>2</v>
      </c>
      <c r="P70" s="126">
        <v>9</v>
      </c>
      <c r="Q70" s="126">
        <v>21</v>
      </c>
      <c r="R70" s="126">
        <v>102</v>
      </c>
      <c r="T70" s="126">
        <v>13</v>
      </c>
      <c r="U70" s="126">
        <v>2</v>
      </c>
      <c r="V70" s="126">
        <v>2</v>
      </c>
      <c r="X70" s="126">
        <v>5</v>
      </c>
      <c r="Y70" s="126">
        <v>13</v>
      </c>
      <c r="AC70" s="126">
        <v>2</v>
      </c>
      <c r="AD70" s="128">
        <v>9</v>
      </c>
      <c r="AE70" s="129">
        <f t="shared" si="5"/>
        <v>409</v>
      </c>
    </row>
    <row r="71" spans="1:31" s="72" customFormat="1" ht="16.5">
      <c r="A71" s="72">
        <v>38</v>
      </c>
      <c r="B71" s="127">
        <v>15</v>
      </c>
      <c r="C71" s="127">
        <v>386</v>
      </c>
      <c r="D71" s="127" t="s">
        <v>345</v>
      </c>
      <c r="E71" s="127" t="s">
        <v>345</v>
      </c>
      <c r="F71" s="127">
        <v>1720</v>
      </c>
      <c r="G71" s="127" t="s">
        <v>199</v>
      </c>
      <c r="H71" s="548">
        <v>748</v>
      </c>
      <c r="I71" s="126">
        <v>39</v>
      </c>
      <c r="J71" s="126">
        <v>84</v>
      </c>
      <c r="K71" s="126">
        <v>59</v>
      </c>
      <c r="L71" s="126">
        <v>1</v>
      </c>
      <c r="M71" s="126">
        <v>44</v>
      </c>
      <c r="N71" s="126">
        <v>5</v>
      </c>
      <c r="O71" s="126">
        <v>12</v>
      </c>
      <c r="P71" s="126">
        <v>3</v>
      </c>
      <c r="Q71" s="126">
        <v>25</v>
      </c>
      <c r="R71" s="126">
        <v>82</v>
      </c>
      <c r="T71" s="126">
        <v>5</v>
      </c>
      <c r="U71" s="126">
        <v>6</v>
      </c>
      <c r="V71" s="126">
        <v>2</v>
      </c>
      <c r="X71" s="126">
        <v>13</v>
      </c>
      <c r="Y71" s="126">
        <v>12</v>
      </c>
      <c r="AC71" s="126">
        <v>0</v>
      </c>
      <c r="AD71" s="128">
        <v>9</v>
      </c>
      <c r="AE71" s="129">
        <f t="shared" si="5"/>
        <v>401</v>
      </c>
    </row>
    <row r="72" spans="1:31" s="72" customFormat="1" ht="16.5">
      <c r="A72" s="72">
        <v>39</v>
      </c>
      <c r="B72" s="127">
        <v>15</v>
      </c>
      <c r="C72" s="127">
        <v>386</v>
      </c>
      <c r="D72" s="127" t="s">
        <v>345</v>
      </c>
      <c r="E72" s="127" t="s">
        <v>345</v>
      </c>
      <c r="F72" s="127">
        <v>1720</v>
      </c>
      <c r="G72" s="127" t="s">
        <v>337</v>
      </c>
      <c r="H72" s="548">
        <v>748</v>
      </c>
      <c r="I72" s="126">
        <v>40</v>
      </c>
      <c r="J72" s="126">
        <v>78</v>
      </c>
      <c r="K72" s="126">
        <v>55</v>
      </c>
      <c r="L72" s="126">
        <v>3</v>
      </c>
      <c r="M72" s="126">
        <v>54</v>
      </c>
      <c r="N72" s="126">
        <v>3</v>
      </c>
      <c r="O72" s="126">
        <v>4</v>
      </c>
      <c r="P72" s="126">
        <v>4</v>
      </c>
      <c r="Q72" s="126">
        <v>13</v>
      </c>
      <c r="R72" s="126">
        <v>103</v>
      </c>
      <c r="T72" s="126">
        <v>13</v>
      </c>
      <c r="U72" s="126">
        <v>3</v>
      </c>
      <c r="V72" s="126">
        <v>0</v>
      </c>
      <c r="X72" s="126">
        <v>0</v>
      </c>
      <c r="Y72" s="126">
        <v>0</v>
      </c>
      <c r="AC72" s="126">
        <v>36</v>
      </c>
      <c r="AD72" s="128">
        <v>7</v>
      </c>
      <c r="AE72" s="129">
        <f t="shared" si="5"/>
        <v>416</v>
      </c>
    </row>
    <row r="73" spans="1:31" s="72" customFormat="1" ht="16.5">
      <c r="A73" s="72">
        <v>40</v>
      </c>
      <c r="B73" s="127">
        <v>15</v>
      </c>
      <c r="C73" s="127">
        <v>386</v>
      </c>
      <c r="D73" s="127" t="s">
        <v>345</v>
      </c>
      <c r="E73" s="127" t="s">
        <v>345</v>
      </c>
      <c r="F73" s="127">
        <v>1720</v>
      </c>
      <c r="G73" s="127" t="s">
        <v>338</v>
      </c>
      <c r="H73" s="548">
        <v>748</v>
      </c>
      <c r="I73" s="126">
        <v>36</v>
      </c>
      <c r="J73" s="126">
        <v>84</v>
      </c>
      <c r="K73" s="126">
        <v>54</v>
      </c>
      <c r="L73" s="126">
        <v>6</v>
      </c>
      <c r="M73" s="126">
        <v>27</v>
      </c>
      <c r="N73" s="126">
        <v>2</v>
      </c>
      <c r="O73" s="126">
        <v>5</v>
      </c>
      <c r="P73" s="126">
        <v>4</v>
      </c>
      <c r="Q73" s="126">
        <v>24</v>
      </c>
      <c r="R73" s="126">
        <v>96</v>
      </c>
      <c r="T73" s="126">
        <v>8</v>
      </c>
      <c r="U73" s="126">
        <v>3</v>
      </c>
      <c r="V73" s="126">
        <v>0</v>
      </c>
      <c r="X73" s="126">
        <v>11</v>
      </c>
      <c r="Y73" s="126">
        <v>13</v>
      </c>
      <c r="AC73" s="126">
        <v>0</v>
      </c>
      <c r="AD73" s="128">
        <v>7</v>
      </c>
      <c r="AE73" s="129">
        <f t="shared" si="5"/>
        <v>380</v>
      </c>
    </row>
    <row r="74" spans="1:31" s="72" customFormat="1" ht="16.5">
      <c r="A74" s="72">
        <v>41</v>
      </c>
      <c r="B74" s="127">
        <v>15</v>
      </c>
      <c r="C74" s="127">
        <v>386</v>
      </c>
      <c r="D74" s="127" t="s">
        <v>345</v>
      </c>
      <c r="E74" s="127" t="s">
        <v>345</v>
      </c>
      <c r="F74" s="127">
        <v>1720</v>
      </c>
      <c r="G74" s="127" t="s">
        <v>346</v>
      </c>
      <c r="H74" s="548">
        <v>747</v>
      </c>
      <c r="I74" s="126">
        <v>28</v>
      </c>
      <c r="J74" s="126">
        <v>89</v>
      </c>
      <c r="K74" s="126">
        <v>58</v>
      </c>
      <c r="L74" s="126">
        <v>3</v>
      </c>
      <c r="M74" s="126">
        <v>37</v>
      </c>
      <c r="N74" s="126">
        <v>3</v>
      </c>
      <c r="O74" s="126">
        <v>3</v>
      </c>
      <c r="P74" s="126">
        <v>9</v>
      </c>
      <c r="Q74" s="126">
        <v>11</v>
      </c>
      <c r="R74" s="126">
        <v>80</v>
      </c>
      <c r="T74" s="126">
        <v>7</v>
      </c>
      <c r="U74" s="126">
        <v>4</v>
      </c>
      <c r="V74" s="126">
        <v>2</v>
      </c>
      <c r="X74" s="126">
        <v>7</v>
      </c>
      <c r="Y74" s="126">
        <v>21</v>
      </c>
      <c r="AC74" s="126">
        <v>0</v>
      </c>
      <c r="AD74" s="128">
        <v>17</v>
      </c>
      <c r="AE74" s="129">
        <f t="shared" si="5"/>
        <v>379</v>
      </c>
    </row>
    <row r="75" spans="1:31" s="72" customFormat="1" ht="16.5">
      <c r="A75" s="72">
        <v>42</v>
      </c>
      <c r="B75" s="127">
        <v>15</v>
      </c>
      <c r="C75" s="127">
        <v>386</v>
      </c>
      <c r="D75" s="127" t="s">
        <v>345</v>
      </c>
      <c r="E75" s="127" t="s">
        <v>345</v>
      </c>
      <c r="F75" s="127">
        <v>1720</v>
      </c>
      <c r="G75" s="127" t="s">
        <v>347</v>
      </c>
      <c r="H75" s="548">
        <v>747</v>
      </c>
      <c r="I75" s="126">
        <v>34</v>
      </c>
      <c r="J75" s="126">
        <v>101</v>
      </c>
      <c r="K75" s="126">
        <v>55</v>
      </c>
      <c r="L75" s="126">
        <v>4</v>
      </c>
      <c r="M75" s="126">
        <v>38</v>
      </c>
      <c r="N75" s="126">
        <v>1</v>
      </c>
      <c r="O75" s="126">
        <v>5</v>
      </c>
      <c r="P75" s="126">
        <v>13</v>
      </c>
      <c r="Q75" s="126">
        <v>12</v>
      </c>
      <c r="R75" s="126">
        <v>100</v>
      </c>
      <c r="T75" s="126">
        <v>13</v>
      </c>
      <c r="U75" s="126">
        <v>1</v>
      </c>
      <c r="V75" s="126">
        <v>3</v>
      </c>
      <c r="X75" s="126">
        <v>5</v>
      </c>
      <c r="Y75" s="126">
        <v>21</v>
      </c>
      <c r="AC75" s="126">
        <v>0</v>
      </c>
      <c r="AD75" s="128">
        <v>15</v>
      </c>
      <c r="AE75" s="129">
        <f t="shared" si="5"/>
        <v>421</v>
      </c>
    </row>
    <row r="76" spans="1:31" s="72" customFormat="1" ht="16.5">
      <c r="A76" s="72">
        <v>43</v>
      </c>
      <c r="B76" s="127">
        <v>15</v>
      </c>
      <c r="C76" s="127">
        <v>386</v>
      </c>
      <c r="D76" s="127" t="s">
        <v>345</v>
      </c>
      <c r="E76" s="127" t="s">
        <v>345</v>
      </c>
      <c r="F76" s="127">
        <v>1721</v>
      </c>
      <c r="G76" s="127" t="s">
        <v>33</v>
      </c>
      <c r="H76" s="548">
        <v>713</v>
      </c>
      <c r="I76" s="126">
        <v>12</v>
      </c>
      <c r="J76" s="126">
        <v>74</v>
      </c>
      <c r="K76" s="126">
        <v>72</v>
      </c>
      <c r="L76" s="126">
        <v>4</v>
      </c>
      <c r="M76" s="126">
        <v>49</v>
      </c>
      <c r="N76" s="126">
        <v>1</v>
      </c>
      <c r="O76" s="126">
        <v>2</v>
      </c>
      <c r="P76" s="126">
        <v>3</v>
      </c>
      <c r="Q76" s="126">
        <v>10</v>
      </c>
      <c r="R76" s="126">
        <v>111</v>
      </c>
      <c r="T76" s="126">
        <v>21</v>
      </c>
      <c r="U76" s="126">
        <v>5</v>
      </c>
      <c r="V76" s="126">
        <v>2</v>
      </c>
      <c r="X76" s="126">
        <v>2</v>
      </c>
      <c r="Y76" s="126">
        <v>13</v>
      </c>
      <c r="AC76" s="126">
        <v>1</v>
      </c>
      <c r="AD76" s="128">
        <v>9</v>
      </c>
      <c r="AE76" s="129">
        <f t="shared" si="5"/>
        <v>391</v>
      </c>
    </row>
    <row r="77" spans="1:31" s="72" customFormat="1" ht="16.5">
      <c r="A77" s="72">
        <v>44</v>
      </c>
      <c r="B77" s="127">
        <v>15</v>
      </c>
      <c r="C77" s="127">
        <v>386</v>
      </c>
      <c r="D77" s="127" t="s">
        <v>345</v>
      </c>
      <c r="E77" s="127" t="s">
        <v>345</v>
      </c>
      <c r="F77" s="127">
        <v>1721</v>
      </c>
      <c r="G77" s="127" t="s">
        <v>34</v>
      </c>
      <c r="H77" s="548">
        <v>713</v>
      </c>
      <c r="I77" s="126">
        <v>18</v>
      </c>
      <c r="J77" s="126">
        <v>87</v>
      </c>
      <c r="K77" s="126">
        <v>70</v>
      </c>
      <c r="L77" s="126">
        <v>4</v>
      </c>
      <c r="M77" s="126">
        <v>49</v>
      </c>
      <c r="N77" s="126">
        <v>1</v>
      </c>
      <c r="O77" s="126">
        <v>10</v>
      </c>
      <c r="P77" s="126">
        <v>7</v>
      </c>
      <c r="Q77" s="126">
        <v>15</v>
      </c>
      <c r="R77" s="126">
        <v>119</v>
      </c>
      <c r="T77" s="126">
        <v>20</v>
      </c>
      <c r="U77" s="126">
        <v>4</v>
      </c>
      <c r="V77" s="126">
        <v>1</v>
      </c>
      <c r="X77" s="126">
        <v>3</v>
      </c>
      <c r="Y77" s="126">
        <v>12</v>
      </c>
      <c r="AC77" s="126">
        <v>0</v>
      </c>
      <c r="AD77" s="128">
        <v>11</v>
      </c>
      <c r="AE77" s="129">
        <f t="shared" si="5"/>
        <v>431</v>
      </c>
    </row>
    <row r="78" spans="1:31" s="72" customFormat="1" ht="16.5">
      <c r="A78" s="72">
        <v>45</v>
      </c>
      <c r="B78" s="127">
        <v>15</v>
      </c>
      <c r="C78" s="127">
        <v>386</v>
      </c>
      <c r="D78" s="127" t="s">
        <v>345</v>
      </c>
      <c r="E78" s="127" t="s">
        <v>345</v>
      </c>
      <c r="F78" s="127">
        <v>1721</v>
      </c>
      <c r="G78" s="127" t="s">
        <v>35</v>
      </c>
      <c r="H78" s="548">
        <v>713</v>
      </c>
      <c r="I78" s="126">
        <v>13</v>
      </c>
      <c r="J78" s="126">
        <v>63</v>
      </c>
      <c r="K78" s="126">
        <v>85</v>
      </c>
      <c r="L78" s="126">
        <v>3</v>
      </c>
      <c r="M78" s="126">
        <v>59</v>
      </c>
      <c r="N78" s="126">
        <v>0</v>
      </c>
      <c r="O78" s="126">
        <v>1</v>
      </c>
      <c r="P78" s="126">
        <v>14</v>
      </c>
      <c r="Q78" s="126">
        <v>6</v>
      </c>
      <c r="R78" s="126">
        <v>110</v>
      </c>
      <c r="T78" s="126">
        <v>22</v>
      </c>
      <c r="U78" s="126">
        <v>5</v>
      </c>
      <c r="V78" s="126">
        <v>2</v>
      </c>
      <c r="X78" s="126">
        <v>1</v>
      </c>
      <c r="Y78" s="126">
        <v>15</v>
      </c>
      <c r="AC78" s="126">
        <v>0</v>
      </c>
      <c r="AD78" s="128">
        <v>5</v>
      </c>
      <c r="AE78" s="129">
        <f t="shared" si="5"/>
        <v>404</v>
      </c>
    </row>
    <row r="79" spans="1:31" s="72" customFormat="1" ht="16.5">
      <c r="A79" s="72">
        <v>46</v>
      </c>
      <c r="B79" s="127">
        <v>15</v>
      </c>
      <c r="C79" s="127">
        <v>386</v>
      </c>
      <c r="D79" s="127" t="s">
        <v>345</v>
      </c>
      <c r="E79" s="127" t="s">
        <v>345</v>
      </c>
      <c r="F79" s="127">
        <v>1721</v>
      </c>
      <c r="G79" s="127" t="s">
        <v>199</v>
      </c>
      <c r="H79" s="548">
        <v>713</v>
      </c>
      <c r="I79" s="126">
        <v>12</v>
      </c>
      <c r="J79" s="126">
        <v>77</v>
      </c>
      <c r="K79" s="126">
        <v>77</v>
      </c>
      <c r="L79" s="126">
        <v>2</v>
      </c>
      <c r="M79" s="126">
        <v>62</v>
      </c>
      <c r="N79" s="126">
        <v>2</v>
      </c>
      <c r="O79" s="126">
        <v>5</v>
      </c>
      <c r="P79" s="126">
        <v>11</v>
      </c>
      <c r="Q79" s="126">
        <v>10</v>
      </c>
      <c r="R79" s="126">
        <v>120</v>
      </c>
      <c r="T79" s="126">
        <v>9</v>
      </c>
      <c r="U79" s="126">
        <v>2</v>
      </c>
      <c r="V79" s="126">
        <v>2</v>
      </c>
      <c r="X79" s="126">
        <v>2</v>
      </c>
      <c r="Y79" s="126">
        <v>10</v>
      </c>
      <c r="AC79" s="126">
        <v>1</v>
      </c>
      <c r="AD79" s="128">
        <v>12</v>
      </c>
      <c r="AE79" s="129">
        <f t="shared" si="5"/>
        <v>416</v>
      </c>
    </row>
    <row r="80" spans="1:31" s="72" customFormat="1" ht="16.5">
      <c r="A80" s="72">
        <v>47</v>
      </c>
      <c r="B80" s="127">
        <v>15</v>
      </c>
      <c r="C80" s="127">
        <v>386</v>
      </c>
      <c r="D80" s="127" t="s">
        <v>345</v>
      </c>
      <c r="E80" s="127" t="s">
        <v>345</v>
      </c>
      <c r="F80" s="127">
        <v>1722</v>
      </c>
      <c r="G80" s="127" t="s">
        <v>33</v>
      </c>
      <c r="H80" s="603">
        <v>746</v>
      </c>
      <c r="I80" s="126">
        <v>15</v>
      </c>
      <c r="J80" s="126">
        <v>66</v>
      </c>
      <c r="K80" s="126">
        <v>101</v>
      </c>
      <c r="L80" s="126">
        <v>3</v>
      </c>
      <c r="M80" s="126">
        <v>63</v>
      </c>
      <c r="N80" s="126">
        <v>3</v>
      </c>
      <c r="O80" s="126">
        <v>8</v>
      </c>
      <c r="P80" s="126">
        <v>15</v>
      </c>
      <c r="Q80" s="126">
        <v>12</v>
      </c>
      <c r="R80" s="126">
        <v>117</v>
      </c>
      <c r="T80" s="126">
        <v>16</v>
      </c>
      <c r="U80" s="126">
        <v>9</v>
      </c>
      <c r="V80" s="126">
        <v>0</v>
      </c>
      <c r="X80" s="126">
        <v>5</v>
      </c>
      <c r="Y80" s="126">
        <v>26</v>
      </c>
      <c r="AC80" s="126">
        <v>0</v>
      </c>
      <c r="AD80" s="128">
        <v>14</v>
      </c>
      <c r="AE80" s="129">
        <f t="shared" si="5"/>
        <v>473</v>
      </c>
    </row>
    <row r="81" spans="1:31" s="72" customFormat="1" ht="16.5">
      <c r="A81" s="72">
        <v>48</v>
      </c>
      <c r="B81" s="127">
        <v>15</v>
      </c>
      <c r="C81" s="127">
        <v>386</v>
      </c>
      <c r="D81" s="127" t="s">
        <v>345</v>
      </c>
      <c r="E81" s="127" t="s">
        <v>345</v>
      </c>
      <c r="F81" s="127">
        <v>1722</v>
      </c>
      <c r="G81" s="127" t="s">
        <v>34</v>
      </c>
      <c r="H81" s="603">
        <v>746</v>
      </c>
      <c r="I81" s="126">
        <v>18</v>
      </c>
      <c r="J81" s="126">
        <v>49</v>
      </c>
      <c r="K81" s="126">
        <v>126</v>
      </c>
      <c r="L81" s="126">
        <v>2</v>
      </c>
      <c r="M81" s="126">
        <v>67</v>
      </c>
      <c r="N81" s="126">
        <v>4</v>
      </c>
      <c r="O81" s="126">
        <v>11</v>
      </c>
      <c r="P81" s="126">
        <v>10</v>
      </c>
      <c r="Q81" s="126">
        <v>14</v>
      </c>
      <c r="R81" s="126">
        <v>78</v>
      </c>
      <c r="T81" s="126">
        <v>8</v>
      </c>
      <c r="U81" s="126">
        <v>9</v>
      </c>
      <c r="V81" s="126">
        <v>0</v>
      </c>
      <c r="X81" s="126">
        <v>5</v>
      </c>
      <c r="Y81" s="126">
        <v>29</v>
      </c>
      <c r="AC81" s="126">
        <v>0</v>
      </c>
      <c r="AD81" s="128">
        <v>8</v>
      </c>
      <c r="AE81" s="129">
        <f t="shared" si="5"/>
        <v>438</v>
      </c>
    </row>
    <row r="82" spans="1:31" s="72" customFormat="1" ht="16.5">
      <c r="A82" s="72">
        <v>49</v>
      </c>
      <c r="B82" s="127">
        <v>15</v>
      </c>
      <c r="C82" s="127">
        <v>386</v>
      </c>
      <c r="D82" s="127" t="s">
        <v>345</v>
      </c>
      <c r="E82" s="127" t="s">
        <v>345</v>
      </c>
      <c r="F82" s="127">
        <v>1722</v>
      </c>
      <c r="G82" s="127" t="s">
        <v>35</v>
      </c>
      <c r="H82" s="603">
        <v>746</v>
      </c>
      <c r="I82" s="126">
        <v>20</v>
      </c>
      <c r="J82" s="126">
        <v>69</v>
      </c>
      <c r="K82" s="126">
        <v>88</v>
      </c>
      <c r="L82" s="126">
        <v>2</v>
      </c>
      <c r="M82" s="126">
        <v>61</v>
      </c>
      <c r="N82" s="126">
        <v>3</v>
      </c>
      <c r="O82" s="126">
        <v>9</v>
      </c>
      <c r="P82" s="126">
        <v>4</v>
      </c>
      <c r="Q82" s="126">
        <v>16</v>
      </c>
      <c r="R82" s="126">
        <v>82</v>
      </c>
      <c r="T82" s="126">
        <v>15</v>
      </c>
      <c r="U82" s="126">
        <v>5</v>
      </c>
      <c r="V82" s="126">
        <v>0</v>
      </c>
      <c r="X82" s="126">
        <v>5</v>
      </c>
      <c r="Y82" s="126">
        <v>29</v>
      </c>
      <c r="AC82" s="126">
        <v>0</v>
      </c>
      <c r="AD82" s="128">
        <v>15</v>
      </c>
      <c r="AE82" s="129">
        <f t="shared" si="5"/>
        <v>423</v>
      </c>
    </row>
    <row r="83" spans="1:31" s="72" customFormat="1" ht="16.5">
      <c r="A83" s="72">
        <v>50</v>
      </c>
      <c r="B83" s="127">
        <v>15</v>
      </c>
      <c r="C83" s="127">
        <v>386</v>
      </c>
      <c r="D83" s="127" t="s">
        <v>345</v>
      </c>
      <c r="E83" s="127" t="s">
        <v>345</v>
      </c>
      <c r="F83" s="127">
        <v>1722</v>
      </c>
      <c r="G83" s="127" t="s">
        <v>199</v>
      </c>
      <c r="H83" s="548">
        <v>745</v>
      </c>
      <c r="I83" s="126">
        <v>22</v>
      </c>
      <c r="J83" s="126">
        <v>55</v>
      </c>
      <c r="K83" s="126">
        <v>118</v>
      </c>
      <c r="L83" s="126">
        <v>1</v>
      </c>
      <c r="M83" s="126">
        <v>60</v>
      </c>
      <c r="N83" s="126">
        <v>1</v>
      </c>
      <c r="O83" s="126">
        <v>7</v>
      </c>
      <c r="P83" s="126">
        <v>8</v>
      </c>
      <c r="Q83" s="126">
        <v>7</v>
      </c>
      <c r="R83" s="126">
        <v>77</v>
      </c>
      <c r="T83" s="126">
        <v>12</v>
      </c>
      <c r="U83" s="126">
        <v>5</v>
      </c>
      <c r="V83" s="126">
        <v>1</v>
      </c>
      <c r="X83" s="126">
        <v>1</v>
      </c>
      <c r="Y83" s="126">
        <v>11</v>
      </c>
      <c r="AC83" s="126">
        <v>0</v>
      </c>
      <c r="AD83" s="128">
        <v>10</v>
      </c>
      <c r="AE83" s="129">
        <f t="shared" si="5"/>
        <v>396</v>
      </c>
    </row>
    <row r="84" spans="1:31" s="72" customFormat="1" ht="16.5">
      <c r="A84" s="72">
        <v>51</v>
      </c>
      <c r="B84" s="127">
        <v>15</v>
      </c>
      <c r="C84" s="127">
        <v>386</v>
      </c>
      <c r="D84" s="127" t="s">
        <v>345</v>
      </c>
      <c r="E84" s="127" t="s">
        <v>345</v>
      </c>
      <c r="F84" s="127">
        <v>1722</v>
      </c>
      <c r="G84" s="127" t="s">
        <v>337</v>
      </c>
      <c r="H84" s="548">
        <v>745</v>
      </c>
      <c r="I84" s="126">
        <v>18</v>
      </c>
      <c r="J84" s="126">
        <v>52</v>
      </c>
      <c r="K84" s="126">
        <v>104</v>
      </c>
      <c r="L84" s="126">
        <v>2</v>
      </c>
      <c r="M84" s="126">
        <v>55</v>
      </c>
      <c r="N84" s="126">
        <v>2</v>
      </c>
      <c r="O84" s="126">
        <v>6</v>
      </c>
      <c r="P84" s="126">
        <v>15</v>
      </c>
      <c r="Q84" s="126">
        <v>18</v>
      </c>
      <c r="R84" s="126">
        <v>70</v>
      </c>
      <c r="T84" s="126">
        <v>8</v>
      </c>
      <c r="U84" s="126">
        <v>3</v>
      </c>
      <c r="V84" s="126">
        <v>5</v>
      </c>
      <c r="X84" s="126">
        <v>6</v>
      </c>
      <c r="Y84" s="126">
        <v>15</v>
      </c>
      <c r="AC84" s="126">
        <v>0</v>
      </c>
      <c r="AD84" s="128">
        <v>13</v>
      </c>
      <c r="AE84" s="129">
        <f t="shared" si="5"/>
        <v>392</v>
      </c>
    </row>
    <row r="85" spans="1:31" s="72" customFormat="1" ht="16.5">
      <c r="A85" s="72">
        <v>52</v>
      </c>
      <c r="B85" s="127">
        <v>15</v>
      </c>
      <c r="C85" s="127">
        <v>386</v>
      </c>
      <c r="D85" s="127" t="s">
        <v>345</v>
      </c>
      <c r="E85" s="127" t="s">
        <v>345</v>
      </c>
      <c r="F85" s="127">
        <v>1722</v>
      </c>
      <c r="G85" s="127" t="s">
        <v>338</v>
      </c>
      <c r="H85" s="548">
        <v>745</v>
      </c>
      <c r="I85" s="126">
        <v>12</v>
      </c>
      <c r="J85" s="126">
        <v>68</v>
      </c>
      <c r="K85" s="126">
        <v>86</v>
      </c>
      <c r="L85" s="126">
        <v>3</v>
      </c>
      <c r="M85" s="126">
        <v>63</v>
      </c>
      <c r="N85" s="126">
        <v>1</v>
      </c>
      <c r="O85" s="126">
        <v>5</v>
      </c>
      <c r="P85" s="126">
        <v>16</v>
      </c>
      <c r="Q85" s="126">
        <v>16</v>
      </c>
      <c r="R85" s="126">
        <v>83</v>
      </c>
      <c r="T85" s="126">
        <v>15</v>
      </c>
      <c r="U85" s="126">
        <v>3</v>
      </c>
      <c r="V85" s="126">
        <v>5</v>
      </c>
      <c r="X85" s="126">
        <v>1</v>
      </c>
      <c r="Y85" s="126">
        <v>17</v>
      </c>
      <c r="AC85" s="126">
        <v>1</v>
      </c>
      <c r="AD85" s="128">
        <v>14</v>
      </c>
      <c r="AE85" s="129">
        <f t="shared" si="5"/>
        <v>409</v>
      </c>
    </row>
    <row r="86" spans="1:31" s="72" customFormat="1" ht="16.5">
      <c r="A86" s="72">
        <v>53</v>
      </c>
      <c r="B86" s="127">
        <v>15</v>
      </c>
      <c r="C86" s="127">
        <v>386</v>
      </c>
      <c r="D86" s="127" t="s">
        <v>345</v>
      </c>
      <c r="E86" s="127" t="s">
        <v>345</v>
      </c>
      <c r="F86" s="127">
        <v>1722</v>
      </c>
      <c r="G86" s="127" t="s">
        <v>346</v>
      </c>
      <c r="H86" s="548">
        <v>745</v>
      </c>
      <c r="I86" s="126">
        <v>15</v>
      </c>
      <c r="J86" s="126">
        <v>62</v>
      </c>
      <c r="K86" s="126">
        <v>123</v>
      </c>
      <c r="L86" s="126">
        <v>4</v>
      </c>
      <c r="M86" s="126">
        <v>65</v>
      </c>
      <c r="N86" s="126">
        <v>0</v>
      </c>
      <c r="O86" s="126">
        <v>5</v>
      </c>
      <c r="P86" s="126">
        <v>8</v>
      </c>
      <c r="Q86" s="126">
        <v>11</v>
      </c>
      <c r="R86" s="126">
        <v>70</v>
      </c>
      <c r="T86" s="126">
        <v>13</v>
      </c>
      <c r="U86" s="126">
        <v>5</v>
      </c>
      <c r="V86" s="126">
        <v>1</v>
      </c>
      <c r="X86" s="126">
        <v>2</v>
      </c>
      <c r="Y86" s="126">
        <v>22</v>
      </c>
      <c r="AC86" s="126">
        <v>0</v>
      </c>
      <c r="AD86" s="128">
        <v>6</v>
      </c>
      <c r="AE86" s="129">
        <f t="shared" si="5"/>
        <v>412</v>
      </c>
    </row>
    <row r="87" spans="1:31" s="72" customFormat="1" ht="16.5">
      <c r="A87" s="72">
        <v>54</v>
      </c>
      <c r="B87" s="127">
        <v>15</v>
      </c>
      <c r="C87" s="127">
        <v>386</v>
      </c>
      <c r="D87" s="127" t="s">
        <v>345</v>
      </c>
      <c r="E87" s="127" t="s">
        <v>345</v>
      </c>
      <c r="F87" s="127">
        <v>1722</v>
      </c>
      <c r="G87" s="127" t="s">
        <v>347</v>
      </c>
      <c r="H87" s="548">
        <v>745</v>
      </c>
      <c r="I87" s="126">
        <v>30</v>
      </c>
      <c r="J87" s="126">
        <v>63</v>
      </c>
      <c r="K87" s="126">
        <v>109</v>
      </c>
      <c r="L87" s="126">
        <v>3</v>
      </c>
      <c r="M87" s="126">
        <v>60</v>
      </c>
      <c r="N87" s="126">
        <v>0</v>
      </c>
      <c r="O87" s="126">
        <v>3</v>
      </c>
      <c r="P87" s="126">
        <v>11</v>
      </c>
      <c r="Q87" s="126">
        <v>18</v>
      </c>
      <c r="R87" s="126">
        <v>84</v>
      </c>
      <c r="T87" s="126">
        <v>8</v>
      </c>
      <c r="U87" s="126">
        <v>5</v>
      </c>
      <c r="V87" s="126">
        <v>1</v>
      </c>
      <c r="X87" s="126">
        <v>6</v>
      </c>
      <c r="Y87" s="126">
        <v>11</v>
      </c>
      <c r="AC87" s="126">
        <v>0</v>
      </c>
      <c r="AD87" s="128">
        <v>7</v>
      </c>
      <c r="AE87" s="129">
        <f t="shared" si="5"/>
        <v>419</v>
      </c>
    </row>
    <row r="88" spans="1:31" s="72" customFormat="1" ht="16.5">
      <c r="A88" s="72">
        <v>55</v>
      </c>
      <c r="B88" s="127">
        <v>15</v>
      </c>
      <c r="C88" s="127">
        <v>386</v>
      </c>
      <c r="D88" s="127" t="s">
        <v>345</v>
      </c>
      <c r="E88" s="127" t="s">
        <v>345</v>
      </c>
      <c r="F88" s="127">
        <v>1722</v>
      </c>
      <c r="G88" s="127" t="s">
        <v>348</v>
      </c>
      <c r="H88" s="548">
        <v>745</v>
      </c>
      <c r="I88" s="126">
        <v>14</v>
      </c>
      <c r="J88" s="126">
        <v>60</v>
      </c>
      <c r="K88" s="126">
        <v>115</v>
      </c>
      <c r="L88" s="126">
        <v>2</v>
      </c>
      <c r="M88" s="126">
        <v>45</v>
      </c>
      <c r="N88" s="126">
        <v>1</v>
      </c>
      <c r="O88" s="126">
        <v>7</v>
      </c>
      <c r="P88" s="126">
        <v>11</v>
      </c>
      <c r="Q88" s="126">
        <v>9</v>
      </c>
      <c r="R88" s="126">
        <v>65</v>
      </c>
      <c r="T88" s="126">
        <v>12</v>
      </c>
      <c r="U88" s="126">
        <v>6</v>
      </c>
      <c r="V88" s="126">
        <v>5</v>
      </c>
      <c r="X88" s="126">
        <v>4</v>
      </c>
      <c r="Y88" s="126">
        <v>14</v>
      </c>
      <c r="AC88" s="126">
        <v>0</v>
      </c>
      <c r="AD88" s="128">
        <v>10</v>
      </c>
      <c r="AE88" s="129">
        <f t="shared" si="5"/>
        <v>380</v>
      </c>
    </row>
    <row r="89" spans="1:31" s="72" customFormat="1" ht="16.5">
      <c r="A89" s="72">
        <v>56</v>
      </c>
      <c r="B89" s="127">
        <v>15</v>
      </c>
      <c r="C89" s="127">
        <v>386</v>
      </c>
      <c r="D89" s="127" t="s">
        <v>345</v>
      </c>
      <c r="E89" s="127" t="s">
        <v>345</v>
      </c>
      <c r="F89" s="127">
        <v>1722</v>
      </c>
      <c r="G89" s="127" t="s">
        <v>349</v>
      </c>
      <c r="H89" s="548">
        <v>745</v>
      </c>
      <c r="I89" s="126">
        <v>18</v>
      </c>
      <c r="J89" s="126">
        <v>71</v>
      </c>
      <c r="K89" s="126">
        <v>113</v>
      </c>
      <c r="L89" s="126">
        <v>6</v>
      </c>
      <c r="M89" s="126">
        <v>48</v>
      </c>
      <c r="N89" s="126">
        <v>0</v>
      </c>
      <c r="O89" s="126">
        <v>3</v>
      </c>
      <c r="P89" s="126">
        <v>8</v>
      </c>
      <c r="Q89" s="126">
        <v>17</v>
      </c>
      <c r="R89" s="126">
        <v>66</v>
      </c>
      <c r="T89" s="126">
        <v>15</v>
      </c>
      <c r="U89" s="126">
        <v>4</v>
      </c>
      <c r="V89" s="126">
        <v>2</v>
      </c>
      <c r="X89" s="126">
        <v>2</v>
      </c>
      <c r="Y89" s="126">
        <v>15</v>
      </c>
      <c r="AC89" s="126">
        <v>0</v>
      </c>
      <c r="AD89" s="128">
        <v>13</v>
      </c>
      <c r="AE89" s="129">
        <f t="shared" si="5"/>
        <v>401</v>
      </c>
    </row>
    <row r="90" spans="1:31" s="72" customFormat="1" ht="16.5">
      <c r="A90" s="72">
        <v>57</v>
      </c>
      <c r="B90" s="127">
        <v>15</v>
      </c>
      <c r="C90" s="127">
        <v>386</v>
      </c>
      <c r="D90" s="127" t="s">
        <v>345</v>
      </c>
      <c r="E90" s="127" t="s">
        <v>345</v>
      </c>
      <c r="F90" s="127">
        <v>1722</v>
      </c>
      <c r="G90" s="127" t="s">
        <v>350</v>
      </c>
      <c r="H90" s="603">
        <v>745</v>
      </c>
      <c r="I90" s="126">
        <v>23</v>
      </c>
      <c r="J90" s="126">
        <v>57</v>
      </c>
      <c r="K90" s="126">
        <v>89</v>
      </c>
      <c r="L90" s="126">
        <v>2</v>
      </c>
      <c r="M90" s="126">
        <v>61</v>
      </c>
      <c r="N90" s="126">
        <v>1</v>
      </c>
      <c r="O90" s="126">
        <v>6</v>
      </c>
      <c r="P90" s="126">
        <v>19</v>
      </c>
      <c r="Q90" s="126">
        <v>11</v>
      </c>
      <c r="R90" s="126">
        <v>102</v>
      </c>
      <c r="T90" s="126">
        <v>11</v>
      </c>
      <c r="U90" s="126">
        <v>3</v>
      </c>
      <c r="V90" s="126">
        <v>2</v>
      </c>
      <c r="X90" s="126">
        <v>3</v>
      </c>
      <c r="Y90" s="126">
        <v>18</v>
      </c>
      <c r="AC90" s="126">
        <v>0</v>
      </c>
      <c r="AD90" s="128">
        <v>9</v>
      </c>
      <c r="AE90" s="129">
        <f t="shared" si="5"/>
        <v>417</v>
      </c>
    </row>
    <row r="91" spans="1:31" s="72" customFormat="1" ht="16.5">
      <c r="A91" s="72">
        <v>58</v>
      </c>
      <c r="B91" s="127">
        <v>15</v>
      </c>
      <c r="C91" s="127">
        <v>386</v>
      </c>
      <c r="D91" s="127" t="s">
        <v>345</v>
      </c>
      <c r="E91" s="127" t="s">
        <v>345</v>
      </c>
      <c r="F91" s="127">
        <v>1723</v>
      </c>
      <c r="G91" s="127" t="s">
        <v>33</v>
      </c>
      <c r="H91" s="548">
        <v>747</v>
      </c>
      <c r="I91" s="126">
        <v>29</v>
      </c>
      <c r="J91" s="126">
        <v>72</v>
      </c>
      <c r="K91" s="126">
        <v>96</v>
      </c>
      <c r="L91" s="126">
        <v>1</v>
      </c>
      <c r="M91" s="126">
        <v>56</v>
      </c>
      <c r="N91" s="126">
        <v>2</v>
      </c>
      <c r="O91" s="126">
        <v>9</v>
      </c>
      <c r="P91" s="126">
        <v>3</v>
      </c>
      <c r="Q91" s="126">
        <v>12</v>
      </c>
      <c r="R91" s="126">
        <v>75</v>
      </c>
      <c r="T91" s="126">
        <v>15</v>
      </c>
      <c r="U91" s="126">
        <v>6</v>
      </c>
      <c r="V91" s="126">
        <v>4</v>
      </c>
      <c r="X91" s="126">
        <v>5</v>
      </c>
      <c r="Y91" s="126">
        <v>30</v>
      </c>
      <c r="AC91" s="126">
        <v>0</v>
      </c>
      <c r="AD91" s="128">
        <v>9</v>
      </c>
      <c r="AE91" s="129">
        <f t="shared" si="5"/>
        <v>424</v>
      </c>
    </row>
    <row r="92" spans="1:31" s="72" customFormat="1" ht="16.5">
      <c r="A92" s="72">
        <v>59</v>
      </c>
      <c r="B92" s="127">
        <v>15</v>
      </c>
      <c r="C92" s="127">
        <v>386</v>
      </c>
      <c r="D92" s="127" t="s">
        <v>345</v>
      </c>
      <c r="E92" s="127" t="s">
        <v>345</v>
      </c>
      <c r="F92" s="127">
        <v>1723</v>
      </c>
      <c r="G92" s="127" t="s">
        <v>34</v>
      </c>
      <c r="H92" s="603">
        <v>747</v>
      </c>
      <c r="I92" s="126">
        <v>22</v>
      </c>
      <c r="J92" s="126">
        <v>110</v>
      </c>
      <c r="K92" s="126">
        <v>88</v>
      </c>
      <c r="L92" s="126">
        <v>2</v>
      </c>
      <c r="M92" s="126">
        <v>50</v>
      </c>
      <c r="N92" s="126">
        <v>3</v>
      </c>
      <c r="O92" s="126">
        <v>6</v>
      </c>
      <c r="P92" s="126">
        <v>4</v>
      </c>
      <c r="Q92" s="126">
        <v>17</v>
      </c>
      <c r="R92" s="126">
        <v>77</v>
      </c>
      <c r="T92" s="126">
        <v>8</v>
      </c>
      <c r="U92" s="126">
        <v>4</v>
      </c>
      <c r="V92" s="126">
        <v>2</v>
      </c>
      <c r="X92" s="126">
        <v>5</v>
      </c>
      <c r="Y92" s="126">
        <v>14</v>
      </c>
      <c r="AC92" s="126">
        <v>0</v>
      </c>
      <c r="AD92" s="128">
        <v>9</v>
      </c>
      <c r="AE92" s="129">
        <f t="shared" si="5"/>
        <v>421</v>
      </c>
    </row>
    <row r="93" spans="1:31" s="72" customFormat="1" ht="16.5">
      <c r="A93" s="72">
        <v>60</v>
      </c>
      <c r="B93" s="127">
        <v>15</v>
      </c>
      <c r="C93" s="127">
        <v>386</v>
      </c>
      <c r="D93" s="127" t="s">
        <v>345</v>
      </c>
      <c r="E93" s="127" t="s">
        <v>345</v>
      </c>
      <c r="F93" s="127">
        <v>1723</v>
      </c>
      <c r="G93" s="127" t="s">
        <v>35</v>
      </c>
      <c r="H93" s="548">
        <v>746</v>
      </c>
      <c r="I93" s="126">
        <v>17</v>
      </c>
      <c r="J93" s="126">
        <v>70</v>
      </c>
      <c r="K93" s="126">
        <v>94</v>
      </c>
      <c r="L93" s="126">
        <v>4</v>
      </c>
      <c r="M93" s="126">
        <v>55</v>
      </c>
      <c r="N93" s="126">
        <v>0</v>
      </c>
      <c r="O93" s="126">
        <v>14</v>
      </c>
      <c r="P93" s="126">
        <v>5</v>
      </c>
      <c r="Q93" s="126">
        <v>25</v>
      </c>
      <c r="R93" s="126">
        <v>78</v>
      </c>
      <c r="T93" s="126">
        <v>8</v>
      </c>
      <c r="U93" s="126">
        <v>3</v>
      </c>
      <c r="V93" s="126">
        <v>1</v>
      </c>
      <c r="X93" s="126">
        <v>3</v>
      </c>
      <c r="Y93" s="126">
        <v>29</v>
      </c>
      <c r="AC93" s="126">
        <v>0</v>
      </c>
      <c r="AD93" s="128">
        <v>9</v>
      </c>
      <c r="AE93" s="129">
        <f t="shared" si="5"/>
        <v>415</v>
      </c>
    </row>
    <row r="94" spans="1:31" s="72" customFormat="1" ht="16.5">
      <c r="A94" s="72">
        <v>61</v>
      </c>
      <c r="B94" s="127">
        <v>15</v>
      </c>
      <c r="C94" s="127">
        <v>386</v>
      </c>
      <c r="D94" s="127" t="s">
        <v>345</v>
      </c>
      <c r="E94" s="127" t="s">
        <v>345</v>
      </c>
      <c r="F94" s="127">
        <v>1723</v>
      </c>
      <c r="G94" s="127" t="s">
        <v>199</v>
      </c>
      <c r="H94" s="548">
        <v>746</v>
      </c>
      <c r="I94" s="126">
        <v>22</v>
      </c>
      <c r="J94" s="126">
        <v>89</v>
      </c>
      <c r="K94" s="126">
        <v>99</v>
      </c>
      <c r="L94" s="126">
        <v>4</v>
      </c>
      <c r="M94" s="126">
        <v>42</v>
      </c>
      <c r="N94" s="126">
        <v>1</v>
      </c>
      <c r="O94" s="126">
        <v>6</v>
      </c>
      <c r="P94" s="126">
        <v>9</v>
      </c>
      <c r="Q94" s="126">
        <v>16</v>
      </c>
      <c r="R94" s="126">
        <v>57</v>
      </c>
      <c r="T94" s="126">
        <v>9</v>
      </c>
      <c r="U94" s="126">
        <v>4</v>
      </c>
      <c r="V94" s="126">
        <v>3</v>
      </c>
      <c r="X94" s="126">
        <v>4</v>
      </c>
      <c r="Y94" s="126">
        <v>19</v>
      </c>
      <c r="AC94" s="126">
        <v>0</v>
      </c>
      <c r="AD94" s="128">
        <v>14</v>
      </c>
      <c r="AE94" s="129">
        <f t="shared" si="5"/>
        <v>398</v>
      </c>
    </row>
    <row r="95" spans="1:31" s="72" customFormat="1" ht="16.5">
      <c r="A95" s="72">
        <v>62</v>
      </c>
      <c r="B95" s="127">
        <v>15</v>
      </c>
      <c r="C95" s="127">
        <v>386</v>
      </c>
      <c r="D95" s="127" t="s">
        <v>345</v>
      </c>
      <c r="E95" s="127" t="s">
        <v>345</v>
      </c>
      <c r="F95" s="127">
        <v>1724</v>
      </c>
      <c r="G95" s="127" t="s">
        <v>33</v>
      </c>
      <c r="H95" s="548">
        <v>707</v>
      </c>
      <c r="I95" s="126">
        <v>30</v>
      </c>
      <c r="J95" s="126">
        <v>83</v>
      </c>
      <c r="K95" s="126">
        <v>75</v>
      </c>
      <c r="L95" s="126">
        <v>2</v>
      </c>
      <c r="M95" s="126">
        <v>57</v>
      </c>
      <c r="N95" s="126">
        <v>4</v>
      </c>
      <c r="O95" s="126">
        <v>4</v>
      </c>
      <c r="P95" s="126">
        <v>5</v>
      </c>
      <c r="Q95" s="126">
        <v>31</v>
      </c>
      <c r="R95" s="126">
        <v>69</v>
      </c>
      <c r="T95" s="126">
        <v>8</v>
      </c>
      <c r="U95" s="126">
        <v>6</v>
      </c>
      <c r="V95" s="126">
        <v>3</v>
      </c>
      <c r="X95" s="126">
        <v>4</v>
      </c>
      <c r="Y95" s="126">
        <v>53</v>
      </c>
      <c r="AC95" s="126">
        <v>0</v>
      </c>
      <c r="AD95" s="128">
        <v>13</v>
      </c>
      <c r="AE95" s="129">
        <f t="shared" si="5"/>
        <v>447</v>
      </c>
    </row>
    <row r="96" spans="1:31" s="72" customFormat="1" ht="16.5">
      <c r="A96" s="72">
        <v>63</v>
      </c>
      <c r="B96" s="127">
        <v>15</v>
      </c>
      <c r="C96" s="127">
        <v>386</v>
      </c>
      <c r="D96" s="127" t="s">
        <v>345</v>
      </c>
      <c r="E96" s="127" t="s">
        <v>345</v>
      </c>
      <c r="F96" s="127">
        <v>1724</v>
      </c>
      <c r="G96" s="127" t="s">
        <v>34</v>
      </c>
      <c r="H96" s="548">
        <v>706</v>
      </c>
      <c r="I96" s="126">
        <v>29</v>
      </c>
      <c r="J96" s="126">
        <v>78</v>
      </c>
      <c r="K96" s="126">
        <v>83</v>
      </c>
      <c r="L96" s="126">
        <v>4</v>
      </c>
      <c r="M96" s="126">
        <v>49</v>
      </c>
      <c r="N96" s="126">
        <v>2</v>
      </c>
      <c r="O96" s="126">
        <v>0</v>
      </c>
      <c r="P96" s="126">
        <v>3</v>
      </c>
      <c r="Q96" s="126">
        <v>21</v>
      </c>
      <c r="R96" s="126">
        <v>66</v>
      </c>
      <c r="T96" s="126">
        <v>11</v>
      </c>
      <c r="U96" s="126">
        <v>15</v>
      </c>
      <c r="V96" s="126">
        <v>0</v>
      </c>
      <c r="X96" s="126">
        <v>30</v>
      </c>
      <c r="Y96" s="126">
        <v>6</v>
      </c>
      <c r="AC96" s="126">
        <v>0</v>
      </c>
      <c r="AD96" s="128">
        <v>12</v>
      </c>
      <c r="AE96" s="129">
        <f t="shared" si="5"/>
        <v>409</v>
      </c>
    </row>
    <row r="97" spans="1:31" s="72" customFormat="1" ht="16.5">
      <c r="A97" s="72">
        <v>64</v>
      </c>
      <c r="B97" s="127">
        <v>15</v>
      </c>
      <c r="C97" s="127">
        <v>386</v>
      </c>
      <c r="D97" s="127" t="s">
        <v>345</v>
      </c>
      <c r="E97" s="127" t="s">
        <v>345</v>
      </c>
      <c r="F97" s="127">
        <v>1724</v>
      </c>
      <c r="G97" s="127" t="s">
        <v>35</v>
      </c>
      <c r="H97" s="548">
        <v>706</v>
      </c>
      <c r="I97" s="126">
        <v>25</v>
      </c>
      <c r="J97" s="126">
        <v>72</v>
      </c>
      <c r="K97" s="126">
        <v>51</v>
      </c>
      <c r="L97" s="126">
        <v>5</v>
      </c>
      <c r="M97" s="126">
        <v>81</v>
      </c>
      <c r="N97" s="126">
        <v>0</v>
      </c>
      <c r="O97" s="126">
        <v>11</v>
      </c>
      <c r="P97" s="126">
        <v>7</v>
      </c>
      <c r="Q97" s="126">
        <v>25</v>
      </c>
      <c r="R97" s="126">
        <v>56</v>
      </c>
      <c r="T97" s="126">
        <v>5</v>
      </c>
      <c r="U97" s="126">
        <v>7</v>
      </c>
      <c r="V97" s="126">
        <v>3</v>
      </c>
      <c r="X97" s="126">
        <v>3</v>
      </c>
      <c r="Y97" s="126">
        <v>54</v>
      </c>
      <c r="AC97" s="126">
        <v>0</v>
      </c>
      <c r="AD97" s="128">
        <v>11</v>
      </c>
      <c r="AE97" s="129">
        <f t="shared" si="5"/>
        <v>416</v>
      </c>
    </row>
    <row r="98" spans="1:31" s="72" customFormat="1" ht="16.5">
      <c r="A98" s="72">
        <v>65</v>
      </c>
      <c r="B98" s="127">
        <v>15</v>
      </c>
      <c r="C98" s="127">
        <v>386</v>
      </c>
      <c r="D98" s="127" t="s">
        <v>345</v>
      </c>
      <c r="E98" s="127" t="s">
        <v>345</v>
      </c>
      <c r="F98" s="127">
        <v>1725</v>
      </c>
      <c r="G98" s="127" t="s">
        <v>33</v>
      </c>
      <c r="H98" s="603">
        <v>748</v>
      </c>
      <c r="I98" s="126">
        <v>18</v>
      </c>
      <c r="J98" s="126">
        <v>75</v>
      </c>
      <c r="K98" s="126">
        <v>98</v>
      </c>
      <c r="L98" s="126">
        <v>6</v>
      </c>
      <c r="M98" s="126">
        <v>38</v>
      </c>
      <c r="N98" s="126">
        <v>0</v>
      </c>
      <c r="O98" s="126">
        <v>6</v>
      </c>
      <c r="P98" s="126">
        <v>2</v>
      </c>
      <c r="Q98" s="126">
        <v>14</v>
      </c>
      <c r="R98" s="126">
        <v>79</v>
      </c>
      <c r="T98" s="126">
        <v>12</v>
      </c>
      <c r="U98" s="126">
        <v>3</v>
      </c>
      <c r="V98" s="126">
        <v>4</v>
      </c>
      <c r="X98" s="126">
        <v>4</v>
      </c>
      <c r="Y98" s="126">
        <v>43</v>
      </c>
      <c r="AC98" s="126">
        <v>0</v>
      </c>
      <c r="AD98" s="128">
        <v>13</v>
      </c>
      <c r="AE98" s="129">
        <f t="shared" ref="AE98:AE123" si="6">SUM(I98:AD98)</f>
        <v>415</v>
      </c>
    </row>
    <row r="99" spans="1:31" s="72" customFormat="1" ht="16.5">
      <c r="A99" s="72">
        <v>66</v>
      </c>
      <c r="B99" s="127">
        <v>15</v>
      </c>
      <c r="C99" s="127">
        <v>386</v>
      </c>
      <c r="D99" s="127" t="s">
        <v>345</v>
      </c>
      <c r="E99" s="127" t="s">
        <v>345</v>
      </c>
      <c r="F99" s="127">
        <v>1725</v>
      </c>
      <c r="G99" s="127" t="s">
        <v>34</v>
      </c>
      <c r="H99" s="603">
        <v>747</v>
      </c>
      <c r="I99" s="126">
        <v>15</v>
      </c>
      <c r="J99" s="126">
        <v>85</v>
      </c>
      <c r="K99" s="126">
        <v>94</v>
      </c>
      <c r="L99" s="126">
        <v>5</v>
      </c>
      <c r="M99" s="126">
        <v>46</v>
      </c>
      <c r="N99" s="126">
        <v>2</v>
      </c>
      <c r="O99" s="126">
        <v>6</v>
      </c>
      <c r="P99" s="126">
        <v>5</v>
      </c>
      <c r="Q99" s="126">
        <v>12</v>
      </c>
      <c r="R99" s="126">
        <v>96</v>
      </c>
      <c r="T99" s="126">
        <v>18</v>
      </c>
      <c r="U99" s="126">
        <v>6</v>
      </c>
      <c r="V99" s="126">
        <v>1</v>
      </c>
      <c r="X99" s="126">
        <v>7</v>
      </c>
      <c r="Y99" s="126">
        <v>29</v>
      </c>
      <c r="AC99" s="126">
        <v>0</v>
      </c>
      <c r="AD99" s="128">
        <v>13</v>
      </c>
      <c r="AE99" s="129">
        <f t="shared" si="6"/>
        <v>440</v>
      </c>
    </row>
    <row r="100" spans="1:31" s="72" customFormat="1" ht="16.5">
      <c r="A100" s="72">
        <v>67</v>
      </c>
      <c r="B100" s="127">
        <v>15</v>
      </c>
      <c r="C100" s="127">
        <v>386</v>
      </c>
      <c r="D100" s="127" t="s">
        <v>345</v>
      </c>
      <c r="E100" s="127" t="s">
        <v>345</v>
      </c>
      <c r="F100" s="127">
        <v>1725</v>
      </c>
      <c r="G100" s="127" t="s">
        <v>35</v>
      </c>
      <c r="H100" s="603">
        <v>747</v>
      </c>
      <c r="I100" s="126">
        <v>24</v>
      </c>
      <c r="J100" s="126">
        <v>92</v>
      </c>
      <c r="K100" s="126">
        <v>91</v>
      </c>
      <c r="L100" s="126">
        <v>5</v>
      </c>
      <c r="M100" s="126">
        <v>37</v>
      </c>
      <c r="N100" s="126">
        <v>3</v>
      </c>
      <c r="O100" s="126">
        <v>6</v>
      </c>
      <c r="P100" s="126">
        <v>3</v>
      </c>
      <c r="Q100" s="126">
        <v>16</v>
      </c>
      <c r="R100" s="126">
        <v>87</v>
      </c>
      <c r="T100" s="126">
        <v>16</v>
      </c>
      <c r="U100" s="126">
        <v>4</v>
      </c>
      <c r="V100" s="126">
        <v>7</v>
      </c>
      <c r="X100" s="126">
        <v>5</v>
      </c>
      <c r="Y100" s="126">
        <v>28</v>
      </c>
      <c r="AC100" s="126">
        <v>0</v>
      </c>
      <c r="AD100" s="128">
        <v>18</v>
      </c>
      <c r="AE100" s="129">
        <f t="shared" si="6"/>
        <v>442</v>
      </c>
    </row>
    <row r="101" spans="1:31" s="72" customFormat="1" ht="16.5">
      <c r="A101" s="72">
        <v>68</v>
      </c>
      <c r="B101" s="127">
        <v>15</v>
      </c>
      <c r="C101" s="127">
        <v>386</v>
      </c>
      <c r="D101" s="127" t="s">
        <v>345</v>
      </c>
      <c r="E101" s="127" t="s">
        <v>345</v>
      </c>
      <c r="F101" s="127">
        <v>1725</v>
      </c>
      <c r="G101" s="127" t="s">
        <v>199</v>
      </c>
      <c r="H101" s="603">
        <v>747</v>
      </c>
      <c r="I101" s="126">
        <v>26</v>
      </c>
      <c r="J101" s="126">
        <v>93</v>
      </c>
      <c r="K101" s="126">
        <v>97</v>
      </c>
      <c r="L101" s="126">
        <v>2</v>
      </c>
      <c r="M101" s="126">
        <v>42</v>
      </c>
      <c r="N101" s="126">
        <v>2</v>
      </c>
      <c r="O101" s="126">
        <v>3</v>
      </c>
      <c r="P101" s="126">
        <v>8</v>
      </c>
      <c r="Q101" s="126">
        <v>18</v>
      </c>
      <c r="R101" s="126">
        <v>88</v>
      </c>
      <c r="T101" s="126">
        <v>17</v>
      </c>
      <c r="U101" s="126">
        <v>6</v>
      </c>
      <c r="V101" s="126">
        <v>0</v>
      </c>
      <c r="X101" s="126">
        <v>6</v>
      </c>
      <c r="Y101" s="126">
        <v>23</v>
      </c>
      <c r="AC101" s="126">
        <v>0</v>
      </c>
      <c r="AD101" s="128">
        <v>13</v>
      </c>
      <c r="AE101" s="129">
        <f t="shared" si="6"/>
        <v>444</v>
      </c>
    </row>
    <row r="102" spans="1:31" s="72" customFormat="1" ht="16.5">
      <c r="A102" s="72">
        <v>69</v>
      </c>
      <c r="B102" s="127">
        <v>15</v>
      </c>
      <c r="C102" s="127">
        <v>386</v>
      </c>
      <c r="D102" s="127" t="s">
        <v>345</v>
      </c>
      <c r="E102" s="127" t="s">
        <v>345</v>
      </c>
      <c r="F102" s="127">
        <v>1726</v>
      </c>
      <c r="G102" s="127" t="s">
        <v>33</v>
      </c>
      <c r="H102" s="603">
        <v>717</v>
      </c>
      <c r="I102" s="126">
        <v>24</v>
      </c>
      <c r="J102" s="126">
        <v>69</v>
      </c>
      <c r="K102" s="126">
        <v>89</v>
      </c>
      <c r="L102" s="126">
        <v>5</v>
      </c>
      <c r="M102" s="126">
        <v>26</v>
      </c>
      <c r="N102" s="126">
        <v>5</v>
      </c>
      <c r="O102" s="126">
        <v>5</v>
      </c>
      <c r="P102" s="126">
        <v>7</v>
      </c>
      <c r="Q102" s="126">
        <v>9</v>
      </c>
      <c r="R102" s="126">
        <v>73</v>
      </c>
      <c r="T102" s="126">
        <v>13</v>
      </c>
      <c r="U102" s="126">
        <v>2</v>
      </c>
      <c r="V102" s="126">
        <v>1</v>
      </c>
      <c r="X102" s="126">
        <v>7</v>
      </c>
      <c r="Y102" s="126">
        <v>31</v>
      </c>
      <c r="AC102" s="126">
        <v>1</v>
      </c>
      <c r="AD102" s="128">
        <v>16</v>
      </c>
      <c r="AE102" s="129">
        <f t="shared" si="6"/>
        <v>383</v>
      </c>
    </row>
    <row r="103" spans="1:31" s="72" customFormat="1" ht="16.5">
      <c r="A103" s="72">
        <v>70</v>
      </c>
      <c r="B103" s="127">
        <v>15</v>
      </c>
      <c r="C103" s="127">
        <v>386</v>
      </c>
      <c r="D103" s="127" t="s">
        <v>345</v>
      </c>
      <c r="E103" s="127" t="s">
        <v>345</v>
      </c>
      <c r="F103" s="127">
        <v>1726</v>
      </c>
      <c r="G103" s="127" t="s">
        <v>34</v>
      </c>
      <c r="H103" s="548">
        <v>716</v>
      </c>
      <c r="I103" s="126">
        <v>29</v>
      </c>
      <c r="J103" s="126">
        <v>62</v>
      </c>
      <c r="K103" s="126">
        <v>77</v>
      </c>
      <c r="L103" s="126">
        <v>7</v>
      </c>
      <c r="M103" s="126">
        <v>51</v>
      </c>
      <c r="N103" s="126">
        <v>0</v>
      </c>
      <c r="O103" s="126">
        <v>10</v>
      </c>
      <c r="P103" s="126">
        <v>10</v>
      </c>
      <c r="Q103" s="126">
        <v>23</v>
      </c>
      <c r="R103" s="126">
        <v>66</v>
      </c>
      <c r="T103" s="126">
        <v>8</v>
      </c>
      <c r="U103" s="126">
        <v>3</v>
      </c>
      <c r="V103" s="126">
        <v>1</v>
      </c>
      <c r="X103" s="126">
        <v>6</v>
      </c>
      <c r="Y103" s="126">
        <v>26</v>
      </c>
      <c r="AC103" s="126">
        <v>0</v>
      </c>
      <c r="AD103" s="128">
        <v>9</v>
      </c>
      <c r="AE103" s="129">
        <f t="shared" si="6"/>
        <v>388</v>
      </c>
    </row>
    <row r="104" spans="1:31" s="72" customFormat="1" ht="16.5">
      <c r="A104" s="72">
        <v>71</v>
      </c>
      <c r="B104" s="127">
        <v>15</v>
      </c>
      <c r="C104" s="127">
        <v>386</v>
      </c>
      <c r="D104" s="127" t="s">
        <v>345</v>
      </c>
      <c r="E104" s="127" t="s">
        <v>345</v>
      </c>
      <c r="F104" s="127">
        <v>1726</v>
      </c>
      <c r="G104" s="127" t="s">
        <v>35</v>
      </c>
      <c r="H104" s="548">
        <v>716</v>
      </c>
      <c r="I104" s="126">
        <v>24</v>
      </c>
      <c r="J104" s="126">
        <v>92</v>
      </c>
      <c r="K104" s="126">
        <v>91</v>
      </c>
      <c r="L104" s="126">
        <v>5</v>
      </c>
      <c r="M104" s="126">
        <v>37</v>
      </c>
      <c r="N104" s="126">
        <v>3</v>
      </c>
      <c r="O104" s="126">
        <v>6</v>
      </c>
      <c r="P104" s="126">
        <v>3</v>
      </c>
      <c r="Q104" s="126">
        <v>16</v>
      </c>
      <c r="R104" s="126">
        <v>87</v>
      </c>
      <c r="T104" s="126">
        <v>16</v>
      </c>
      <c r="U104" s="126">
        <v>4</v>
      </c>
      <c r="V104" s="126">
        <v>7</v>
      </c>
      <c r="X104" s="126">
        <v>5</v>
      </c>
      <c r="Y104" s="126">
        <v>28</v>
      </c>
      <c r="AC104" s="126">
        <v>0</v>
      </c>
      <c r="AD104" s="128">
        <v>18</v>
      </c>
      <c r="AE104" s="129">
        <f t="shared" si="6"/>
        <v>442</v>
      </c>
    </row>
    <row r="105" spans="1:31" s="72" customFormat="1" ht="16.5">
      <c r="A105" s="72">
        <v>72</v>
      </c>
      <c r="B105" s="127">
        <v>15</v>
      </c>
      <c r="C105" s="127">
        <v>386</v>
      </c>
      <c r="D105" s="127" t="s">
        <v>345</v>
      </c>
      <c r="E105" s="127" t="s">
        <v>345</v>
      </c>
      <c r="F105" s="127">
        <v>1726</v>
      </c>
      <c r="G105" s="127" t="s">
        <v>199</v>
      </c>
      <c r="H105" s="548">
        <v>716</v>
      </c>
      <c r="I105" s="126">
        <v>17</v>
      </c>
      <c r="J105" s="126">
        <v>63</v>
      </c>
      <c r="K105" s="126">
        <v>82</v>
      </c>
      <c r="L105" s="126">
        <v>3</v>
      </c>
      <c r="M105" s="126">
        <v>41</v>
      </c>
      <c r="N105" s="126">
        <v>1</v>
      </c>
      <c r="O105" s="126">
        <v>14</v>
      </c>
      <c r="P105" s="126">
        <v>8</v>
      </c>
      <c r="Q105" s="126">
        <v>20</v>
      </c>
      <c r="R105" s="126">
        <v>66</v>
      </c>
      <c r="T105" s="126">
        <v>17</v>
      </c>
      <c r="U105" s="126">
        <v>5</v>
      </c>
      <c r="V105" s="126">
        <v>4</v>
      </c>
      <c r="X105" s="126">
        <v>4</v>
      </c>
      <c r="Y105" s="126">
        <v>14</v>
      </c>
      <c r="AC105" s="126">
        <v>0</v>
      </c>
      <c r="AD105" s="128">
        <v>13</v>
      </c>
      <c r="AE105" s="129">
        <f t="shared" si="6"/>
        <v>372</v>
      </c>
    </row>
    <row r="106" spans="1:31" s="72" customFormat="1" ht="16.5">
      <c r="A106" s="72">
        <v>73</v>
      </c>
      <c r="B106" s="127">
        <v>15</v>
      </c>
      <c r="C106" s="127">
        <v>386</v>
      </c>
      <c r="D106" s="127" t="s">
        <v>345</v>
      </c>
      <c r="E106" s="127" t="s">
        <v>345</v>
      </c>
      <c r="F106" s="127">
        <v>1726</v>
      </c>
      <c r="G106" s="127" t="s">
        <v>337</v>
      </c>
      <c r="H106" s="548">
        <v>716</v>
      </c>
      <c r="I106" s="126">
        <v>37</v>
      </c>
      <c r="J106" s="126">
        <v>62</v>
      </c>
      <c r="K106" s="126">
        <v>93</v>
      </c>
      <c r="L106" s="126">
        <v>3</v>
      </c>
      <c r="M106" s="126">
        <v>50</v>
      </c>
      <c r="N106" s="126">
        <v>1</v>
      </c>
      <c r="O106" s="126">
        <v>6</v>
      </c>
      <c r="P106" s="126">
        <v>16</v>
      </c>
      <c r="Q106" s="126">
        <v>8</v>
      </c>
      <c r="R106" s="126">
        <v>70</v>
      </c>
      <c r="T106" s="126">
        <v>12</v>
      </c>
      <c r="U106" s="126">
        <v>7</v>
      </c>
      <c r="V106" s="126">
        <v>0</v>
      </c>
      <c r="X106" s="126">
        <v>4</v>
      </c>
      <c r="Y106" s="126">
        <v>23</v>
      </c>
      <c r="AC106" s="126">
        <v>0</v>
      </c>
      <c r="AD106" s="128">
        <v>14</v>
      </c>
      <c r="AE106" s="129">
        <f t="shared" si="6"/>
        <v>406</v>
      </c>
    </row>
    <row r="107" spans="1:31" s="72" customFormat="1" ht="16.5">
      <c r="A107" s="72">
        <v>74</v>
      </c>
      <c r="B107" s="127">
        <v>15</v>
      </c>
      <c r="C107" s="127">
        <v>386</v>
      </c>
      <c r="D107" s="127" t="s">
        <v>345</v>
      </c>
      <c r="E107" s="127" t="s">
        <v>345</v>
      </c>
      <c r="F107" s="127">
        <v>1726</v>
      </c>
      <c r="G107" s="127" t="s">
        <v>338</v>
      </c>
      <c r="H107" s="603">
        <v>716</v>
      </c>
      <c r="I107" s="126">
        <v>16</v>
      </c>
      <c r="J107" s="126">
        <v>74</v>
      </c>
      <c r="K107" s="126">
        <v>90</v>
      </c>
      <c r="L107" s="126">
        <v>3</v>
      </c>
      <c r="M107" s="126">
        <v>53</v>
      </c>
      <c r="N107" s="126">
        <v>6</v>
      </c>
      <c r="O107" s="126">
        <v>12</v>
      </c>
      <c r="P107" s="126">
        <v>8</v>
      </c>
      <c r="Q107" s="126">
        <v>16</v>
      </c>
      <c r="R107" s="126">
        <v>72</v>
      </c>
      <c r="T107" s="126">
        <v>13</v>
      </c>
      <c r="U107" s="126">
        <v>3</v>
      </c>
      <c r="V107" s="126">
        <v>2</v>
      </c>
      <c r="X107" s="126">
        <v>5</v>
      </c>
      <c r="Y107" s="126">
        <v>32</v>
      </c>
      <c r="AC107" s="126">
        <v>0</v>
      </c>
      <c r="AD107" s="128">
        <v>9</v>
      </c>
      <c r="AE107" s="129">
        <f t="shared" si="6"/>
        <v>414</v>
      </c>
    </row>
    <row r="108" spans="1:31" s="72" customFormat="1" ht="16.5">
      <c r="A108" s="72">
        <v>75</v>
      </c>
      <c r="B108" s="127">
        <v>15</v>
      </c>
      <c r="C108" s="127">
        <v>386</v>
      </c>
      <c r="D108" s="127" t="s">
        <v>345</v>
      </c>
      <c r="E108" s="127" t="s">
        <v>345</v>
      </c>
      <c r="F108" s="127">
        <v>1727</v>
      </c>
      <c r="G108" s="127" t="s">
        <v>33</v>
      </c>
      <c r="H108" s="548">
        <v>690</v>
      </c>
      <c r="I108" s="126">
        <v>27</v>
      </c>
      <c r="J108" s="126">
        <v>120</v>
      </c>
      <c r="K108" s="126">
        <v>123</v>
      </c>
      <c r="L108" s="126">
        <v>5</v>
      </c>
      <c r="M108" s="126">
        <v>37</v>
      </c>
      <c r="N108" s="126">
        <v>0</v>
      </c>
      <c r="O108" s="126">
        <v>7</v>
      </c>
      <c r="P108" s="126">
        <v>3</v>
      </c>
      <c r="Q108" s="126">
        <v>11</v>
      </c>
      <c r="R108" s="126">
        <v>49</v>
      </c>
      <c r="T108" s="126">
        <v>5</v>
      </c>
      <c r="U108" s="126">
        <v>9</v>
      </c>
      <c r="V108" s="126">
        <v>0</v>
      </c>
      <c r="X108" s="126">
        <v>1</v>
      </c>
      <c r="Y108" s="126">
        <v>35</v>
      </c>
      <c r="AC108" s="126">
        <v>0</v>
      </c>
      <c r="AD108" s="128">
        <v>13</v>
      </c>
      <c r="AE108" s="129">
        <f t="shared" si="6"/>
        <v>445</v>
      </c>
    </row>
    <row r="109" spans="1:31" s="72" customFormat="1" ht="16.5">
      <c r="A109" s="72">
        <v>76</v>
      </c>
      <c r="B109" s="127">
        <v>15</v>
      </c>
      <c r="C109" s="127">
        <v>386</v>
      </c>
      <c r="D109" s="127" t="s">
        <v>345</v>
      </c>
      <c r="E109" s="127" t="s">
        <v>345</v>
      </c>
      <c r="F109" s="127">
        <v>1727</v>
      </c>
      <c r="G109" s="127" t="s">
        <v>34</v>
      </c>
      <c r="H109" s="548">
        <v>690</v>
      </c>
      <c r="I109" s="126">
        <v>21</v>
      </c>
      <c r="J109" s="126">
        <v>99</v>
      </c>
      <c r="K109" s="126">
        <v>140</v>
      </c>
      <c r="L109" s="126">
        <v>3</v>
      </c>
      <c r="M109" s="126">
        <v>26</v>
      </c>
      <c r="N109" s="126">
        <v>1</v>
      </c>
      <c r="O109" s="126">
        <v>17</v>
      </c>
      <c r="P109" s="126">
        <v>6</v>
      </c>
      <c r="Q109" s="126">
        <v>15</v>
      </c>
      <c r="R109" s="126">
        <v>39</v>
      </c>
      <c r="T109" s="126">
        <v>4</v>
      </c>
      <c r="U109" s="126">
        <v>7</v>
      </c>
      <c r="V109" s="126">
        <v>2</v>
      </c>
      <c r="X109" s="126">
        <v>3</v>
      </c>
      <c r="Y109" s="126">
        <v>23</v>
      </c>
      <c r="AC109" s="126">
        <v>0</v>
      </c>
      <c r="AD109" s="128">
        <v>9</v>
      </c>
      <c r="AE109" s="129">
        <f t="shared" si="6"/>
        <v>415</v>
      </c>
    </row>
    <row r="110" spans="1:31" s="72" customFormat="1" ht="16.5">
      <c r="A110" s="72">
        <v>77</v>
      </c>
      <c r="B110" s="127">
        <v>15</v>
      </c>
      <c r="C110" s="127">
        <v>386</v>
      </c>
      <c r="D110" s="127" t="s">
        <v>345</v>
      </c>
      <c r="E110" s="127" t="s">
        <v>345</v>
      </c>
      <c r="F110" s="127">
        <v>1727</v>
      </c>
      <c r="G110" s="127" t="s">
        <v>35</v>
      </c>
      <c r="H110" s="548">
        <v>690</v>
      </c>
      <c r="I110" s="126">
        <v>18</v>
      </c>
      <c r="J110" s="126">
        <v>69</v>
      </c>
      <c r="K110" s="126">
        <v>129</v>
      </c>
      <c r="L110" s="126">
        <v>8</v>
      </c>
      <c r="M110" s="126">
        <v>38</v>
      </c>
      <c r="N110" s="126">
        <v>0</v>
      </c>
      <c r="O110" s="126">
        <v>8</v>
      </c>
      <c r="P110" s="126">
        <v>5</v>
      </c>
      <c r="Q110" s="126">
        <v>22</v>
      </c>
      <c r="R110" s="126">
        <v>30</v>
      </c>
      <c r="T110" s="126">
        <v>6</v>
      </c>
      <c r="U110" s="126">
        <v>7</v>
      </c>
      <c r="V110" s="126">
        <v>0</v>
      </c>
      <c r="X110" s="126">
        <v>2</v>
      </c>
      <c r="Y110" s="126">
        <v>23</v>
      </c>
      <c r="AC110" s="126">
        <v>0</v>
      </c>
      <c r="AD110" s="128">
        <v>14</v>
      </c>
      <c r="AE110" s="129">
        <f t="shared" si="6"/>
        <v>379</v>
      </c>
    </row>
    <row r="111" spans="1:31" s="72" customFormat="1" ht="16.5">
      <c r="A111" s="72">
        <v>78</v>
      </c>
      <c r="B111" s="127">
        <v>15</v>
      </c>
      <c r="C111" s="127">
        <v>386</v>
      </c>
      <c r="D111" s="127" t="s">
        <v>345</v>
      </c>
      <c r="E111" s="127" t="s">
        <v>345</v>
      </c>
      <c r="F111" s="127">
        <v>1727</v>
      </c>
      <c r="G111" s="127" t="s">
        <v>199</v>
      </c>
      <c r="H111" s="548">
        <v>690</v>
      </c>
      <c r="I111" s="126">
        <v>35</v>
      </c>
      <c r="J111" s="126">
        <v>124</v>
      </c>
      <c r="K111" s="126">
        <v>157</v>
      </c>
      <c r="L111" s="126">
        <v>5</v>
      </c>
      <c r="M111" s="126">
        <v>24</v>
      </c>
      <c r="N111" s="126">
        <v>1</v>
      </c>
      <c r="O111" s="126">
        <v>10</v>
      </c>
      <c r="P111" s="126">
        <v>4</v>
      </c>
      <c r="Q111" s="126">
        <v>10</v>
      </c>
      <c r="R111" s="126">
        <v>41</v>
      </c>
      <c r="T111" s="126">
        <v>5</v>
      </c>
      <c r="U111" s="126">
        <v>0</v>
      </c>
      <c r="V111" s="126">
        <v>0</v>
      </c>
      <c r="X111" s="126">
        <v>2</v>
      </c>
      <c r="Y111" s="126">
        <v>15</v>
      </c>
      <c r="AC111" s="126">
        <v>0</v>
      </c>
      <c r="AD111" s="128">
        <v>20</v>
      </c>
      <c r="AE111" s="129">
        <f t="shared" si="6"/>
        <v>453</v>
      </c>
    </row>
    <row r="112" spans="1:31" s="72" customFormat="1" ht="16.5">
      <c r="A112" s="72">
        <v>79</v>
      </c>
      <c r="B112" s="127">
        <v>15</v>
      </c>
      <c r="C112" s="127">
        <v>386</v>
      </c>
      <c r="D112" s="127" t="s">
        <v>345</v>
      </c>
      <c r="E112" s="127" t="s">
        <v>345</v>
      </c>
      <c r="F112" s="127">
        <v>1727</v>
      </c>
      <c r="G112" s="127" t="s">
        <v>337</v>
      </c>
      <c r="H112" s="548">
        <v>690</v>
      </c>
      <c r="I112" s="126">
        <v>31</v>
      </c>
      <c r="J112" s="126">
        <v>90</v>
      </c>
      <c r="K112" s="126">
        <v>63</v>
      </c>
      <c r="L112" s="126">
        <v>2</v>
      </c>
      <c r="M112" s="126">
        <v>30</v>
      </c>
      <c r="N112" s="126">
        <v>0</v>
      </c>
      <c r="O112" s="126">
        <v>13</v>
      </c>
      <c r="P112" s="126">
        <v>6</v>
      </c>
      <c r="Q112" s="126">
        <v>16</v>
      </c>
      <c r="R112" s="126">
        <v>40</v>
      </c>
      <c r="T112" s="126">
        <v>3</v>
      </c>
      <c r="U112" s="126">
        <v>0</v>
      </c>
      <c r="V112" s="126">
        <v>0</v>
      </c>
      <c r="X112" s="126">
        <v>2</v>
      </c>
      <c r="Y112" s="126">
        <v>26</v>
      </c>
      <c r="AC112" s="126">
        <v>0</v>
      </c>
      <c r="AD112" s="128">
        <v>15</v>
      </c>
      <c r="AE112" s="129">
        <f t="shared" si="6"/>
        <v>337</v>
      </c>
    </row>
    <row r="113" spans="1:31" s="72" customFormat="1" ht="16.5">
      <c r="A113" s="72">
        <v>80</v>
      </c>
      <c r="B113" s="127">
        <v>15</v>
      </c>
      <c r="C113" s="127">
        <v>386</v>
      </c>
      <c r="D113" s="127" t="s">
        <v>345</v>
      </c>
      <c r="E113" s="127" t="s">
        <v>345</v>
      </c>
      <c r="F113" s="127">
        <v>1728</v>
      </c>
      <c r="G113" s="127" t="s">
        <v>33</v>
      </c>
      <c r="H113" s="548">
        <v>678</v>
      </c>
      <c r="I113" s="126">
        <v>24</v>
      </c>
      <c r="J113" s="126">
        <v>67</v>
      </c>
      <c r="K113" s="126">
        <v>61</v>
      </c>
      <c r="L113" s="126">
        <v>4</v>
      </c>
      <c r="M113" s="126">
        <v>40</v>
      </c>
      <c r="N113" s="126">
        <v>2</v>
      </c>
      <c r="O113" s="126">
        <v>6</v>
      </c>
      <c r="P113" s="126">
        <v>20</v>
      </c>
      <c r="Q113" s="126">
        <v>26</v>
      </c>
      <c r="R113" s="126">
        <v>50</v>
      </c>
      <c r="T113" s="126">
        <v>9</v>
      </c>
      <c r="U113" s="126">
        <v>5</v>
      </c>
      <c r="V113" s="126">
        <v>2</v>
      </c>
      <c r="X113" s="126">
        <v>2</v>
      </c>
      <c r="Y113" s="126">
        <v>24</v>
      </c>
      <c r="AC113" s="126">
        <v>0</v>
      </c>
      <c r="AD113" s="128">
        <v>17</v>
      </c>
      <c r="AE113" s="129">
        <f t="shared" si="6"/>
        <v>359</v>
      </c>
    </row>
    <row r="114" spans="1:31" s="72" customFormat="1" ht="16.5">
      <c r="A114" s="72">
        <v>81</v>
      </c>
      <c r="B114" s="127">
        <v>15</v>
      </c>
      <c r="C114" s="127">
        <v>386</v>
      </c>
      <c r="D114" s="127" t="s">
        <v>345</v>
      </c>
      <c r="E114" s="127" t="s">
        <v>345</v>
      </c>
      <c r="F114" s="127">
        <v>1728</v>
      </c>
      <c r="G114" s="127" t="s">
        <v>34</v>
      </c>
      <c r="H114" s="603">
        <v>678</v>
      </c>
      <c r="I114" s="126">
        <v>17</v>
      </c>
      <c r="J114" s="126">
        <v>84</v>
      </c>
      <c r="K114" s="126">
        <v>66</v>
      </c>
      <c r="L114" s="126">
        <v>7</v>
      </c>
      <c r="M114" s="126">
        <v>63</v>
      </c>
      <c r="N114" s="126">
        <v>1</v>
      </c>
      <c r="O114" s="126">
        <v>8</v>
      </c>
      <c r="P114" s="126">
        <v>14</v>
      </c>
      <c r="Q114" s="126">
        <v>11</v>
      </c>
      <c r="R114" s="126">
        <v>56</v>
      </c>
      <c r="T114" s="126">
        <v>14</v>
      </c>
      <c r="U114" s="126">
        <v>3</v>
      </c>
      <c r="V114" s="126">
        <v>2</v>
      </c>
      <c r="X114" s="126">
        <v>4</v>
      </c>
      <c r="Y114" s="126">
        <v>11</v>
      </c>
      <c r="AC114" s="126">
        <v>0</v>
      </c>
      <c r="AD114" s="128">
        <v>9</v>
      </c>
      <c r="AE114" s="129">
        <f t="shared" si="6"/>
        <v>370</v>
      </c>
    </row>
    <row r="115" spans="1:31" s="72" customFormat="1" ht="16.5">
      <c r="A115" s="72">
        <v>82</v>
      </c>
      <c r="B115" s="127">
        <v>15</v>
      </c>
      <c r="C115" s="127">
        <v>386</v>
      </c>
      <c r="D115" s="127" t="s">
        <v>345</v>
      </c>
      <c r="E115" s="127" t="s">
        <v>345</v>
      </c>
      <c r="F115" s="127">
        <v>1728</v>
      </c>
      <c r="G115" s="127" t="s">
        <v>35</v>
      </c>
      <c r="H115" s="603">
        <v>678</v>
      </c>
      <c r="I115" s="126">
        <v>17</v>
      </c>
      <c r="J115" s="126">
        <v>61</v>
      </c>
      <c r="K115" s="126">
        <v>59</v>
      </c>
      <c r="L115" s="126">
        <v>3</v>
      </c>
      <c r="M115" s="126">
        <v>59</v>
      </c>
      <c r="N115" s="126">
        <v>3</v>
      </c>
      <c r="O115" s="126">
        <v>6</v>
      </c>
      <c r="P115" s="126">
        <v>10</v>
      </c>
      <c r="Q115" s="126">
        <v>10</v>
      </c>
      <c r="R115" s="126">
        <v>42</v>
      </c>
      <c r="T115" s="126">
        <v>14</v>
      </c>
      <c r="U115" s="126">
        <v>3</v>
      </c>
      <c r="V115" s="126">
        <v>3</v>
      </c>
      <c r="X115" s="126">
        <v>3</v>
      </c>
      <c r="Y115" s="126">
        <v>16</v>
      </c>
      <c r="AC115" s="126">
        <v>0</v>
      </c>
      <c r="AD115" s="128">
        <v>16</v>
      </c>
      <c r="AE115" s="129">
        <f t="shared" si="6"/>
        <v>325</v>
      </c>
    </row>
    <row r="116" spans="1:31" s="72" customFormat="1" ht="16.5">
      <c r="A116" s="72">
        <v>83</v>
      </c>
      <c r="B116" s="127">
        <v>15</v>
      </c>
      <c r="C116" s="127">
        <v>386</v>
      </c>
      <c r="D116" s="127" t="s">
        <v>345</v>
      </c>
      <c r="E116" s="127" t="s">
        <v>345</v>
      </c>
      <c r="F116" s="127">
        <v>1728</v>
      </c>
      <c r="G116" s="127" t="s">
        <v>199</v>
      </c>
      <c r="H116" s="548">
        <v>677</v>
      </c>
      <c r="I116" s="126">
        <v>12</v>
      </c>
      <c r="J116" s="126">
        <v>60</v>
      </c>
      <c r="K116" s="126">
        <v>72</v>
      </c>
      <c r="L116" s="126">
        <v>7</v>
      </c>
      <c r="M116" s="126">
        <v>22</v>
      </c>
      <c r="N116" s="126">
        <v>0</v>
      </c>
      <c r="O116" s="126">
        <v>8</v>
      </c>
      <c r="P116" s="126">
        <v>11</v>
      </c>
      <c r="Q116" s="126">
        <v>32</v>
      </c>
      <c r="R116" s="126">
        <v>55</v>
      </c>
      <c r="T116" s="126">
        <v>11</v>
      </c>
      <c r="U116" s="126">
        <v>5</v>
      </c>
      <c r="V116" s="126">
        <v>1</v>
      </c>
      <c r="X116" s="126">
        <v>2</v>
      </c>
      <c r="Y116" s="126">
        <v>17</v>
      </c>
      <c r="AC116" s="126">
        <v>0</v>
      </c>
      <c r="AD116" s="128">
        <v>17</v>
      </c>
      <c r="AE116" s="129">
        <f t="shared" si="6"/>
        <v>332</v>
      </c>
    </row>
    <row r="117" spans="1:31" s="72" customFormat="1" ht="16.5">
      <c r="A117" s="72">
        <v>84</v>
      </c>
      <c r="B117" s="127">
        <v>15</v>
      </c>
      <c r="C117" s="127">
        <v>386</v>
      </c>
      <c r="D117" s="127" t="s">
        <v>345</v>
      </c>
      <c r="E117" s="127" t="s">
        <v>345</v>
      </c>
      <c r="F117" s="127">
        <v>1728</v>
      </c>
      <c r="G117" s="127" t="s">
        <v>337</v>
      </c>
      <c r="H117" s="548">
        <v>677</v>
      </c>
      <c r="I117" s="126">
        <v>13</v>
      </c>
      <c r="J117" s="126">
        <v>65</v>
      </c>
      <c r="K117" s="126">
        <v>70</v>
      </c>
      <c r="L117" s="126">
        <v>3</v>
      </c>
      <c r="M117" s="126">
        <v>47</v>
      </c>
      <c r="N117" s="126">
        <v>3</v>
      </c>
      <c r="O117" s="126">
        <v>7</v>
      </c>
      <c r="P117" s="126">
        <v>7</v>
      </c>
      <c r="Q117" s="126">
        <v>22</v>
      </c>
      <c r="R117" s="126">
        <v>61</v>
      </c>
      <c r="T117" s="126">
        <v>15</v>
      </c>
      <c r="U117" s="126">
        <v>2</v>
      </c>
      <c r="V117" s="126">
        <v>4</v>
      </c>
      <c r="X117" s="126">
        <v>3</v>
      </c>
      <c r="Y117" s="126">
        <v>15</v>
      </c>
      <c r="AC117" s="126">
        <v>0</v>
      </c>
      <c r="AD117" s="128">
        <v>16</v>
      </c>
      <c r="AE117" s="129">
        <f t="shared" si="6"/>
        <v>353</v>
      </c>
    </row>
    <row r="118" spans="1:31" s="72" customFormat="1" ht="16.5">
      <c r="A118" s="72">
        <v>85</v>
      </c>
      <c r="B118" s="127">
        <v>15</v>
      </c>
      <c r="C118" s="127">
        <v>386</v>
      </c>
      <c r="D118" s="127" t="s">
        <v>345</v>
      </c>
      <c r="E118" s="127" t="s">
        <v>345</v>
      </c>
      <c r="F118" s="127">
        <v>1728</v>
      </c>
      <c r="G118" s="127" t="s">
        <v>338</v>
      </c>
      <c r="H118" s="548">
        <v>677</v>
      </c>
      <c r="I118" s="126">
        <v>0</v>
      </c>
      <c r="J118" s="126">
        <v>0</v>
      </c>
      <c r="K118" s="126">
        <v>0</v>
      </c>
      <c r="L118" s="126">
        <v>0</v>
      </c>
      <c r="M118" s="126">
        <v>54</v>
      </c>
      <c r="N118" s="126">
        <v>0</v>
      </c>
      <c r="O118" s="126">
        <v>2</v>
      </c>
      <c r="P118" s="126">
        <v>7</v>
      </c>
      <c r="Q118" s="126">
        <v>20</v>
      </c>
      <c r="R118" s="126">
        <v>56</v>
      </c>
      <c r="T118" s="126">
        <v>9</v>
      </c>
      <c r="U118" s="126">
        <v>110</v>
      </c>
      <c r="V118" s="126">
        <v>75</v>
      </c>
      <c r="X118" s="126">
        <v>4</v>
      </c>
      <c r="Y118" s="126">
        <v>13</v>
      </c>
      <c r="AC118" s="126">
        <v>0</v>
      </c>
      <c r="AD118" s="128">
        <v>6</v>
      </c>
      <c r="AE118" s="129">
        <f t="shared" si="6"/>
        <v>356</v>
      </c>
    </row>
    <row r="119" spans="1:31" s="72" customFormat="1" ht="16.5">
      <c r="A119" s="72">
        <v>86</v>
      </c>
      <c r="B119" s="127">
        <v>15</v>
      </c>
      <c r="C119" s="127">
        <v>386</v>
      </c>
      <c r="D119" s="127" t="s">
        <v>345</v>
      </c>
      <c r="E119" s="127" t="s">
        <v>345</v>
      </c>
      <c r="F119" s="127">
        <v>1728</v>
      </c>
      <c r="G119" s="127" t="s">
        <v>346</v>
      </c>
      <c r="H119" s="548">
        <v>677</v>
      </c>
      <c r="I119" s="126">
        <v>18</v>
      </c>
      <c r="J119" s="126">
        <v>80</v>
      </c>
      <c r="K119" s="126">
        <v>92</v>
      </c>
      <c r="L119" s="126">
        <v>3</v>
      </c>
      <c r="M119" s="126">
        <v>50</v>
      </c>
      <c r="N119" s="126">
        <v>2</v>
      </c>
      <c r="O119" s="126">
        <v>0</v>
      </c>
      <c r="P119" s="126">
        <v>13</v>
      </c>
      <c r="Q119" s="126">
        <v>12</v>
      </c>
      <c r="R119" s="126">
        <v>61</v>
      </c>
      <c r="T119" s="126">
        <v>13</v>
      </c>
      <c r="U119" s="126">
        <v>4</v>
      </c>
      <c r="V119" s="126">
        <v>1</v>
      </c>
      <c r="X119" s="126">
        <v>6</v>
      </c>
      <c r="Y119" s="126">
        <v>17</v>
      </c>
      <c r="AC119" s="126">
        <v>0</v>
      </c>
      <c r="AD119" s="128">
        <v>18</v>
      </c>
      <c r="AE119" s="129">
        <f t="shared" si="6"/>
        <v>390</v>
      </c>
    </row>
    <row r="120" spans="1:31" s="72" customFormat="1" ht="16.5">
      <c r="A120" s="72">
        <v>87</v>
      </c>
      <c r="B120" s="127">
        <v>15</v>
      </c>
      <c r="C120" s="127">
        <v>386</v>
      </c>
      <c r="D120" s="127" t="s">
        <v>345</v>
      </c>
      <c r="E120" s="127" t="s">
        <v>345</v>
      </c>
      <c r="F120" s="127">
        <v>1728</v>
      </c>
      <c r="G120" s="127" t="s">
        <v>347</v>
      </c>
      <c r="H120" s="548">
        <v>677</v>
      </c>
      <c r="I120" s="126">
        <v>19</v>
      </c>
      <c r="J120" s="126">
        <v>64</v>
      </c>
      <c r="K120" s="126">
        <v>73</v>
      </c>
      <c r="L120" s="126">
        <v>2</v>
      </c>
      <c r="M120" s="126">
        <v>44</v>
      </c>
      <c r="N120" s="126">
        <v>1</v>
      </c>
      <c r="O120" s="126">
        <v>3</v>
      </c>
      <c r="P120" s="126">
        <v>16</v>
      </c>
      <c r="Q120" s="126">
        <v>13</v>
      </c>
      <c r="R120" s="126">
        <v>62</v>
      </c>
      <c r="T120" s="126">
        <v>9</v>
      </c>
      <c r="U120" s="126">
        <v>2</v>
      </c>
      <c r="V120" s="126">
        <v>0</v>
      </c>
      <c r="X120" s="126">
        <v>1</v>
      </c>
      <c r="Y120" s="126">
        <v>15</v>
      </c>
      <c r="AC120" s="126">
        <v>0</v>
      </c>
      <c r="AD120" s="128">
        <v>8</v>
      </c>
      <c r="AE120" s="129">
        <f t="shared" si="6"/>
        <v>332</v>
      </c>
    </row>
    <row r="121" spans="1:31" s="72" customFormat="1" ht="16.5">
      <c r="A121" s="72">
        <v>88</v>
      </c>
      <c r="B121" s="127">
        <v>15</v>
      </c>
      <c r="C121" s="127">
        <v>386</v>
      </c>
      <c r="D121" s="127" t="s">
        <v>345</v>
      </c>
      <c r="E121" s="127" t="s">
        <v>345</v>
      </c>
      <c r="F121" s="127">
        <v>1729</v>
      </c>
      <c r="G121" s="127" t="s">
        <v>33</v>
      </c>
      <c r="H121" s="548">
        <v>697</v>
      </c>
      <c r="I121" s="126">
        <v>26</v>
      </c>
      <c r="J121" s="126">
        <v>74</v>
      </c>
      <c r="K121" s="126">
        <v>77</v>
      </c>
      <c r="L121" s="126">
        <v>5</v>
      </c>
      <c r="M121" s="126">
        <v>39</v>
      </c>
      <c r="N121" s="126">
        <v>5</v>
      </c>
      <c r="O121" s="126">
        <v>2</v>
      </c>
      <c r="P121" s="126">
        <v>8</v>
      </c>
      <c r="Q121" s="126">
        <v>15</v>
      </c>
      <c r="R121" s="126">
        <v>61</v>
      </c>
      <c r="T121" s="126">
        <v>22</v>
      </c>
      <c r="U121" s="126">
        <v>1</v>
      </c>
      <c r="V121" s="126">
        <v>1</v>
      </c>
      <c r="X121" s="126">
        <v>3</v>
      </c>
      <c r="Y121" s="126">
        <v>7</v>
      </c>
      <c r="AC121" s="126">
        <v>0</v>
      </c>
      <c r="AD121" s="128">
        <v>11</v>
      </c>
      <c r="AE121" s="129">
        <f t="shared" si="6"/>
        <v>357</v>
      </c>
    </row>
    <row r="122" spans="1:31" s="72" customFormat="1" ht="16.5">
      <c r="A122" s="72">
        <v>89</v>
      </c>
      <c r="B122" s="127">
        <v>15</v>
      </c>
      <c r="C122" s="127">
        <v>386</v>
      </c>
      <c r="D122" s="127" t="s">
        <v>345</v>
      </c>
      <c r="E122" s="127" t="s">
        <v>345</v>
      </c>
      <c r="F122" s="127">
        <v>1729</v>
      </c>
      <c r="G122" s="127" t="s">
        <v>34</v>
      </c>
      <c r="H122" s="548">
        <v>697</v>
      </c>
      <c r="I122" s="126">
        <v>18</v>
      </c>
      <c r="J122" s="126">
        <v>90</v>
      </c>
      <c r="K122" s="126">
        <v>78</v>
      </c>
      <c r="L122" s="126">
        <v>4</v>
      </c>
      <c r="M122" s="126">
        <v>30</v>
      </c>
      <c r="N122" s="126">
        <v>4</v>
      </c>
      <c r="O122" s="126">
        <v>0</v>
      </c>
      <c r="P122" s="126">
        <v>11</v>
      </c>
      <c r="Q122" s="126">
        <v>20</v>
      </c>
      <c r="R122" s="126">
        <v>78</v>
      </c>
      <c r="T122" s="126">
        <v>24</v>
      </c>
      <c r="U122" s="126">
        <v>2</v>
      </c>
      <c r="V122" s="126">
        <v>2</v>
      </c>
      <c r="X122" s="126">
        <v>2</v>
      </c>
      <c r="Y122" s="126">
        <v>13</v>
      </c>
      <c r="AC122" s="126">
        <v>0</v>
      </c>
      <c r="AD122" s="128">
        <v>10</v>
      </c>
      <c r="AE122" s="129">
        <f t="shared" si="6"/>
        <v>386</v>
      </c>
    </row>
    <row r="123" spans="1:31" s="72" customFormat="1" ht="16.5">
      <c r="A123" s="72">
        <v>90</v>
      </c>
      <c r="B123" s="127">
        <v>15</v>
      </c>
      <c r="C123" s="127">
        <v>386</v>
      </c>
      <c r="D123" s="127" t="s">
        <v>345</v>
      </c>
      <c r="E123" s="127" t="s">
        <v>345</v>
      </c>
      <c r="F123" s="127">
        <v>1729</v>
      </c>
      <c r="G123" s="127" t="s">
        <v>35</v>
      </c>
      <c r="H123" s="548">
        <v>697</v>
      </c>
      <c r="I123" s="126">
        <v>23</v>
      </c>
      <c r="J123" s="126">
        <v>75</v>
      </c>
      <c r="K123" s="126">
        <v>73</v>
      </c>
      <c r="L123" s="126">
        <v>5</v>
      </c>
      <c r="M123" s="126">
        <v>23</v>
      </c>
      <c r="N123" s="126">
        <v>5</v>
      </c>
      <c r="O123" s="126">
        <v>4</v>
      </c>
      <c r="P123" s="126">
        <v>16</v>
      </c>
      <c r="Q123" s="126">
        <v>11</v>
      </c>
      <c r="R123" s="126">
        <v>72</v>
      </c>
      <c r="T123" s="126">
        <v>23</v>
      </c>
      <c r="U123" s="126">
        <v>1</v>
      </c>
      <c r="V123" s="126">
        <v>1</v>
      </c>
      <c r="X123" s="126">
        <v>10</v>
      </c>
      <c r="Y123" s="126">
        <v>15</v>
      </c>
      <c r="AC123" s="126">
        <v>0</v>
      </c>
      <c r="AD123" s="128">
        <v>5</v>
      </c>
      <c r="AE123" s="129">
        <f t="shared" si="6"/>
        <v>362</v>
      </c>
    </row>
    <row r="124" spans="1:31" s="72" customFormat="1" ht="16.5">
      <c r="C124" s="86" t="s">
        <v>65</v>
      </c>
      <c r="D124" s="688" t="s">
        <v>66</v>
      </c>
      <c r="E124" s="688"/>
      <c r="F124" s="89"/>
      <c r="G124" s="89"/>
      <c r="H124" s="88">
        <f t="shared" ref="H124:R124" si="7">SUM(H34:H123)</f>
        <v>61222</v>
      </c>
      <c r="I124" s="88">
        <f t="shared" si="7"/>
        <v>1948</v>
      </c>
      <c r="J124" s="88">
        <f t="shared" si="7"/>
        <v>6617</v>
      </c>
      <c r="K124" s="88">
        <f t="shared" si="7"/>
        <v>7247</v>
      </c>
      <c r="L124" s="88">
        <f t="shared" si="7"/>
        <v>367</v>
      </c>
      <c r="M124" s="88">
        <f t="shared" si="7"/>
        <v>4175</v>
      </c>
      <c r="N124" s="88">
        <f t="shared" si="7"/>
        <v>182</v>
      </c>
      <c r="O124" s="88">
        <f t="shared" si="7"/>
        <v>608</v>
      </c>
      <c r="P124" s="88">
        <f t="shared" si="7"/>
        <v>658</v>
      </c>
      <c r="Q124" s="88">
        <f t="shared" si="7"/>
        <v>1207</v>
      </c>
      <c r="R124" s="88">
        <f t="shared" si="7"/>
        <v>6501</v>
      </c>
      <c r="T124" s="88">
        <f>SUM(T34:T123)</f>
        <v>931</v>
      </c>
      <c r="U124" s="88">
        <f>SUM(U34:U123)</f>
        <v>491</v>
      </c>
      <c r="V124" s="88">
        <f>SUM(V34:V123)</f>
        <v>247</v>
      </c>
      <c r="X124" s="88">
        <f>SUM(X34:X123)</f>
        <v>417</v>
      </c>
      <c r="Y124" s="88">
        <f>SUM(Y34:Y123)</f>
        <v>1699</v>
      </c>
      <c r="AC124" s="88">
        <f>SUM(AC34:AC123)</f>
        <v>50</v>
      </c>
      <c r="AD124" s="130">
        <f>SUM(AD34:AD123)</f>
        <v>1026</v>
      </c>
      <c r="AE124" s="131">
        <f>SUM(AE34:AE123)</f>
        <v>34371</v>
      </c>
    </row>
    <row r="125" spans="1:31" s="72" customFormat="1" ht="16.5">
      <c r="F125" s="83"/>
      <c r="G125" s="83"/>
      <c r="U125" s="72">
        <f>U124/2</f>
        <v>245.5</v>
      </c>
      <c r="V125" s="72">
        <f>V124/2</f>
        <v>123.5</v>
      </c>
    </row>
    <row r="126" spans="1:31" s="72" customFormat="1" ht="16.5">
      <c r="C126" s="86" t="s">
        <v>67</v>
      </c>
      <c r="D126" s="689" t="s">
        <v>68</v>
      </c>
      <c r="E126" s="690"/>
      <c r="F126" s="690"/>
      <c r="G126" s="691"/>
      <c r="H126" s="140" t="s">
        <v>8</v>
      </c>
      <c r="I126" s="134" t="s">
        <v>9</v>
      </c>
      <c r="J126" s="134" t="s">
        <v>10</v>
      </c>
      <c r="K126" s="134" t="s">
        <v>11</v>
      </c>
      <c r="L126" s="134" t="s">
        <v>12</v>
      </c>
      <c r="M126" s="134" t="s">
        <v>13</v>
      </c>
      <c r="N126" s="134" t="s">
        <v>339</v>
      </c>
      <c r="O126" s="134" t="s">
        <v>15</v>
      </c>
      <c r="P126" s="134" t="s">
        <v>340</v>
      </c>
      <c r="Q126" s="134" t="s">
        <v>17</v>
      </c>
      <c r="R126" s="134" t="s">
        <v>18</v>
      </c>
      <c r="T126" s="134" t="s">
        <v>20</v>
      </c>
      <c r="U126" s="134" t="s">
        <v>24</v>
      </c>
      <c r="V126" s="134" t="s">
        <v>25</v>
      </c>
      <c r="Z126" s="134" t="s">
        <v>29</v>
      </c>
      <c r="AA126" s="135" t="s">
        <v>351</v>
      </c>
      <c r="AB126" s="141" t="s">
        <v>31</v>
      </c>
    </row>
    <row r="127" spans="1:31" s="72" customFormat="1" ht="16.5">
      <c r="D127" s="692"/>
      <c r="E127" s="693"/>
      <c r="F127" s="693"/>
      <c r="G127" s="694"/>
      <c r="H127" s="80">
        <f>H124</f>
        <v>61222</v>
      </c>
      <c r="I127" s="80">
        <f>I124+(U124/2)-0.5</f>
        <v>2193</v>
      </c>
      <c r="J127" s="80">
        <f>J124+(V124/2)+0.5</f>
        <v>6741</v>
      </c>
      <c r="K127" s="80">
        <f>K124+(U124/2)+0.5</f>
        <v>7493</v>
      </c>
      <c r="L127" s="80">
        <f>L124+(V124/2)-0.5</f>
        <v>490</v>
      </c>
      <c r="M127" s="80">
        <f t="shared" ref="M127:R127" si="8">M124</f>
        <v>4175</v>
      </c>
      <c r="N127" s="80">
        <f t="shared" si="8"/>
        <v>182</v>
      </c>
      <c r="O127" s="80">
        <f t="shared" si="8"/>
        <v>608</v>
      </c>
      <c r="P127" s="80">
        <f t="shared" si="8"/>
        <v>658</v>
      </c>
      <c r="Q127" s="80">
        <f t="shared" si="8"/>
        <v>1207</v>
      </c>
      <c r="R127" s="80">
        <f t="shared" si="8"/>
        <v>6501</v>
      </c>
      <c r="T127" s="80">
        <f>T124</f>
        <v>931</v>
      </c>
      <c r="U127" s="80">
        <f>X124</f>
        <v>417</v>
      </c>
      <c r="V127" s="80">
        <f>Y124</f>
        <v>1699</v>
      </c>
      <c r="Z127" s="80">
        <f>AC124</f>
        <v>50</v>
      </c>
      <c r="AA127" s="80">
        <f>AD124</f>
        <v>1026</v>
      </c>
      <c r="AB127" s="80">
        <f>SUM(I127:AA127)</f>
        <v>34371</v>
      </c>
    </row>
    <row r="128" spans="1:31" s="72" customFormat="1" ht="16.5">
      <c r="F128" s="83"/>
      <c r="G128" s="83"/>
    </row>
    <row r="129" spans="1:31" s="72" customFormat="1" ht="30.75" customHeight="1">
      <c r="C129" s="86" t="s">
        <v>69</v>
      </c>
      <c r="D129" s="695" t="s">
        <v>70</v>
      </c>
      <c r="E129" s="695"/>
      <c r="F129" s="695"/>
      <c r="G129" s="695"/>
      <c r="H129" s="140" t="s">
        <v>8</v>
      </c>
      <c r="I129" s="746" t="s">
        <v>71</v>
      </c>
      <c r="J129" s="746"/>
      <c r="K129" s="746" t="s">
        <v>72</v>
      </c>
      <c r="L129" s="746"/>
      <c r="M129" s="142" t="s">
        <v>13</v>
      </c>
      <c r="N129" s="142" t="s">
        <v>339</v>
      </c>
      <c r="O129" s="142" t="s">
        <v>15</v>
      </c>
      <c r="P129" s="142" t="s">
        <v>340</v>
      </c>
      <c r="Q129" s="142" t="s">
        <v>17</v>
      </c>
      <c r="R129" s="142" t="s">
        <v>18</v>
      </c>
      <c r="S129" s="72" t="s">
        <v>19</v>
      </c>
      <c r="T129" s="142" t="s">
        <v>20</v>
      </c>
      <c r="U129" s="143" t="s">
        <v>24</v>
      </c>
      <c r="V129" s="143" t="s">
        <v>25</v>
      </c>
      <c r="Z129" s="142" t="s">
        <v>29</v>
      </c>
      <c r="AA129" s="144" t="s">
        <v>351</v>
      </c>
      <c r="AB129" s="141" t="s">
        <v>31</v>
      </c>
    </row>
    <row r="130" spans="1:31" s="72" customFormat="1" ht="16.5">
      <c r="D130" s="695"/>
      <c r="E130" s="695"/>
      <c r="F130" s="695"/>
      <c r="G130" s="695"/>
      <c r="H130" s="80">
        <f>H124</f>
        <v>61222</v>
      </c>
      <c r="I130" s="697">
        <f>I127+K127+T227</f>
        <v>9686</v>
      </c>
      <c r="J130" s="697"/>
      <c r="K130" s="697">
        <f>J127+L127+U227</f>
        <v>7231</v>
      </c>
      <c r="L130" s="697"/>
      <c r="M130" s="80">
        <f>M127</f>
        <v>4175</v>
      </c>
      <c r="N130" s="80">
        <f t="shared" ref="N130:R130" si="9">N127</f>
        <v>182</v>
      </c>
      <c r="O130" s="80">
        <f t="shared" si="9"/>
        <v>608</v>
      </c>
      <c r="P130" s="80">
        <f t="shared" si="9"/>
        <v>658</v>
      </c>
      <c r="Q130" s="80">
        <f t="shared" si="9"/>
        <v>1207</v>
      </c>
      <c r="R130" s="80">
        <f t="shared" si="9"/>
        <v>6501</v>
      </c>
      <c r="S130" s="72" t="s">
        <v>799</v>
      </c>
      <c r="T130" s="80">
        <f>T127</f>
        <v>931</v>
      </c>
      <c r="U130" s="80">
        <f>U127</f>
        <v>417</v>
      </c>
      <c r="V130" s="294">
        <f>V127</f>
        <v>1699</v>
      </c>
      <c r="Z130" s="80">
        <f>Z127</f>
        <v>50</v>
      </c>
      <c r="AA130" s="80">
        <f>AA127</f>
        <v>1026</v>
      </c>
      <c r="AB130" s="80">
        <f>SUM(I130:AA130)</f>
        <v>34371</v>
      </c>
    </row>
    <row r="133" spans="1:31">
      <c r="D133" t="s">
        <v>24</v>
      </c>
      <c r="E133" s="134" t="s">
        <v>344</v>
      </c>
    </row>
    <row r="134" spans="1:31">
      <c r="D134" t="s">
        <v>25</v>
      </c>
      <c r="E134" s="134" t="s">
        <v>343</v>
      </c>
    </row>
    <row r="136" spans="1:31" s="72" customFormat="1" ht="16.5">
      <c r="A136" s="145" t="s">
        <v>1</v>
      </c>
      <c r="B136" s="146" t="s">
        <v>2</v>
      </c>
      <c r="C136" s="147" t="s">
        <v>3</v>
      </c>
      <c r="D136" s="145" t="s">
        <v>4</v>
      </c>
      <c r="E136" s="145" t="s">
        <v>5</v>
      </c>
      <c r="F136" s="148" t="s">
        <v>6</v>
      </c>
      <c r="G136" s="148" t="s">
        <v>7</v>
      </c>
      <c r="H136" s="148" t="s">
        <v>8</v>
      </c>
      <c r="I136" s="124" t="s">
        <v>9</v>
      </c>
      <c r="J136" s="124" t="s">
        <v>10</v>
      </c>
      <c r="K136" s="124" t="s">
        <v>11</v>
      </c>
      <c r="L136" s="124" t="s">
        <v>12</v>
      </c>
      <c r="M136" s="124" t="s">
        <v>13</v>
      </c>
      <c r="N136" s="124" t="s">
        <v>339</v>
      </c>
      <c r="O136" s="124" t="s">
        <v>16</v>
      </c>
      <c r="P136" s="124" t="s">
        <v>16</v>
      </c>
      <c r="Q136" s="124" t="s">
        <v>17</v>
      </c>
      <c r="R136" s="124" t="s">
        <v>18</v>
      </c>
      <c r="S136" s="124" t="s">
        <v>19</v>
      </c>
      <c r="T136" s="124" t="s">
        <v>20</v>
      </c>
      <c r="U136" s="124" t="s">
        <v>21</v>
      </c>
      <c r="V136" s="124" t="s">
        <v>22</v>
      </c>
      <c r="W136" s="81" t="s">
        <v>23</v>
      </c>
      <c r="X136" s="79" t="s">
        <v>24</v>
      </c>
      <c r="Y136" s="79" t="s">
        <v>25</v>
      </c>
      <c r="Z136" s="79" t="s">
        <v>26</v>
      </c>
      <c r="AA136" s="79" t="s">
        <v>27</v>
      </c>
      <c r="AB136" s="79" t="s">
        <v>28</v>
      </c>
      <c r="AC136" s="124" t="s">
        <v>29</v>
      </c>
      <c r="AD136" s="133" t="s">
        <v>30</v>
      </c>
      <c r="AE136" s="133" t="s">
        <v>31</v>
      </c>
    </row>
    <row r="137" spans="1:31" s="72" customFormat="1" ht="16.5">
      <c r="A137" s="126">
        <v>1</v>
      </c>
      <c r="B137" s="127">
        <v>15</v>
      </c>
      <c r="C137" s="127">
        <v>566</v>
      </c>
      <c r="D137" s="127" t="s">
        <v>352</v>
      </c>
      <c r="E137" s="127" t="s">
        <v>352</v>
      </c>
      <c r="F137" s="127">
        <v>2423</v>
      </c>
      <c r="G137" s="127" t="s">
        <v>33</v>
      </c>
      <c r="H137" s="548">
        <v>701</v>
      </c>
      <c r="I137" s="116">
        <v>4</v>
      </c>
      <c r="J137" s="116">
        <v>124</v>
      </c>
      <c r="K137" s="116">
        <v>32</v>
      </c>
      <c r="L137" s="116">
        <v>24</v>
      </c>
      <c r="M137" s="116">
        <v>0</v>
      </c>
      <c r="N137" s="116">
        <v>3</v>
      </c>
      <c r="P137" s="116">
        <v>53</v>
      </c>
      <c r="Q137" s="116">
        <v>51</v>
      </c>
      <c r="R137" s="116">
        <v>145</v>
      </c>
      <c r="S137" s="116">
        <v>28</v>
      </c>
      <c r="T137" s="116">
        <v>2</v>
      </c>
      <c r="U137" s="116">
        <v>4</v>
      </c>
      <c r="AC137" s="116">
        <v>0</v>
      </c>
      <c r="AD137" s="116">
        <v>17</v>
      </c>
      <c r="AE137" s="129">
        <f t="shared" ref="AE137:AE175" si="10">SUM(I137:AD137)</f>
        <v>487</v>
      </c>
    </row>
    <row r="138" spans="1:31" s="72" customFormat="1" ht="16.5">
      <c r="A138" s="126">
        <v>2</v>
      </c>
      <c r="B138" s="127">
        <v>15</v>
      </c>
      <c r="C138" s="127">
        <v>566</v>
      </c>
      <c r="D138" s="127" t="s">
        <v>352</v>
      </c>
      <c r="E138" s="127" t="s">
        <v>352</v>
      </c>
      <c r="F138" s="127">
        <v>2423</v>
      </c>
      <c r="G138" s="127" t="s">
        <v>34</v>
      </c>
      <c r="H138" s="548">
        <v>701</v>
      </c>
      <c r="I138" s="116">
        <v>2</v>
      </c>
      <c r="J138" s="116">
        <v>92</v>
      </c>
      <c r="K138" s="116">
        <v>57</v>
      </c>
      <c r="L138" s="116">
        <v>24</v>
      </c>
      <c r="M138" s="116">
        <v>0</v>
      </c>
      <c r="N138" s="116">
        <v>1</v>
      </c>
      <c r="P138" s="116">
        <v>45</v>
      </c>
      <c r="Q138" s="116">
        <v>37</v>
      </c>
      <c r="R138" s="116">
        <v>133</v>
      </c>
      <c r="S138" s="116">
        <v>43</v>
      </c>
      <c r="T138" s="116">
        <v>0</v>
      </c>
      <c r="U138" s="116">
        <v>2</v>
      </c>
      <c r="AC138" s="116">
        <v>0</v>
      </c>
      <c r="AD138" s="116">
        <v>11</v>
      </c>
      <c r="AE138" s="129">
        <f t="shared" si="10"/>
        <v>447</v>
      </c>
    </row>
    <row r="139" spans="1:31" s="72" customFormat="1" ht="16.5">
      <c r="A139" s="126">
        <v>3</v>
      </c>
      <c r="B139" s="127">
        <v>15</v>
      </c>
      <c r="C139" s="127">
        <v>566</v>
      </c>
      <c r="D139" s="127" t="s">
        <v>352</v>
      </c>
      <c r="E139" s="127" t="s">
        <v>352</v>
      </c>
      <c r="F139" s="127">
        <v>2423</v>
      </c>
      <c r="G139" s="127" t="s">
        <v>35</v>
      </c>
      <c r="H139" s="548">
        <v>701</v>
      </c>
      <c r="I139" s="116">
        <v>6</v>
      </c>
      <c r="J139" s="116">
        <v>116</v>
      </c>
      <c r="K139" s="116">
        <v>34</v>
      </c>
      <c r="L139" s="116">
        <v>30</v>
      </c>
      <c r="M139" s="116">
        <v>0</v>
      </c>
      <c r="N139" s="116">
        <v>1</v>
      </c>
      <c r="P139" s="116">
        <v>50</v>
      </c>
      <c r="Q139" s="116">
        <v>35</v>
      </c>
      <c r="R139" s="116">
        <v>137</v>
      </c>
      <c r="S139" s="116">
        <v>47</v>
      </c>
      <c r="T139" s="116">
        <v>2</v>
      </c>
      <c r="U139" s="116">
        <v>1</v>
      </c>
      <c r="AC139" s="116">
        <v>0</v>
      </c>
      <c r="AD139" s="116">
        <v>11</v>
      </c>
      <c r="AE139" s="129">
        <f t="shared" si="10"/>
        <v>470</v>
      </c>
    </row>
    <row r="140" spans="1:31" s="72" customFormat="1" ht="16.5">
      <c r="A140" s="126">
        <v>4</v>
      </c>
      <c r="B140" s="127">
        <v>15</v>
      </c>
      <c r="C140" s="127">
        <v>566</v>
      </c>
      <c r="D140" s="127" t="s">
        <v>352</v>
      </c>
      <c r="E140" s="127" t="s">
        <v>352</v>
      </c>
      <c r="F140" s="127">
        <v>2423</v>
      </c>
      <c r="G140" s="127" t="s">
        <v>199</v>
      </c>
      <c r="H140" s="548">
        <v>701</v>
      </c>
      <c r="I140" s="116">
        <v>2</v>
      </c>
      <c r="J140" s="116">
        <v>111</v>
      </c>
      <c r="K140" s="116">
        <v>39</v>
      </c>
      <c r="L140" s="116">
        <v>33</v>
      </c>
      <c r="M140" s="116">
        <v>3</v>
      </c>
      <c r="N140" s="116">
        <v>1</v>
      </c>
      <c r="P140" s="116">
        <v>52</v>
      </c>
      <c r="Q140" s="116">
        <v>40</v>
      </c>
      <c r="R140" s="116">
        <v>129</v>
      </c>
      <c r="S140" s="116">
        <v>33</v>
      </c>
      <c r="T140" s="116">
        <v>3</v>
      </c>
      <c r="U140" s="116">
        <v>1</v>
      </c>
      <c r="AC140" s="116">
        <v>0</v>
      </c>
      <c r="AD140" s="116">
        <v>10</v>
      </c>
      <c r="AE140" s="129">
        <f t="shared" si="10"/>
        <v>457</v>
      </c>
    </row>
    <row r="141" spans="1:31" s="72" customFormat="1" ht="16.5">
      <c r="A141" s="126">
        <v>5</v>
      </c>
      <c r="B141" s="127">
        <v>15</v>
      </c>
      <c r="C141" s="127">
        <v>566</v>
      </c>
      <c r="D141" s="127" t="s">
        <v>352</v>
      </c>
      <c r="E141" s="127" t="s">
        <v>352</v>
      </c>
      <c r="F141" s="127">
        <v>2424</v>
      </c>
      <c r="G141" s="127" t="s">
        <v>33</v>
      </c>
      <c r="H141" s="548">
        <v>662</v>
      </c>
      <c r="I141" s="116">
        <v>4</v>
      </c>
      <c r="J141" s="116">
        <v>132</v>
      </c>
      <c r="K141" s="116">
        <v>40</v>
      </c>
      <c r="L141" s="116">
        <v>42</v>
      </c>
      <c r="M141" s="116">
        <v>3</v>
      </c>
      <c r="N141" s="116">
        <v>1</v>
      </c>
      <c r="P141" s="116">
        <v>44</v>
      </c>
      <c r="Q141" s="116">
        <v>26</v>
      </c>
      <c r="R141" s="116">
        <v>115</v>
      </c>
      <c r="S141" s="116">
        <v>15</v>
      </c>
      <c r="T141" s="116">
        <v>6</v>
      </c>
      <c r="U141" s="116">
        <v>2</v>
      </c>
      <c r="AC141" s="116">
        <v>0</v>
      </c>
      <c r="AD141" s="116">
        <v>12</v>
      </c>
      <c r="AE141" s="129">
        <f t="shared" si="10"/>
        <v>442</v>
      </c>
    </row>
    <row r="142" spans="1:31" s="72" customFormat="1" ht="16.5">
      <c r="A142" s="126">
        <v>6</v>
      </c>
      <c r="B142" s="127">
        <v>15</v>
      </c>
      <c r="C142" s="127">
        <v>566</v>
      </c>
      <c r="D142" s="127" t="s">
        <v>352</v>
      </c>
      <c r="E142" s="127" t="s">
        <v>352</v>
      </c>
      <c r="F142" s="127">
        <v>2424</v>
      </c>
      <c r="G142" s="127" t="s">
        <v>34</v>
      </c>
      <c r="H142" s="548">
        <v>661</v>
      </c>
      <c r="I142" s="116">
        <v>1</v>
      </c>
      <c r="J142" s="116">
        <v>138</v>
      </c>
      <c r="K142" s="116">
        <v>40</v>
      </c>
      <c r="L142" s="116">
        <v>27</v>
      </c>
      <c r="M142" s="116">
        <v>4</v>
      </c>
      <c r="N142" s="116">
        <v>0</v>
      </c>
      <c r="P142" s="116">
        <v>50</v>
      </c>
      <c r="Q142" s="116">
        <v>34</v>
      </c>
      <c r="R142" s="116">
        <v>110</v>
      </c>
      <c r="S142" s="116">
        <v>16</v>
      </c>
      <c r="T142" s="116">
        <v>4</v>
      </c>
      <c r="U142" s="116">
        <v>0</v>
      </c>
      <c r="AC142" s="116">
        <v>0</v>
      </c>
      <c r="AD142" s="116">
        <v>5</v>
      </c>
      <c r="AE142" s="129">
        <f t="shared" si="10"/>
        <v>429</v>
      </c>
    </row>
    <row r="143" spans="1:31" s="72" customFormat="1" ht="16.5">
      <c r="A143" s="126">
        <v>7</v>
      </c>
      <c r="B143" s="127">
        <v>15</v>
      </c>
      <c r="C143" s="127">
        <v>566</v>
      </c>
      <c r="D143" s="127" t="s">
        <v>352</v>
      </c>
      <c r="E143" s="127" t="s">
        <v>352</v>
      </c>
      <c r="F143" s="127">
        <v>2424</v>
      </c>
      <c r="G143" s="127" t="s">
        <v>35</v>
      </c>
      <c r="H143" s="548">
        <v>661</v>
      </c>
      <c r="I143" s="116">
        <v>2</v>
      </c>
      <c r="J143" s="116">
        <v>134</v>
      </c>
      <c r="K143" s="116">
        <v>38</v>
      </c>
      <c r="L143" s="116">
        <v>24</v>
      </c>
      <c r="M143" s="116">
        <v>3</v>
      </c>
      <c r="N143" s="116">
        <v>3</v>
      </c>
      <c r="P143" s="116">
        <v>60</v>
      </c>
      <c r="Q143" s="116">
        <v>37</v>
      </c>
      <c r="R143" s="116">
        <v>94</v>
      </c>
      <c r="S143" s="116">
        <v>11</v>
      </c>
      <c r="T143" s="116">
        <v>6</v>
      </c>
      <c r="U143" s="116">
        <v>3</v>
      </c>
      <c r="AC143" s="116">
        <v>1</v>
      </c>
      <c r="AD143" s="116">
        <v>12</v>
      </c>
      <c r="AE143" s="129">
        <f t="shared" si="10"/>
        <v>428</v>
      </c>
    </row>
    <row r="144" spans="1:31" s="72" customFormat="1" ht="16.5">
      <c r="A144" s="126">
        <v>8</v>
      </c>
      <c r="B144" s="127">
        <v>15</v>
      </c>
      <c r="C144" s="127">
        <v>566</v>
      </c>
      <c r="D144" s="127" t="s">
        <v>352</v>
      </c>
      <c r="E144" s="127" t="s">
        <v>352</v>
      </c>
      <c r="F144" s="127">
        <v>2424</v>
      </c>
      <c r="G144" s="127" t="s">
        <v>199</v>
      </c>
      <c r="H144" s="548">
        <v>661</v>
      </c>
      <c r="I144" s="116">
        <v>3</v>
      </c>
      <c r="J144" s="116">
        <v>144</v>
      </c>
      <c r="K144" s="116">
        <v>42</v>
      </c>
      <c r="L144" s="116">
        <v>48</v>
      </c>
      <c r="M144" s="116">
        <v>2</v>
      </c>
      <c r="N144" s="116">
        <v>4</v>
      </c>
      <c r="P144" s="116">
        <v>38</v>
      </c>
      <c r="Q144" s="116">
        <v>33</v>
      </c>
      <c r="R144" s="116">
        <v>104</v>
      </c>
      <c r="S144" s="116">
        <v>19</v>
      </c>
      <c r="T144" s="116">
        <v>3</v>
      </c>
      <c r="U144" s="116">
        <v>2</v>
      </c>
      <c r="AC144" s="116">
        <v>0</v>
      </c>
      <c r="AD144" s="116">
        <v>14</v>
      </c>
      <c r="AE144" s="129">
        <f t="shared" si="10"/>
        <v>456</v>
      </c>
    </row>
    <row r="145" spans="1:31" s="72" customFormat="1" ht="16.5">
      <c r="A145" s="126">
        <v>9</v>
      </c>
      <c r="B145" s="127">
        <v>15</v>
      </c>
      <c r="C145" s="127">
        <v>566</v>
      </c>
      <c r="D145" s="127" t="s">
        <v>352</v>
      </c>
      <c r="E145" s="127" t="s">
        <v>352</v>
      </c>
      <c r="F145" s="127">
        <v>2425</v>
      </c>
      <c r="G145" s="127" t="s">
        <v>33</v>
      </c>
      <c r="H145" s="548">
        <v>517</v>
      </c>
      <c r="I145" s="116">
        <v>1</v>
      </c>
      <c r="J145" s="116">
        <v>93</v>
      </c>
      <c r="K145" s="116">
        <v>25</v>
      </c>
      <c r="L145" s="116">
        <v>15</v>
      </c>
      <c r="M145" s="116">
        <v>3</v>
      </c>
      <c r="N145" s="116">
        <v>1</v>
      </c>
      <c r="P145" s="116">
        <v>34</v>
      </c>
      <c r="Q145" s="116">
        <v>28</v>
      </c>
      <c r="R145" s="116">
        <v>114</v>
      </c>
      <c r="S145" s="116">
        <v>28</v>
      </c>
      <c r="T145" s="116">
        <v>2</v>
      </c>
      <c r="U145" s="116">
        <v>0</v>
      </c>
      <c r="AC145" s="116">
        <v>0</v>
      </c>
      <c r="AD145" s="116">
        <v>12</v>
      </c>
      <c r="AE145" s="129">
        <f t="shared" si="10"/>
        <v>356</v>
      </c>
    </row>
    <row r="146" spans="1:31" s="72" customFormat="1" ht="16.5">
      <c r="A146" s="126">
        <v>10</v>
      </c>
      <c r="B146" s="127">
        <v>15</v>
      </c>
      <c r="C146" s="127">
        <v>566</v>
      </c>
      <c r="D146" s="127" t="s">
        <v>352</v>
      </c>
      <c r="E146" s="127" t="s">
        <v>352</v>
      </c>
      <c r="F146" s="127">
        <v>2425</v>
      </c>
      <c r="G146" s="127" t="s">
        <v>34</v>
      </c>
      <c r="H146" s="548">
        <v>517</v>
      </c>
      <c r="I146" s="116">
        <v>4</v>
      </c>
      <c r="J146" s="116">
        <v>113</v>
      </c>
      <c r="K146" s="116">
        <v>32</v>
      </c>
      <c r="L146" s="116">
        <v>18</v>
      </c>
      <c r="M146" s="116">
        <v>2</v>
      </c>
      <c r="N146" s="116">
        <v>1</v>
      </c>
      <c r="P146" s="116">
        <v>35</v>
      </c>
      <c r="Q146" s="116">
        <v>16</v>
      </c>
      <c r="R146" s="116">
        <v>120</v>
      </c>
      <c r="S146" s="116">
        <v>22</v>
      </c>
      <c r="T146" s="116">
        <v>1</v>
      </c>
      <c r="U146" s="116">
        <v>1</v>
      </c>
      <c r="AC146" s="116">
        <v>0</v>
      </c>
      <c r="AD146" s="116">
        <v>12</v>
      </c>
      <c r="AE146" s="129">
        <f t="shared" si="10"/>
        <v>377</v>
      </c>
    </row>
    <row r="147" spans="1:31" s="72" customFormat="1" ht="16.5">
      <c r="A147" s="126">
        <v>11</v>
      </c>
      <c r="B147" s="127">
        <v>15</v>
      </c>
      <c r="C147" s="127">
        <v>566</v>
      </c>
      <c r="D147" s="127" t="s">
        <v>352</v>
      </c>
      <c r="E147" s="127" t="s">
        <v>352</v>
      </c>
      <c r="F147" s="127">
        <v>2425</v>
      </c>
      <c r="G147" s="127" t="s">
        <v>35</v>
      </c>
      <c r="H147" s="548">
        <v>517</v>
      </c>
      <c r="I147" s="116">
        <v>10</v>
      </c>
      <c r="J147" s="116">
        <v>100</v>
      </c>
      <c r="K147" s="116">
        <v>14</v>
      </c>
      <c r="L147" s="116">
        <v>12</v>
      </c>
      <c r="M147" s="116">
        <v>0</v>
      </c>
      <c r="N147" s="116">
        <v>1</v>
      </c>
      <c r="P147" s="116">
        <v>42</v>
      </c>
      <c r="Q147" s="116">
        <v>23</v>
      </c>
      <c r="R147" s="116">
        <v>112</v>
      </c>
      <c r="S147" s="116">
        <v>21</v>
      </c>
      <c r="T147" s="116">
        <v>3</v>
      </c>
      <c r="U147" s="116">
        <v>0</v>
      </c>
      <c r="AC147" s="116">
        <v>0</v>
      </c>
      <c r="AD147" s="116">
        <v>12</v>
      </c>
      <c r="AE147" s="129">
        <f t="shared" si="10"/>
        <v>350</v>
      </c>
    </row>
    <row r="148" spans="1:31" s="72" customFormat="1" ht="16.5">
      <c r="A148" s="126">
        <v>12</v>
      </c>
      <c r="B148" s="127">
        <v>15</v>
      </c>
      <c r="C148" s="127">
        <v>566</v>
      </c>
      <c r="D148" s="127" t="s">
        <v>352</v>
      </c>
      <c r="E148" s="127" t="s">
        <v>352</v>
      </c>
      <c r="F148" s="127">
        <v>2426</v>
      </c>
      <c r="G148" s="127" t="s">
        <v>33</v>
      </c>
      <c r="H148" s="602">
        <v>659</v>
      </c>
      <c r="I148" s="116">
        <v>3</v>
      </c>
      <c r="J148" s="116">
        <v>103</v>
      </c>
      <c r="K148" s="116">
        <v>38</v>
      </c>
      <c r="L148" s="116">
        <v>11</v>
      </c>
      <c r="M148" s="116">
        <v>2</v>
      </c>
      <c r="N148" s="116">
        <v>0</v>
      </c>
      <c r="P148" s="116">
        <v>88</v>
      </c>
      <c r="Q148" s="116">
        <v>50</v>
      </c>
      <c r="R148" s="116">
        <v>84</v>
      </c>
      <c r="S148" s="116">
        <v>25</v>
      </c>
      <c r="T148" s="116">
        <v>2</v>
      </c>
      <c r="U148" s="116">
        <v>2</v>
      </c>
      <c r="AC148" s="116">
        <v>0</v>
      </c>
      <c r="AD148" s="116">
        <v>10</v>
      </c>
      <c r="AE148" s="129">
        <f t="shared" si="10"/>
        <v>418</v>
      </c>
    </row>
    <row r="149" spans="1:31" s="72" customFormat="1" ht="16.5">
      <c r="A149" s="126">
        <v>13</v>
      </c>
      <c r="B149" s="127">
        <v>15</v>
      </c>
      <c r="C149" s="127">
        <v>566</v>
      </c>
      <c r="D149" s="127" t="s">
        <v>352</v>
      </c>
      <c r="E149" s="127" t="s">
        <v>352</v>
      </c>
      <c r="F149" s="127">
        <v>2426</v>
      </c>
      <c r="G149" s="127" t="s">
        <v>34</v>
      </c>
      <c r="H149" s="548">
        <v>658</v>
      </c>
      <c r="I149" s="116">
        <v>13</v>
      </c>
      <c r="J149" s="116">
        <v>100</v>
      </c>
      <c r="K149" s="116">
        <v>47</v>
      </c>
      <c r="L149" s="116">
        <v>18</v>
      </c>
      <c r="M149" s="116">
        <v>4</v>
      </c>
      <c r="N149" s="116">
        <v>1</v>
      </c>
      <c r="P149" s="116">
        <v>37</v>
      </c>
      <c r="Q149" s="116">
        <v>40</v>
      </c>
      <c r="R149" s="116">
        <v>96</v>
      </c>
      <c r="S149" s="116">
        <v>21</v>
      </c>
      <c r="T149" s="116">
        <v>5</v>
      </c>
      <c r="U149" s="116">
        <v>1</v>
      </c>
      <c r="AC149" s="116">
        <v>0</v>
      </c>
      <c r="AD149" s="116">
        <v>15</v>
      </c>
      <c r="AE149" s="129">
        <f t="shared" si="10"/>
        <v>398</v>
      </c>
    </row>
    <row r="150" spans="1:31" s="72" customFormat="1" ht="16.5">
      <c r="A150" s="126">
        <v>14</v>
      </c>
      <c r="B150" s="127">
        <v>15</v>
      </c>
      <c r="C150" s="127">
        <v>566</v>
      </c>
      <c r="D150" s="127" t="s">
        <v>352</v>
      </c>
      <c r="E150" s="127" t="s">
        <v>352</v>
      </c>
      <c r="F150" s="127">
        <v>2426</v>
      </c>
      <c r="G150" s="127" t="s">
        <v>35</v>
      </c>
      <c r="H150" s="548">
        <v>658</v>
      </c>
      <c r="I150" s="116">
        <v>0</v>
      </c>
      <c r="J150" s="116">
        <v>89</v>
      </c>
      <c r="K150" s="116">
        <v>60</v>
      </c>
      <c r="L150" s="116">
        <v>24</v>
      </c>
      <c r="M150" s="116">
        <v>1</v>
      </c>
      <c r="N150" s="116">
        <v>1</v>
      </c>
      <c r="P150" s="116">
        <v>63</v>
      </c>
      <c r="Q150" s="116">
        <v>45</v>
      </c>
      <c r="R150" s="116">
        <v>113</v>
      </c>
      <c r="S150" s="116">
        <v>16</v>
      </c>
      <c r="T150" s="116">
        <v>2</v>
      </c>
      <c r="U150" s="116">
        <v>0</v>
      </c>
      <c r="AC150" s="116">
        <v>0</v>
      </c>
      <c r="AD150" s="116">
        <v>17</v>
      </c>
      <c r="AE150" s="129">
        <f t="shared" si="10"/>
        <v>431</v>
      </c>
    </row>
    <row r="151" spans="1:31" s="72" customFormat="1" ht="16.5">
      <c r="A151" s="126">
        <v>15</v>
      </c>
      <c r="B151" s="127">
        <v>15</v>
      </c>
      <c r="C151" s="127">
        <v>566</v>
      </c>
      <c r="D151" s="127" t="s">
        <v>352</v>
      </c>
      <c r="E151" s="127" t="s">
        <v>352</v>
      </c>
      <c r="F151" s="127">
        <v>2426</v>
      </c>
      <c r="G151" s="127" t="s">
        <v>199</v>
      </c>
      <c r="H151" s="548">
        <v>658</v>
      </c>
      <c r="I151" s="116">
        <v>5</v>
      </c>
      <c r="J151" s="116">
        <v>101</v>
      </c>
      <c r="K151" s="116">
        <v>42</v>
      </c>
      <c r="L151" s="116">
        <v>24</v>
      </c>
      <c r="M151" s="116">
        <v>4</v>
      </c>
      <c r="N151" s="116">
        <v>0</v>
      </c>
      <c r="P151" s="116">
        <v>51</v>
      </c>
      <c r="Q151" s="116">
        <v>43</v>
      </c>
      <c r="R151" s="116">
        <v>96</v>
      </c>
      <c r="S151" s="116">
        <v>19</v>
      </c>
      <c r="T151" s="116">
        <v>4</v>
      </c>
      <c r="U151" s="116">
        <v>4</v>
      </c>
      <c r="AC151" s="116">
        <v>0</v>
      </c>
      <c r="AD151" s="116">
        <v>14</v>
      </c>
      <c r="AE151" s="129">
        <f t="shared" si="10"/>
        <v>407</v>
      </c>
    </row>
    <row r="152" spans="1:31" s="72" customFormat="1" ht="16.5">
      <c r="A152" s="126">
        <v>16</v>
      </c>
      <c r="B152" s="127">
        <v>15</v>
      </c>
      <c r="C152" s="127">
        <v>566</v>
      </c>
      <c r="D152" s="127" t="s">
        <v>352</v>
      </c>
      <c r="E152" s="127" t="s">
        <v>352</v>
      </c>
      <c r="F152" s="127">
        <v>2426</v>
      </c>
      <c r="G152" s="127" t="s">
        <v>337</v>
      </c>
      <c r="H152" s="548">
        <v>658</v>
      </c>
      <c r="I152" s="116">
        <v>11</v>
      </c>
      <c r="J152" s="116">
        <v>89</v>
      </c>
      <c r="K152" s="116">
        <v>59</v>
      </c>
      <c r="L152" s="116">
        <v>13</v>
      </c>
      <c r="M152" s="116">
        <v>2</v>
      </c>
      <c r="N152" s="116">
        <v>1</v>
      </c>
      <c r="P152" s="116">
        <v>60</v>
      </c>
      <c r="Q152" s="116">
        <v>24</v>
      </c>
      <c r="R152" s="116">
        <v>115</v>
      </c>
      <c r="S152" s="116">
        <v>10</v>
      </c>
      <c r="T152" s="116">
        <v>1</v>
      </c>
      <c r="U152" s="116">
        <v>1</v>
      </c>
      <c r="AC152" s="116">
        <v>0</v>
      </c>
      <c r="AD152" s="116">
        <v>9</v>
      </c>
      <c r="AE152" s="129">
        <f t="shared" si="10"/>
        <v>395</v>
      </c>
    </row>
    <row r="153" spans="1:31" s="72" customFormat="1" ht="16.5">
      <c r="A153" s="126">
        <v>17</v>
      </c>
      <c r="B153" s="127">
        <v>15</v>
      </c>
      <c r="C153" s="127">
        <v>566</v>
      </c>
      <c r="D153" s="127" t="s">
        <v>352</v>
      </c>
      <c r="E153" s="127" t="s">
        <v>352</v>
      </c>
      <c r="F153" s="127">
        <v>2427</v>
      </c>
      <c r="G153" s="127" t="s">
        <v>33</v>
      </c>
      <c r="H153" s="548">
        <v>561</v>
      </c>
      <c r="I153" s="116">
        <v>0</v>
      </c>
      <c r="J153" s="116">
        <v>137</v>
      </c>
      <c r="K153" s="116">
        <v>24</v>
      </c>
      <c r="L153" s="116">
        <v>12</v>
      </c>
      <c r="M153" s="116">
        <v>3</v>
      </c>
      <c r="N153" s="116">
        <v>2</v>
      </c>
      <c r="P153" s="116">
        <v>32</v>
      </c>
      <c r="Q153" s="116">
        <v>19</v>
      </c>
      <c r="R153" s="116">
        <v>106</v>
      </c>
      <c r="S153" s="116">
        <v>10</v>
      </c>
      <c r="T153" s="116">
        <v>0</v>
      </c>
      <c r="U153" s="116">
        <v>0</v>
      </c>
      <c r="AC153" s="116">
        <v>0</v>
      </c>
      <c r="AD153" s="116">
        <v>20</v>
      </c>
      <c r="AE153" s="129">
        <f t="shared" si="10"/>
        <v>365</v>
      </c>
    </row>
    <row r="154" spans="1:31" s="72" customFormat="1" ht="16.5">
      <c r="A154" s="126">
        <v>18</v>
      </c>
      <c r="B154" s="127">
        <v>15</v>
      </c>
      <c r="C154" s="127">
        <v>566</v>
      </c>
      <c r="D154" s="127" t="s">
        <v>352</v>
      </c>
      <c r="E154" s="127" t="s">
        <v>352</v>
      </c>
      <c r="F154" s="127">
        <v>2427</v>
      </c>
      <c r="G154" s="127" t="s">
        <v>34</v>
      </c>
      <c r="H154" s="548">
        <v>561</v>
      </c>
      <c r="I154" s="116">
        <v>0</v>
      </c>
      <c r="J154" s="116">
        <v>124</v>
      </c>
      <c r="K154" s="116">
        <v>42</v>
      </c>
      <c r="L154" s="116">
        <v>23</v>
      </c>
      <c r="M154" s="116">
        <v>2</v>
      </c>
      <c r="N154" s="116">
        <v>3</v>
      </c>
      <c r="P154" s="116">
        <v>36</v>
      </c>
      <c r="Q154" s="116">
        <v>25</v>
      </c>
      <c r="R154" s="116">
        <v>104</v>
      </c>
      <c r="S154" s="116">
        <v>19</v>
      </c>
      <c r="T154" s="116">
        <v>0</v>
      </c>
      <c r="U154" s="116">
        <v>0</v>
      </c>
      <c r="AC154" s="116">
        <v>0</v>
      </c>
      <c r="AD154" s="116">
        <v>10</v>
      </c>
      <c r="AE154" s="129">
        <f t="shared" si="10"/>
        <v>388</v>
      </c>
    </row>
    <row r="155" spans="1:31" s="72" customFormat="1" ht="16.5">
      <c r="A155" s="126">
        <v>19</v>
      </c>
      <c r="B155" s="127">
        <v>15</v>
      </c>
      <c r="C155" s="127">
        <v>566</v>
      </c>
      <c r="D155" s="127" t="s">
        <v>352</v>
      </c>
      <c r="E155" s="127" t="s">
        <v>352</v>
      </c>
      <c r="F155" s="127">
        <v>2427</v>
      </c>
      <c r="G155" s="127" t="s">
        <v>35</v>
      </c>
      <c r="H155" s="548">
        <v>560</v>
      </c>
      <c r="I155" s="116">
        <v>3</v>
      </c>
      <c r="J155" s="116">
        <v>118</v>
      </c>
      <c r="K155" s="116">
        <v>20</v>
      </c>
      <c r="L155" s="116">
        <v>20</v>
      </c>
      <c r="M155" s="116">
        <v>4</v>
      </c>
      <c r="N155" s="116">
        <v>3</v>
      </c>
      <c r="P155" s="116">
        <v>41</v>
      </c>
      <c r="Q155" s="116">
        <v>17</v>
      </c>
      <c r="R155" s="116">
        <v>108</v>
      </c>
      <c r="S155" s="116">
        <v>16</v>
      </c>
      <c r="T155" s="116">
        <v>6</v>
      </c>
      <c r="U155" s="116">
        <v>1</v>
      </c>
      <c r="AC155" s="116">
        <v>0</v>
      </c>
      <c r="AD155" s="116">
        <v>14</v>
      </c>
      <c r="AE155" s="129">
        <f t="shared" si="10"/>
        <v>371</v>
      </c>
    </row>
    <row r="156" spans="1:31" s="72" customFormat="1" ht="16.5">
      <c r="A156" s="126">
        <v>20</v>
      </c>
      <c r="B156" s="127">
        <v>15</v>
      </c>
      <c r="C156" s="127">
        <v>566</v>
      </c>
      <c r="D156" s="127" t="s">
        <v>352</v>
      </c>
      <c r="E156" s="127" t="s">
        <v>352</v>
      </c>
      <c r="F156" s="127">
        <v>2428</v>
      </c>
      <c r="G156" s="127" t="s">
        <v>33</v>
      </c>
      <c r="H156" s="548">
        <v>749</v>
      </c>
      <c r="I156" s="116">
        <v>9</v>
      </c>
      <c r="J156" s="116">
        <v>68</v>
      </c>
      <c r="K156" s="116">
        <v>147</v>
      </c>
      <c r="L156" s="116">
        <v>11</v>
      </c>
      <c r="M156" s="116">
        <v>19</v>
      </c>
      <c r="N156" s="116">
        <v>0</v>
      </c>
      <c r="P156" s="116">
        <v>11</v>
      </c>
      <c r="Q156" s="116">
        <v>7</v>
      </c>
      <c r="R156" s="116">
        <v>64</v>
      </c>
      <c r="S156" s="116">
        <v>10</v>
      </c>
      <c r="T156" s="116">
        <v>8</v>
      </c>
      <c r="U156" s="116">
        <v>3</v>
      </c>
      <c r="AC156" s="116">
        <v>0</v>
      </c>
      <c r="AD156" s="116">
        <v>23</v>
      </c>
      <c r="AE156" s="129">
        <f t="shared" si="10"/>
        <v>380</v>
      </c>
    </row>
    <row r="157" spans="1:31" s="72" customFormat="1" ht="16.5">
      <c r="A157" s="126">
        <v>21</v>
      </c>
      <c r="B157" s="127">
        <v>15</v>
      </c>
      <c r="C157" s="127">
        <v>566</v>
      </c>
      <c r="D157" s="127" t="s">
        <v>352</v>
      </c>
      <c r="E157" s="127" t="s">
        <v>352</v>
      </c>
      <c r="F157" s="127">
        <v>2428</v>
      </c>
      <c r="G157" s="127" t="s">
        <v>34</v>
      </c>
      <c r="H157" s="548">
        <v>749</v>
      </c>
      <c r="I157" s="116">
        <v>7</v>
      </c>
      <c r="J157" s="116">
        <v>66</v>
      </c>
      <c r="K157" s="116">
        <v>108</v>
      </c>
      <c r="L157" s="116">
        <v>12</v>
      </c>
      <c r="M157" s="116">
        <v>7</v>
      </c>
      <c r="N157" s="116">
        <v>1</v>
      </c>
      <c r="P157" s="116">
        <v>17</v>
      </c>
      <c r="Q157" s="116">
        <v>5</v>
      </c>
      <c r="R157" s="116">
        <v>81</v>
      </c>
      <c r="S157" s="116">
        <v>10</v>
      </c>
      <c r="T157" s="116">
        <v>5</v>
      </c>
      <c r="U157" s="116">
        <v>3</v>
      </c>
      <c r="AC157" s="116">
        <v>0</v>
      </c>
      <c r="AD157" s="116">
        <v>21</v>
      </c>
      <c r="AE157" s="129">
        <f t="shared" si="10"/>
        <v>343</v>
      </c>
    </row>
    <row r="158" spans="1:31" s="72" customFormat="1" ht="16.5">
      <c r="A158" s="126">
        <v>22</v>
      </c>
      <c r="B158" s="127">
        <v>15</v>
      </c>
      <c r="C158" s="127">
        <v>566</v>
      </c>
      <c r="D158" s="127" t="s">
        <v>352</v>
      </c>
      <c r="E158" s="127" t="s">
        <v>352</v>
      </c>
      <c r="F158" s="127">
        <v>2428</v>
      </c>
      <c r="G158" s="127" t="s">
        <v>35</v>
      </c>
      <c r="H158" s="548">
        <v>749</v>
      </c>
      <c r="I158" s="116">
        <v>8</v>
      </c>
      <c r="J158" s="116">
        <v>52</v>
      </c>
      <c r="K158" s="116">
        <v>111</v>
      </c>
      <c r="L158" s="116">
        <v>16</v>
      </c>
      <c r="M158" s="116">
        <v>6</v>
      </c>
      <c r="N158" s="116">
        <v>2</v>
      </c>
      <c r="P158" s="116">
        <v>13</v>
      </c>
      <c r="Q158" s="116">
        <v>12</v>
      </c>
      <c r="R158" s="116">
        <v>82</v>
      </c>
      <c r="S158" s="116">
        <v>14</v>
      </c>
      <c r="T158" s="116">
        <v>11</v>
      </c>
      <c r="U158" s="116">
        <v>2</v>
      </c>
      <c r="AC158" s="116">
        <v>0</v>
      </c>
      <c r="AD158" s="116">
        <v>10</v>
      </c>
      <c r="AE158" s="129">
        <f t="shared" si="10"/>
        <v>339</v>
      </c>
    </row>
    <row r="159" spans="1:31" s="72" customFormat="1" ht="16.5">
      <c r="A159" s="126">
        <v>23</v>
      </c>
      <c r="B159" s="127">
        <v>15</v>
      </c>
      <c r="C159" s="127">
        <v>566</v>
      </c>
      <c r="D159" s="127" t="s">
        <v>352</v>
      </c>
      <c r="E159" s="127" t="s">
        <v>352</v>
      </c>
      <c r="F159" s="127">
        <v>2428</v>
      </c>
      <c r="G159" s="127" t="s">
        <v>199</v>
      </c>
      <c r="H159" s="548">
        <v>749</v>
      </c>
      <c r="I159" s="116">
        <v>9</v>
      </c>
      <c r="J159" s="116">
        <v>45</v>
      </c>
      <c r="K159" s="116">
        <v>97</v>
      </c>
      <c r="L159" s="116">
        <v>17</v>
      </c>
      <c r="M159" s="116">
        <v>6</v>
      </c>
      <c r="N159" s="116">
        <v>1</v>
      </c>
      <c r="P159" s="116">
        <v>8</v>
      </c>
      <c r="Q159" s="116">
        <v>6</v>
      </c>
      <c r="R159" s="116">
        <v>78</v>
      </c>
      <c r="S159" s="116">
        <v>5</v>
      </c>
      <c r="T159" s="116">
        <v>11</v>
      </c>
      <c r="U159" s="116">
        <v>1</v>
      </c>
      <c r="AC159" s="116">
        <v>0</v>
      </c>
      <c r="AD159" s="116">
        <v>8</v>
      </c>
      <c r="AE159" s="129">
        <f t="shared" si="10"/>
        <v>292</v>
      </c>
    </row>
    <row r="160" spans="1:31" s="72" customFormat="1" ht="16.5">
      <c r="A160" s="126">
        <v>24</v>
      </c>
      <c r="B160" s="127">
        <v>15</v>
      </c>
      <c r="C160" s="127">
        <v>566</v>
      </c>
      <c r="D160" s="127" t="s">
        <v>352</v>
      </c>
      <c r="E160" s="127" t="s">
        <v>352</v>
      </c>
      <c r="F160" s="127">
        <v>2428</v>
      </c>
      <c r="G160" s="127" t="s">
        <v>337</v>
      </c>
      <c r="H160" s="548">
        <v>749</v>
      </c>
      <c r="I160" s="116">
        <v>7</v>
      </c>
      <c r="J160" s="116">
        <v>56</v>
      </c>
      <c r="K160" s="116">
        <v>137</v>
      </c>
      <c r="L160" s="116">
        <v>12</v>
      </c>
      <c r="M160" s="116">
        <v>5</v>
      </c>
      <c r="N160" s="116">
        <v>0</v>
      </c>
      <c r="P160" s="116">
        <v>11</v>
      </c>
      <c r="Q160" s="116">
        <v>10</v>
      </c>
      <c r="R160" s="116">
        <v>69</v>
      </c>
      <c r="S160" s="116">
        <v>6</v>
      </c>
      <c r="T160" s="116">
        <v>4</v>
      </c>
      <c r="U160" s="116">
        <v>3</v>
      </c>
      <c r="AC160" s="116">
        <v>0</v>
      </c>
      <c r="AD160" s="116">
        <v>19</v>
      </c>
      <c r="AE160" s="129">
        <f t="shared" si="10"/>
        <v>339</v>
      </c>
    </row>
    <row r="161" spans="1:31" s="72" customFormat="1" ht="16.5">
      <c r="A161" s="126">
        <v>25</v>
      </c>
      <c r="B161" s="127">
        <v>15</v>
      </c>
      <c r="C161" s="127">
        <v>566</v>
      </c>
      <c r="D161" s="127" t="s">
        <v>352</v>
      </c>
      <c r="E161" s="127" t="s">
        <v>352</v>
      </c>
      <c r="F161" s="127">
        <v>2428</v>
      </c>
      <c r="G161" s="127" t="s">
        <v>338</v>
      </c>
      <c r="H161" s="602">
        <v>749</v>
      </c>
      <c r="I161" s="116">
        <v>9</v>
      </c>
      <c r="J161" s="116">
        <v>58</v>
      </c>
      <c r="K161" s="116">
        <v>123</v>
      </c>
      <c r="L161" s="116">
        <v>16</v>
      </c>
      <c r="M161" s="116">
        <v>9</v>
      </c>
      <c r="N161" s="116">
        <v>1</v>
      </c>
      <c r="P161" s="116">
        <v>13</v>
      </c>
      <c r="Q161" s="116">
        <v>7</v>
      </c>
      <c r="R161" s="116">
        <v>68</v>
      </c>
      <c r="S161" s="116">
        <v>10</v>
      </c>
      <c r="T161" s="116">
        <v>10</v>
      </c>
      <c r="U161" s="116">
        <v>6</v>
      </c>
      <c r="AC161" s="116">
        <v>1</v>
      </c>
      <c r="AD161" s="116">
        <v>15</v>
      </c>
      <c r="AE161" s="129">
        <f t="shared" si="10"/>
        <v>346</v>
      </c>
    </row>
    <row r="162" spans="1:31" s="72" customFormat="1" ht="16.5">
      <c r="A162" s="126">
        <v>26</v>
      </c>
      <c r="B162" s="127">
        <v>15</v>
      </c>
      <c r="C162" s="127">
        <v>566</v>
      </c>
      <c r="D162" s="127" t="s">
        <v>352</v>
      </c>
      <c r="E162" s="127" t="s">
        <v>352</v>
      </c>
      <c r="F162" s="127">
        <v>2428</v>
      </c>
      <c r="G162" s="127" t="s">
        <v>346</v>
      </c>
      <c r="H162" s="602">
        <v>749</v>
      </c>
      <c r="I162" s="116">
        <v>7</v>
      </c>
      <c r="J162" s="116">
        <v>69</v>
      </c>
      <c r="K162" s="116">
        <v>114</v>
      </c>
      <c r="L162" s="116">
        <v>14</v>
      </c>
      <c r="M162" s="116">
        <v>15</v>
      </c>
      <c r="N162" s="116">
        <v>3</v>
      </c>
      <c r="P162" s="116">
        <v>11</v>
      </c>
      <c r="Q162" s="116">
        <v>5</v>
      </c>
      <c r="R162" s="116">
        <v>65</v>
      </c>
      <c r="S162" s="116">
        <v>9</v>
      </c>
      <c r="T162" s="116">
        <v>6</v>
      </c>
      <c r="U162" s="116">
        <v>3</v>
      </c>
      <c r="AC162" s="116">
        <v>0</v>
      </c>
      <c r="AD162" s="116">
        <v>17</v>
      </c>
      <c r="AE162" s="129">
        <f t="shared" si="10"/>
        <v>338</v>
      </c>
    </row>
    <row r="163" spans="1:31" s="72" customFormat="1" ht="16.5">
      <c r="A163" s="126">
        <v>27</v>
      </c>
      <c r="B163" s="127">
        <v>15</v>
      </c>
      <c r="C163" s="127">
        <v>566</v>
      </c>
      <c r="D163" s="127" t="s">
        <v>352</v>
      </c>
      <c r="E163" s="127" t="s">
        <v>352</v>
      </c>
      <c r="F163" s="127">
        <v>2428</v>
      </c>
      <c r="G163" s="127" t="s">
        <v>347</v>
      </c>
      <c r="H163" s="602">
        <v>749</v>
      </c>
      <c r="I163" s="116">
        <v>15</v>
      </c>
      <c r="J163" s="116">
        <v>61</v>
      </c>
      <c r="K163" s="116">
        <v>118</v>
      </c>
      <c r="L163" s="116">
        <v>22</v>
      </c>
      <c r="M163" s="116">
        <v>10</v>
      </c>
      <c r="N163" s="116">
        <v>6</v>
      </c>
      <c r="P163" s="116">
        <v>15</v>
      </c>
      <c r="Q163" s="116">
        <v>4</v>
      </c>
      <c r="R163" s="116">
        <v>65</v>
      </c>
      <c r="S163" s="116">
        <v>7</v>
      </c>
      <c r="T163" s="116">
        <v>6</v>
      </c>
      <c r="U163" s="116">
        <v>4</v>
      </c>
      <c r="AC163" s="116">
        <v>0</v>
      </c>
      <c r="AD163" s="116">
        <v>10</v>
      </c>
      <c r="AE163" s="129">
        <f t="shared" si="10"/>
        <v>343</v>
      </c>
    </row>
    <row r="164" spans="1:31" s="72" customFormat="1" ht="16.5">
      <c r="A164" s="126">
        <v>28</v>
      </c>
      <c r="B164" s="127">
        <v>15</v>
      </c>
      <c r="C164" s="127">
        <v>566</v>
      </c>
      <c r="D164" s="127" t="s">
        <v>352</v>
      </c>
      <c r="E164" s="127" t="s">
        <v>352</v>
      </c>
      <c r="F164" s="127">
        <v>2428</v>
      </c>
      <c r="G164" s="127" t="s">
        <v>348</v>
      </c>
      <c r="H164" s="602">
        <v>749</v>
      </c>
      <c r="I164" s="116">
        <v>5</v>
      </c>
      <c r="J164" s="116">
        <v>73</v>
      </c>
      <c r="K164" s="116">
        <v>106</v>
      </c>
      <c r="L164" s="116">
        <v>20</v>
      </c>
      <c r="M164" s="116">
        <v>5</v>
      </c>
      <c r="N164" s="116">
        <v>2</v>
      </c>
      <c r="P164" s="116">
        <v>13</v>
      </c>
      <c r="Q164" s="116">
        <v>9</v>
      </c>
      <c r="R164" s="116">
        <v>65</v>
      </c>
      <c r="S164" s="116">
        <v>9</v>
      </c>
      <c r="T164" s="116">
        <v>8</v>
      </c>
      <c r="U164" s="116">
        <v>3</v>
      </c>
      <c r="AC164" s="116">
        <v>0</v>
      </c>
      <c r="AD164" s="116">
        <v>14</v>
      </c>
      <c r="AE164" s="129">
        <f t="shared" si="10"/>
        <v>332</v>
      </c>
    </row>
    <row r="165" spans="1:31" s="72" customFormat="1" ht="16.5">
      <c r="A165" s="126">
        <v>29</v>
      </c>
      <c r="B165" s="127">
        <v>15</v>
      </c>
      <c r="C165" s="127">
        <v>566</v>
      </c>
      <c r="D165" s="127" t="s">
        <v>352</v>
      </c>
      <c r="E165" s="127" t="s">
        <v>352</v>
      </c>
      <c r="F165" s="127">
        <v>2428</v>
      </c>
      <c r="G165" s="127" t="s">
        <v>349</v>
      </c>
      <c r="H165" s="602">
        <v>749</v>
      </c>
      <c r="I165" s="116">
        <v>7</v>
      </c>
      <c r="J165" s="116">
        <v>71</v>
      </c>
      <c r="K165" s="116">
        <v>103</v>
      </c>
      <c r="L165" s="116">
        <v>17</v>
      </c>
      <c r="M165" s="116">
        <v>7</v>
      </c>
      <c r="N165" s="116">
        <v>3</v>
      </c>
      <c r="P165" s="116">
        <v>15</v>
      </c>
      <c r="Q165" s="116">
        <v>14</v>
      </c>
      <c r="R165" s="116">
        <v>89</v>
      </c>
      <c r="S165" s="116">
        <v>11</v>
      </c>
      <c r="T165" s="116">
        <v>6</v>
      </c>
      <c r="U165" s="116">
        <v>3</v>
      </c>
      <c r="AC165" s="116">
        <v>1</v>
      </c>
      <c r="AD165" s="116">
        <v>14</v>
      </c>
      <c r="AE165" s="129">
        <f t="shared" si="10"/>
        <v>361</v>
      </c>
    </row>
    <row r="166" spans="1:31" s="72" customFormat="1" ht="16.5">
      <c r="A166" s="126">
        <v>30</v>
      </c>
      <c r="B166" s="127">
        <v>15</v>
      </c>
      <c r="C166" s="127">
        <v>566</v>
      </c>
      <c r="D166" s="127" t="s">
        <v>352</v>
      </c>
      <c r="E166" s="127" t="s">
        <v>352</v>
      </c>
      <c r="F166" s="127">
        <v>2428</v>
      </c>
      <c r="G166" s="127" t="s">
        <v>350</v>
      </c>
      <c r="H166" s="602">
        <v>749</v>
      </c>
      <c r="I166" s="116">
        <v>4</v>
      </c>
      <c r="J166" s="116">
        <v>74</v>
      </c>
      <c r="K166" s="116">
        <v>107</v>
      </c>
      <c r="L166" s="116">
        <v>14</v>
      </c>
      <c r="M166" s="116">
        <v>13</v>
      </c>
      <c r="N166" s="116">
        <v>0</v>
      </c>
      <c r="P166" s="116">
        <v>16</v>
      </c>
      <c r="Q166" s="116">
        <v>15</v>
      </c>
      <c r="R166" s="116">
        <v>98</v>
      </c>
      <c r="S166" s="116">
        <v>14</v>
      </c>
      <c r="T166" s="116">
        <v>8</v>
      </c>
      <c r="U166" s="116">
        <v>1</v>
      </c>
      <c r="AC166" s="116">
        <v>0</v>
      </c>
      <c r="AD166" s="116">
        <v>8</v>
      </c>
      <c r="AE166" s="129">
        <f t="shared" si="10"/>
        <v>372</v>
      </c>
    </row>
    <row r="167" spans="1:31" s="72" customFormat="1" ht="16.5">
      <c r="A167" s="126">
        <v>31</v>
      </c>
      <c r="B167" s="127">
        <v>15</v>
      </c>
      <c r="C167" s="127">
        <v>566</v>
      </c>
      <c r="D167" s="127" t="s">
        <v>352</v>
      </c>
      <c r="E167" s="127" t="s">
        <v>352</v>
      </c>
      <c r="F167" s="127">
        <v>2428</v>
      </c>
      <c r="G167" s="127" t="s">
        <v>353</v>
      </c>
      <c r="H167" s="548">
        <v>748</v>
      </c>
      <c r="I167" s="116">
        <v>5</v>
      </c>
      <c r="J167" s="116">
        <v>71</v>
      </c>
      <c r="K167" s="116">
        <v>109</v>
      </c>
      <c r="L167" s="116">
        <v>12</v>
      </c>
      <c r="M167" s="116">
        <v>9</v>
      </c>
      <c r="N167" s="116">
        <v>2</v>
      </c>
      <c r="P167" s="116">
        <v>10</v>
      </c>
      <c r="Q167" s="116">
        <v>12</v>
      </c>
      <c r="R167" s="116">
        <v>54</v>
      </c>
      <c r="S167" s="116">
        <v>9</v>
      </c>
      <c r="T167" s="116">
        <v>4</v>
      </c>
      <c r="U167" s="116">
        <v>2</v>
      </c>
      <c r="AC167" s="116">
        <v>0</v>
      </c>
      <c r="AD167" s="116">
        <v>15</v>
      </c>
      <c r="AE167" s="129">
        <f t="shared" si="10"/>
        <v>314</v>
      </c>
    </row>
    <row r="168" spans="1:31" s="72" customFormat="1" ht="16.5">
      <c r="A168" s="126">
        <v>32</v>
      </c>
      <c r="B168" s="127">
        <v>15</v>
      </c>
      <c r="C168" s="127">
        <v>566</v>
      </c>
      <c r="D168" s="127" t="s">
        <v>352</v>
      </c>
      <c r="E168" s="127" t="s">
        <v>352</v>
      </c>
      <c r="F168" s="127">
        <v>2428</v>
      </c>
      <c r="G168" s="127" t="s">
        <v>354</v>
      </c>
      <c r="H168" s="548">
        <v>748</v>
      </c>
      <c r="I168" s="116">
        <v>5</v>
      </c>
      <c r="J168" s="116">
        <v>68</v>
      </c>
      <c r="K168" s="116">
        <v>118</v>
      </c>
      <c r="L168" s="116">
        <v>14</v>
      </c>
      <c r="M168" s="116">
        <v>15</v>
      </c>
      <c r="N168" s="116">
        <v>2</v>
      </c>
      <c r="P168" s="116">
        <v>11</v>
      </c>
      <c r="Q168" s="116">
        <v>5</v>
      </c>
      <c r="R168" s="116">
        <v>67</v>
      </c>
      <c r="S168" s="116">
        <v>13</v>
      </c>
      <c r="T168" s="116">
        <v>11</v>
      </c>
      <c r="U168" s="116">
        <v>4</v>
      </c>
      <c r="AC168" s="116">
        <v>0</v>
      </c>
      <c r="AD168" s="116">
        <v>13</v>
      </c>
      <c r="AE168" s="129">
        <f t="shared" si="10"/>
        <v>346</v>
      </c>
    </row>
    <row r="169" spans="1:31" s="72" customFormat="1" ht="16.5">
      <c r="A169" s="126">
        <v>33</v>
      </c>
      <c r="B169" s="127">
        <v>15</v>
      </c>
      <c r="C169" s="127">
        <v>566</v>
      </c>
      <c r="D169" s="127" t="s">
        <v>352</v>
      </c>
      <c r="E169" s="127" t="s">
        <v>352</v>
      </c>
      <c r="F169" s="127">
        <v>2428</v>
      </c>
      <c r="G169" s="127" t="s">
        <v>355</v>
      </c>
      <c r="H169" s="548">
        <v>748</v>
      </c>
      <c r="I169" s="116">
        <v>8</v>
      </c>
      <c r="J169" s="116">
        <v>70</v>
      </c>
      <c r="K169" s="116">
        <v>114</v>
      </c>
      <c r="L169" s="116">
        <v>14</v>
      </c>
      <c r="M169" s="116">
        <v>6</v>
      </c>
      <c r="N169" s="116">
        <v>1</v>
      </c>
      <c r="P169" s="116">
        <v>8</v>
      </c>
      <c r="Q169" s="116">
        <v>6</v>
      </c>
      <c r="R169" s="116">
        <v>56</v>
      </c>
      <c r="S169" s="116">
        <v>1</v>
      </c>
      <c r="T169" s="116">
        <v>8</v>
      </c>
      <c r="U169" s="116">
        <v>2</v>
      </c>
      <c r="AC169" s="116">
        <v>0</v>
      </c>
      <c r="AD169" s="116">
        <v>10</v>
      </c>
      <c r="AE169" s="129">
        <f t="shared" si="10"/>
        <v>304</v>
      </c>
    </row>
    <row r="170" spans="1:31" s="72" customFormat="1" ht="16.5">
      <c r="A170" s="126">
        <v>34</v>
      </c>
      <c r="B170" s="127">
        <v>15</v>
      </c>
      <c r="C170" s="127">
        <v>566</v>
      </c>
      <c r="D170" s="127" t="s">
        <v>352</v>
      </c>
      <c r="E170" s="127" t="s">
        <v>352</v>
      </c>
      <c r="F170" s="127">
        <v>2428</v>
      </c>
      <c r="G170" s="127" t="s">
        <v>356</v>
      </c>
      <c r="H170" s="548">
        <v>748</v>
      </c>
      <c r="I170" s="116">
        <v>7</v>
      </c>
      <c r="J170" s="116">
        <v>69</v>
      </c>
      <c r="K170" s="116">
        <v>124</v>
      </c>
      <c r="L170" s="116">
        <v>12</v>
      </c>
      <c r="M170" s="116">
        <v>16</v>
      </c>
      <c r="N170" s="116">
        <v>0</v>
      </c>
      <c r="P170" s="116">
        <v>11</v>
      </c>
      <c r="Q170" s="116">
        <v>11</v>
      </c>
      <c r="R170" s="116">
        <v>64</v>
      </c>
      <c r="S170" s="116">
        <v>6</v>
      </c>
      <c r="T170" s="116">
        <v>12</v>
      </c>
      <c r="U170" s="116">
        <v>3</v>
      </c>
      <c r="AC170" s="116">
        <v>0</v>
      </c>
      <c r="AD170" s="116">
        <v>22</v>
      </c>
      <c r="AE170" s="129">
        <f t="shared" si="10"/>
        <v>357</v>
      </c>
    </row>
    <row r="171" spans="1:31" s="72" customFormat="1" ht="16.5">
      <c r="A171" s="126">
        <v>35</v>
      </c>
      <c r="B171" s="127">
        <v>15</v>
      </c>
      <c r="C171" s="127">
        <v>566</v>
      </c>
      <c r="D171" s="127" t="s">
        <v>352</v>
      </c>
      <c r="E171" s="127" t="s">
        <v>352</v>
      </c>
      <c r="F171" s="127">
        <v>2428</v>
      </c>
      <c r="G171" s="127" t="s">
        <v>357</v>
      </c>
      <c r="H171" s="548">
        <v>748</v>
      </c>
      <c r="I171" s="116">
        <v>9</v>
      </c>
      <c r="J171" s="116">
        <v>48</v>
      </c>
      <c r="K171" s="116">
        <v>112</v>
      </c>
      <c r="L171" s="116">
        <v>15</v>
      </c>
      <c r="M171" s="116">
        <v>11</v>
      </c>
      <c r="N171" s="116">
        <v>2</v>
      </c>
      <c r="P171" s="116">
        <v>9</v>
      </c>
      <c r="Q171" s="116">
        <v>6</v>
      </c>
      <c r="R171" s="116">
        <v>63</v>
      </c>
      <c r="S171" s="116">
        <v>13</v>
      </c>
      <c r="T171" s="116">
        <v>10</v>
      </c>
      <c r="U171" s="116">
        <v>2</v>
      </c>
      <c r="AC171" s="116">
        <v>0</v>
      </c>
      <c r="AD171" s="116">
        <v>13</v>
      </c>
      <c r="AE171" s="129">
        <f t="shared" si="10"/>
        <v>313</v>
      </c>
    </row>
    <row r="172" spans="1:31" s="72" customFormat="1" ht="16.5">
      <c r="A172" s="126">
        <v>36</v>
      </c>
      <c r="B172" s="127">
        <v>15</v>
      </c>
      <c r="C172" s="127">
        <v>566</v>
      </c>
      <c r="D172" s="127" t="s">
        <v>352</v>
      </c>
      <c r="E172" s="127" t="s">
        <v>352</v>
      </c>
      <c r="F172" s="127">
        <v>2428</v>
      </c>
      <c r="G172" s="127" t="s">
        <v>358</v>
      </c>
      <c r="H172" s="548">
        <v>748</v>
      </c>
      <c r="I172" s="116">
        <v>12</v>
      </c>
      <c r="J172" s="116">
        <v>55</v>
      </c>
      <c r="K172" s="116">
        <v>106</v>
      </c>
      <c r="L172" s="116">
        <v>12</v>
      </c>
      <c r="M172" s="116">
        <v>6</v>
      </c>
      <c r="N172" s="116">
        <v>1</v>
      </c>
      <c r="P172" s="116">
        <v>13</v>
      </c>
      <c r="Q172" s="116">
        <v>13</v>
      </c>
      <c r="R172" s="116">
        <v>72</v>
      </c>
      <c r="S172" s="116">
        <v>7</v>
      </c>
      <c r="T172" s="116">
        <v>16</v>
      </c>
      <c r="U172" s="116">
        <v>4</v>
      </c>
      <c r="AC172" s="116">
        <v>0</v>
      </c>
      <c r="AD172" s="116">
        <v>18</v>
      </c>
      <c r="AE172" s="129">
        <f t="shared" si="10"/>
        <v>335</v>
      </c>
    </row>
    <row r="173" spans="1:31" s="72" customFormat="1" ht="16.5">
      <c r="A173" s="126">
        <v>37</v>
      </c>
      <c r="B173" s="127">
        <v>15</v>
      </c>
      <c r="C173" s="127">
        <v>566</v>
      </c>
      <c r="D173" s="127" t="s">
        <v>352</v>
      </c>
      <c r="E173" s="127" t="s">
        <v>352</v>
      </c>
      <c r="F173" s="127">
        <v>2428</v>
      </c>
      <c r="G173" s="127" t="s">
        <v>359</v>
      </c>
      <c r="H173" s="548">
        <v>748</v>
      </c>
      <c r="I173" s="116">
        <v>12</v>
      </c>
      <c r="J173" s="116">
        <v>64</v>
      </c>
      <c r="K173" s="116">
        <v>121</v>
      </c>
      <c r="L173" s="116">
        <v>17</v>
      </c>
      <c r="M173" s="116">
        <v>5</v>
      </c>
      <c r="N173" s="116">
        <v>4</v>
      </c>
      <c r="P173" s="116">
        <v>10</v>
      </c>
      <c r="Q173" s="116">
        <v>8</v>
      </c>
      <c r="R173" s="116">
        <v>52</v>
      </c>
      <c r="S173" s="116">
        <v>4</v>
      </c>
      <c r="T173" s="116">
        <v>9</v>
      </c>
      <c r="U173" s="116">
        <v>2</v>
      </c>
      <c r="AC173" s="116">
        <v>0</v>
      </c>
      <c r="AD173" s="116">
        <v>22</v>
      </c>
      <c r="AE173" s="129">
        <f t="shared" si="10"/>
        <v>330</v>
      </c>
    </row>
    <row r="174" spans="1:31" s="72" customFormat="1" ht="17.25" thickBot="1">
      <c r="A174" s="126">
        <v>38</v>
      </c>
      <c r="B174" s="127">
        <v>15</v>
      </c>
      <c r="C174" s="127">
        <v>566</v>
      </c>
      <c r="D174" s="127" t="s">
        <v>352</v>
      </c>
      <c r="E174" s="127" t="s">
        <v>352</v>
      </c>
      <c r="F174" s="127">
        <v>2429</v>
      </c>
      <c r="G174" s="127" t="s">
        <v>33</v>
      </c>
      <c r="H174" s="561">
        <v>365</v>
      </c>
      <c r="I174" s="116">
        <v>2</v>
      </c>
      <c r="J174" s="116">
        <v>53</v>
      </c>
      <c r="K174" s="116">
        <v>80</v>
      </c>
      <c r="L174" s="116">
        <v>2</v>
      </c>
      <c r="M174" s="116">
        <v>4</v>
      </c>
      <c r="N174" s="116">
        <v>3</v>
      </c>
      <c r="P174" s="116">
        <v>22</v>
      </c>
      <c r="Q174" s="116">
        <v>7</v>
      </c>
      <c r="R174" s="116">
        <v>38</v>
      </c>
      <c r="S174" s="116">
        <v>11</v>
      </c>
      <c r="T174" s="116">
        <v>3</v>
      </c>
      <c r="U174" s="116">
        <v>0</v>
      </c>
      <c r="AC174" s="116">
        <v>0</v>
      </c>
      <c r="AD174" s="116">
        <v>14</v>
      </c>
      <c r="AE174" s="129">
        <f t="shared" si="10"/>
        <v>239</v>
      </c>
    </row>
    <row r="175" spans="1:31" s="72" customFormat="1" ht="16.5">
      <c r="C175" s="86" t="s">
        <v>65</v>
      </c>
      <c r="D175" s="688" t="s">
        <v>66</v>
      </c>
      <c r="E175" s="688"/>
      <c r="F175" s="89"/>
      <c r="G175" s="149"/>
      <c r="H175" s="131">
        <f>SUM(H137:H174)</f>
        <v>25813</v>
      </c>
      <c r="I175" s="131">
        <f>SUM(I137:I174)</f>
        <v>221</v>
      </c>
      <c r="J175" s="131">
        <f t="shared" ref="J175:N175" si="11">SUM(J137:J174)</f>
        <v>3349</v>
      </c>
      <c r="K175" s="131">
        <f t="shared" si="11"/>
        <v>2880</v>
      </c>
      <c r="L175" s="131">
        <f t="shared" si="11"/>
        <v>711</v>
      </c>
      <c r="M175" s="131">
        <f t="shared" si="11"/>
        <v>216</v>
      </c>
      <c r="N175" s="131">
        <f t="shared" si="11"/>
        <v>62</v>
      </c>
      <c r="P175" s="131">
        <f t="shared" ref="P175:U175" si="12">SUM(P137:P174)</f>
        <v>1148</v>
      </c>
      <c r="Q175" s="131">
        <f t="shared" si="12"/>
        <v>785</v>
      </c>
      <c r="R175" s="131">
        <f t="shared" si="12"/>
        <v>3425</v>
      </c>
      <c r="S175" s="131">
        <f t="shared" si="12"/>
        <v>588</v>
      </c>
      <c r="T175" s="131">
        <f t="shared" si="12"/>
        <v>208</v>
      </c>
      <c r="U175" s="131">
        <f t="shared" si="12"/>
        <v>76</v>
      </c>
      <c r="AC175" s="131">
        <f>SUM(AC137:AC174)</f>
        <v>3</v>
      </c>
      <c r="AD175" s="131">
        <f>SUM(AD137:AD174)</f>
        <v>523</v>
      </c>
      <c r="AE175" s="131">
        <f t="shared" si="10"/>
        <v>14195</v>
      </c>
    </row>
    <row r="176" spans="1:31" s="72" customFormat="1" ht="16.5">
      <c r="F176" s="83"/>
      <c r="G176" s="83"/>
      <c r="U176" s="72">
        <f>U175/2</f>
        <v>38</v>
      </c>
    </row>
    <row r="177" spans="3:28" s="72" customFormat="1" ht="16.5">
      <c r="C177" s="86" t="s">
        <v>67</v>
      </c>
      <c r="D177" s="689" t="s">
        <v>68</v>
      </c>
      <c r="E177" s="690"/>
      <c r="F177" s="690"/>
      <c r="G177" s="691"/>
      <c r="H177" s="141" t="s">
        <v>8</v>
      </c>
      <c r="I177" s="150" t="s">
        <v>9</v>
      </c>
      <c r="J177" s="150" t="s">
        <v>10</v>
      </c>
      <c r="K177" s="150" t="s">
        <v>11</v>
      </c>
      <c r="L177" s="150" t="s">
        <v>12</v>
      </c>
      <c r="M177" s="150" t="s">
        <v>13</v>
      </c>
      <c r="N177" s="150" t="s">
        <v>339</v>
      </c>
      <c r="P177" s="150" t="s">
        <v>16</v>
      </c>
      <c r="Q177" s="150" t="s">
        <v>17</v>
      </c>
      <c r="R177" s="150" t="s">
        <v>18</v>
      </c>
      <c r="S177" s="150" t="s">
        <v>19</v>
      </c>
      <c r="T177" s="150" t="s">
        <v>20</v>
      </c>
      <c r="U177" s="150"/>
      <c r="Z177" s="150" t="s">
        <v>29</v>
      </c>
      <c r="AA177" s="141" t="s">
        <v>30</v>
      </c>
      <c r="AB177" s="141" t="s">
        <v>31</v>
      </c>
    </row>
    <row r="178" spans="3:28" s="72" customFormat="1" ht="16.5">
      <c r="D178" s="692"/>
      <c r="E178" s="693"/>
      <c r="F178" s="693"/>
      <c r="G178" s="694"/>
      <c r="H178" s="80">
        <f>H175</f>
        <v>25813</v>
      </c>
      <c r="I178" s="80">
        <f>I175+U175/2</f>
        <v>259</v>
      </c>
      <c r="J178" s="80">
        <f>J175</f>
        <v>3349</v>
      </c>
      <c r="K178" s="80">
        <f>K175+U175/2</f>
        <v>2918</v>
      </c>
      <c r="L178" s="80">
        <f t="shared" ref="L178:N178" si="13">L175</f>
        <v>711</v>
      </c>
      <c r="M178" s="80">
        <f t="shared" si="13"/>
        <v>216</v>
      </c>
      <c r="N178" s="80">
        <f t="shared" si="13"/>
        <v>62</v>
      </c>
      <c r="P178" s="80">
        <f>P175</f>
        <v>1148</v>
      </c>
      <c r="Q178" s="80">
        <f>Q175</f>
        <v>785</v>
      </c>
      <c r="R178" s="80">
        <f>R175</f>
        <v>3425</v>
      </c>
      <c r="S178" s="80">
        <f>S175</f>
        <v>588</v>
      </c>
      <c r="T178" s="80">
        <f>T175</f>
        <v>208</v>
      </c>
      <c r="U178" s="80"/>
      <c r="Z178" s="80">
        <f>AC175</f>
        <v>3</v>
      </c>
      <c r="AA178" s="80">
        <f>AD175</f>
        <v>523</v>
      </c>
      <c r="AB178" s="80">
        <f>SUM(I178:AA178)</f>
        <v>14195</v>
      </c>
    </row>
    <row r="179" spans="3:28" s="72" customFormat="1" ht="16.5">
      <c r="F179" s="83"/>
      <c r="G179" s="83"/>
    </row>
    <row r="180" spans="3:28" s="72" customFormat="1" ht="30.75" customHeight="1">
      <c r="C180" s="86" t="s">
        <v>69</v>
      </c>
      <c r="D180" s="695" t="s">
        <v>70</v>
      </c>
      <c r="E180" s="695"/>
      <c r="F180" s="695"/>
      <c r="G180" s="695"/>
      <c r="H180" s="141" t="s">
        <v>8</v>
      </c>
      <c r="I180" s="746" t="s">
        <v>71</v>
      </c>
      <c r="J180" s="746"/>
      <c r="K180" s="142" t="s">
        <v>10</v>
      </c>
      <c r="L180" s="142" t="s">
        <v>12</v>
      </c>
      <c r="M180" s="142" t="s">
        <v>13</v>
      </c>
      <c r="N180" s="142" t="s">
        <v>339</v>
      </c>
      <c r="P180" s="142" t="s">
        <v>16</v>
      </c>
      <c r="Q180" s="142" t="s">
        <v>17</v>
      </c>
      <c r="R180" s="142" t="s">
        <v>18</v>
      </c>
      <c r="S180" s="142" t="s">
        <v>19</v>
      </c>
      <c r="T180" s="142" t="s">
        <v>20</v>
      </c>
      <c r="U180" s="142"/>
      <c r="Z180" s="142" t="s">
        <v>29</v>
      </c>
      <c r="AA180" s="141" t="s">
        <v>30</v>
      </c>
      <c r="AB180" s="141" t="s">
        <v>31</v>
      </c>
    </row>
    <row r="181" spans="3:28" s="72" customFormat="1" ht="16.5">
      <c r="D181" s="695"/>
      <c r="E181" s="695"/>
      <c r="F181" s="695"/>
      <c r="G181" s="695"/>
      <c r="H181" s="80">
        <f>H175</f>
        <v>25813</v>
      </c>
      <c r="I181" s="697">
        <f>I175+K175+U175</f>
        <v>3177</v>
      </c>
      <c r="J181" s="697"/>
      <c r="K181" s="80">
        <f>J175</f>
        <v>3349</v>
      </c>
      <c r="L181" s="80">
        <f>L175</f>
        <v>711</v>
      </c>
      <c r="M181" s="80">
        <f t="shared" ref="M181:N181" si="14">M175</f>
        <v>216</v>
      </c>
      <c r="N181" s="80">
        <f t="shared" si="14"/>
        <v>62</v>
      </c>
      <c r="P181" s="80">
        <f>P175</f>
        <v>1148</v>
      </c>
      <c r="Q181" s="80">
        <f>Q175</f>
        <v>785</v>
      </c>
      <c r="R181" s="80">
        <f>R175</f>
        <v>3425</v>
      </c>
      <c r="S181" s="80">
        <f>S175</f>
        <v>588</v>
      </c>
      <c r="T181" s="80">
        <f>T175</f>
        <v>208</v>
      </c>
      <c r="U181" s="80"/>
      <c r="Z181" s="80">
        <f>AC175</f>
        <v>3</v>
      </c>
      <c r="AA181" s="80">
        <f>AD175</f>
        <v>523</v>
      </c>
      <c r="AB181" s="80">
        <f>SUM(I181:AA181)</f>
        <v>14195</v>
      </c>
    </row>
  </sheetData>
  <mergeCells count="19">
    <mergeCell ref="D175:E175"/>
    <mergeCell ref="D177:G178"/>
    <mergeCell ref="D180:G181"/>
    <mergeCell ref="I180:J180"/>
    <mergeCell ref="I181:J181"/>
    <mergeCell ref="D124:E124"/>
    <mergeCell ref="D126:G127"/>
    <mergeCell ref="D129:G130"/>
    <mergeCell ref="I129:J129"/>
    <mergeCell ref="K129:L129"/>
    <mergeCell ref="I130:J130"/>
    <mergeCell ref="K130:L130"/>
    <mergeCell ref="D24:E24"/>
    <mergeCell ref="D26:G27"/>
    <mergeCell ref="D29:G30"/>
    <mergeCell ref="I29:J29"/>
    <mergeCell ref="K29:L29"/>
    <mergeCell ref="I30:J30"/>
    <mergeCell ref="K30:L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7"/>
  <sheetViews>
    <sheetView topLeftCell="D1" workbookViewId="0">
      <pane ySplit="1" topLeftCell="A167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bestFit="1" customWidth="1"/>
    <col min="2" max="2" width="5" bestFit="1" customWidth="1"/>
    <col min="3" max="3" width="4.140625" bestFit="1" customWidth="1"/>
    <col min="4" max="4" width="22.42578125" customWidth="1"/>
    <col min="5" max="5" width="28.7109375" customWidth="1"/>
    <col min="6" max="6" width="8.28515625" bestFit="1" customWidth="1"/>
    <col min="7" max="7" width="23.7109375" customWidth="1"/>
    <col min="8" max="8" width="10" bestFit="1" customWidth="1"/>
    <col min="9" max="11" width="5" bestFit="1" customWidth="1"/>
    <col min="12" max="12" width="5.28515625" bestFit="1" customWidth="1"/>
    <col min="13" max="13" width="5" bestFit="1" customWidth="1"/>
    <col min="14" max="14" width="4.42578125" bestFit="1" customWidth="1"/>
    <col min="15" max="15" width="4.7109375" bestFit="1" customWidth="1"/>
    <col min="16" max="16" width="5" bestFit="1" customWidth="1"/>
    <col min="17" max="17" width="4.42578125" bestFit="1" customWidth="1"/>
    <col min="18" max="18" width="7.7109375" bestFit="1" customWidth="1"/>
    <col min="19" max="19" width="4.42578125" bestFit="1" customWidth="1"/>
    <col min="20" max="20" width="4.28515625" bestFit="1" customWidth="1"/>
    <col min="21" max="21" width="8" bestFit="1" customWidth="1"/>
    <col min="22" max="22" width="8.5703125" bestFit="1" customWidth="1"/>
    <col min="23" max="23" width="8" bestFit="1" customWidth="1"/>
    <col min="24" max="26" width="5.5703125" bestFit="1" customWidth="1"/>
    <col min="27" max="27" width="6.5703125" bestFit="1" customWidth="1"/>
    <col min="28" max="29" width="9.7109375" bestFit="1" customWidth="1"/>
    <col min="30" max="30" width="6.5703125" bestFit="1" customWidth="1"/>
    <col min="31" max="31" width="9.7109375" bestFit="1" customWidth="1"/>
  </cols>
  <sheetData>
    <row r="1" spans="1:31" s="72" customFormat="1" ht="16.5">
      <c r="A1" s="152" t="s">
        <v>1</v>
      </c>
      <c r="B1" s="153" t="s">
        <v>2</v>
      </c>
      <c r="C1" s="154" t="s">
        <v>3</v>
      </c>
      <c r="D1" s="152" t="s">
        <v>4</v>
      </c>
      <c r="E1" s="152" t="s">
        <v>5</v>
      </c>
      <c r="F1" s="155" t="s">
        <v>6</v>
      </c>
      <c r="G1" s="155" t="s">
        <v>7</v>
      </c>
      <c r="H1" s="155" t="s">
        <v>8</v>
      </c>
      <c r="I1" s="81" t="s">
        <v>9</v>
      </c>
      <c r="J1" s="81" t="s">
        <v>10</v>
      </c>
      <c r="K1" s="81" t="s">
        <v>11</v>
      </c>
      <c r="L1" s="81" t="s">
        <v>12</v>
      </c>
      <c r="M1" s="81" t="s">
        <v>13</v>
      </c>
      <c r="N1" s="156" t="s">
        <v>339</v>
      </c>
      <c r="O1" s="156" t="s">
        <v>15</v>
      </c>
      <c r="P1" s="81" t="s">
        <v>16</v>
      </c>
      <c r="Q1" s="156" t="s">
        <v>17</v>
      </c>
      <c r="R1" s="81" t="s">
        <v>18</v>
      </c>
      <c r="S1" s="156" t="s">
        <v>19</v>
      </c>
      <c r="T1" s="156" t="s">
        <v>20</v>
      </c>
      <c r="U1" s="81" t="s">
        <v>21</v>
      </c>
      <c r="V1" s="81" t="s">
        <v>22</v>
      </c>
      <c r="W1" s="81" t="s">
        <v>23</v>
      </c>
      <c r="X1" s="81" t="s">
        <v>24</v>
      </c>
      <c r="Y1" s="81" t="s">
        <v>25</v>
      </c>
      <c r="Z1" s="81" t="s">
        <v>26</v>
      </c>
      <c r="AA1" s="81" t="s">
        <v>27</v>
      </c>
      <c r="AB1" s="81" t="s">
        <v>28</v>
      </c>
      <c r="AC1" s="81" t="s">
        <v>29</v>
      </c>
      <c r="AD1" s="81" t="s">
        <v>30</v>
      </c>
      <c r="AE1" s="81" t="s">
        <v>31</v>
      </c>
    </row>
    <row r="2" spans="1:31" s="72" customFormat="1" ht="16.5">
      <c r="A2" s="73">
        <v>1</v>
      </c>
      <c r="B2" s="74">
        <v>1</v>
      </c>
      <c r="C2" s="85">
        <v>2</v>
      </c>
      <c r="D2" s="75" t="s">
        <v>360</v>
      </c>
      <c r="E2" s="75"/>
      <c r="F2" s="84">
        <v>65</v>
      </c>
      <c r="G2" s="75" t="s">
        <v>33</v>
      </c>
      <c r="H2" s="76">
        <v>551</v>
      </c>
      <c r="I2" s="80">
        <v>0</v>
      </c>
      <c r="J2" s="80">
        <v>146</v>
      </c>
      <c r="K2" s="80">
        <v>0</v>
      </c>
      <c r="L2" s="80">
        <v>7</v>
      </c>
      <c r="M2" s="80">
        <v>1</v>
      </c>
      <c r="N2" s="80"/>
      <c r="O2" s="80"/>
      <c r="P2" s="80">
        <v>130</v>
      </c>
      <c r="Q2" s="80"/>
      <c r="R2" s="80">
        <v>5</v>
      </c>
      <c r="S2" s="80"/>
      <c r="T2" s="80"/>
      <c r="U2" s="82">
        <v>37</v>
      </c>
      <c r="V2" s="80">
        <v>0</v>
      </c>
      <c r="W2" s="80"/>
      <c r="X2" s="80"/>
      <c r="Y2" s="80"/>
      <c r="Z2" s="80"/>
      <c r="AA2" s="80"/>
      <c r="AB2" s="80"/>
      <c r="AC2" s="80">
        <v>0</v>
      </c>
      <c r="AD2" s="80">
        <v>14</v>
      </c>
      <c r="AE2" s="80">
        <v>340</v>
      </c>
    </row>
    <row r="3" spans="1:31" s="72" customFormat="1" ht="16.5">
      <c r="A3" s="73">
        <v>2</v>
      </c>
      <c r="B3" s="74">
        <v>1</v>
      </c>
      <c r="C3" s="85">
        <v>2</v>
      </c>
      <c r="D3" s="289" t="s">
        <v>360</v>
      </c>
      <c r="E3" s="75"/>
      <c r="F3" s="84">
        <v>65</v>
      </c>
      <c r="G3" s="75" t="s">
        <v>34</v>
      </c>
      <c r="H3" s="76">
        <v>551</v>
      </c>
      <c r="I3" s="80">
        <v>47</v>
      </c>
      <c r="J3" s="80">
        <v>147</v>
      </c>
      <c r="K3" s="80">
        <v>7</v>
      </c>
      <c r="L3" s="80">
        <v>3</v>
      </c>
      <c r="M3" s="80">
        <v>0</v>
      </c>
      <c r="N3" s="80"/>
      <c r="O3" s="80"/>
      <c r="P3" s="80">
        <v>111</v>
      </c>
      <c r="Q3" s="80"/>
      <c r="R3" s="80">
        <v>4</v>
      </c>
      <c r="S3" s="80"/>
      <c r="T3" s="80"/>
      <c r="U3" s="82">
        <v>1</v>
      </c>
      <c r="V3" s="80">
        <v>3</v>
      </c>
      <c r="W3" s="80"/>
      <c r="X3" s="80"/>
      <c r="Y3" s="80"/>
      <c r="Z3" s="80"/>
      <c r="AA3" s="80"/>
      <c r="AB3" s="80"/>
      <c r="AC3" s="80">
        <v>0</v>
      </c>
      <c r="AD3" s="80">
        <v>11</v>
      </c>
      <c r="AE3" s="80">
        <v>334</v>
      </c>
    </row>
    <row r="4" spans="1:31" s="72" customFormat="1" ht="16.5">
      <c r="A4" s="73">
        <v>3</v>
      </c>
      <c r="B4" s="74">
        <v>1</v>
      </c>
      <c r="C4" s="85">
        <v>2</v>
      </c>
      <c r="D4" s="289" t="s">
        <v>360</v>
      </c>
      <c r="E4" s="75"/>
      <c r="F4" s="84">
        <v>66</v>
      </c>
      <c r="G4" s="75" t="s">
        <v>33</v>
      </c>
      <c r="H4" s="76">
        <v>439</v>
      </c>
      <c r="I4" s="80">
        <v>40</v>
      </c>
      <c r="J4" s="80">
        <v>102</v>
      </c>
      <c r="K4" s="80">
        <v>11</v>
      </c>
      <c r="L4" s="80">
        <v>3</v>
      </c>
      <c r="M4" s="80">
        <v>1</v>
      </c>
      <c r="N4" s="80"/>
      <c r="O4" s="80"/>
      <c r="P4" s="80">
        <v>99</v>
      </c>
      <c r="Q4" s="80"/>
      <c r="R4" s="80">
        <v>0</v>
      </c>
      <c r="S4" s="80"/>
      <c r="T4" s="80"/>
      <c r="U4" s="82">
        <v>0</v>
      </c>
      <c r="V4" s="80">
        <v>1</v>
      </c>
      <c r="W4" s="80"/>
      <c r="X4" s="80"/>
      <c r="Y4" s="80"/>
      <c r="Z4" s="80"/>
      <c r="AA4" s="80"/>
      <c r="AB4" s="80"/>
      <c r="AC4" s="80">
        <v>0</v>
      </c>
      <c r="AD4" s="80">
        <v>15</v>
      </c>
      <c r="AE4" s="80">
        <v>272</v>
      </c>
    </row>
    <row r="5" spans="1:31" s="72" customFormat="1" ht="16.5">
      <c r="A5" s="73">
        <v>4</v>
      </c>
      <c r="B5" s="74">
        <v>1</v>
      </c>
      <c r="C5" s="85">
        <v>2</v>
      </c>
      <c r="D5" s="289" t="s">
        <v>360</v>
      </c>
      <c r="E5" s="75"/>
      <c r="F5" s="84">
        <v>66</v>
      </c>
      <c r="G5" s="75" t="s">
        <v>34</v>
      </c>
      <c r="H5" s="76">
        <v>439</v>
      </c>
      <c r="I5" s="80">
        <v>29</v>
      </c>
      <c r="J5" s="80">
        <v>99</v>
      </c>
      <c r="K5" s="80">
        <v>8</v>
      </c>
      <c r="L5" s="80">
        <v>1</v>
      </c>
      <c r="M5" s="80">
        <v>2</v>
      </c>
      <c r="N5" s="80"/>
      <c r="O5" s="80"/>
      <c r="P5" s="80">
        <v>107</v>
      </c>
      <c r="Q5" s="80"/>
      <c r="R5" s="80">
        <v>1</v>
      </c>
      <c r="S5" s="80"/>
      <c r="T5" s="80"/>
      <c r="U5" s="82">
        <v>1</v>
      </c>
      <c r="V5" s="80">
        <v>0</v>
      </c>
      <c r="W5" s="80"/>
      <c r="X5" s="80"/>
      <c r="Y5" s="80"/>
      <c r="Z5" s="80"/>
      <c r="AA5" s="80"/>
      <c r="AB5" s="80"/>
      <c r="AC5" s="80">
        <v>0</v>
      </c>
      <c r="AD5" s="80">
        <v>14</v>
      </c>
      <c r="AE5" s="80">
        <v>262</v>
      </c>
    </row>
    <row r="6" spans="1:31" s="72" customFormat="1" ht="16.5">
      <c r="A6" s="73">
        <v>5</v>
      </c>
      <c r="B6" s="74">
        <v>1</v>
      </c>
      <c r="C6" s="85">
        <v>2</v>
      </c>
      <c r="D6" s="289" t="s">
        <v>360</v>
      </c>
      <c r="E6" s="75"/>
      <c r="F6" s="84">
        <v>67</v>
      </c>
      <c r="G6" s="75" t="s">
        <v>33</v>
      </c>
      <c r="H6" s="76">
        <v>646</v>
      </c>
      <c r="I6" s="80">
        <v>32</v>
      </c>
      <c r="J6" s="80">
        <v>155</v>
      </c>
      <c r="K6" s="80">
        <v>10</v>
      </c>
      <c r="L6" s="80">
        <v>5</v>
      </c>
      <c r="M6" s="80">
        <v>4</v>
      </c>
      <c r="N6" s="80"/>
      <c r="O6" s="80"/>
      <c r="P6" s="80">
        <v>140</v>
      </c>
      <c r="Q6" s="80"/>
      <c r="R6" s="80">
        <v>4</v>
      </c>
      <c r="S6" s="80"/>
      <c r="T6" s="80"/>
      <c r="U6" s="82">
        <v>2</v>
      </c>
      <c r="V6" s="80">
        <v>6</v>
      </c>
      <c r="W6" s="80"/>
      <c r="X6" s="80"/>
      <c r="Y6" s="80"/>
      <c r="Z6" s="80"/>
      <c r="AA6" s="80"/>
      <c r="AB6" s="80"/>
      <c r="AC6" s="80">
        <v>0</v>
      </c>
      <c r="AD6" s="80">
        <v>14</v>
      </c>
      <c r="AE6" s="80">
        <v>372</v>
      </c>
    </row>
    <row r="7" spans="1:31" s="72" customFormat="1" ht="16.5">
      <c r="A7" s="73"/>
      <c r="B7" s="74"/>
      <c r="C7" s="157" t="s">
        <v>65</v>
      </c>
      <c r="D7" s="688" t="s">
        <v>66</v>
      </c>
      <c r="E7" s="688"/>
      <c r="F7" s="89"/>
      <c r="G7" s="89"/>
      <c r="H7" s="88">
        <f t="shared" ref="H7:M7" si="0">SUM(H2:H6)</f>
        <v>2626</v>
      </c>
      <c r="I7" s="88">
        <f t="shared" si="0"/>
        <v>148</v>
      </c>
      <c r="J7" s="88">
        <f t="shared" si="0"/>
        <v>649</v>
      </c>
      <c r="K7" s="88">
        <f t="shared" si="0"/>
        <v>36</v>
      </c>
      <c r="L7" s="88">
        <f t="shared" si="0"/>
        <v>19</v>
      </c>
      <c r="M7" s="88">
        <f t="shared" si="0"/>
        <v>8</v>
      </c>
      <c r="N7" s="88">
        <f t="shared" ref="N7" si="1">SUM(N2:N6)</f>
        <v>0</v>
      </c>
      <c r="O7" s="88">
        <f t="shared" ref="O7" si="2">SUM(O2:O6)</f>
        <v>0</v>
      </c>
      <c r="P7" s="88">
        <f t="shared" ref="P7" si="3">SUM(P2:P6)</f>
        <v>587</v>
      </c>
      <c r="Q7" s="88">
        <f t="shared" ref="Q7" si="4">SUM(Q2:Q6)</f>
        <v>0</v>
      </c>
      <c r="R7" s="88">
        <f t="shared" ref="R7" si="5">SUM(R2:R6)</f>
        <v>14</v>
      </c>
      <c r="S7" s="88">
        <f t="shared" ref="S7" si="6">SUM(S2:S6)</f>
        <v>0</v>
      </c>
      <c r="T7" s="88">
        <f t="shared" ref="T7" si="7">SUM(T2:T6)</f>
        <v>0</v>
      </c>
      <c r="U7" s="88">
        <f t="shared" ref="U7" si="8">SUM(U2:U6)</f>
        <v>41</v>
      </c>
      <c r="V7" s="88">
        <f t="shared" ref="V7" si="9">SUM(V2:V6)</f>
        <v>10</v>
      </c>
      <c r="W7" s="88">
        <f t="shared" ref="W7" si="10">SUM(W2:W6)</f>
        <v>0</v>
      </c>
      <c r="X7" s="88">
        <f t="shared" ref="X7" si="11">SUM(X2:X6)</f>
        <v>0</v>
      </c>
      <c r="Y7" s="88">
        <f t="shared" ref="Y7" si="12">SUM(Y2:Y6)</f>
        <v>0</v>
      </c>
      <c r="Z7" s="88">
        <f t="shared" ref="Z7" si="13">SUM(Z2:Z6)</f>
        <v>0</v>
      </c>
      <c r="AA7" s="88">
        <f t="shared" ref="AA7" si="14">SUM(AA2:AA6)</f>
        <v>0</v>
      </c>
      <c r="AB7" s="88">
        <f t="shared" ref="AB7" si="15">SUM(AB2:AB6)</f>
        <v>0</v>
      </c>
      <c r="AC7" s="88">
        <f t="shared" ref="AC7" si="16">SUM(AC2:AC6)</f>
        <v>0</v>
      </c>
      <c r="AD7" s="88">
        <f>SUM(AD2:AD6)</f>
        <v>68</v>
      </c>
      <c r="AE7" s="88">
        <f>SUM(AE2:AE6)</f>
        <v>1580</v>
      </c>
    </row>
    <row r="8" spans="1:31" s="72" customFormat="1" ht="16.5">
      <c r="A8" s="28"/>
      <c r="B8" s="29"/>
      <c r="C8" s="151"/>
      <c r="F8" s="83"/>
      <c r="G8" s="83"/>
      <c r="U8" s="72" t="s">
        <v>554</v>
      </c>
      <c r="V8" s="72" t="s">
        <v>555</v>
      </c>
    </row>
    <row r="9" spans="1:31" s="72" customFormat="1" ht="16.5">
      <c r="A9" s="28"/>
      <c r="B9" s="29"/>
      <c r="C9" s="151"/>
      <c r="D9" s="689" t="s">
        <v>361</v>
      </c>
      <c r="E9" s="690"/>
      <c r="F9" s="690"/>
      <c r="G9" s="691"/>
      <c r="H9" s="87" t="s">
        <v>8</v>
      </c>
      <c r="I9" s="79" t="s">
        <v>9</v>
      </c>
      <c r="J9" s="79" t="s">
        <v>10</v>
      </c>
      <c r="K9" s="79" t="s">
        <v>11</v>
      </c>
      <c r="L9" s="79" t="s">
        <v>12</v>
      </c>
      <c r="M9" s="79" t="s">
        <v>13</v>
      </c>
      <c r="N9" s="156" t="s">
        <v>339</v>
      </c>
      <c r="O9" s="156" t="s">
        <v>15</v>
      </c>
      <c r="P9" s="79" t="s">
        <v>16</v>
      </c>
      <c r="Q9" s="156" t="s">
        <v>17</v>
      </c>
      <c r="R9" s="79" t="s">
        <v>18</v>
      </c>
      <c r="S9" s="156" t="s">
        <v>19</v>
      </c>
      <c r="T9" s="156" t="s">
        <v>20</v>
      </c>
      <c r="U9" s="81" t="s">
        <v>24</v>
      </c>
      <c r="V9" s="81" t="s">
        <v>25</v>
      </c>
      <c r="W9" s="81" t="s">
        <v>26</v>
      </c>
      <c r="X9" s="81" t="s">
        <v>27</v>
      </c>
      <c r="Y9" s="81" t="s">
        <v>28</v>
      </c>
      <c r="Z9" s="79" t="s">
        <v>29</v>
      </c>
      <c r="AA9" s="79" t="s">
        <v>30</v>
      </c>
      <c r="AB9" s="79" t="s">
        <v>31</v>
      </c>
    </row>
    <row r="10" spans="1:31" s="72" customFormat="1" ht="16.5">
      <c r="A10" s="28"/>
      <c r="B10" s="29"/>
      <c r="C10" s="151"/>
      <c r="D10" s="692"/>
      <c r="E10" s="693"/>
      <c r="F10" s="693"/>
      <c r="G10" s="694"/>
      <c r="H10" s="80">
        <f>H7</f>
        <v>2626</v>
      </c>
      <c r="I10" s="80">
        <f>I7+21</f>
        <v>169</v>
      </c>
      <c r="J10" s="80">
        <f>J7+5</f>
        <v>654</v>
      </c>
      <c r="K10" s="80">
        <f>K7+20</f>
        <v>56</v>
      </c>
      <c r="L10" s="80">
        <f>L7+5</f>
        <v>24</v>
      </c>
      <c r="M10" s="80">
        <f t="shared" ref="M10" si="17">M7</f>
        <v>8</v>
      </c>
      <c r="P10" s="80">
        <f>P7</f>
        <v>587</v>
      </c>
      <c r="R10" s="80">
        <f>R7</f>
        <v>14</v>
      </c>
      <c r="Z10" s="80">
        <f>AC7</f>
        <v>0</v>
      </c>
      <c r="AA10" s="80">
        <f>AD7</f>
        <v>68</v>
      </c>
      <c r="AB10" s="80">
        <f>SUM(I10:AA10)</f>
        <v>1580</v>
      </c>
    </row>
    <row r="11" spans="1:31" s="72" customFormat="1" ht="16.5">
      <c r="A11" s="28"/>
      <c r="B11" s="29"/>
      <c r="C11" s="151"/>
      <c r="F11" s="83"/>
      <c r="G11" s="83"/>
    </row>
    <row r="12" spans="1:31" s="72" customFormat="1" ht="23.25" customHeight="1">
      <c r="A12" s="28"/>
      <c r="B12" s="29"/>
      <c r="C12" s="151"/>
      <c r="D12" s="695" t="s">
        <v>362</v>
      </c>
      <c r="E12" s="695"/>
      <c r="F12" s="695"/>
      <c r="G12" s="695"/>
      <c r="H12" s="87" t="s">
        <v>8</v>
      </c>
      <c r="I12" s="696" t="s">
        <v>71</v>
      </c>
      <c r="J12" s="696"/>
      <c r="K12" s="696" t="s">
        <v>72</v>
      </c>
      <c r="L12" s="696"/>
      <c r="M12" s="79" t="s">
        <v>13</v>
      </c>
      <c r="N12" s="156" t="s">
        <v>339</v>
      </c>
      <c r="O12" s="156" t="s">
        <v>15</v>
      </c>
      <c r="P12" s="79" t="s">
        <v>16</v>
      </c>
      <c r="Q12" s="156" t="s">
        <v>17</v>
      </c>
      <c r="R12" s="79" t="s">
        <v>18</v>
      </c>
      <c r="S12" s="156" t="s">
        <v>19</v>
      </c>
      <c r="T12" s="156" t="s">
        <v>20</v>
      </c>
      <c r="U12" s="81" t="s">
        <v>24</v>
      </c>
      <c r="V12" s="81" t="s">
        <v>25</v>
      </c>
      <c r="W12" s="81" t="s">
        <v>26</v>
      </c>
      <c r="X12" s="81" t="s">
        <v>27</v>
      </c>
      <c r="Y12" s="81" t="s">
        <v>28</v>
      </c>
      <c r="Z12" s="79" t="s">
        <v>29</v>
      </c>
      <c r="AA12" s="79" t="s">
        <v>30</v>
      </c>
      <c r="AB12" s="79" t="s">
        <v>31</v>
      </c>
    </row>
    <row r="13" spans="1:31" s="72" customFormat="1" ht="16.5">
      <c r="A13" s="28"/>
      <c r="B13" s="29"/>
      <c r="C13" s="151"/>
      <c r="D13" s="695"/>
      <c r="E13" s="695"/>
      <c r="F13" s="695"/>
      <c r="G13" s="695"/>
      <c r="H13" s="80">
        <f>H7</f>
        <v>2626</v>
      </c>
      <c r="I13" s="697">
        <f>I10+K10</f>
        <v>225</v>
      </c>
      <c r="J13" s="697"/>
      <c r="K13" s="697">
        <f>J10+L10</f>
        <v>678</v>
      </c>
      <c r="L13" s="697"/>
      <c r="M13" s="80">
        <f>M10</f>
        <v>8</v>
      </c>
      <c r="N13" s="72" t="s">
        <v>799</v>
      </c>
      <c r="O13" s="72" t="s">
        <v>799</v>
      </c>
      <c r="P13" s="80">
        <f t="shared" ref="P13" si="18">P10</f>
        <v>587</v>
      </c>
      <c r="Q13" s="72" t="s">
        <v>799</v>
      </c>
      <c r="R13" s="80">
        <f>R10</f>
        <v>14</v>
      </c>
      <c r="S13" s="297" t="s">
        <v>799</v>
      </c>
      <c r="T13" s="297" t="s">
        <v>799</v>
      </c>
      <c r="U13" s="297" t="s">
        <v>799</v>
      </c>
      <c r="V13" s="297" t="s">
        <v>799</v>
      </c>
      <c r="W13" s="297" t="s">
        <v>799</v>
      </c>
      <c r="X13" s="297" t="s">
        <v>799</v>
      </c>
      <c r="Y13" s="297" t="s">
        <v>799</v>
      </c>
      <c r="Z13" s="80">
        <f>Z10</f>
        <v>0</v>
      </c>
      <c r="AA13" s="80">
        <f>AA10</f>
        <v>68</v>
      </c>
      <c r="AB13" s="80">
        <f>SUM(I13:AA13)</f>
        <v>1580</v>
      </c>
    </row>
    <row r="14" spans="1:31" s="72" customFormat="1" ht="16.5"/>
    <row r="16" spans="1:31" s="72" customFormat="1" ht="16.5">
      <c r="A16" s="77" t="s">
        <v>1</v>
      </c>
      <c r="B16" s="71" t="s">
        <v>2</v>
      </c>
      <c r="C16" s="78" t="s">
        <v>3</v>
      </c>
      <c r="D16" s="77" t="s">
        <v>4</v>
      </c>
      <c r="E16" s="77" t="s">
        <v>5</v>
      </c>
      <c r="F16" s="70" t="s">
        <v>6</v>
      </c>
      <c r="G16" s="70" t="s">
        <v>7</v>
      </c>
      <c r="H16" s="70" t="s">
        <v>8</v>
      </c>
      <c r="I16" s="79" t="s">
        <v>9</v>
      </c>
      <c r="J16" s="79" t="s">
        <v>10</v>
      </c>
      <c r="K16" s="79" t="s">
        <v>11</v>
      </c>
      <c r="L16" s="79" t="s">
        <v>12</v>
      </c>
      <c r="M16" s="79" t="s">
        <v>13</v>
      </c>
      <c r="N16" s="79" t="s">
        <v>14</v>
      </c>
      <c r="O16" s="79" t="s">
        <v>15</v>
      </c>
      <c r="P16" s="79" t="s">
        <v>16</v>
      </c>
      <c r="Q16" s="79" t="s">
        <v>17</v>
      </c>
      <c r="R16" s="79" t="s">
        <v>18</v>
      </c>
      <c r="S16" s="79" t="s">
        <v>19</v>
      </c>
      <c r="T16" s="79" t="s">
        <v>20</v>
      </c>
      <c r="U16" s="81" t="s">
        <v>21</v>
      </c>
      <c r="V16" s="81" t="s">
        <v>22</v>
      </c>
      <c r="W16" s="81" t="s">
        <v>23</v>
      </c>
      <c r="X16" s="79" t="s">
        <v>24</v>
      </c>
      <c r="Y16" s="79" t="s">
        <v>25</v>
      </c>
      <c r="Z16" s="79" t="s">
        <v>26</v>
      </c>
      <c r="AA16" s="79" t="s">
        <v>27</v>
      </c>
      <c r="AB16" s="79" t="s">
        <v>28</v>
      </c>
      <c r="AC16" s="79" t="s">
        <v>29</v>
      </c>
      <c r="AD16" s="79" t="s">
        <v>30</v>
      </c>
      <c r="AE16" s="79" t="s">
        <v>31</v>
      </c>
    </row>
    <row r="17" spans="1:31" s="72" customFormat="1" ht="16.5">
      <c r="A17" s="73">
        <v>1</v>
      </c>
      <c r="B17" s="74">
        <v>16</v>
      </c>
      <c r="C17" s="85">
        <v>13</v>
      </c>
      <c r="D17" s="75" t="s">
        <v>363</v>
      </c>
      <c r="E17" s="75"/>
      <c r="F17" s="84">
        <v>111</v>
      </c>
      <c r="G17" s="75" t="s">
        <v>33</v>
      </c>
      <c r="H17" s="76">
        <v>613</v>
      </c>
      <c r="I17" s="80">
        <v>11</v>
      </c>
      <c r="J17" s="80">
        <v>231</v>
      </c>
      <c r="K17" s="80">
        <v>174</v>
      </c>
      <c r="L17" s="80">
        <v>2</v>
      </c>
      <c r="M17" s="80">
        <v>1</v>
      </c>
      <c r="N17" s="80">
        <v>2</v>
      </c>
      <c r="O17" s="80">
        <v>0</v>
      </c>
      <c r="P17" s="80">
        <v>0</v>
      </c>
      <c r="Q17" s="80">
        <v>21</v>
      </c>
      <c r="R17" s="80">
        <v>2</v>
      </c>
      <c r="S17" s="80">
        <v>0</v>
      </c>
      <c r="T17" s="80">
        <v>0</v>
      </c>
      <c r="U17" s="82">
        <v>5</v>
      </c>
      <c r="V17" s="82">
        <v>0</v>
      </c>
      <c r="W17" s="82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6</v>
      </c>
      <c r="AE17" s="80">
        <f>SUM(I17:AD17)</f>
        <v>455</v>
      </c>
    </row>
    <row r="18" spans="1:31" s="72" customFormat="1" ht="16.5">
      <c r="A18" s="73">
        <v>2</v>
      </c>
      <c r="B18" s="74">
        <v>16</v>
      </c>
      <c r="C18" s="85">
        <v>13</v>
      </c>
      <c r="D18" s="75" t="s">
        <v>363</v>
      </c>
      <c r="E18" s="75"/>
      <c r="F18" s="84">
        <v>111</v>
      </c>
      <c r="G18" s="75" t="s">
        <v>34</v>
      </c>
      <c r="H18" s="76">
        <v>613</v>
      </c>
      <c r="I18" s="80">
        <v>18</v>
      </c>
      <c r="J18" s="80">
        <v>232</v>
      </c>
      <c r="K18" s="80">
        <v>157</v>
      </c>
      <c r="L18" s="80">
        <v>3</v>
      </c>
      <c r="M18" s="80">
        <v>0</v>
      </c>
      <c r="N18" s="80">
        <v>2</v>
      </c>
      <c r="O18" s="80">
        <v>0</v>
      </c>
      <c r="P18" s="80">
        <v>0</v>
      </c>
      <c r="Q18" s="80">
        <v>15</v>
      </c>
      <c r="R18" s="80">
        <v>3</v>
      </c>
      <c r="S18" s="80">
        <v>0</v>
      </c>
      <c r="T18" s="80">
        <v>0</v>
      </c>
      <c r="U18" s="82">
        <v>9</v>
      </c>
      <c r="V18" s="82">
        <v>0</v>
      </c>
      <c r="W18" s="82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/>
      <c r="AD18" s="80">
        <v>10</v>
      </c>
      <c r="AE18" s="80">
        <f t="shared" ref="AE18:AE20" si="19">SUM(I18:AD18)</f>
        <v>449</v>
      </c>
    </row>
    <row r="19" spans="1:31" s="72" customFormat="1" ht="16.5">
      <c r="A19" s="73">
        <v>3</v>
      </c>
      <c r="B19" s="74">
        <v>16</v>
      </c>
      <c r="C19" s="85">
        <v>13</v>
      </c>
      <c r="D19" s="75" t="s">
        <v>363</v>
      </c>
      <c r="E19" s="75"/>
      <c r="F19" s="84">
        <v>112</v>
      </c>
      <c r="G19" s="75" t="s">
        <v>33</v>
      </c>
      <c r="H19" s="76">
        <v>595</v>
      </c>
      <c r="I19" s="80">
        <v>16</v>
      </c>
      <c r="J19" s="80">
        <v>184</v>
      </c>
      <c r="K19" s="80">
        <v>176</v>
      </c>
      <c r="L19" s="80">
        <v>0</v>
      </c>
      <c r="M19" s="80">
        <v>1</v>
      </c>
      <c r="N19" s="80">
        <v>0</v>
      </c>
      <c r="O19" s="80">
        <v>0</v>
      </c>
      <c r="P19" s="80">
        <v>0</v>
      </c>
      <c r="Q19" s="80">
        <v>30</v>
      </c>
      <c r="R19" s="80">
        <v>7</v>
      </c>
      <c r="S19" s="80">
        <v>0</v>
      </c>
      <c r="T19" s="80">
        <v>0</v>
      </c>
      <c r="U19" s="82">
        <v>1</v>
      </c>
      <c r="V19" s="82">
        <v>0</v>
      </c>
      <c r="W19" s="82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 s="80">
        <v>0</v>
      </c>
      <c r="AD19" s="80">
        <v>3</v>
      </c>
      <c r="AE19" s="80">
        <f t="shared" si="19"/>
        <v>418</v>
      </c>
    </row>
    <row r="20" spans="1:31" s="72" customFormat="1" ht="16.5">
      <c r="A20" s="73">
        <v>4</v>
      </c>
      <c r="B20" s="74">
        <v>16</v>
      </c>
      <c r="C20" s="85">
        <v>13</v>
      </c>
      <c r="D20" s="75" t="s">
        <v>363</v>
      </c>
      <c r="E20" s="75"/>
      <c r="F20" s="84">
        <v>112</v>
      </c>
      <c r="G20" s="75" t="s">
        <v>34</v>
      </c>
      <c r="H20" s="76">
        <v>595</v>
      </c>
      <c r="I20" s="80">
        <v>22</v>
      </c>
      <c r="J20" s="80">
        <v>234</v>
      </c>
      <c r="K20" s="80">
        <v>132</v>
      </c>
      <c r="L20" s="80">
        <v>0</v>
      </c>
      <c r="M20" s="80">
        <v>1</v>
      </c>
      <c r="N20" s="80">
        <v>0</v>
      </c>
      <c r="O20" s="80">
        <v>0</v>
      </c>
      <c r="P20" s="80">
        <v>0</v>
      </c>
      <c r="Q20" s="80">
        <v>23</v>
      </c>
      <c r="R20" s="80">
        <v>2</v>
      </c>
      <c r="S20" s="80">
        <v>0</v>
      </c>
      <c r="T20" s="80">
        <v>0</v>
      </c>
      <c r="U20" s="82">
        <v>1</v>
      </c>
      <c r="V20" s="82">
        <v>0</v>
      </c>
      <c r="W20" s="82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0</v>
      </c>
      <c r="AC20" s="80">
        <v>0</v>
      </c>
      <c r="AD20" s="80">
        <v>9</v>
      </c>
      <c r="AE20" s="80">
        <f t="shared" si="19"/>
        <v>424</v>
      </c>
    </row>
    <row r="21" spans="1:31" s="72" customFormat="1" ht="16.5">
      <c r="C21" s="86" t="s">
        <v>65</v>
      </c>
      <c r="D21" s="688" t="s">
        <v>66</v>
      </c>
      <c r="E21" s="688"/>
      <c r="F21" s="89"/>
      <c r="G21" s="89"/>
      <c r="H21" s="88">
        <f t="shared" ref="H21:AD21" si="20">SUM(H17:H20)</f>
        <v>2416</v>
      </c>
      <c r="I21" s="88">
        <f t="shared" si="20"/>
        <v>67</v>
      </c>
      <c r="J21" s="88">
        <f t="shared" si="20"/>
        <v>881</v>
      </c>
      <c r="K21" s="88">
        <f t="shared" si="20"/>
        <v>639</v>
      </c>
      <c r="L21" s="88">
        <f t="shared" si="20"/>
        <v>5</v>
      </c>
      <c r="M21" s="88">
        <f t="shared" si="20"/>
        <v>3</v>
      </c>
      <c r="N21" s="88">
        <f t="shared" si="20"/>
        <v>4</v>
      </c>
      <c r="O21" s="88">
        <f t="shared" si="20"/>
        <v>0</v>
      </c>
      <c r="P21" s="88">
        <f t="shared" si="20"/>
        <v>0</v>
      </c>
      <c r="Q21" s="88">
        <f t="shared" si="20"/>
        <v>89</v>
      </c>
      <c r="R21" s="88">
        <f t="shared" si="20"/>
        <v>14</v>
      </c>
      <c r="S21" s="88">
        <f t="shared" si="20"/>
        <v>0</v>
      </c>
      <c r="T21" s="88">
        <f t="shared" si="20"/>
        <v>0</v>
      </c>
      <c r="U21" s="88">
        <f t="shared" si="20"/>
        <v>16</v>
      </c>
      <c r="V21" s="88">
        <f t="shared" si="20"/>
        <v>0</v>
      </c>
      <c r="W21" s="88">
        <f t="shared" si="20"/>
        <v>0</v>
      </c>
      <c r="X21" s="88">
        <f t="shared" si="20"/>
        <v>0</v>
      </c>
      <c r="Y21" s="88">
        <f t="shared" si="20"/>
        <v>0</v>
      </c>
      <c r="Z21" s="88">
        <f t="shared" si="20"/>
        <v>0</v>
      </c>
      <c r="AA21" s="88">
        <f t="shared" si="20"/>
        <v>0</v>
      </c>
      <c r="AB21" s="88">
        <f t="shared" si="20"/>
        <v>0</v>
      </c>
      <c r="AC21" s="88">
        <f t="shared" si="20"/>
        <v>0</v>
      </c>
      <c r="AD21" s="88">
        <f t="shared" si="20"/>
        <v>28</v>
      </c>
      <c r="AE21" s="88">
        <f>SUM(AE17:AE20)</f>
        <v>1746</v>
      </c>
    </row>
    <row r="22" spans="1:31" s="72" customFormat="1" ht="16.5">
      <c r="F22" s="83"/>
      <c r="G22" s="83"/>
    </row>
    <row r="23" spans="1:31" s="72" customFormat="1" ht="16.5">
      <c r="C23" s="86" t="s">
        <v>67</v>
      </c>
      <c r="D23" s="689" t="s">
        <v>68</v>
      </c>
      <c r="E23" s="690"/>
      <c r="F23" s="690"/>
      <c r="G23" s="691"/>
      <c r="H23" s="87" t="s">
        <v>8</v>
      </c>
      <c r="I23" s="79" t="s">
        <v>9</v>
      </c>
      <c r="J23" s="79" t="s">
        <v>10</v>
      </c>
      <c r="K23" s="79" t="s">
        <v>11</v>
      </c>
      <c r="L23" s="79" t="s">
        <v>12</v>
      </c>
      <c r="M23" s="79" t="s">
        <v>13</v>
      </c>
      <c r="N23" s="79" t="s">
        <v>14</v>
      </c>
      <c r="O23" s="79" t="s">
        <v>15</v>
      </c>
      <c r="P23" s="79" t="s">
        <v>16</v>
      </c>
      <c r="Q23" s="79" t="s">
        <v>17</v>
      </c>
      <c r="R23" s="79" t="s">
        <v>18</v>
      </c>
      <c r="S23" s="79" t="s">
        <v>19</v>
      </c>
      <c r="T23" s="79" t="s">
        <v>20</v>
      </c>
      <c r="U23" s="79" t="s">
        <v>24</v>
      </c>
      <c r="V23" s="79" t="s">
        <v>25</v>
      </c>
      <c r="W23" s="79" t="s">
        <v>26</v>
      </c>
      <c r="X23" s="79" t="s">
        <v>27</v>
      </c>
      <c r="Y23" s="79" t="s">
        <v>28</v>
      </c>
      <c r="Z23" s="79" t="s">
        <v>29</v>
      </c>
      <c r="AA23" s="79" t="s">
        <v>30</v>
      </c>
      <c r="AB23" s="79" t="s">
        <v>31</v>
      </c>
    </row>
    <row r="24" spans="1:31" s="72" customFormat="1" ht="16.5">
      <c r="D24" s="692"/>
      <c r="E24" s="693"/>
      <c r="F24" s="693"/>
      <c r="G24" s="694"/>
      <c r="H24" s="80">
        <f>H21</f>
        <v>2416</v>
      </c>
      <c r="I24" s="80">
        <v>75</v>
      </c>
      <c r="J24" s="80">
        <v>881</v>
      </c>
      <c r="K24" s="80">
        <v>647</v>
      </c>
      <c r="L24" s="80">
        <v>5</v>
      </c>
      <c r="M24" s="80">
        <f t="shared" ref="M24:T24" si="21">M21</f>
        <v>3</v>
      </c>
      <c r="N24" s="80">
        <f t="shared" si="21"/>
        <v>4</v>
      </c>
      <c r="O24" s="80">
        <f t="shared" si="21"/>
        <v>0</v>
      </c>
      <c r="P24" s="80">
        <f t="shared" si="21"/>
        <v>0</v>
      </c>
      <c r="Q24" s="80">
        <f t="shared" si="21"/>
        <v>89</v>
      </c>
      <c r="R24" s="80">
        <f t="shared" si="21"/>
        <v>14</v>
      </c>
      <c r="S24" s="80">
        <f t="shared" si="21"/>
        <v>0</v>
      </c>
      <c r="T24" s="80">
        <f t="shared" si="21"/>
        <v>0</v>
      </c>
      <c r="U24" s="80">
        <f>X17</f>
        <v>0</v>
      </c>
      <c r="V24" s="80">
        <f>Y17</f>
        <v>0</v>
      </c>
      <c r="W24" s="80">
        <f>Z17</f>
        <v>0</v>
      </c>
      <c r="X24" s="80">
        <f>AA17</f>
        <v>0</v>
      </c>
      <c r="Y24" s="80">
        <f>AB17</f>
        <v>0</v>
      </c>
      <c r="Z24" s="80">
        <f>AC21</f>
        <v>0</v>
      </c>
      <c r="AA24" s="80">
        <f>AD21</f>
        <v>28</v>
      </c>
      <c r="AB24" s="80">
        <f>SUM(I24:AA24)</f>
        <v>1746</v>
      </c>
    </row>
    <row r="25" spans="1:31" s="72" customFormat="1" ht="16.5">
      <c r="F25" s="83"/>
      <c r="G25" s="83"/>
    </row>
    <row r="26" spans="1:31" s="72" customFormat="1" ht="30.75" customHeight="1">
      <c r="C26" s="86" t="s">
        <v>69</v>
      </c>
      <c r="D26" s="695" t="s">
        <v>70</v>
      </c>
      <c r="E26" s="695"/>
      <c r="F26" s="695"/>
      <c r="G26" s="695"/>
      <c r="H26" s="87" t="s">
        <v>8</v>
      </c>
      <c r="I26" s="696" t="s">
        <v>71</v>
      </c>
      <c r="J26" s="696"/>
      <c r="K26" s="44" t="s">
        <v>10</v>
      </c>
      <c r="L26" s="79" t="s">
        <v>12</v>
      </c>
      <c r="M26" s="79" t="s">
        <v>13</v>
      </c>
      <c r="N26" s="79" t="s">
        <v>14</v>
      </c>
      <c r="O26" s="79" t="s">
        <v>15</v>
      </c>
      <c r="P26" s="79" t="s">
        <v>16</v>
      </c>
      <c r="Q26" s="79" t="s">
        <v>17</v>
      </c>
      <c r="R26" s="79" t="s">
        <v>18</v>
      </c>
      <c r="S26" s="79" t="s">
        <v>19</v>
      </c>
      <c r="T26" s="79" t="s">
        <v>20</v>
      </c>
      <c r="V26" s="79" t="s">
        <v>25</v>
      </c>
      <c r="W26" s="79" t="s">
        <v>26</v>
      </c>
      <c r="X26" s="79" t="s">
        <v>27</v>
      </c>
      <c r="Y26" s="79" t="s">
        <v>28</v>
      </c>
      <c r="Z26" s="79" t="s">
        <v>29</v>
      </c>
      <c r="AA26" s="79" t="s">
        <v>30</v>
      </c>
      <c r="AB26" s="79" t="s">
        <v>31</v>
      </c>
    </row>
    <row r="27" spans="1:31" s="72" customFormat="1" ht="16.5">
      <c r="D27" s="695"/>
      <c r="E27" s="695"/>
      <c r="F27" s="695"/>
      <c r="G27" s="695"/>
      <c r="H27" s="80">
        <f>H21</f>
        <v>2416</v>
      </c>
      <c r="I27" s="697">
        <f>I24+K24</f>
        <v>722</v>
      </c>
      <c r="J27" s="697"/>
      <c r="K27" s="46">
        <v>881</v>
      </c>
      <c r="L27" s="80">
        <v>5</v>
      </c>
      <c r="M27" s="80">
        <v>3</v>
      </c>
      <c r="N27" s="80">
        <v>4</v>
      </c>
      <c r="O27" s="80" t="s">
        <v>799</v>
      </c>
      <c r="P27" s="80" t="s">
        <v>799</v>
      </c>
      <c r="Q27" s="80">
        <v>89</v>
      </c>
      <c r="R27" s="80">
        <v>14</v>
      </c>
      <c r="S27" s="510" t="s">
        <v>799</v>
      </c>
      <c r="T27" s="510" t="s">
        <v>799</v>
      </c>
      <c r="U27" s="510" t="s">
        <v>799</v>
      </c>
      <c r="V27" s="510" t="s">
        <v>799</v>
      </c>
      <c r="W27" s="510" t="s">
        <v>799</v>
      </c>
      <c r="X27" s="510" t="s">
        <v>799</v>
      </c>
      <c r="Y27" s="510" t="s">
        <v>799</v>
      </c>
      <c r="Z27" s="80">
        <f t="shared" ref="Z27:AA27" si="22">Z24</f>
        <v>0</v>
      </c>
      <c r="AA27" s="80">
        <f t="shared" si="22"/>
        <v>28</v>
      </c>
      <c r="AB27" s="80">
        <f>SUM(I27:AA27)</f>
        <v>1746</v>
      </c>
    </row>
    <row r="30" spans="1:31" s="72" customFormat="1" ht="16.5">
      <c r="A30" s="77" t="s">
        <v>1</v>
      </c>
      <c r="B30" s="71" t="s">
        <v>2</v>
      </c>
      <c r="C30" s="78" t="s">
        <v>3</v>
      </c>
      <c r="D30" s="77" t="s">
        <v>4</v>
      </c>
      <c r="E30" s="77" t="s">
        <v>5</v>
      </c>
      <c r="F30" s="70" t="s">
        <v>6</v>
      </c>
      <c r="G30" s="70" t="s">
        <v>7</v>
      </c>
      <c r="H30" s="70" t="s">
        <v>8</v>
      </c>
      <c r="I30" s="79" t="s">
        <v>9</v>
      </c>
      <c r="J30" s="79" t="s">
        <v>10</v>
      </c>
      <c r="K30" s="79" t="s">
        <v>11</v>
      </c>
      <c r="L30" s="79" t="s">
        <v>12</v>
      </c>
      <c r="M30" s="79" t="s">
        <v>13</v>
      </c>
      <c r="N30" s="79" t="s">
        <v>14</v>
      </c>
      <c r="O30" s="156" t="s">
        <v>15</v>
      </c>
      <c r="P30" s="79" t="s">
        <v>16</v>
      </c>
      <c r="Q30" s="79" t="s">
        <v>17</v>
      </c>
      <c r="R30" s="79" t="s">
        <v>18</v>
      </c>
      <c r="S30" s="79" t="s">
        <v>20</v>
      </c>
      <c r="T30" s="156" t="s">
        <v>20</v>
      </c>
      <c r="U30" s="81" t="s">
        <v>21</v>
      </c>
      <c r="V30" s="81" t="s">
        <v>22</v>
      </c>
      <c r="W30" s="81" t="s">
        <v>23</v>
      </c>
      <c r="X30" s="81" t="s">
        <v>24</v>
      </c>
      <c r="Y30" s="81" t="s">
        <v>25</v>
      </c>
      <c r="Z30" s="81" t="s">
        <v>26</v>
      </c>
      <c r="AA30" s="81" t="s">
        <v>27</v>
      </c>
      <c r="AB30" s="81" t="s">
        <v>28</v>
      </c>
      <c r="AC30" s="79" t="s">
        <v>29</v>
      </c>
      <c r="AD30" s="79" t="s">
        <v>30</v>
      </c>
      <c r="AE30" s="79" t="s">
        <v>31</v>
      </c>
    </row>
    <row r="31" spans="1:31" s="72" customFormat="1" ht="16.5">
      <c r="A31" s="73">
        <v>2</v>
      </c>
      <c r="B31" s="74">
        <v>16</v>
      </c>
      <c r="C31" s="85">
        <v>67</v>
      </c>
      <c r="D31" s="75" t="s">
        <v>364</v>
      </c>
      <c r="E31" s="75" t="s">
        <v>364</v>
      </c>
      <c r="F31" s="548">
        <v>617</v>
      </c>
      <c r="G31" s="90" t="s">
        <v>33</v>
      </c>
      <c r="H31" s="76">
        <v>690</v>
      </c>
      <c r="I31" s="158">
        <v>9</v>
      </c>
      <c r="J31" s="158">
        <v>47</v>
      </c>
      <c r="K31" s="158">
        <v>45</v>
      </c>
      <c r="L31" s="158">
        <v>0</v>
      </c>
      <c r="M31" s="158">
        <v>9</v>
      </c>
      <c r="N31" s="158">
        <v>40</v>
      </c>
      <c r="P31" s="158">
        <v>115</v>
      </c>
      <c r="Q31" s="158">
        <v>28</v>
      </c>
      <c r="R31" s="158">
        <v>179</v>
      </c>
      <c r="T31" s="158">
        <v>5</v>
      </c>
      <c r="U31" s="158">
        <v>1</v>
      </c>
      <c r="V31" s="158">
        <v>1</v>
      </c>
      <c r="AC31" s="158">
        <v>1</v>
      </c>
      <c r="AD31" s="158">
        <v>20</v>
      </c>
      <c r="AE31" s="91">
        <f t="shared" ref="AE31:AE60" si="23">SUM(I31:AD31)</f>
        <v>500</v>
      </c>
    </row>
    <row r="32" spans="1:31" s="72" customFormat="1" ht="16.5">
      <c r="A32" s="73">
        <v>3</v>
      </c>
      <c r="B32" s="74">
        <v>16</v>
      </c>
      <c r="C32" s="85">
        <v>67</v>
      </c>
      <c r="D32" s="75" t="s">
        <v>364</v>
      </c>
      <c r="E32" s="75" t="s">
        <v>364</v>
      </c>
      <c r="F32" s="548">
        <v>617</v>
      </c>
      <c r="G32" s="90" t="s">
        <v>34</v>
      </c>
      <c r="H32" s="76">
        <v>690</v>
      </c>
      <c r="I32" s="158">
        <v>13</v>
      </c>
      <c r="J32" s="158">
        <v>61</v>
      </c>
      <c r="K32" s="158">
        <v>43</v>
      </c>
      <c r="L32" s="158">
        <v>4</v>
      </c>
      <c r="M32" s="158">
        <v>14</v>
      </c>
      <c r="N32" s="158">
        <v>33</v>
      </c>
      <c r="P32" s="158">
        <v>118</v>
      </c>
      <c r="Q32" s="158">
        <v>25</v>
      </c>
      <c r="R32" s="158">
        <v>138</v>
      </c>
      <c r="T32" s="158">
        <v>2</v>
      </c>
      <c r="U32" s="158">
        <v>2</v>
      </c>
      <c r="V32" s="158">
        <v>0</v>
      </c>
      <c r="AC32" s="158">
        <v>0</v>
      </c>
      <c r="AD32" s="158">
        <v>14</v>
      </c>
      <c r="AE32" s="91">
        <f t="shared" si="23"/>
        <v>467</v>
      </c>
    </row>
    <row r="33" spans="1:31" s="72" customFormat="1" ht="16.5">
      <c r="A33" s="73">
        <v>1</v>
      </c>
      <c r="B33" s="74">
        <v>16</v>
      </c>
      <c r="C33" s="85">
        <v>67</v>
      </c>
      <c r="D33" s="75" t="s">
        <v>364</v>
      </c>
      <c r="E33" s="75" t="s">
        <v>364</v>
      </c>
      <c r="F33" s="548">
        <v>617</v>
      </c>
      <c r="G33" s="90" t="s">
        <v>36</v>
      </c>
      <c r="H33" s="76"/>
      <c r="I33" s="158">
        <v>0</v>
      </c>
      <c r="J33" s="158">
        <v>3</v>
      </c>
      <c r="K33" s="158">
        <v>2</v>
      </c>
      <c r="L33" s="158">
        <v>1</v>
      </c>
      <c r="M33" s="158">
        <v>0</v>
      </c>
      <c r="N33" s="158">
        <v>2</v>
      </c>
      <c r="P33" s="158">
        <v>2</v>
      </c>
      <c r="Q33" s="158">
        <v>0</v>
      </c>
      <c r="R33" s="158">
        <v>9</v>
      </c>
      <c r="T33" s="158">
        <v>0</v>
      </c>
      <c r="U33" s="158">
        <v>0</v>
      </c>
      <c r="V33" s="158">
        <v>0</v>
      </c>
      <c r="AC33" s="158">
        <v>0</v>
      </c>
      <c r="AD33" s="158">
        <v>0</v>
      </c>
      <c r="AE33" s="91">
        <f>SUM(I33:AD33)</f>
        <v>19</v>
      </c>
    </row>
    <row r="34" spans="1:31" s="72" customFormat="1" ht="16.5">
      <c r="A34" s="73">
        <v>4</v>
      </c>
      <c r="B34" s="74">
        <v>16</v>
      </c>
      <c r="C34" s="85">
        <v>67</v>
      </c>
      <c r="D34" s="75" t="s">
        <v>364</v>
      </c>
      <c r="E34" s="75" t="s">
        <v>364</v>
      </c>
      <c r="F34" s="548">
        <v>618</v>
      </c>
      <c r="G34" s="90" t="s">
        <v>33</v>
      </c>
      <c r="H34" s="76">
        <v>580</v>
      </c>
      <c r="I34" s="158">
        <v>7</v>
      </c>
      <c r="J34" s="158">
        <v>54</v>
      </c>
      <c r="K34" s="158">
        <v>35</v>
      </c>
      <c r="L34" s="158">
        <v>4</v>
      </c>
      <c r="M34" s="158">
        <v>9</v>
      </c>
      <c r="N34" s="158">
        <v>58</v>
      </c>
      <c r="P34" s="158">
        <v>94</v>
      </c>
      <c r="Q34" s="158">
        <v>5</v>
      </c>
      <c r="R34" s="158">
        <v>104</v>
      </c>
      <c r="T34" s="158">
        <v>2</v>
      </c>
      <c r="U34" s="158">
        <v>1</v>
      </c>
      <c r="V34" s="158">
        <v>2</v>
      </c>
      <c r="AC34" s="158">
        <v>0</v>
      </c>
      <c r="AD34" s="158">
        <v>8</v>
      </c>
      <c r="AE34" s="91">
        <f t="shared" si="23"/>
        <v>383</v>
      </c>
    </row>
    <row r="35" spans="1:31" s="72" customFormat="1" ht="16.5">
      <c r="A35" s="73">
        <v>5</v>
      </c>
      <c r="B35" s="74">
        <v>16</v>
      </c>
      <c r="C35" s="85">
        <v>67</v>
      </c>
      <c r="D35" s="75" t="s">
        <v>364</v>
      </c>
      <c r="E35" s="75" t="s">
        <v>364</v>
      </c>
      <c r="F35" s="548">
        <v>618</v>
      </c>
      <c r="G35" s="90" t="s">
        <v>34</v>
      </c>
      <c r="H35" s="76">
        <v>579</v>
      </c>
      <c r="I35" s="158">
        <v>10</v>
      </c>
      <c r="J35" s="158">
        <v>47</v>
      </c>
      <c r="K35" s="158">
        <v>27</v>
      </c>
      <c r="L35" s="158">
        <v>2</v>
      </c>
      <c r="M35" s="158">
        <v>5</v>
      </c>
      <c r="N35" s="158">
        <v>51</v>
      </c>
      <c r="P35" s="158">
        <v>107</v>
      </c>
      <c r="Q35" s="158">
        <v>10</v>
      </c>
      <c r="R35" s="158">
        <v>121</v>
      </c>
      <c r="T35" s="158">
        <v>5</v>
      </c>
      <c r="U35" s="158">
        <v>0</v>
      </c>
      <c r="V35" s="158">
        <v>0</v>
      </c>
      <c r="AC35" s="158">
        <v>0</v>
      </c>
      <c r="AD35" s="158">
        <v>14</v>
      </c>
      <c r="AE35" s="91">
        <f t="shared" si="23"/>
        <v>399</v>
      </c>
    </row>
    <row r="36" spans="1:31" s="72" customFormat="1" ht="16.5">
      <c r="A36" s="73">
        <v>6</v>
      </c>
      <c r="B36" s="74">
        <v>16</v>
      </c>
      <c r="C36" s="85">
        <v>67</v>
      </c>
      <c r="D36" s="75" t="s">
        <v>364</v>
      </c>
      <c r="E36" s="75" t="s">
        <v>364</v>
      </c>
      <c r="F36" s="548">
        <v>618</v>
      </c>
      <c r="G36" s="90" t="s">
        <v>35</v>
      </c>
      <c r="H36" s="76">
        <v>579</v>
      </c>
      <c r="I36" s="158">
        <v>7</v>
      </c>
      <c r="J36" s="158">
        <v>52</v>
      </c>
      <c r="K36" s="158">
        <v>28</v>
      </c>
      <c r="L36" s="158">
        <v>5</v>
      </c>
      <c r="M36" s="158">
        <v>8</v>
      </c>
      <c r="N36" s="158">
        <v>49</v>
      </c>
      <c r="P36" s="158">
        <v>99</v>
      </c>
      <c r="Q36" s="158">
        <v>4</v>
      </c>
      <c r="R36" s="158">
        <v>110</v>
      </c>
      <c r="T36" s="158">
        <v>2</v>
      </c>
      <c r="U36" s="158">
        <v>3</v>
      </c>
      <c r="V36" s="158">
        <v>0</v>
      </c>
      <c r="AC36" s="158">
        <v>1</v>
      </c>
      <c r="AD36" s="158">
        <v>17</v>
      </c>
      <c r="AE36" s="91">
        <f t="shared" si="23"/>
        <v>385</v>
      </c>
    </row>
    <row r="37" spans="1:31" s="72" customFormat="1" ht="16.5">
      <c r="A37" s="73">
        <v>7</v>
      </c>
      <c r="B37" s="74">
        <v>16</v>
      </c>
      <c r="C37" s="85">
        <v>67</v>
      </c>
      <c r="D37" s="75" t="s">
        <v>364</v>
      </c>
      <c r="E37" s="75" t="s">
        <v>364</v>
      </c>
      <c r="F37" s="548">
        <v>619</v>
      </c>
      <c r="G37" s="90" t="s">
        <v>33</v>
      </c>
      <c r="H37" s="76">
        <v>624</v>
      </c>
      <c r="I37" s="158">
        <v>11</v>
      </c>
      <c r="J37" s="158">
        <v>49</v>
      </c>
      <c r="K37" s="158">
        <v>49</v>
      </c>
      <c r="L37" s="158">
        <v>4</v>
      </c>
      <c r="M37" s="158">
        <v>8</v>
      </c>
      <c r="N37" s="158">
        <v>30</v>
      </c>
      <c r="P37" s="158">
        <v>123</v>
      </c>
      <c r="Q37" s="158">
        <v>13</v>
      </c>
      <c r="R37" s="158">
        <v>141</v>
      </c>
      <c r="T37" s="158">
        <v>2</v>
      </c>
      <c r="U37" s="158">
        <v>1</v>
      </c>
      <c r="V37" s="158">
        <v>0</v>
      </c>
      <c r="AC37" s="158">
        <v>1</v>
      </c>
      <c r="AD37" s="158">
        <v>13</v>
      </c>
      <c r="AE37" s="91">
        <f t="shared" si="23"/>
        <v>445</v>
      </c>
    </row>
    <row r="38" spans="1:31" s="72" customFormat="1" ht="16.5">
      <c r="A38" s="73">
        <v>9</v>
      </c>
      <c r="B38" s="74">
        <v>16</v>
      </c>
      <c r="C38" s="85">
        <v>67</v>
      </c>
      <c r="D38" s="75" t="s">
        <v>364</v>
      </c>
      <c r="E38" s="75" t="s">
        <v>364</v>
      </c>
      <c r="F38" s="548">
        <v>619</v>
      </c>
      <c r="G38" s="90" t="s">
        <v>34</v>
      </c>
      <c r="H38" s="76">
        <v>623</v>
      </c>
      <c r="I38" s="158">
        <v>14</v>
      </c>
      <c r="J38" s="158">
        <v>54</v>
      </c>
      <c r="K38" s="90">
        <v>39</v>
      </c>
      <c r="L38" s="158">
        <v>2</v>
      </c>
      <c r="M38" s="158">
        <v>2</v>
      </c>
      <c r="N38" s="158">
        <v>36</v>
      </c>
      <c r="P38" s="158">
        <v>115</v>
      </c>
      <c r="Q38" s="158">
        <v>13</v>
      </c>
      <c r="R38" s="158">
        <v>136</v>
      </c>
      <c r="T38" s="158">
        <v>2</v>
      </c>
      <c r="U38" s="158">
        <v>1</v>
      </c>
      <c r="V38" s="158">
        <v>1</v>
      </c>
      <c r="AC38" s="158">
        <v>0</v>
      </c>
      <c r="AD38" s="158">
        <v>7</v>
      </c>
      <c r="AE38" s="91">
        <f>SUM(I38:AD38)</f>
        <v>422</v>
      </c>
    </row>
    <row r="39" spans="1:31" s="72" customFormat="1" ht="16.5">
      <c r="A39" s="73">
        <v>8</v>
      </c>
      <c r="B39" s="74">
        <v>16</v>
      </c>
      <c r="C39" s="85">
        <v>67</v>
      </c>
      <c r="D39" s="75" t="s">
        <v>364</v>
      </c>
      <c r="E39" s="75" t="s">
        <v>364</v>
      </c>
      <c r="F39" s="548">
        <v>619</v>
      </c>
      <c r="G39" s="90" t="s">
        <v>35</v>
      </c>
      <c r="H39" s="76">
        <v>623</v>
      </c>
      <c r="I39" s="158">
        <v>10</v>
      </c>
      <c r="J39" s="158">
        <v>47</v>
      </c>
      <c r="K39" s="158">
        <v>41</v>
      </c>
      <c r="L39" s="158">
        <v>2</v>
      </c>
      <c r="M39" s="158">
        <v>13</v>
      </c>
      <c r="N39" s="158">
        <v>33</v>
      </c>
      <c r="P39" s="158">
        <v>91</v>
      </c>
      <c r="Q39" s="158">
        <v>14</v>
      </c>
      <c r="R39" s="158">
        <v>145</v>
      </c>
      <c r="T39" s="158">
        <v>3</v>
      </c>
      <c r="U39" s="158">
        <v>0</v>
      </c>
      <c r="V39" s="158">
        <v>0</v>
      </c>
      <c r="AC39" s="158">
        <v>0</v>
      </c>
      <c r="AD39" s="158">
        <v>20</v>
      </c>
      <c r="AE39" s="91">
        <f t="shared" si="23"/>
        <v>419</v>
      </c>
    </row>
    <row r="40" spans="1:31" s="72" customFormat="1" ht="16.5">
      <c r="A40" s="73">
        <v>13</v>
      </c>
      <c r="B40" s="74">
        <v>16</v>
      </c>
      <c r="C40" s="85">
        <v>67</v>
      </c>
      <c r="D40" s="75" t="s">
        <v>364</v>
      </c>
      <c r="E40" s="75" t="s">
        <v>364</v>
      </c>
      <c r="F40" s="548">
        <v>620</v>
      </c>
      <c r="G40" s="90" t="s">
        <v>33</v>
      </c>
      <c r="H40" s="76">
        <v>663</v>
      </c>
      <c r="I40" s="158">
        <v>14</v>
      </c>
      <c r="J40" s="158">
        <v>58</v>
      </c>
      <c r="K40" s="158">
        <v>53</v>
      </c>
      <c r="L40" s="158">
        <v>1</v>
      </c>
      <c r="M40" s="158">
        <v>2</v>
      </c>
      <c r="N40" s="158">
        <v>23</v>
      </c>
      <c r="P40" s="158">
        <v>116</v>
      </c>
      <c r="Q40" s="158">
        <v>6</v>
      </c>
      <c r="R40" s="158">
        <v>161</v>
      </c>
      <c r="T40" s="158">
        <v>3</v>
      </c>
      <c r="U40" s="158">
        <v>3</v>
      </c>
      <c r="V40" s="158">
        <v>1</v>
      </c>
      <c r="AC40" s="158">
        <v>0</v>
      </c>
      <c r="AD40" s="158">
        <v>22</v>
      </c>
      <c r="AE40" s="91">
        <f>SUM(I40:AD40)</f>
        <v>463</v>
      </c>
    </row>
    <row r="41" spans="1:31" s="72" customFormat="1" ht="16.5">
      <c r="A41" s="73">
        <v>11</v>
      </c>
      <c r="B41" s="74">
        <v>16</v>
      </c>
      <c r="C41" s="85">
        <v>67</v>
      </c>
      <c r="D41" s="75" t="s">
        <v>364</v>
      </c>
      <c r="E41" s="75" t="s">
        <v>364</v>
      </c>
      <c r="F41" s="548">
        <v>620</v>
      </c>
      <c r="G41" s="90" t="s">
        <v>34</v>
      </c>
      <c r="H41" s="76">
        <v>663</v>
      </c>
      <c r="I41" s="158">
        <v>13</v>
      </c>
      <c r="J41" s="158">
        <v>68</v>
      </c>
      <c r="K41" s="158">
        <v>58</v>
      </c>
      <c r="L41" s="158">
        <v>1</v>
      </c>
      <c r="M41" s="158">
        <v>17</v>
      </c>
      <c r="N41" s="158">
        <v>21</v>
      </c>
      <c r="P41" s="158">
        <v>123</v>
      </c>
      <c r="Q41" s="158">
        <v>7</v>
      </c>
      <c r="R41" s="158">
        <v>141</v>
      </c>
      <c r="T41" s="158">
        <v>2</v>
      </c>
      <c r="U41" s="158">
        <v>3</v>
      </c>
      <c r="V41" s="158">
        <v>0</v>
      </c>
      <c r="AC41" s="158">
        <v>0</v>
      </c>
      <c r="AD41" s="158">
        <v>9</v>
      </c>
      <c r="AE41" s="91">
        <f t="shared" si="23"/>
        <v>463</v>
      </c>
    </row>
    <row r="42" spans="1:31" s="72" customFormat="1" ht="16.5">
      <c r="A42" s="73">
        <v>12</v>
      </c>
      <c r="B42" s="74">
        <v>16</v>
      </c>
      <c r="C42" s="85">
        <v>67</v>
      </c>
      <c r="D42" s="75" t="s">
        <v>364</v>
      </c>
      <c r="E42" s="75" t="s">
        <v>364</v>
      </c>
      <c r="F42" s="548">
        <v>620</v>
      </c>
      <c r="G42" s="90" t="s">
        <v>35</v>
      </c>
      <c r="H42" s="76">
        <v>663</v>
      </c>
      <c r="I42" s="158">
        <v>13</v>
      </c>
      <c r="J42" s="158">
        <v>67</v>
      </c>
      <c r="K42" s="158">
        <v>49</v>
      </c>
      <c r="L42" s="158">
        <v>0</v>
      </c>
      <c r="M42" s="158">
        <v>0</v>
      </c>
      <c r="N42" s="158">
        <v>28</v>
      </c>
      <c r="P42" s="158">
        <v>114</v>
      </c>
      <c r="Q42" s="158">
        <v>3</v>
      </c>
      <c r="R42" s="158">
        <v>135</v>
      </c>
      <c r="T42" s="158">
        <v>3</v>
      </c>
      <c r="U42" s="158">
        <v>0</v>
      </c>
      <c r="V42" s="158">
        <v>2</v>
      </c>
      <c r="AC42" s="158">
        <v>0</v>
      </c>
      <c r="AD42" s="158">
        <v>15</v>
      </c>
      <c r="AE42" s="91">
        <f t="shared" si="23"/>
        <v>429</v>
      </c>
    </row>
    <row r="43" spans="1:31" s="72" customFormat="1" ht="16.5">
      <c r="A43" s="73">
        <v>10</v>
      </c>
      <c r="B43" s="74">
        <v>16</v>
      </c>
      <c r="C43" s="85">
        <v>67</v>
      </c>
      <c r="D43" s="75" t="s">
        <v>364</v>
      </c>
      <c r="E43" s="75" t="s">
        <v>364</v>
      </c>
      <c r="F43" s="548">
        <v>620</v>
      </c>
      <c r="G43" s="90" t="s">
        <v>199</v>
      </c>
      <c r="H43" s="76">
        <v>662</v>
      </c>
      <c r="I43" s="158">
        <v>10</v>
      </c>
      <c r="J43" s="158">
        <v>62</v>
      </c>
      <c r="K43" s="158">
        <v>66</v>
      </c>
      <c r="L43" s="158">
        <v>1</v>
      </c>
      <c r="M43" s="158">
        <v>7</v>
      </c>
      <c r="N43" s="158">
        <v>40</v>
      </c>
      <c r="P43" s="158">
        <v>90</v>
      </c>
      <c r="Q43" s="158">
        <v>9</v>
      </c>
      <c r="R43" s="158">
        <v>137</v>
      </c>
      <c r="T43" s="158">
        <v>3</v>
      </c>
      <c r="U43" s="158">
        <v>3</v>
      </c>
      <c r="V43" s="158">
        <v>1</v>
      </c>
      <c r="AC43" s="158">
        <v>0</v>
      </c>
      <c r="AD43" s="158">
        <v>22</v>
      </c>
      <c r="AE43" s="91">
        <f>SUM(I43:AD43)</f>
        <v>451</v>
      </c>
    </row>
    <row r="44" spans="1:31" s="72" customFormat="1" ht="16.5">
      <c r="A44" s="73">
        <v>15</v>
      </c>
      <c r="B44" s="74">
        <v>16</v>
      </c>
      <c r="C44" s="85">
        <v>67</v>
      </c>
      <c r="D44" s="75" t="s">
        <v>364</v>
      </c>
      <c r="E44" s="75" t="s">
        <v>364</v>
      </c>
      <c r="F44" s="548">
        <v>621</v>
      </c>
      <c r="G44" s="90" t="s">
        <v>33</v>
      </c>
      <c r="H44" s="76">
        <v>505</v>
      </c>
      <c r="I44" s="158">
        <v>5</v>
      </c>
      <c r="J44" s="158">
        <v>31</v>
      </c>
      <c r="K44" s="158">
        <v>30</v>
      </c>
      <c r="L44" s="158">
        <v>0</v>
      </c>
      <c r="M44" s="158">
        <v>3</v>
      </c>
      <c r="N44" s="158">
        <v>34</v>
      </c>
      <c r="P44" s="158">
        <v>81</v>
      </c>
      <c r="Q44" s="158">
        <v>10</v>
      </c>
      <c r="R44" s="158">
        <v>151</v>
      </c>
      <c r="T44" s="158">
        <v>3</v>
      </c>
      <c r="U44" s="158">
        <v>2</v>
      </c>
      <c r="V44" s="158">
        <v>1</v>
      </c>
      <c r="AC44" s="158">
        <v>0</v>
      </c>
      <c r="AD44" s="158">
        <v>7</v>
      </c>
      <c r="AE44" s="91">
        <f>SUM(I44:AD44)</f>
        <v>358</v>
      </c>
    </row>
    <row r="45" spans="1:31" s="72" customFormat="1" ht="16.5">
      <c r="A45" s="73">
        <v>14</v>
      </c>
      <c r="B45" s="74">
        <v>16</v>
      </c>
      <c r="C45" s="85">
        <v>67</v>
      </c>
      <c r="D45" s="75" t="s">
        <v>364</v>
      </c>
      <c r="E45" s="75" t="s">
        <v>364</v>
      </c>
      <c r="F45" s="548">
        <v>621</v>
      </c>
      <c r="G45" s="90" t="s">
        <v>34</v>
      </c>
      <c r="H45" s="76">
        <v>505</v>
      </c>
      <c r="I45" s="158">
        <v>5</v>
      </c>
      <c r="J45" s="158">
        <v>43</v>
      </c>
      <c r="K45" s="158">
        <v>27</v>
      </c>
      <c r="L45" s="158">
        <v>1</v>
      </c>
      <c r="M45" s="158">
        <v>2</v>
      </c>
      <c r="N45" s="158">
        <v>26</v>
      </c>
      <c r="P45" s="158">
        <v>66</v>
      </c>
      <c r="Q45" s="158">
        <v>6</v>
      </c>
      <c r="R45" s="158">
        <v>155</v>
      </c>
      <c r="T45" s="158">
        <v>0</v>
      </c>
      <c r="U45" s="158">
        <v>2</v>
      </c>
      <c r="V45" s="158">
        <v>0</v>
      </c>
      <c r="AC45" s="158">
        <v>0</v>
      </c>
      <c r="AD45" s="158">
        <v>8</v>
      </c>
      <c r="AE45" s="91">
        <f t="shared" si="23"/>
        <v>341</v>
      </c>
    </row>
    <row r="46" spans="1:31" s="72" customFormat="1" ht="16.5">
      <c r="A46" s="73">
        <v>16</v>
      </c>
      <c r="B46" s="74">
        <v>16</v>
      </c>
      <c r="C46" s="85">
        <v>67</v>
      </c>
      <c r="D46" s="75" t="s">
        <v>364</v>
      </c>
      <c r="E46" s="75" t="s">
        <v>364</v>
      </c>
      <c r="F46" s="548">
        <v>621</v>
      </c>
      <c r="G46" s="90" t="s">
        <v>35</v>
      </c>
      <c r="H46" s="76">
        <v>504</v>
      </c>
      <c r="I46" s="158">
        <v>9</v>
      </c>
      <c r="J46" s="158">
        <v>35</v>
      </c>
      <c r="K46" s="158">
        <v>28</v>
      </c>
      <c r="L46" s="158">
        <v>1</v>
      </c>
      <c r="M46" s="158">
        <v>4</v>
      </c>
      <c r="N46" s="158">
        <v>26</v>
      </c>
      <c r="P46" s="158">
        <v>60</v>
      </c>
      <c r="Q46" s="158">
        <v>11</v>
      </c>
      <c r="R46" s="158">
        <v>148</v>
      </c>
      <c r="T46" s="158">
        <v>4</v>
      </c>
      <c r="U46" s="158">
        <v>2</v>
      </c>
      <c r="V46" s="158">
        <v>0</v>
      </c>
      <c r="AC46" s="158">
        <v>0</v>
      </c>
      <c r="AD46" s="158">
        <v>11</v>
      </c>
      <c r="AE46" s="91">
        <f t="shared" si="23"/>
        <v>339</v>
      </c>
    </row>
    <row r="47" spans="1:31" s="72" customFormat="1" ht="16.5">
      <c r="A47" s="73">
        <v>17</v>
      </c>
      <c r="B47" s="74">
        <v>16</v>
      </c>
      <c r="C47" s="85">
        <v>67</v>
      </c>
      <c r="D47" s="75" t="s">
        <v>364</v>
      </c>
      <c r="E47" s="75" t="s">
        <v>364</v>
      </c>
      <c r="F47" s="548">
        <v>622</v>
      </c>
      <c r="G47" s="90" t="s">
        <v>33</v>
      </c>
      <c r="H47" s="76">
        <v>661</v>
      </c>
      <c r="I47" s="158">
        <v>14</v>
      </c>
      <c r="J47" s="158">
        <v>46</v>
      </c>
      <c r="K47" s="158">
        <v>66</v>
      </c>
      <c r="L47" s="158">
        <v>2</v>
      </c>
      <c r="M47" s="158">
        <v>9</v>
      </c>
      <c r="N47" s="158">
        <v>25</v>
      </c>
      <c r="P47" s="158">
        <v>87</v>
      </c>
      <c r="Q47" s="158">
        <v>6</v>
      </c>
      <c r="R47" s="158">
        <v>201</v>
      </c>
      <c r="T47" s="158">
        <v>2</v>
      </c>
      <c r="U47" s="158">
        <v>1</v>
      </c>
      <c r="V47" s="158">
        <v>1</v>
      </c>
      <c r="AC47" s="158">
        <v>0</v>
      </c>
      <c r="AD47" s="158">
        <v>13</v>
      </c>
      <c r="AE47" s="91">
        <f t="shared" si="23"/>
        <v>473</v>
      </c>
    </row>
    <row r="48" spans="1:31" s="72" customFormat="1" ht="16.5">
      <c r="A48" s="73">
        <v>18</v>
      </c>
      <c r="B48" s="74">
        <v>16</v>
      </c>
      <c r="C48" s="85">
        <v>67</v>
      </c>
      <c r="D48" s="75" t="s">
        <v>364</v>
      </c>
      <c r="E48" s="75" t="s">
        <v>364</v>
      </c>
      <c r="F48" s="548">
        <v>622</v>
      </c>
      <c r="G48" s="90" t="s">
        <v>34</v>
      </c>
      <c r="H48" s="76">
        <v>661</v>
      </c>
      <c r="I48" s="158">
        <v>9</v>
      </c>
      <c r="J48" s="158">
        <v>36</v>
      </c>
      <c r="K48" s="158">
        <v>96</v>
      </c>
      <c r="L48" s="158">
        <v>2</v>
      </c>
      <c r="M48" s="158">
        <v>8</v>
      </c>
      <c r="N48" s="158">
        <v>29</v>
      </c>
      <c r="P48" s="158">
        <v>90</v>
      </c>
      <c r="Q48" s="158">
        <v>10</v>
      </c>
      <c r="R48" s="158">
        <v>179</v>
      </c>
      <c r="T48" s="158">
        <v>2</v>
      </c>
      <c r="U48" s="158">
        <v>5</v>
      </c>
      <c r="V48" s="158">
        <v>0</v>
      </c>
      <c r="AC48" s="158">
        <v>1</v>
      </c>
      <c r="AD48" s="158">
        <v>14</v>
      </c>
      <c r="AE48" s="91">
        <f t="shared" si="23"/>
        <v>481</v>
      </c>
    </row>
    <row r="49" spans="1:31" s="72" customFormat="1" ht="16.5">
      <c r="A49" s="73">
        <v>19</v>
      </c>
      <c r="B49" s="74">
        <v>16</v>
      </c>
      <c r="C49" s="85">
        <v>67</v>
      </c>
      <c r="D49" s="75" t="s">
        <v>364</v>
      </c>
      <c r="E49" s="75" t="s">
        <v>364</v>
      </c>
      <c r="F49" s="548">
        <v>622</v>
      </c>
      <c r="G49" s="90" t="s">
        <v>35</v>
      </c>
      <c r="H49" s="76">
        <v>661</v>
      </c>
      <c r="I49" s="158">
        <v>13</v>
      </c>
      <c r="J49" s="158">
        <v>48</v>
      </c>
      <c r="K49" s="158">
        <v>84</v>
      </c>
      <c r="L49" s="158">
        <v>4</v>
      </c>
      <c r="M49" s="158">
        <v>11</v>
      </c>
      <c r="N49" s="158">
        <v>22</v>
      </c>
      <c r="P49" s="158">
        <v>82</v>
      </c>
      <c r="Q49" s="158">
        <v>9</v>
      </c>
      <c r="R49" s="158">
        <v>177</v>
      </c>
      <c r="T49" s="158">
        <v>2</v>
      </c>
      <c r="U49" s="158">
        <v>6</v>
      </c>
      <c r="V49" s="158">
        <v>1</v>
      </c>
      <c r="AC49" s="158">
        <v>0</v>
      </c>
      <c r="AD49" s="158">
        <v>12</v>
      </c>
      <c r="AE49" s="91">
        <f t="shared" si="23"/>
        <v>471</v>
      </c>
    </row>
    <row r="50" spans="1:31" s="72" customFormat="1" ht="16.5">
      <c r="A50" s="73">
        <v>20</v>
      </c>
      <c r="B50" s="74">
        <v>16</v>
      </c>
      <c r="C50" s="85">
        <v>67</v>
      </c>
      <c r="D50" s="75" t="s">
        <v>364</v>
      </c>
      <c r="E50" s="75" t="s">
        <v>364</v>
      </c>
      <c r="F50" s="548">
        <v>623</v>
      </c>
      <c r="G50" s="90" t="s">
        <v>33</v>
      </c>
      <c r="H50" s="76">
        <v>419</v>
      </c>
      <c r="I50" s="158">
        <v>5</v>
      </c>
      <c r="J50" s="158">
        <v>34</v>
      </c>
      <c r="K50" s="158">
        <v>46</v>
      </c>
      <c r="L50" s="158">
        <v>5</v>
      </c>
      <c r="M50" s="158">
        <v>6</v>
      </c>
      <c r="N50" s="158">
        <v>22</v>
      </c>
      <c r="P50" s="158">
        <v>37</v>
      </c>
      <c r="Q50" s="158">
        <v>1</v>
      </c>
      <c r="R50" s="158">
        <v>143</v>
      </c>
      <c r="T50" s="158">
        <v>1</v>
      </c>
      <c r="U50" s="158">
        <v>1</v>
      </c>
      <c r="V50" s="158">
        <v>1</v>
      </c>
      <c r="AC50" s="158">
        <v>0</v>
      </c>
      <c r="AD50" s="158">
        <v>11</v>
      </c>
      <c r="AE50" s="91">
        <f t="shared" si="23"/>
        <v>313</v>
      </c>
    </row>
    <row r="51" spans="1:31" s="72" customFormat="1" ht="16.5">
      <c r="A51" s="73">
        <v>21</v>
      </c>
      <c r="B51" s="74">
        <v>16</v>
      </c>
      <c r="C51" s="85">
        <v>67</v>
      </c>
      <c r="D51" s="75" t="s">
        <v>364</v>
      </c>
      <c r="E51" s="75" t="s">
        <v>364</v>
      </c>
      <c r="F51" s="548">
        <v>623</v>
      </c>
      <c r="G51" s="90" t="s">
        <v>34</v>
      </c>
      <c r="H51" s="76">
        <v>419</v>
      </c>
      <c r="I51" s="158">
        <v>16</v>
      </c>
      <c r="J51" s="158">
        <v>23</v>
      </c>
      <c r="K51" s="158">
        <v>36</v>
      </c>
      <c r="L51" s="158">
        <v>1</v>
      </c>
      <c r="M51" s="158">
        <v>4</v>
      </c>
      <c r="N51" s="158">
        <v>16</v>
      </c>
      <c r="P51" s="158">
        <v>35</v>
      </c>
      <c r="Q51" s="158">
        <v>6</v>
      </c>
      <c r="R51" s="158">
        <v>151</v>
      </c>
      <c r="T51" s="158">
        <v>3</v>
      </c>
      <c r="U51" s="158">
        <v>3</v>
      </c>
      <c r="V51" s="158">
        <v>0</v>
      </c>
      <c r="AC51" s="158">
        <v>0</v>
      </c>
      <c r="AD51" s="158">
        <v>17</v>
      </c>
      <c r="AE51" s="91">
        <f t="shared" si="23"/>
        <v>311</v>
      </c>
    </row>
    <row r="52" spans="1:31" s="72" customFormat="1" ht="16.5">
      <c r="A52" s="73">
        <v>22</v>
      </c>
      <c r="B52" s="74">
        <v>16</v>
      </c>
      <c r="C52" s="85">
        <v>67</v>
      </c>
      <c r="D52" s="75" t="s">
        <v>364</v>
      </c>
      <c r="E52" s="75" t="s">
        <v>364</v>
      </c>
      <c r="F52" s="548">
        <v>624</v>
      </c>
      <c r="G52" s="90" t="s">
        <v>33</v>
      </c>
      <c r="H52" s="76">
        <v>637</v>
      </c>
      <c r="I52" s="158">
        <v>28</v>
      </c>
      <c r="J52" s="158">
        <v>99</v>
      </c>
      <c r="K52" s="158">
        <v>67</v>
      </c>
      <c r="L52" s="158">
        <v>4</v>
      </c>
      <c r="M52" s="158">
        <v>8</v>
      </c>
      <c r="N52" s="158">
        <v>18</v>
      </c>
      <c r="P52" s="158">
        <v>70</v>
      </c>
      <c r="Q52" s="158">
        <v>5</v>
      </c>
      <c r="R52" s="158">
        <v>88</v>
      </c>
      <c r="T52" s="158">
        <v>3</v>
      </c>
      <c r="U52" s="158">
        <v>3</v>
      </c>
      <c r="V52" s="158">
        <v>2</v>
      </c>
      <c r="AC52" s="158">
        <v>0</v>
      </c>
      <c r="AD52" s="158">
        <v>15</v>
      </c>
      <c r="AE52" s="91">
        <f t="shared" si="23"/>
        <v>410</v>
      </c>
    </row>
    <row r="53" spans="1:31" s="72" customFormat="1" ht="16.5">
      <c r="A53" s="73">
        <v>23</v>
      </c>
      <c r="B53" s="74">
        <v>16</v>
      </c>
      <c r="C53" s="85">
        <v>67</v>
      </c>
      <c r="D53" s="75" t="s">
        <v>364</v>
      </c>
      <c r="E53" s="75" t="s">
        <v>364</v>
      </c>
      <c r="F53" s="548">
        <v>625</v>
      </c>
      <c r="G53" s="90" t="s">
        <v>33</v>
      </c>
      <c r="H53" s="76">
        <v>479</v>
      </c>
      <c r="I53" s="158">
        <v>25</v>
      </c>
      <c r="J53" s="158">
        <v>28</v>
      </c>
      <c r="K53" s="158">
        <v>64</v>
      </c>
      <c r="L53" s="158">
        <v>3</v>
      </c>
      <c r="M53" s="158">
        <v>2</v>
      </c>
      <c r="N53" s="158">
        <v>25</v>
      </c>
      <c r="P53" s="158">
        <v>87</v>
      </c>
      <c r="Q53" s="158">
        <v>4</v>
      </c>
      <c r="R53" s="158">
        <v>119</v>
      </c>
      <c r="T53" s="158">
        <v>2</v>
      </c>
      <c r="U53" s="158">
        <v>0</v>
      </c>
      <c r="V53" s="158">
        <v>0</v>
      </c>
      <c r="AC53" s="158">
        <v>0</v>
      </c>
      <c r="AD53" s="158">
        <v>4</v>
      </c>
      <c r="AE53" s="91">
        <f t="shared" si="23"/>
        <v>363</v>
      </c>
    </row>
    <row r="54" spans="1:31" s="72" customFormat="1" ht="16.5">
      <c r="A54" s="73">
        <v>24</v>
      </c>
      <c r="B54" s="74">
        <v>16</v>
      </c>
      <c r="C54" s="85">
        <v>67</v>
      </c>
      <c r="D54" s="75" t="s">
        <v>364</v>
      </c>
      <c r="E54" s="75" t="s">
        <v>364</v>
      </c>
      <c r="F54" s="548">
        <v>626</v>
      </c>
      <c r="G54" s="90" t="s">
        <v>33</v>
      </c>
      <c r="H54" s="76">
        <v>390</v>
      </c>
      <c r="I54" s="158">
        <v>8</v>
      </c>
      <c r="J54" s="158">
        <v>35</v>
      </c>
      <c r="K54" s="158">
        <v>30</v>
      </c>
      <c r="L54" s="158">
        <v>2</v>
      </c>
      <c r="M54" s="158">
        <v>6</v>
      </c>
      <c r="N54" s="158">
        <v>18</v>
      </c>
      <c r="P54" s="158">
        <v>43</v>
      </c>
      <c r="Q54" s="158">
        <v>14</v>
      </c>
      <c r="R54" s="158">
        <v>129</v>
      </c>
      <c r="T54" s="158">
        <v>1</v>
      </c>
      <c r="U54" s="158">
        <v>2</v>
      </c>
      <c r="V54" s="158">
        <v>0</v>
      </c>
      <c r="AC54" s="158">
        <v>0</v>
      </c>
      <c r="AD54" s="158">
        <v>0</v>
      </c>
      <c r="AE54" s="91">
        <f t="shared" si="23"/>
        <v>288</v>
      </c>
    </row>
    <row r="55" spans="1:31" s="72" customFormat="1" ht="16.5">
      <c r="A55" s="73">
        <v>25</v>
      </c>
      <c r="B55" s="74">
        <v>16</v>
      </c>
      <c r="C55" s="85">
        <v>67</v>
      </c>
      <c r="D55" s="75" t="s">
        <v>364</v>
      </c>
      <c r="E55" s="75" t="s">
        <v>364</v>
      </c>
      <c r="F55" s="548">
        <v>627</v>
      </c>
      <c r="G55" s="90" t="s">
        <v>33</v>
      </c>
      <c r="H55" s="76">
        <v>197</v>
      </c>
      <c r="I55" s="158">
        <v>2</v>
      </c>
      <c r="J55" s="158">
        <v>29</v>
      </c>
      <c r="K55" s="158">
        <v>14</v>
      </c>
      <c r="L55" s="158">
        <v>2</v>
      </c>
      <c r="M55" s="158">
        <v>2</v>
      </c>
      <c r="N55" s="158">
        <v>11</v>
      </c>
      <c r="P55" s="158">
        <v>59</v>
      </c>
      <c r="Q55" s="158">
        <v>0</v>
      </c>
      <c r="R55" s="158">
        <v>23</v>
      </c>
      <c r="T55" s="158">
        <v>1</v>
      </c>
      <c r="U55" s="158">
        <v>0</v>
      </c>
      <c r="V55" s="158">
        <v>0</v>
      </c>
      <c r="AC55" s="158">
        <v>0</v>
      </c>
      <c r="AD55" s="158">
        <v>4</v>
      </c>
      <c r="AE55" s="91">
        <f t="shared" si="23"/>
        <v>147</v>
      </c>
    </row>
    <row r="56" spans="1:31" s="72" customFormat="1" ht="16.5">
      <c r="A56" s="73">
        <v>26</v>
      </c>
      <c r="B56" s="74">
        <v>16</v>
      </c>
      <c r="C56" s="85">
        <v>67</v>
      </c>
      <c r="D56" s="75" t="s">
        <v>364</v>
      </c>
      <c r="E56" s="75" t="s">
        <v>364</v>
      </c>
      <c r="F56" s="548">
        <v>628</v>
      </c>
      <c r="G56" s="90" t="s">
        <v>33</v>
      </c>
      <c r="H56" s="76">
        <v>601</v>
      </c>
      <c r="I56" s="158">
        <v>19</v>
      </c>
      <c r="J56" s="158">
        <v>54</v>
      </c>
      <c r="K56" s="158">
        <v>59</v>
      </c>
      <c r="L56" s="158">
        <v>6</v>
      </c>
      <c r="M56" s="158">
        <v>7</v>
      </c>
      <c r="N56" s="158">
        <v>18</v>
      </c>
      <c r="P56" s="158">
        <v>21</v>
      </c>
      <c r="Q56" s="158">
        <v>4</v>
      </c>
      <c r="R56" s="158">
        <v>137</v>
      </c>
      <c r="T56" s="158">
        <v>5</v>
      </c>
      <c r="U56" s="158">
        <v>5</v>
      </c>
      <c r="V56" s="158">
        <v>1</v>
      </c>
      <c r="AC56" s="158">
        <v>0</v>
      </c>
      <c r="AD56" s="158">
        <v>21</v>
      </c>
      <c r="AE56" s="91">
        <f t="shared" si="23"/>
        <v>357</v>
      </c>
    </row>
    <row r="57" spans="1:31" s="72" customFormat="1" ht="16.5">
      <c r="A57" s="73">
        <v>27</v>
      </c>
      <c r="B57" s="74">
        <v>16</v>
      </c>
      <c r="C57" s="85">
        <v>67</v>
      </c>
      <c r="D57" s="75" t="s">
        <v>364</v>
      </c>
      <c r="E57" s="75" t="s">
        <v>364</v>
      </c>
      <c r="F57" s="548">
        <v>629</v>
      </c>
      <c r="G57" s="90" t="s">
        <v>33</v>
      </c>
      <c r="H57" s="76">
        <v>201</v>
      </c>
      <c r="I57" s="158">
        <v>10</v>
      </c>
      <c r="J57" s="158">
        <v>10</v>
      </c>
      <c r="K57" s="158">
        <v>47</v>
      </c>
      <c r="L57" s="158">
        <v>0</v>
      </c>
      <c r="M57" s="158">
        <v>4</v>
      </c>
      <c r="N57" s="158">
        <v>7</v>
      </c>
      <c r="P57" s="158">
        <v>32</v>
      </c>
      <c r="Q57" s="158">
        <v>1</v>
      </c>
      <c r="R57" s="158">
        <v>45</v>
      </c>
      <c r="T57" s="158">
        <v>2</v>
      </c>
      <c r="U57" s="158">
        <v>0</v>
      </c>
      <c r="V57" s="158">
        <v>0</v>
      </c>
      <c r="AC57" s="158">
        <v>0</v>
      </c>
      <c r="AD57" s="158">
        <v>5</v>
      </c>
      <c r="AE57" s="91">
        <f t="shared" si="23"/>
        <v>163</v>
      </c>
    </row>
    <row r="58" spans="1:31" s="72" customFormat="1" ht="16.5">
      <c r="A58" s="73">
        <v>28</v>
      </c>
      <c r="B58" s="74">
        <v>16</v>
      </c>
      <c r="C58" s="85">
        <v>67</v>
      </c>
      <c r="D58" s="75" t="s">
        <v>364</v>
      </c>
      <c r="E58" s="75" t="s">
        <v>364</v>
      </c>
      <c r="F58" s="548">
        <v>630</v>
      </c>
      <c r="G58" s="90" t="s">
        <v>33</v>
      </c>
      <c r="H58" s="76">
        <v>472</v>
      </c>
      <c r="I58" s="158">
        <v>15</v>
      </c>
      <c r="J58" s="158">
        <v>56</v>
      </c>
      <c r="K58" s="158">
        <v>47</v>
      </c>
      <c r="L58" s="158">
        <v>6</v>
      </c>
      <c r="M58" s="158">
        <v>4</v>
      </c>
      <c r="N58" s="158">
        <v>20</v>
      </c>
      <c r="P58" s="158">
        <v>81</v>
      </c>
      <c r="Q58" s="158">
        <v>9</v>
      </c>
      <c r="R58" s="158">
        <v>68</v>
      </c>
      <c r="T58" s="158">
        <v>1</v>
      </c>
      <c r="U58" s="158">
        <v>0</v>
      </c>
      <c r="V58" s="158">
        <v>3</v>
      </c>
      <c r="AC58" s="158">
        <v>0</v>
      </c>
      <c r="AD58" s="158">
        <v>17</v>
      </c>
      <c r="AE58" s="91">
        <f t="shared" si="23"/>
        <v>327</v>
      </c>
    </row>
    <row r="59" spans="1:31" s="72" customFormat="1" ht="16.5">
      <c r="A59" s="73">
        <v>29</v>
      </c>
      <c r="B59" s="74">
        <v>16</v>
      </c>
      <c r="C59" s="85">
        <v>67</v>
      </c>
      <c r="D59" s="75" t="s">
        <v>364</v>
      </c>
      <c r="E59" s="75" t="s">
        <v>364</v>
      </c>
      <c r="F59" s="548">
        <v>630</v>
      </c>
      <c r="G59" s="90" t="s">
        <v>34</v>
      </c>
      <c r="H59" s="76">
        <v>472</v>
      </c>
      <c r="I59" s="158">
        <v>10</v>
      </c>
      <c r="J59" s="158">
        <v>68</v>
      </c>
      <c r="K59" s="158">
        <v>46</v>
      </c>
      <c r="L59" s="158">
        <v>5</v>
      </c>
      <c r="M59" s="158">
        <v>4</v>
      </c>
      <c r="N59" s="158">
        <v>10</v>
      </c>
      <c r="P59" s="158">
        <v>78</v>
      </c>
      <c r="Q59" s="158">
        <v>12</v>
      </c>
      <c r="R59" s="158">
        <v>84</v>
      </c>
      <c r="T59" s="158">
        <v>3</v>
      </c>
      <c r="U59" s="158">
        <v>5</v>
      </c>
      <c r="V59" s="158">
        <v>0</v>
      </c>
      <c r="AC59" s="158">
        <v>0</v>
      </c>
      <c r="AD59" s="158">
        <v>16</v>
      </c>
      <c r="AE59" s="91">
        <f t="shared" si="23"/>
        <v>341</v>
      </c>
    </row>
    <row r="60" spans="1:31" s="72" customFormat="1" ht="17.25" thickBot="1">
      <c r="A60" s="73">
        <v>30</v>
      </c>
      <c r="B60" s="74">
        <v>16</v>
      </c>
      <c r="C60" s="85">
        <v>67</v>
      </c>
      <c r="D60" s="75" t="s">
        <v>364</v>
      </c>
      <c r="E60" s="75" t="s">
        <v>364</v>
      </c>
      <c r="F60" s="561">
        <v>631</v>
      </c>
      <c r="G60" s="90" t="s">
        <v>33</v>
      </c>
      <c r="H60" s="76">
        <v>381</v>
      </c>
      <c r="I60" s="158">
        <v>25</v>
      </c>
      <c r="J60" s="158">
        <v>9</v>
      </c>
      <c r="K60" s="158">
        <v>19</v>
      </c>
      <c r="L60" s="158">
        <v>0</v>
      </c>
      <c r="M60" s="158">
        <v>1</v>
      </c>
      <c r="N60" s="158">
        <v>24</v>
      </c>
      <c r="P60" s="158">
        <v>18</v>
      </c>
      <c r="Q60" s="158">
        <v>2</v>
      </c>
      <c r="R60" s="158">
        <v>138</v>
      </c>
      <c r="T60" s="158">
        <v>3</v>
      </c>
      <c r="U60" s="158">
        <v>1</v>
      </c>
      <c r="V60" s="158">
        <v>0</v>
      </c>
      <c r="AC60" s="158">
        <v>0</v>
      </c>
      <c r="AD60" s="158">
        <v>7</v>
      </c>
      <c r="AE60" s="91">
        <f t="shared" si="23"/>
        <v>247</v>
      </c>
    </row>
    <row r="61" spans="1:31" s="72" customFormat="1" ht="16.5">
      <c r="C61" s="86" t="s">
        <v>65</v>
      </c>
      <c r="D61" s="688" t="s">
        <v>66</v>
      </c>
      <c r="E61" s="688"/>
      <c r="F61" s="648"/>
      <c r="G61" s="89"/>
      <c r="H61" s="88">
        <f t="shared" ref="H61:R61" si="24">SUM(H31:H60)</f>
        <v>15804</v>
      </c>
      <c r="I61" s="88">
        <f t="shared" si="24"/>
        <v>349</v>
      </c>
      <c r="J61" s="88">
        <f t="shared" si="24"/>
        <v>1353</v>
      </c>
      <c r="K61" s="88">
        <f t="shared" si="24"/>
        <v>1341</v>
      </c>
      <c r="L61" s="88">
        <f t="shared" si="24"/>
        <v>71</v>
      </c>
      <c r="M61" s="88">
        <f t="shared" si="24"/>
        <v>179</v>
      </c>
      <c r="N61" s="88">
        <f t="shared" si="24"/>
        <v>795</v>
      </c>
      <c r="O61" s="88">
        <f t="shared" si="24"/>
        <v>0</v>
      </c>
      <c r="P61" s="88">
        <f t="shared" si="24"/>
        <v>2334</v>
      </c>
      <c r="Q61" s="88">
        <f t="shared" si="24"/>
        <v>247</v>
      </c>
      <c r="R61" s="88">
        <f t="shared" si="24"/>
        <v>3793</v>
      </c>
      <c r="T61" s="88">
        <f t="shared" ref="T61:AD61" si="25">SUM(T31:T60)</f>
        <v>72</v>
      </c>
      <c r="U61" s="88">
        <f t="shared" si="25"/>
        <v>56</v>
      </c>
      <c r="V61" s="88">
        <f t="shared" si="25"/>
        <v>18</v>
      </c>
      <c r="W61" s="88">
        <f t="shared" si="25"/>
        <v>0</v>
      </c>
      <c r="X61" s="88">
        <f t="shared" si="25"/>
        <v>0</v>
      </c>
      <c r="Y61" s="88">
        <f t="shared" si="25"/>
        <v>0</v>
      </c>
      <c r="Z61" s="88">
        <f t="shared" si="25"/>
        <v>0</v>
      </c>
      <c r="AA61" s="88">
        <f t="shared" si="25"/>
        <v>0</v>
      </c>
      <c r="AB61" s="88">
        <f t="shared" si="25"/>
        <v>0</v>
      </c>
      <c r="AC61" s="88">
        <f t="shared" si="25"/>
        <v>4</v>
      </c>
      <c r="AD61" s="88">
        <f t="shared" si="25"/>
        <v>363</v>
      </c>
      <c r="AE61" s="89">
        <f>SUM(I61:AD61)</f>
        <v>10975</v>
      </c>
    </row>
    <row r="62" spans="1:31" s="72" customFormat="1" ht="16.5">
      <c r="F62" s="83"/>
      <c r="G62" s="83"/>
      <c r="U62" s="72">
        <f>U61/2</f>
        <v>28</v>
      </c>
      <c r="V62" s="72">
        <f>V61/2</f>
        <v>9</v>
      </c>
      <c r="Y62" s="83"/>
    </row>
    <row r="63" spans="1:31" s="72" customFormat="1" ht="16.5">
      <c r="C63" s="86" t="s">
        <v>67</v>
      </c>
      <c r="D63" s="689" t="s">
        <v>68</v>
      </c>
      <c r="E63" s="690"/>
      <c r="F63" s="690"/>
      <c r="G63" s="691"/>
      <c r="H63" s="87" t="s">
        <v>8</v>
      </c>
      <c r="I63" s="79" t="s">
        <v>9</v>
      </c>
      <c r="J63" s="79" t="s">
        <v>10</v>
      </c>
      <c r="K63" s="79" t="s">
        <v>11</v>
      </c>
      <c r="L63" s="79" t="s">
        <v>12</v>
      </c>
      <c r="M63" s="79" t="s">
        <v>13</v>
      </c>
      <c r="N63" s="79" t="s">
        <v>14</v>
      </c>
      <c r="O63" s="156" t="s">
        <v>15</v>
      </c>
      <c r="P63" s="79" t="s">
        <v>16</v>
      </c>
      <c r="Q63" s="79" t="s">
        <v>17</v>
      </c>
      <c r="R63" s="79" t="s">
        <v>18</v>
      </c>
      <c r="S63" s="72" t="s">
        <v>19</v>
      </c>
      <c r="T63" s="79" t="s">
        <v>20</v>
      </c>
      <c r="U63" s="295" t="s">
        <v>24</v>
      </c>
      <c r="V63" s="295" t="s">
        <v>25</v>
      </c>
      <c r="W63" s="295" t="s">
        <v>26</v>
      </c>
      <c r="X63" s="295" t="s">
        <v>27</v>
      </c>
      <c r="Y63" s="295" t="s">
        <v>28</v>
      </c>
      <c r="Z63" s="72" t="s">
        <v>29</v>
      </c>
      <c r="AA63" s="72" t="s">
        <v>30</v>
      </c>
    </row>
    <row r="64" spans="1:31" s="72" customFormat="1" ht="16.5">
      <c r="D64" s="692"/>
      <c r="E64" s="693"/>
      <c r="F64" s="693"/>
      <c r="G64" s="694"/>
      <c r="H64" s="80">
        <f>H61</f>
        <v>15804</v>
      </c>
      <c r="I64" s="80">
        <f>I61+28</f>
        <v>377</v>
      </c>
      <c r="J64" s="80">
        <f>J61+9</f>
        <v>1362</v>
      </c>
      <c r="K64" s="80">
        <f>K61+28</f>
        <v>1369</v>
      </c>
      <c r="L64" s="80">
        <f>L61+9</f>
        <v>80</v>
      </c>
      <c r="M64" s="80">
        <f t="shared" ref="M64:N64" si="26">M61</f>
        <v>179</v>
      </c>
      <c r="N64" s="80">
        <f t="shared" si="26"/>
        <v>795</v>
      </c>
      <c r="P64" s="80">
        <f>P61</f>
        <v>2334</v>
      </c>
      <c r="Q64" s="80">
        <f>Q61</f>
        <v>247</v>
      </c>
      <c r="R64" s="80">
        <f>R61</f>
        <v>3793</v>
      </c>
      <c r="T64" s="80">
        <f>T61</f>
        <v>72</v>
      </c>
      <c r="Y64" s="83"/>
      <c r="Z64" s="72">
        <v>4</v>
      </c>
      <c r="AA64" s="72">
        <v>363</v>
      </c>
      <c r="AB64" s="72">
        <f>SUM(I64:AA64)</f>
        <v>10975</v>
      </c>
    </row>
    <row r="65" spans="1:31" s="72" customFormat="1" ht="16.5">
      <c r="F65" s="83"/>
      <c r="G65" s="83"/>
      <c r="X65" s="83"/>
    </row>
    <row r="66" spans="1:31" s="72" customFormat="1" ht="30.75" customHeight="1">
      <c r="C66" s="86" t="s">
        <v>69</v>
      </c>
      <c r="D66" s="695" t="s">
        <v>70</v>
      </c>
      <c r="E66" s="695"/>
      <c r="F66" s="695"/>
      <c r="G66" s="695"/>
      <c r="H66" s="87" t="s">
        <v>8</v>
      </c>
      <c r="I66" s="696" t="s">
        <v>71</v>
      </c>
      <c r="J66" s="696"/>
      <c r="K66" s="696" t="s">
        <v>72</v>
      </c>
      <c r="L66" s="696"/>
      <c r="M66" s="79" t="s">
        <v>13</v>
      </c>
      <c r="N66" s="79" t="s">
        <v>14</v>
      </c>
      <c r="O66" s="156" t="s">
        <v>15</v>
      </c>
      <c r="P66" s="79" t="s">
        <v>16</v>
      </c>
      <c r="Q66" s="79" t="s">
        <v>17</v>
      </c>
      <c r="R66" s="79" t="s">
        <v>18</v>
      </c>
      <c r="S66" s="72" t="s">
        <v>19</v>
      </c>
      <c r="T66" s="79" t="s">
        <v>20</v>
      </c>
      <c r="U66" s="295" t="s">
        <v>24</v>
      </c>
      <c r="V66" s="295" t="s">
        <v>25</v>
      </c>
      <c r="W66" s="295" t="s">
        <v>26</v>
      </c>
      <c r="X66" s="295" t="s">
        <v>27</v>
      </c>
      <c r="Y66" s="295" t="s">
        <v>28</v>
      </c>
      <c r="Z66" s="72" t="s">
        <v>29</v>
      </c>
      <c r="AA66" s="72" t="s">
        <v>30</v>
      </c>
    </row>
    <row r="67" spans="1:31" s="72" customFormat="1" ht="16.5">
      <c r="D67" s="695"/>
      <c r="E67" s="695"/>
      <c r="F67" s="695"/>
      <c r="G67" s="695"/>
      <c r="H67" s="80">
        <f>H61</f>
        <v>15804</v>
      </c>
      <c r="I67" s="697">
        <f>I64+K64</f>
        <v>1746</v>
      </c>
      <c r="J67" s="697"/>
      <c r="K67" s="697">
        <f>J64+L64</f>
        <v>1442</v>
      </c>
      <c r="L67" s="697"/>
      <c r="M67" s="80">
        <f>M64</f>
        <v>179</v>
      </c>
      <c r="N67" s="80">
        <f t="shared" ref="N67" si="27">N64</f>
        <v>795</v>
      </c>
      <c r="O67" s="72" t="s">
        <v>799</v>
      </c>
      <c r="P67" s="80">
        <f>P64</f>
        <v>2334</v>
      </c>
      <c r="Q67" s="80">
        <f>Q64</f>
        <v>247</v>
      </c>
      <c r="R67" s="80">
        <f>R64</f>
        <v>3793</v>
      </c>
      <c r="S67" s="72" t="s">
        <v>799</v>
      </c>
      <c r="T67" s="80">
        <f>T64</f>
        <v>72</v>
      </c>
      <c r="U67" s="297" t="s">
        <v>799</v>
      </c>
      <c r="V67" s="297" t="s">
        <v>799</v>
      </c>
      <c r="W67" s="297" t="s">
        <v>799</v>
      </c>
      <c r="X67" s="297" t="s">
        <v>799</v>
      </c>
      <c r="Y67" s="297" t="s">
        <v>799</v>
      </c>
      <c r="Z67" s="72">
        <v>4</v>
      </c>
      <c r="AA67" s="72">
        <v>363</v>
      </c>
      <c r="AB67" s="286">
        <f>SUM(I67:AA67)</f>
        <v>10975</v>
      </c>
    </row>
    <row r="69" spans="1:31" s="283" customFormat="1"/>
    <row r="70" spans="1:31" s="286" customFormat="1" ht="16.5">
      <c r="A70" s="291" t="s">
        <v>1</v>
      </c>
      <c r="B70" s="285" t="s">
        <v>2</v>
      </c>
      <c r="C70" s="292" t="s">
        <v>3</v>
      </c>
      <c r="D70" s="291" t="s">
        <v>4</v>
      </c>
      <c r="E70" s="291" t="s">
        <v>5</v>
      </c>
      <c r="F70" s="284" t="s">
        <v>6</v>
      </c>
      <c r="G70" s="284" t="s">
        <v>7</v>
      </c>
      <c r="H70" s="284" t="s">
        <v>8</v>
      </c>
      <c r="I70" s="293" t="s">
        <v>9</v>
      </c>
      <c r="J70" s="293" t="s">
        <v>10</v>
      </c>
      <c r="K70" s="293" t="s">
        <v>11</v>
      </c>
      <c r="L70" s="293" t="s">
        <v>12</v>
      </c>
      <c r="M70" s="293" t="s">
        <v>13</v>
      </c>
      <c r="N70" s="293" t="s">
        <v>14</v>
      </c>
      <c r="O70" s="293" t="s">
        <v>15</v>
      </c>
      <c r="P70" s="293" t="s">
        <v>16</v>
      </c>
      <c r="Q70" s="293" t="s">
        <v>17</v>
      </c>
      <c r="R70" s="293" t="s">
        <v>18</v>
      </c>
      <c r="S70" s="293" t="s">
        <v>19</v>
      </c>
      <c r="T70" s="293" t="s">
        <v>20</v>
      </c>
      <c r="U70" s="295" t="s">
        <v>21</v>
      </c>
      <c r="V70" s="295" t="s">
        <v>22</v>
      </c>
      <c r="W70" s="295" t="s">
        <v>23</v>
      </c>
      <c r="X70" s="293" t="s">
        <v>24</v>
      </c>
      <c r="Y70" s="293" t="s">
        <v>25</v>
      </c>
      <c r="Z70" s="293" t="s">
        <v>26</v>
      </c>
      <c r="AA70" s="293" t="s">
        <v>27</v>
      </c>
      <c r="AB70" s="293" t="s">
        <v>28</v>
      </c>
      <c r="AC70" s="293" t="s">
        <v>29</v>
      </c>
      <c r="AD70" s="293" t="s">
        <v>30</v>
      </c>
      <c r="AE70" s="293" t="s">
        <v>31</v>
      </c>
    </row>
    <row r="71" spans="1:31" s="286" customFormat="1" ht="16.5">
      <c r="A71" s="287">
        <v>1</v>
      </c>
      <c r="B71" s="288">
        <v>4</v>
      </c>
      <c r="C71" s="299">
        <v>2</v>
      </c>
      <c r="D71" s="289" t="s">
        <v>556</v>
      </c>
      <c r="E71" s="289" t="s">
        <v>556</v>
      </c>
      <c r="F71" s="298">
        <v>766</v>
      </c>
      <c r="G71" s="289" t="s">
        <v>33</v>
      </c>
      <c r="H71" s="290">
        <v>613</v>
      </c>
      <c r="I71" s="294">
        <v>14</v>
      </c>
      <c r="J71" s="294">
        <v>23</v>
      </c>
      <c r="K71" s="294">
        <v>40</v>
      </c>
      <c r="L71" s="294">
        <v>0</v>
      </c>
      <c r="M71" s="294">
        <v>2</v>
      </c>
      <c r="N71" s="294">
        <v>79</v>
      </c>
      <c r="O71" s="294">
        <v>0</v>
      </c>
      <c r="P71" s="294">
        <v>0</v>
      </c>
      <c r="Q71" s="294">
        <v>0</v>
      </c>
      <c r="R71" s="294">
        <v>67</v>
      </c>
      <c r="S71" s="294">
        <v>0</v>
      </c>
      <c r="T71" s="294">
        <v>126</v>
      </c>
      <c r="U71" s="296">
        <v>0</v>
      </c>
      <c r="V71" s="296">
        <v>1</v>
      </c>
      <c r="W71" s="296">
        <v>0</v>
      </c>
      <c r="X71" s="294">
        <v>0</v>
      </c>
      <c r="Y71" s="294">
        <v>0</v>
      </c>
      <c r="Z71" s="294"/>
      <c r="AA71" s="294">
        <v>0</v>
      </c>
      <c r="AB71" s="294">
        <v>0</v>
      </c>
      <c r="AC71" s="294">
        <v>0</v>
      </c>
      <c r="AD71" s="294">
        <v>24</v>
      </c>
      <c r="AE71" s="294">
        <f t="shared" ref="AE71:AE78" si="28">SUM(I71:AD71)</f>
        <v>376</v>
      </c>
    </row>
    <row r="72" spans="1:31" s="286" customFormat="1" ht="16.5">
      <c r="A72" s="287">
        <v>2</v>
      </c>
      <c r="B72" s="288">
        <v>4</v>
      </c>
      <c r="C72" s="299">
        <v>2</v>
      </c>
      <c r="D72" s="289" t="s">
        <v>556</v>
      </c>
      <c r="E72" s="289" t="s">
        <v>556</v>
      </c>
      <c r="F72" s="298">
        <v>766</v>
      </c>
      <c r="G72" s="289" t="s">
        <v>34</v>
      </c>
      <c r="H72" s="290">
        <v>613</v>
      </c>
      <c r="I72" s="294">
        <v>5</v>
      </c>
      <c r="J72" s="294">
        <v>31</v>
      </c>
      <c r="K72" s="294">
        <v>45</v>
      </c>
      <c r="L72" s="294">
        <v>2</v>
      </c>
      <c r="M72" s="294">
        <v>1</v>
      </c>
      <c r="N72" s="294">
        <v>76</v>
      </c>
      <c r="O72" s="294">
        <v>0</v>
      </c>
      <c r="P72" s="294">
        <v>5</v>
      </c>
      <c r="Q72" s="294">
        <v>0</v>
      </c>
      <c r="R72" s="294">
        <v>50</v>
      </c>
      <c r="S72" s="294">
        <v>0</v>
      </c>
      <c r="T72" s="294">
        <v>119</v>
      </c>
      <c r="U72" s="296">
        <v>2</v>
      </c>
      <c r="V72" s="296">
        <v>2</v>
      </c>
      <c r="W72" s="296">
        <v>0</v>
      </c>
      <c r="X72" s="294">
        <v>0</v>
      </c>
      <c r="Y72" s="294">
        <v>0</v>
      </c>
      <c r="Z72" s="294">
        <v>0</v>
      </c>
      <c r="AA72" s="294">
        <v>0</v>
      </c>
      <c r="AB72" s="294">
        <v>0</v>
      </c>
      <c r="AC72" s="294">
        <v>0</v>
      </c>
      <c r="AD72" s="294">
        <v>15</v>
      </c>
      <c r="AE72" s="294">
        <f t="shared" si="28"/>
        <v>353</v>
      </c>
    </row>
    <row r="73" spans="1:31" s="286" customFormat="1" ht="16.5">
      <c r="A73" s="287">
        <v>3</v>
      </c>
      <c r="B73" s="288">
        <v>4</v>
      </c>
      <c r="C73" s="299">
        <v>2</v>
      </c>
      <c r="D73" s="289" t="s">
        <v>556</v>
      </c>
      <c r="E73" s="289" t="s">
        <v>556</v>
      </c>
      <c r="F73" s="298">
        <v>767</v>
      </c>
      <c r="G73" s="289" t="s">
        <v>33</v>
      </c>
      <c r="H73" s="290">
        <v>458</v>
      </c>
      <c r="I73" s="294">
        <v>5</v>
      </c>
      <c r="J73" s="294">
        <v>17</v>
      </c>
      <c r="K73" s="294">
        <v>30</v>
      </c>
      <c r="L73" s="294">
        <v>0</v>
      </c>
      <c r="M73" s="294">
        <v>2</v>
      </c>
      <c r="N73" s="294">
        <v>68</v>
      </c>
      <c r="O73" s="294">
        <v>0</v>
      </c>
      <c r="P73" s="294">
        <v>3</v>
      </c>
      <c r="Q73" s="294">
        <v>0</v>
      </c>
      <c r="R73" s="294">
        <v>83</v>
      </c>
      <c r="S73" s="294">
        <v>0</v>
      </c>
      <c r="T73" s="294">
        <v>68</v>
      </c>
      <c r="U73" s="296">
        <v>3</v>
      </c>
      <c r="V73" s="296">
        <v>0</v>
      </c>
      <c r="W73" s="296">
        <v>0</v>
      </c>
      <c r="X73" s="294">
        <v>0</v>
      </c>
      <c r="Y73" s="294">
        <v>0</v>
      </c>
      <c r="Z73" s="294">
        <v>0</v>
      </c>
      <c r="AA73" s="294">
        <v>0</v>
      </c>
      <c r="AB73" s="294"/>
      <c r="AC73" s="294">
        <v>0</v>
      </c>
      <c r="AD73" s="294">
        <v>18</v>
      </c>
      <c r="AE73" s="294">
        <f t="shared" si="28"/>
        <v>297</v>
      </c>
    </row>
    <row r="74" spans="1:31" s="286" customFormat="1" ht="16.5">
      <c r="A74" s="287">
        <v>4</v>
      </c>
      <c r="B74" s="288">
        <v>4</v>
      </c>
      <c r="C74" s="299">
        <v>2</v>
      </c>
      <c r="D74" s="289" t="s">
        <v>556</v>
      </c>
      <c r="E74" s="289" t="s">
        <v>556</v>
      </c>
      <c r="F74" s="298">
        <v>767</v>
      </c>
      <c r="G74" s="525" t="s">
        <v>34</v>
      </c>
      <c r="H74" s="290">
        <v>458</v>
      </c>
      <c r="I74" s="294">
        <v>3</v>
      </c>
      <c r="J74" s="294">
        <v>15</v>
      </c>
      <c r="K74" s="294">
        <v>39</v>
      </c>
      <c r="L74" s="294">
        <v>1</v>
      </c>
      <c r="M74" s="294">
        <v>2</v>
      </c>
      <c r="N74" s="294">
        <v>59</v>
      </c>
      <c r="O74" s="294">
        <v>0</v>
      </c>
      <c r="P74" s="294">
        <v>5</v>
      </c>
      <c r="Q74" s="294">
        <v>0</v>
      </c>
      <c r="R74" s="294">
        <v>47</v>
      </c>
      <c r="S74" s="294">
        <v>0</v>
      </c>
      <c r="T74" s="294">
        <v>64</v>
      </c>
      <c r="U74" s="296">
        <v>0</v>
      </c>
      <c r="V74" s="296">
        <v>5</v>
      </c>
      <c r="W74" s="296">
        <v>0</v>
      </c>
      <c r="X74" s="294">
        <v>0</v>
      </c>
      <c r="Y74" s="294">
        <v>0</v>
      </c>
      <c r="Z74" s="294">
        <v>0</v>
      </c>
      <c r="AA74" s="294">
        <v>0</v>
      </c>
      <c r="AB74" s="294">
        <v>0</v>
      </c>
      <c r="AC74" s="294">
        <v>0</v>
      </c>
      <c r="AD74" s="294">
        <v>19</v>
      </c>
      <c r="AE74" s="294">
        <f t="shared" si="28"/>
        <v>259</v>
      </c>
    </row>
    <row r="75" spans="1:31" s="286" customFormat="1" ht="16.5">
      <c r="A75" s="287">
        <v>5</v>
      </c>
      <c r="B75" s="288">
        <v>4</v>
      </c>
      <c r="C75" s="299">
        <v>2</v>
      </c>
      <c r="D75" s="289" t="s">
        <v>556</v>
      </c>
      <c r="E75" s="289" t="s">
        <v>556</v>
      </c>
      <c r="F75" s="298">
        <v>768</v>
      </c>
      <c r="G75" s="289" t="s">
        <v>33</v>
      </c>
      <c r="H75" s="290">
        <v>436</v>
      </c>
      <c r="I75" s="294">
        <v>4</v>
      </c>
      <c r="J75" s="294">
        <v>9</v>
      </c>
      <c r="K75" s="294">
        <v>20</v>
      </c>
      <c r="L75" s="294">
        <v>1</v>
      </c>
      <c r="M75" s="294">
        <v>4</v>
      </c>
      <c r="N75" s="294">
        <v>75</v>
      </c>
      <c r="O75" s="294">
        <v>0</v>
      </c>
      <c r="P75" s="294">
        <v>1</v>
      </c>
      <c r="Q75" s="294">
        <v>0</v>
      </c>
      <c r="R75" s="294">
        <v>78</v>
      </c>
      <c r="S75" s="294">
        <v>0</v>
      </c>
      <c r="T75" s="294">
        <v>68</v>
      </c>
      <c r="U75" s="296">
        <v>4</v>
      </c>
      <c r="V75" s="296">
        <v>0</v>
      </c>
      <c r="W75" s="296">
        <v>0</v>
      </c>
      <c r="X75" s="294">
        <v>0</v>
      </c>
      <c r="Y75" s="294">
        <v>0</v>
      </c>
      <c r="Z75" s="294">
        <v>0</v>
      </c>
      <c r="AA75" s="294">
        <v>0</v>
      </c>
      <c r="AB75" s="294">
        <v>0</v>
      </c>
      <c r="AC75" s="294">
        <v>0</v>
      </c>
      <c r="AD75" s="294">
        <v>21</v>
      </c>
      <c r="AE75" s="294">
        <f t="shared" si="28"/>
        <v>285</v>
      </c>
    </row>
    <row r="76" spans="1:31" s="286" customFormat="1" ht="16.5">
      <c r="A76" s="287">
        <v>6</v>
      </c>
      <c r="B76" s="288">
        <v>4</v>
      </c>
      <c r="C76" s="299">
        <v>2</v>
      </c>
      <c r="D76" s="289" t="s">
        <v>556</v>
      </c>
      <c r="E76" s="289" t="s">
        <v>557</v>
      </c>
      <c r="F76" s="298">
        <v>768</v>
      </c>
      <c r="G76" s="289" t="s">
        <v>34</v>
      </c>
      <c r="H76" s="290">
        <v>436</v>
      </c>
      <c r="I76" s="294">
        <v>6</v>
      </c>
      <c r="J76" s="294">
        <v>19</v>
      </c>
      <c r="K76" s="294">
        <v>24</v>
      </c>
      <c r="L76" s="294">
        <v>2</v>
      </c>
      <c r="M76" s="294">
        <v>2</v>
      </c>
      <c r="N76" s="294">
        <v>49</v>
      </c>
      <c r="O76" s="294">
        <v>0</v>
      </c>
      <c r="P76" s="294">
        <v>3</v>
      </c>
      <c r="Q76" s="294">
        <v>0</v>
      </c>
      <c r="R76" s="294">
        <v>68</v>
      </c>
      <c r="S76" s="294">
        <v>0</v>
      </c>
      <c r="T76" s="294">
        <v>60</v>
      </c>
      <c r="U76" s="296">
        <v>4</v>
      </c>
      <c r="V76" s="296">
        <v>0</v>
      </c>
      <c r="W76" s="296">
        <v>0</v>
      </c>
      <c r="X76" s="294">
        <v>0</v>
      </c>
      <c r="Y76" s="294">
        <v>0</v>
      </c>
      <c r="Z76" s="294">
        <v>0</v>
      </c>
      <c r="AA76" s="294">
        <v>0</v>
      </c>
      <c r="AB76" s="294">
        <v>0</v>
      </c>
      <c r="AC76" s="294">
        <v>0</v>
      </c>
      <c r="AD76" s="294">
        <v>10</v>
      </c>
      <c r="AE76" s="294">
        <f t="shared" si="28"/>
        <v>247</v>
      </c>
    </row>
    <row r="77" spans="1:31" s="286" customFormat="1" ht="16.5">
      <c r="A77" s="287">
        <v>7</v>
      </c>
      <c r="B77" s="288">
        <v>4</v>
      </c>
      <c r="C77" s="299">
        <v>2</v>
      </c>
      <c r="D77" s="289" t="s">
        <v>556</v>
      </c>
      <c r="E77" s="289" t="s">
        <v>556</v>
      </c>
      <c r="F77" s="298">
        <v>769</v>
      </c>
      <c r="G77" s="289" t="s">
        <v>33</v>
      </c>
      <c r="H77" s="290">
        <v>527</v>
      </c>
      <c r="I77" s="294">
        <v>6</v>
      </c>
      <c r="J77" s="294">
        <v>14</v>
      </c>
      <c r="K77" s="294">
        <v>35</v>
      </c>
      <c r="L77" s="294">
        <v>0</v>
      </c>
      <c r="M77" s="294">
        <v>1</v>
      </c>
      <c r="N77" s="294">
        <v>61</v>
      </c>
      <c r="O77" s="294">
        <v>0</v>
      </c>
      <c r="P77" s="294">
        <v>3</v>
      </c>
      <c r="Q77" s="294">
        <v>0</v>
      </c>
      <c r="R77" s="294">
        <v>75</v>
      </c>
      <c r="S77" s="294">
        <v>0</v>
      </c>
      <c r="T77" s="294">
        <v>110</v>
      </c>
      <c r="U77" s="296">
        <v>5</v>
      </c>
      <c r="V77" s="296">
        <v>0</v>
      </c>
      <c r="W77" s="296">
        <v>0</v>
      </c>
      <c r="X77" s="294">
        <v>0</v>
      </c>
      <c r="Y77" s="294">
        <v>0</v>
      </c>
      <c r="Z77" s="294">
        <v>0</v>
      </c>
      <c r="AA77" s="294">
        <v>0</v>
      </c>
      <c r="AB77" s="294">
        <v>0</v>
      </c>
      <c r="AC77" s="294">
        <v>0</v>
      </c>
      <c r="AD77" s="294">
        <v>17</v>
      </c>
      <c r="AE77" s="294">
        <f t="shared" si="28"/>
        <v>327</v>
      </c>
    </row>
    <row r="78" spans="1:31" s="286" customFormat="1" ht="16.5">
      <c r="A78" s="287">
        <v>8</v>
      </c>
      <c r="B78" s="288">
        <v>4</v>
      </c>
      <c r="C78" s="299">
        <v>2</v>
      </c>
      <c r="D78" s="289" t="s">
        <v>556</v>
      </c>
      <c r="E78" s="289" t="s">
        <v>556</v>
      </c>
      <c r="F78" s="298">
        <v>769</v>
      </c>
      <c r="G78" s="289" t="s">
        <v>34</v>
      </c>
      <c r="H78" s="290">
        <v>526</v>
      </c>
      <c r="I78" s="294">
        <v>2</v>
      </c>
      <c r="J78" s="294">
        <v>12</v>
      </c>
      <c r="K78" s="294">
        <v>34</v>
      </c>
      <c r="L78" s="294">
        <v>0</v>
      </c>
      <c r="M78" s="294">
        <v>1</v>
      </c>
      <c r="N78" s="294">
        <v>83</v>
      </c>
      <c r="O78" s="294">
        <v>0</v>
      </c>
      <c r="P78" s="294">
        <v>7</v>
      </c>
      <c r="Q78" s="294">
        <v>0</v>
      </c>
      <c r="R78" s="294">
        <v>56</v>
      </c>
      <c r="S78" s="294">
        <v>0</v>
      </c>
      <c r="T78" s="294">
        <v>116</v>
      </c>
      <c r="U78" s="296">
        <v>1</v>
      </c>
      <c r="V78" s="296">
        <v>0</v>
      </c>
      <c r="W78" s="296">
        <v>0</v>
      </c>
      <c r="X78" s="294">
        <v>0</v>
      </c>
      <c r="Y78" s="294">
        <v>0</v>
      </c>
      <c r="Z78" s="294">
        <v>0</v>
      </c>
      <c r="AA78" s="294">
        <v>0</v>
      </c>
      <c r="AB78" s="294">
        <v>0</v>
      </c>
      <c r="AC78" s="294">
        <v>0</v>
      </c>
      <c r="AD78" s="294">
        <v>9</v>
      </c>
      <c r="AE78" s="294">
        <f t="shared" si="28"/>
        <v>321</v>
      </c>
    </row>
    <row r="79" spans="1:31" s="286" customFormat="1" ht="16.5">
      <c r="C79" s="300" t="s">
        <v>65</v>
      </c>
      <c r="D79" s="688" t="s">
        <v>66</v>
      </c>
      <c r="E79" s="688"/>
      <c r="F79" s="356"/>
      <c r="G79" s="356"/>
      <c r="H79" s="302">
        <f t="shared" ref="H79:K79" si="29">SUM(H71:H78)</f>
        <v>4067</v>
      </c>
      <c r="I79" s="302">
        <f t="shared" si="29"/>
        <v>45</v>
      </c>
      <c r="J79" s="302">
        <f t="shared" si="29"/>
        <v>140</v>
      </c>
      <c r="K79" s="302">
        <f t="shared" si="29"/>
        <v>267</v>
      </c>
      <c r="L79" s="302">
        <f t="shared" ref="L79:AE79" si="30">SUM(L71:L78)</f>
        <v>6</v>
      </c>
      <c r="M79" s="302">
        <f t="shared" si="30"/>
        <v>15</v>
      </c>
      <c r="N79" s="302">
        <f t="shared" si="30"/>
        <v>550</v>
      </c>
      <c r="O79" s="302">
        <f t="shared" si="30"/>
        <v>0</v>
      </c>
      <c r="P79" s="302">
        <f t="shared" si="30"/>
        <v>27</v>
      </c>
      <c r="Q79" s="302">
        <f t="shared" si="30"/>
        <v>0</v>
      </c>
      <c r="R79" s="302">
        <f t="shared" si="30"/>
        <v>524</v>
      </c>
      <c r="S79" s="302">
        <f t="shared" si="30"/>
        <v>0</v>
      </c>
      <c r="T79" s="302">
        <f t="shared" si="30"/>
        <v>731</v>
      </c>
      <c r="U79" s="302">
        <f t="shared" si="30"/>
        <v>19</v>
      </c>
      <c r="V79" s="302">
        <f t="shared" si="30"/>
        <v>8</v>
      </c>
      <c r="W79" s="302">
        <f t="shared" si="30"/>
        <v>0</v>
      </c>
      <c r="X79" s="302">
        <f t="shared" si="30"/>
        <v>0</v>
      </c>
      <c r="Y79" s="302">
        <f t="shared" si="30"/>
        <v>0</v>
      </c>
      <c r="Z79" s="302">
        <f t="shared" si="30"/>
        <v>0</v>
      </c>
      <c r="AA79" s="302">
        <f t="shared" si="30"/>
        <v>0</v>
      </c>
      <c r="AB79" s="302">
        <f t="shared" si="30"/>
        <v>0</v>
      </c>
      <c r="AC79" s="302">
        <f t="shared" si="30"/>
        <v>0</v>
      </c>
      <c r="AD79" s="302">
        <f t="shared" si="30"/>
        <v>133</v>
      </c>
      <c r="AE79" s="302">
        <f t="shared" si="30"/>
        <v>2465</v>
      </c>
    </row>
    <row r="80" spans="1:31" s="286" customFormat="1" ht="16.5">
      <c r="F80" s="297"/>
      <c r="G80" s="297"/>
      <c r="U80" s="286">
        <f>U79/2</f>
        <v>9.5</v>
      </c>
      <c r="V80" s="286">
        <f>V79/2</f>
        <v>4</v>
      </c>
    </row>
    <row r="81" spans="1:31" s="286" customFormat="1" ht="16.5">
      <c r="C81" s="300" t="s">
        <v>67</v>
      </c>
      <c r="D81" s="689" t="s">
        <v>68</v>
      </c>
      <c r="E81" s="690"/>
      <c r="F81" s="690"/>
      <c r="G81" s="691"/>
      <c r="H81" s="301" t="s">
        <v>8</v>
      </c>
      <c r="I81" s="293" t="s">
        <v>9</v>
      </c>
      <c r="J81" s="293" t="s">
        <v>10</v>
      </c>
      <c r="K81" s="293" t="s">
        <v>11</v>
      </c>
      <c r="L81" s="293" t="s">
        <v>12</v>
      </c>
      <c r="M81" s="293" t="s">
        <v>13</v>
      </c>
      <c r="N81" s="293" t="s">
        <v>14</v>
      </c>
      <c r="O81" s="293" t="s">
        <v>15</v>
      </c>
      <c r="P81" s="293" t="s">
        <v>16</v>
      </c>
      <c r="Q81" s="293" t="s">
        <v>17</v>
      </c>
      <c r="R81" s="293" t="s">
        <v>18</v>
      </c>
      <c r="S81" s="293" t="s">
        <v>19</v>
      </c>
      <c r="T81" s="293" t="s">
        <v>20</v>
      </c>
      <c r="U81" s="293" t="s">
        <v>24</v>
      </c>
      <c r="V81" s="293" t="s">
        <v>25</v>
      </c>
      <c r="W81" s="293" t="s">
        <v>26</v>
      </c>
      <c r="X81" s="293" t="s">
        <v>27</v>
      </c>
      <c r="Y81" s="293" t="s">
        <v>28</v>
      </c>
      <c r="Z81" s="293" t="s">
        <v>29</v>
      </c>
      <c r="AA81" s="293" t="s">
        <v>30</v>
      </c>
      <c r="AB81" s="293" t="s">
        <v>31</v>
      </c>
    </row>
    <row r="82" spans="1:31" s="286" customFormat="1" ht="16.5">
      <c r="D82" s="692"/>
      <c r="E82" s="693"/>
      <c r="F82" s="693"/>
      <c r="G82" s="694"/>
      <c r="H82" s="294">
        <f>H79</f>
        <v>4067</v>
      </c>
      <c r="I82" s="294">
        <f>I79+9</f>
        <v>54</v>
      </c>
      <c r="J82" s="294">
        <f>J79+4</f>
        <v>144</v>
      </c>
      <c r="K82" s="294">
        <f>K79+10</f>
        <v>277</v>
      </c>
      <c r="L82" s="294">
        <f>L79+4</f>
        <v>10</v>
      </c>
      <c r="M82" s="294">
        <f t="shared" ref="M82:T82" si="31">M79</f>
        <v>15</v>
      </c>
      <c r="N82" s="294">
        <f t="shared" si="31"/>
        <v>550</v>
      </c>
      <c r="O82" s="294">
        <f t="shared" si="31"/>
        <v>0</v>
      </c>
      <c r="P82" s="294">
        <f t="shared" si="31"/>
        <v>27</v>
      </c>
      <c r="Q82" s="294">
        <f t="shared" si="31"/>
        <v>0</v>
      </c>
      <c r="R82" s="294">
        <f t="shared" si="31"/>
        <v>524</v>
      </c>
      <c r="S82" s="294">
        <f t="shared" si="31"/>
        <v>0</v>
      </c>
      <c r="T82" s="294">
        <f t="shared" si="31"/>
        <v>731</v>
      </c>
      <c r="U82" s="294">
        <f>X71</f>
        <v>0</v>
      </c>
      <c r="V82" s="294">
        <f>Y71</f>
        <v>0</v>
      </c>
      <c r="W82" s="294">
        <f>Z71</f>
        <v>0</v>
      </c>
      <c r="X82" s="294">
        <f>AA71</f>
        <v>0</v>
      </c>
      <c r="Y82" s="294">
        <f>AB71</f>
        <v>0</v>
      </c>
      <c r="Z82" s="294">
        <f>AC79</f>
        <v>0</v>
      </c>
      <c r="AA82" s="294">
        <f>AD79</f>
        <v>133</v>
      </c>
      <c r="AB82" s="294">
        <f>SUM(I82:AA82)</f>
        <v>2465</v>
      </c>
    </row>
    <row r="83" spans="1:31" s="286" customFormat="1" ht="16.5">
      <c r="F83" s="297"/>
      <c r="G83" s="297"/>
    </row>
    <row r="84" spans="1:31" s="286" customFormat="1" ht="30.75" customHeight="1">
      <c r="C84" s="300" t="s">
        <v>69</v>
      </c>
      <c r="D84" s="695" t="s">
        <v>70</v>
      </c>
      <c r="E84" s="695"/>
      <c r="F84" s="695"/>
      <c r="G84" s="695"/>
      <c r="H84" s="301" t="s">
        <v>8</v>
      </c>
      <c r="I84" s="696" t="s">
        <v>71</v>
      </c>
      <c r="J84" s="696"/>
      <c r="K84" s="696" t="s">
        <v>72</v>
      </c>
      <c r="L84" s="696"/>
      <c r="M84" s="293" t="s">
        <v>13</v>
      </c>
      <c r="N84" s="293" t="s">
        <v>14</v>
      </c>
      <c r="O84" s="293" t="s">
        <v>15</v>
      </c>
      <c r="P84" s="293" t="s">
        <v>16</v>
      </c>
      <c r="Q84" s="293" t="s">
        <v>17</v>
      </c>
      <c r="R84" s="293" t="s">
        <v>18</v>
      </c>
      <c r="S84" s="293" t="s">
        <v>19</v>
      </c>
      <c r="T84" s="293" t="s">
        <v>20</v>
      </c>
      <c r="U84" s="293" t="s">
        <v>24</v>
      </c>
      <c r="V84" s="293" t="s">
        <v>25</v>
      </c>
      <c r="W84" s="293" t="s">
        <v>26</v>
      </c>
      <c r="X84" s="293" t="s">
        <v>27</v>
      </c>
      <c r="Y84" s="293" t="s">
        <v>28</v>
      </c>
      <c r="Z84" s="293" t="s">
        <v>29</v>
      </c>
      <c r="AA84" s="293" t="s">
        <v>30</v>
      </c>
      <c r="AB84" s="293" t="s">
        <v>31</v>
      </c>
    </row>
    <row r="85" spans="1:31" s="286" customFormat="1" ht="16.5">
      <c r="D85" s="695"/>
      <c r="E85" s="695"/>
      <c r="F85" s="695"/>
      <c r="G85" s="695"/>
      <c r="H85" s="294">
        <f>H79</f>
        <v>4067</v>
      </c>
      <c r="I85" s="697">
        <f>I82+K82</f>
        <v>331</v>
      </c>
      <c r="J85" s="697"/>
      <c r="K85" s="697">
        <f>J82+L82</f>
        <v>154</v>
      </c>
      <c r="L85" s="697"/>
      <c r="M85" s="294">
        <f>M82</f>
        <v>15</v>
      </c>
      <c r="N85" s="294">
        <f t="shared" ref="N85:R85" si="32">N82</f>
        <v>550</v>
      </c>
      <c r="O85" s="294" t="s">
        <v>799</v>
      </c>
      <c r="P85" s="294">
        <f t="shared" si="32"/>
        <v>27</v>
      </c>
      <c r="Q85" s="294" t="s">
        <v>799</v>
      </c>
      <c r="R85" s="294">
        <f t="shared" si="32"/>
        <v>524</v>
      </c>
      <c r="S85" s="294" t="s">
        <v>799</v>
      </c>
      <c r="T85" s="294">
        <f>T82</f>
        <v>731</v>
      </c>
      <c r="U85" s="294" t="s">
        <v>799</v>
      </c>
      <c r="V85" s="294" t="s">
        <v>799</v>
      </c>
      <c r="W85" s="294" t="s">
        <v>799</v>
      </c>
      <c r="X85" s="294" t="s">
        <v>799</v>
      </c>
      <c r="Y85" s="294" t="s">
        <v>799</v>
      </c>
      <c r="Z85" s="294">
        <f>Z82</f>
        <v>0</v>
      </c>
      <c r="AA85" s="294">
        <f>AA82</f>
        <v>133</v>
      </c>
      <c r="AB85" s="294">
        <f>SUM(I85:AA85)</f>
        <v>2465</v>
      </c>
    </row>
    <row r="86" spans="1:31" s="283" customFormat="1"/>
    <row r="87" spans="1:31" s="283" customFormat="1"/>
    <row r="88" spans="1:31" s="72" customFormat="1" ht="16.5">
      <c r="A88" s="77" t="s">
        <v>1</v>
      </c>
      <c r="B88" s="71" t="s">
        <v>2</v>
      </c>
      <c r="C88" s="78" t="s">
        <v>3</v>
      </c>
      <c r="D88" s="77" t="s">
        <v>4</v>
      </c>
      <c r="E88" s="77" t="s">
        <v>5</v>
      </c>
      <c r="F88" s="70" t="s">
        <v>6</v>
      </c>
      <c r="G88" s="70" t="s">
        <v>7</v>
      </c>
      <c r="H88" s="159" t="s">
        <v>8</v>
      </c>
      <c r="I88" s="79" t="s">
        <v>9</v>
      </c>
      <c r="J88" s="79" t="s">
        <v>10</v>
      </c>
      <c r="K88" s="79" t="s">
        <v>11</v>
      </c>
      <c r="L88" s="79" t="s">
        <v>12</v>
      </c>
      <c r="M88" s="79" t="s">
        <v>13</v>
      </c>
      <c r="N88" s="79" t="s">
        <v>14</v>
      </c>
      <c r="O88" s="79" t="s">
        <v>15</v>
      </c>
      <c r="P88" s="79" t="s">
        <v>16</v>
      </c>
      <c r="Q88" s="79" t="s">
        <v>17</v>
      </c>
      <c r="R88" s="79" t="s">
        <v>18</v>
      </c>
      <c r="S88" s="79" t="s">
        <v>19</v>
      </c>
      <c r="T88" s="79" t="s">
        <v>20</v>
      </c>
      <c r="U88" s="81" t="s">
        <v>21</v>
      </c>
      <c r="V88" s="81" t="s">
        <v>22</v>
      </c>
      <c r="W88" s="81" t="s">
        <v>23</v>
      </c>
      <c r="X88" s="79" t="s">
        <v>24</v>
      </c>
      <c r="Y88" s="79" t="s">
        <v>25</v>
      </c>
      <c r="Z88" s="79" t="s">
        <v>26</v>
      </c>
      <c r="AA88" s="79" t="s">
        <v>27</v>
      </c>
      <c r="AB88" s="79" t="s">
        <v>28</v>
      </c>
      <c r="AC88" s="79" t="s">
        <v>29</v>
      </c>
      <c r="AD88" s="79" t="s">
        <v>30</v>
      </c>
      <c r="AE88" s="79" t="s">
        <v>31</v>
      </c>
    </row>
    <row r="89" spans="1:31" s="72" customFormat="1" ht="16.5">
      <c r="A89" s="73">
        <v>1</v>
      </c>
      <c r="B89" s="74">
        <v>9</v>
      </c>
      <c r="C89" s="85">
        <v>293</v>
      </c>
      <c r="D89" s="75" t="s">
        <v>365</v>
      </c>
      <c r="E89" s="75" t="s">
        <v>365</v>
      </c>
      <c r="F89" s="545">
        <v>1431</v>
      </c>
      <c r="G89" s="182" t="s">
        <v>33</v>
      </c>
      <c r="H89" s="76">
        <v>697</v>
      </c>
      <c r="I89" s="80">
        <v>31</v>
      </c>
      <c r="J89" s="80">
        <v>171</v>
      </c>
      <c r="K89" s="80">
        <v>5</v>
      </c>
      <c r="L89" s="80">
        <v>7</v>
      </c>
      <c r="M89" s="80">
        <v>108</v>
      </c>
      <c r="N89" s="80">
        <v>0</v>
      </c>
      <c r="O89" s="80"/>
      <c r="P89" s="80">
        <v>7</v>
      </c>
      <c r="Q89" s="80">
        <v>45</v>
      </c>
      <c r="R89" s="80">
        <v>110</v>
      </c>
      <c r="S89" s="80"/>
      <c r="T89" s="80"/>
      <c r="U89" s="82">
        <v>3</v>
      </c>
      <c r="V89" s="82"/>
      <c r="W89" s="82"/>
      <c r="X89" s="80"/>
      <c r="Y89" s="80"/>
      <c r="Z89" s="80"/>
      <c r="AA89" s="80"/>
      <c r="AB89" s="80"/>
      <c r="AC89" s="80">
        <v>0</v>
      </c>
      <c r="AD89" s="80">
        <v>13</v>
      </c>
      <c r="AE89" s="80">
        <v>500</v>
      </c>
    </row>
    <row r="90" spans="1:31" s="72" customFormat="1" ht="16.5">
      <c r="A90" s="73">
        <v>2</v>
      </c>
      <c r="B90" s="74">
        <v>9</v>
      </c>
      <c r="C90" s="85">
        <v>293</v>
      </c>
      <c r="D90" s="75" t="s">
        <v>365</v>
      </c>
      <c r="E90" s="75" t="s">
        <v>365</v>
      </c>
      <c r="F90" s="84">
        <v>1431</v>
      </c>
      <c r="G90" s="75" t="s">
        <v>34</v>
      </c>
      <c r="H90" s="76">
        <v>697</v>
      </c>
      <c r="I90" s="80">
        <v>44</v>
      </c>
      <c r="J90" s="80">
        <v>130</v>
      </c>
      <c r="K90" s="80">
        <v>4</v>
      </c>
      <c r="L90" s="80">
        <v>3</v>
      </c>
      <c r="M90" s="80">
        <v>150</v>
      </c>
      <c r="N90" s="80">
        <v>0</v>
      </c>
      <c r="O90" s="80"/>
      <c r="P90" s="80">
        <v>4</v>
      </c>
      <c r="Q90" s="80">
        <v>31</v>
      </c>
      <c r="R90" s="80">
        <v>119</v>
      </c>
      <c r="S90" s="80"/>
      <c r="T90" s="80"/>
      <c r="U90" s="82">
        <v>1</v>
      </c>
      <c r="V90" s="82"/>
      <c r="W90" s="82"/>
      <c r="X90" s="80"/>
      <c r="Y90" s="80"/>
      <c r="Z90" s="80"/>
      <c r="AA90" s="80"/>
      <c r="AB90" s="80"/>
      <c r="AC90" s="80">
        <v>0</v>
      </c>
      <c r="AD90" s="80">
        <v>12</v>
      </c>
      <c r="AE90" s="80">
        <f t="shared" ref="AE90:AE100" si="33">SUM(I90:AD90)</f>
        <v>498</v>
      </c>
    </row>
    <row r="91" spans="1:31" s="72" customFormat="1" ht="16.5">
      <c r="A91" s="73">
        <v>3</v>
      </c>
      <c r="B91" s="74">
        <v>9</v>
      </c>
      <c r="C91" s="85">
        <v>293</v>
      </c>
      <c r="D91" s="75" t="s">
        <v>365</v>
      </c>
      <c r="E91" s="75" t="s">
        <v>365</v>
      </c>
      <c r="F91" s="84">
        <v>1432</v>
      </c>
      <c r="G91" s="75" t="s">
        <v>33</v>
      </c>
      <c r="H91" s="76">
        <v>643</v>
      </c>
      <c r="I91" s="80">
        <v>39</v>
      </c>
      <c r="J91" s="80">
        <v>106</v>
      </c>
      <c r="K91" s="80">
        <v>5</v>
      </c>
      <c r="L91" s="80">
        <v>6</v>
      </c>
      <c r="M91" s="80">
        <v>144</v>
      </c>
      <c r="N91" s="80">
        <v>0</v>
      </c>
      <c r="O91" s="80"/>
      <c r="P91" s="80">
        <v>23</v>
      </c>
      <c r="Q91" s="80">
        <v>31</v>
      </c>
      <c r="R91" s="80">
        <v>79</v>
      </c>
      <c r="S91" s="80"/>
      <c r="T91" s="80"/>
      <c r="U91" s="82">
        <v>0</v>
      </c>
      <c r="V91" s="82"/>
      <c r="W91" s="82"/>
      <c r="X91" s="80"/>
      <c r="Y91" s="80"/>
      <c r="Z91" s="80"/>
      <c r="AA91" s="80"/>
      <c r="AB91" s="80"/>
      <c r="AC91" s="80">
        <v>0</v>
      </c>
      <c r="AD91" s="80">
        <v>17</v>
      </c>
      <c r="AE91" s="80">
        <f t="shared" si="33"/>
        <v>450</v>
      </c>
    </row>
    <row r="92" spans="1:31" s="72" customFormat="1" ht="16.5">
      <c r="A92" s="73">
        <v>4</v>
      </c>
      <c r="B92" s="74">
        <v>9</v>
      </c>
      <c r="C92" s="85">
        <v>293</v>
      </c>
      <c r="D92" s="75" t="s">
        <v>365</v>
      </c>
      <c r="E92" s="75" t="s">
        <v>365</v>
      </c>
      <c r="F92" s="84">
        <v>1432</v>
      </c>
      <c r="G92" s="75" t="s">
        <v>34</v>
      </c>
      <c r="H92" s="76">
        <v>642</v>
      </c>
      <c r="I92" s="80">
        <v>29</v>
      </c>
      <c r="J92" s="80">
        <v>113</v>
      </c>
      <c r="K92" s="80">
        <v>6</v>
      </c>
      <c r="L92" s="80">
        <v>6</v>
      </c>
      <c r="M92" s="80">
        <v>128</v>
      </c>
      <c r="N92" s="80">
        <v>1</v>
      </c>
      <c r="O92" s="80"/>
      <c r="P92" s="80">
        <v>26</v>
      </c>
      <c r="Q92" s="80">
        <v>46</v>
      </c>
      <c r="R92" s="80">
        <v>90</v>
      </c>
      <c r="S92" s="80"/>
      <c r="T92" s="80"/>
      <c r="U92" s="82">
        <v>0</v>
      </c>
      <c r="V92" s="82"/>
      <c r="W92" s="82"/>
      <c r="X92" s="80"/>
      <c r="Y92" s="80"/>
      <c r="Z92" s="80"/>
      <c r="AA92" s="80"/>
      <c r="AB92" s="80"/>
      <c r="AC92" s="80">
        <v>0</v>
      </c>
      <c r="AD92" s="80">
        <v>20</v>
      </c>
      <c r="AE92" s="80">
        <f t="shared" si="33"/>
        <v>465</v>
      </c>
    </row>
    <row r="93" spans="1:31" s="72" customFormat="1" ht="16.5">
      <c r="A93" s="73">
        <v>5</v>
      </c>
      <c r="B93" s="74">
        <v>9</v>
      </c>
      <c r="C93" s="85">
        <v>293</v>
      </c>
      <c r="D93" s="75" t="s">
        <v>365</v>
      </c>
      <c r="E93" s="75" t="s">
        <v>365</v>
      </c>
      <c r="F93" s="84">
        <v>1433</v>
      </c>
      <c r="G93" s="75" t="s">
        <v>33</v>
      </c>
      <c r="H93" s="76">
        <v>617</v>
      </c>
      <c r="I93" s="80">
        <v>50</v>
      </c>
      <c r="J93" s="80">
        <v>147</v>
      </c>
      <c r="K93" s="80">
        <v>5</v>
      </c>
      <c r="L93" s="80">
        <v>6</v>
      </c>
      <c r="M93" s="80">
        <v>71</v>
      </c>
      <c r="N93" s="80">
        <v>2</v>
      </c>
      <c r="O93" s="80"/>
      <c r="P93" s="80">
        <v>14</v>
      </c>
      <c r="Q93" s="80">
        <v>30</v>
      </c>
      <c r="R93" s="80">
        <v>96</v>
      </c>
      <c r="S93" s="80"/>
      <c r="T93" s="80"/>
      <c r="U93" s="82">
        <v>1</v>
      </c>
      <c r="V93" s="82"/>
      <c r="W93" s="82"/>
      <c r="X93" s="80"/>
      <c r="Y93" s="80"/>
      <c r="Z93" s="80"/>
      <c r="AA93" s="80"/>
      <c r="AB93" s="80"/>
      <c r="AC93" s="80">
        <v>0</v>
      </c>
      <c r="AD93" s="80">
        <v>12</v>
      </c>
      <c r="AE93" s="80">
        <f t="shared" si="33"/>
        <v>434</v>
      </c>
    </row>
    <row r="94" spans="1:31" s="72" customFormat="1" ht="16.5">
      <c r="A94" s="73">
        <v>6</v>
      </c>
      <c r="B94" s="74">
        <v>9</v>
      </c>
      <c r="C94" s="85">
        <v>293</v>
      </c>
      <c r="D94" s="75" t="s">
        <v>365</v>
      </c>
      <c r="E94" s="75" t="s">
        <v>365</v>
      </c>
      <c r="F94" s="84">
        <v>1433</v>
      </c>
      <c r="G94" s="75" t="s">
        <v>34</v>
      </c>
      <c r="H94" s="76">
        <v>617</v>
      </c>
      <c r="I94" s="80">
        <v>58</v>
      </c>
      <c r="J94" s="80">
        <v>110</v>
      </c>
      <c r="K94" s="80">
        <v>7</v>
      </c>
      <c r="L94" s="80">
        <v>5</v>
      </c>
      <c r="M94" s="80">
        <v>91</v>
      </c>
      <c r="N94" s="80">
        <v>3</v>
      </c>
      <c r="O94" s="80"/>
      <c r="P94" s="80">
        <v>10</v>
      </c>
      <c r="Q94" s="80">
        <v>46</v>
      </c>
      <c r="R94" s="80">
        <v>100</v>
      </c>
      <c r="S94" s="80"/>
      <c r="T94" s="80"/>
      <c r="U94" s="82">
        <v>1</v>
      </c>
      <c r="V94" s="82"/>
      <c r="W94" s="82"/>
      <c r="X94" s="80"/>
      <c r="Y94" s="80"/>
      <c r="Z94" s="80"/>
      <c r="AA94" s="80"/>
      <c r="AB94" s="80"/>
      <c r="AC94" s="80">
        <v>0</v>
      </c>
      <c r="AD94" s="80">
        <v>6</v>
      </c>
      <c r="AE94" s="80">
        <f t="shared" si="33"/>
        <v>437</v>
      </c>
    </row>
    <row r="95" spans="1:31" s="72" customFormat="1" ht="16.5">
      <c r="A95" s="73">
        <v>7</v>
      </c>
      <c r="B95" s="74">
        <v>9</v>
      </c>
      <c r="C95" s="85">
        <v>293</v>
      </c>
      <c r="D95" s="75" t="s">
        <v>365</v>
      </c>
      <c r="E95" s="75" t="s">
        <v>365</v>
      </c>
      <c r="F95" s="84">
        <v>1434</v>
      </c>
      <c r="G95" s="75" t="s">
        <v>33</v>
      </c>
      <c r="H95" s="76">
        <v>535</v>
      </c>
      <c r="I95" s="80">
        <v>24</v>
      </c>
      <c r="J95" s="80">
        <v>130</v>
      </c>
      <c r="K95" s="80">
        <v>4</v>
      </c>
      <c r="L95" s="80">
        <v>6</v>
      </c>
      <c r="M95" s="80">
        <v>82</v>
      </c>
      <c r="N95" s="80">
        <v>3</v>
      </c>
      <c r="O95" s="80"/>
      <c r="P95" s="80">
        <v>10</v>
      </c>
      <c r="Q95" s="80">
        <v>20</v>
      </c>
      <c r="R95" s="80">
        <v>85</v>
      </c>
      <c r="S95" s="80"/>
      <c r="T95" s="80"/>
      <c r="U95" s="82">
        <v>0</v>
      </c>
      <c r="V95" s="82"/>
      <c r="W95" s="82"/>
      <c r="X95" s="80"/>
      <c r="Y95" s="80"/>
      <c r="Z95" s="80"/>
      <c r="AA95" s="80"/>
      <c r="AB95" s="80"/>
      <c r="AC95" s="80">
        <v>0</v>
      </c>
      <c r="AD95" s="80">
        <v>5</v>
      </c>
      <c r="AE95" s="80">
        <f t="shared" si="33"/>
        <v>369</v>
      </c>
    </row>
    <row r="96" spans="1:31" s="72" customFormat="1" ht="16.5">
      <c r="A96" s="73">
        <v>8</v>
      </c>
      <c r="B96" s="74">
        <v>9</v>
      </c>
      <c r="C96" s="85">
        <v>293</v>
      </c>
      <c r="D96" s="75" t="s">
        <v>365</v>
      </c>
      <c r="E96" s="75" t="s">
        <v>365</v>
      </c>
      <c r="F96" s="84">
        <v>1434</v>
      </c>
      <c r="G96" s="75" t="s">
        <v>34</v>
      </c>
      <c r="H96" s="76">
        <v>534</v>
      </c>
      <c r="I96" s="80">
        <v>18</v>
      </c>
      <c r="J96" s="80">
        <v>152</v>
      </c>
      <c r="K96" s="80">
        <v>6</v>
      </c>
      <c r="L96" s="80">
        <v>6</v>
      </c>
      <c r="M96" s="80">
        <v>115</v>
      </c>
      <c r="N96" s="80">
        <v>0</v>
      </c>
      <c r="O96" s="80"/>
      <c r="P96" s="80">
        <v>12</v>
      </c>
      <c r="Q96" s="80">
        <v>26</v>
      </c>
      <c r="R96" s="80">
        <v>47</v>
      </c>
      <c r="S96" s="80"/>
      <c r="T96" s="80"/>
      <c r="U96" s="82">
        <v>1</v>
      </c>
      <c r="V96" s="82"/>
      <c r="W96" s="82"/>
      <c r="X96" s="80"/>
      <c r="Y96" s="80"/>
      <c r="Z96" s="80"/>
      <c r="AA96" s="80"/>
      <c r="AB96" s="80"/>
      <c r="AC96" s="80">
        <v>0</v>
      </c>
      <c r="AD96" s="80">
        <v>17</v>
      </c>
      <c r="AE96" s="80">
        <f t="shared" si="33"/>
        <v>400</v>
      </c>
    </row>
    <row r="97" spans="1:31" s="72" customFormat="1" ht="16.5">
      <c r="A97" s="73">
        <v>9</v>
      </c>
      <c r="B97" s="74">
        <v>9</v>
      </c>
      <c r="C97" s="85">
        <v>293</v>
      </c>
      <c r="D97" s="75" t="s">
        <v>365</v>
      </c>
      <c r="E97" s="75" t="s">
        <v>365</v>
      </c>
      <c r="F97" s="84">
        <v>1435</v>
      </c>
      <c r="G97" s="75" t="s">
        <v>33</v>
      </c>
      <c r="H97" s="76">
        <v>482</v>
      </c>
      <c r="I97" s="80">
        <v>19</v>
      </c>
      <c r="J97" s="80">
        <v>141</v>
      </c>
      <c r="K97" s="80">
        <v>7</v>
      </c>
      <c r="L97" s="80">
        <v>4</v>
      </c>
      <c r="M97" s="80">
        <v>90</v>
      </c>
      <c r="N97" s="80">
        <v>1</v>
      </c>
      <c r="O97" s="80"/>
      <c r="P97" s="80">
        <v>4</v>
      </c>
      <c r="Q97" s="80">
        <v>22</v>
      </c>
      <c r="R97" s="80">
        <v>56</v>
      </c>
      <c r="S97" s="80"/>
      <c r="T97" s="80"/>
      <c r="U97" s="82">
        <v>1</v>
      </c>
      <c r="V97" s="82"/>
      <c r="W97" s="82"/>
      <c r="X97" s="80"/>
      <c r="Y97" s="80"/>
      <c r="Z97" s="80"/>
      <c r="AA97" s="80"/>
      <c r="AB97" s="80"/>
      <c r="AC97" s="80">
        <v>0</v>
      </c>
      <c r="AD97" s="80">
        <v>12</v>
      </c>
      <c r="AE97" s="80">
        <f t="shared" si="33"/>
        <v>357</v>
      </c>
    </row>
    <row r="98" spans="1:31" s="72" customFormat="1" ht="16.5">
      <c r="A98" s="73">
        <v>10</v>
      </c>
      <c r="B98" s="74">
        <v>9</v>
      </c>
      <c r="C98" s="85">
        <v>293</v>
      </c>
      <c r="D98" s="75" t="s">
        <v>365</v>
      </c>
      <c r="E98" s="75" t="s">
        <v>365</v>
      </c>
      <c r="F98" s="84">
        <v>1435</v>
      </c>
      <c r="G98" s="75" t="s">
        <v>34</v>
      </c>
      <c r="H98" s="76">
        <v>482</v>
      </c>
      <c r="I98" s="80">
        <v>16</v>
      </c>
      <c r="J98" s="80">
        <v>120</v>
      </c>
      <c r="K98" s="80">
        <v>3</v>
      </c>
      <c r="L98" s="80">
        <v>7</v>
      </c>
      <c r="M98" s="80">
        <v>82</v>
      </c>
      <c r="N98" s="80">
        <v>2</v>
      </c>
      <c r="O98" s="80"/>
      <c r="P98" s="80">
        <v>16</v>
      </c>
      <c r="Q98" s="80">
        <v>17</v>
      </c>
      <c r="R98" s="80">
        <v>71</v>
      </c>
      <c r="S98" s="80"/>
      <c r="T98" s="80"/>
      <c r="U98" s="82">
        <v>3</v>
      </c>
      <c r="V98" s="82"/>
      <c r="W98" s="82"/>
      <c r="X98" s="80"/>
      <c r="Y98" s="80"/>
      <c r="Z98" s="80"/>
      <c r="AA98" s="80"/>
      <c r="AB98" s="80"/>
      <c r="AC98" s="80">
        <v>0</v>
      </c>
      <c r="AD98" s="80">
        <v>10</v>
      </c>
      <c r="AE98" s="80">
        <f t="shared" si="33"/>
        <v>347</v>
      </c>
    </row>
    <row r="99" spans="1:31" s="72" customFormat="1" ht="16.5">
      <c r="A99" s="73">
        <v>11</v>
      </c>
      <c r="B99" s="74">
        <v>9</v>
      </c>
      <c r="C99" s="85">
        <v>293</v>
      </c>
      <c r="D99" s="75" t="s">
        <v>365</v>
      </c>
      <c r="E99" s="75" t="s">
        <v>365</v>
      </c>
      <c r="F99" s="84">
        <v>1436</v>
      </c>
      <c r="G99" s="75" t="s">
        <v>33</v>
      </c>
      <c r="H99" s="76">
        <v>569</v>
      </c>
      <c r="I99" s="80">
        <v>11</v>
      </c>
      <c r="J99" s="80">
        <v>186</v>
      </c>
      <c r="K99" s="80">
        <v>5</v>
      </c>
      <c r="L99" s="80">
        <v>13</v>
      </c>
      <c r="M99" s="80">
        <v>66</v>
      </c>
      <c r="N99" s="80">
        <v>5</v>
      </c>
      <c r="O99" s="80"/>
      <c r="P99" s="80">
        <v>5</v>
      </c>
      <c r="Q99" s="80">
        <v>23</v>
      </c>
      <c r="R99" s="80">
        <v>65</v>
      </c>
      <c r="S99" s="80"/>
      <c r="T99" s="80"/>
      <c r="U99" s="82">
        <v>1</v>
      </c>
      <c r="V99" s="82"/>
      <c r="W99" s="82"/>
      <c r="X99" s="80"/>
      <c r="Y99" s="80"/>
      <c r="Z99" s="80"/>
      <c r="AA99" s="80"/>
      <c r="AB99" s="80"/>
      <c r="AC99" s="80">
        <v>0</v>
      </c>
      <c r="AD99" s="80">
        <v>18</v>
      </c>
      <c r="AE99" s="80">
        <f t="shared" si="33"/>
        <v>398</v>
      </c>
    </row>
    <row r="100" spans="1:31" s="72" customFormat="1" ht="16.5">
      <c r="A100" s="73">
        <v>12</v>
      </c>
      <c r="B100" s="74">
        <v>9</v>
      </c>
      <c r="C100" s="85">
        <v>293</v>
      </c>
      <c r="D100" s="75" t="s">
        <v>365</v>
      </c>
      <c r="E100" s="75" t="s">
        <v>365</v>
      </c>
      <c r="F100" s="84">
        <v>1436</v>
      </c>
      <c r="G100" s="75" t="s">
        <v>34</v>
      </c>
      <c r="H100" s="76">
        <v>568</v>
      </c>
      <c r="I100" s="80">
        <v>17</v>
      </c>
      <c r="J100" s="80">
        <v>180</v>
      </c>
      <c r="K100" s="80">
        <v>7</v>
      </c>
      <c r="L100" s="80">
        <v>4</v>
      </c>
      <c r="M100" s="80">
        <v>83</v>
      </c>
      <c r="N100" s="80">
        <v>1</v>
      </c>
      <c r="O100" s="80"/>
      <c r="P100" s="80">
        <v>17</v>
      </c>
      <c r="Q100" s="80">
        <v>13</v>
      </c>
      <c r="R100" s="80">
        <v>58</v>
      </c>
      <c r="S100" s="80"/>
      <c r="T100" s="80"/>
      <c r="U100" s="82">
        <v>2</v>
      </c>
      <c r="V100" s="82"/>
      <c r="W100" s="82"/>
      <c r="X100" s="80"/>
      <c r="Y100" s="80"/>
      <c r="Z100" s="80"/>
      <c r="AA100" s="80"/>
      <c r="AB100" s="80"/>
      <c r="AC100" s="80">
        <v>0</v>
      </c>
      <c r="AD100" s="80">
        <v>20</v>
      </c>
      <c r="AE100" s="80">
        <f t="shared" si="33"/>
        <v>402</v>
      </c>
    </row>
    <row r="101" spans="1:31" s="72" customFormat="1" ht="16.5">
      <c r="C101" s="86" t="s">
        <v>65</v>
      </c>
      <c r="D101" s="688" t="s">
        <v>66</v>
      </c>
      <c r="E101" s="688"/>
      <c r="F101" s="89"/>
      <c r="G101" s="89"/>
      <c r="H101" s="88">
        <f>SUM(H89:H100)</f>
        <v>7083</v>
      </c>
      <c r="I101" s="88">
        <f>SUM(I89:I100)</f>
        <v>356</v>
      </c>
      <c r="J101" s="88">
        <f t="shared" ref="J101:AA101" si="34">SUM(J89:J100)</f>
        <v>1686</v>
      </c>
      <c r="K101" s="88">
        <f t="shared" si="34"/>
        <v>64</v>
      </c>
      <c r="L101" s="88">
        <f t="shared" si="34"/>
        <v>73</v>
      </c>
      <c r="M101" s="88">
        <f t="shared" si="34"/>
        <v>1210</v>
      </c>
      <c r="N101" s="88">
        <f t="shared" si="34"/>
        <v>18</v>
      </c>
      <c r="O101" s="88">
        <f t="shared" si="34"/>
        <v>0</v>
      </c>
      <c r="P101" s="88">
        <f t="shared" si="34"/>
        <v>148</v>
      </c>
      <c r="Q101" s="88">
        <f t="shared" si="34"/>
        <v>350</v>
      </c>
      <c r="R101" s="88">
        <f t="shared" si="34"/>
        <v>976</v>
      </c>
      <c r="S101" s="88">
        <f t="shared" si="34"/>
        <v>0</v>
      </c>
      <c r="T101" s="88">
        <f t="shared" si="34"/>
        <v>0</v>
      </c>
      <c r="U101" s="88">
        <f t="shared" si="34"/>
        <v>14</v>
      </c>
      <c r="V101" s="88">
        <f t="shared" si="34"/>
        <v>0</v>
      </c>
      <c r="W101" s="88">
        <f t="shared" si="34"/>
        <v>0</v>
      </c>
      <c r="X101" s="88">
        <f t="shared" si="34"/>
        <v>0</v>
      </c>
      <c r="Y101" s="88">
        <f t="shared" si="34"/>
        <v>0</v>
      </c>
      <c r="Z101" s="88">
        <f t="shared" si="34"/>
        <v>0</v>
      </c>
      <c r="AA101" s="88">
        <f t="shared" si="34"/>
        <v>0</v>
      </c>
      <c r="AB101" s="88">
        <f>SUM(AB89:AB100)</f>
        <v>0</v>
      </c>
      <c r="AC101" s="88">
        <f t="shared" ref="AC101:AE101" si="35">SUM(AC89:AC100)</f>
        <v>0</v>
      </c>
      <c r="AD101" s="88">
        <f t="shared" si="35"/>
        <v>162</v>
      </c>
      <c r="AE101" s="88">
        <f t="shared" si="35"/>
        <v>5057</v>
      </c>
    </row>
    <row r="102" spans="1:31" s="72" customFormat="1" ht="16.5">
      <c r="F102" s="83"/>
      <c r="G102" s="83"/>
    </row>
    <row r="103" spans="1:31" s="72" customFormat="1" ht="16.5">
      <c r="C103" s="86" t="s">
        <v>67</v>
      </c>
      <c r="D103" s="689" t="s">
        <v>68</v>
      </c>
      <c r="E103" s="690"/>
      <c r="F103" s="690"/>
      <c r="G103" s="691"/>
      <c r="H103" s="87" t="s">
        <v>8</v>
      </c>
      <c r="I103" s="79" t="s">
        <v>9</v>
      </c>
      <c r="J103" s="79" t="s">
        <v>10</v>
      </c>
      <c r="K103" s="79" t="s">
        <v>11</v>
      </c>
      <c r="L103" s="79" t="s">
        <v>12</v>
      </c>
      <c r="M103" s="79" t="s">
        <v>13</v>
      </c>
      <c r="N103" s="79" t="s">
        <v>14</v>
      </c>
      <c r="O103" s="79" t="s">
        <v>15</v>
      </c>
      <c r="P103" s="79" t="s">
        <v>16</v>
      </c>
      <c r="Q103" s="79" t="s">
        <v>17</v>
      </c>
      <c r="R103" s="79" t="s">
        <v>18</v>
      </c>
      <c r="S103" s="79" t="s">
        <v>19</v>
      </c>
      <c r="T103" s="79" t="s">
        <v>20</v>
      </c>
      <c r="U103" s="79" t="s">
        <v>24</v>
      </c>
      <c r="V103" s="79" t="s">
        <v>25</v>
      </c>
      <c r="W103" s="79" t="s">
        <v>26</v>
      </c>
      <c r="X103" s="79" t="s">
        <v>27</v>
      </c>
      <c r="Y103" s="79" t="s">
        <v>28</v>
      </c>
      <c r="Z103" s="79" t="s">
        <v>29</v>
      </c>
      <c r="AA103" s="79" t="s">
        <v>30</v>
      </c>
      <c r="AB103" s="79" t="s">
        <v>31</v>
      </c>
    </row>
    <row r="104" spans="1:31" s="72" customFormat="1" ht="16.5">
      <c r="D104" s="692"/>
      <c r="E104" s="693"/>
      <c r="F104" s="693"/>
      <c r="G104" s="694"/>
      <c r="H104" s="80">
        <f>H101</f>
        <v>7083</v>
      </c>
      <c r="I104" s="80">
        <v>363</v>
      </c>
      <c r="J104" s="80">
        <v>1686</v>
      </c>
      <c r="K104" s="80">
        <v>71</v>
      </c>
      <c r="L104" s="80">
        <v>73</v>
      </c>
      <c r="M104" s="80">
        <f t="shared" ref="M104:T104" si="36">M101</f>
        <v>1210</v>
      </c>
      <c r="N104" s="80">
        <f t="shared" si="36"/>
        <v>18</v>
      </c>
      <c r="O104" s="80">
        <f t="shared" si="36"/>
        <v>0</v>
      </c>
      <c r="P104" s="80">
        <f t="shared" si="36"/>
        <v>148</v>
      </c>
      <c r="Q104" s="80">
        <f t="shared" si="36"/>
        <v>350</v>
      </c>
      <c r="R104" s="80">
        <f t="shared" si="36"/>
        <v>976</v>
      </c>
      <c r="S104" s="80">
        <f t="shared" si="36"/>
        <v>0</v>
      </c>
      <c r="T104" s="80">
        <f t="shared" si="36"/>
        <v>0</v>
      </c>
      <c r="U104" s="80">
        <f>X89</f>
        <v>0</v>
      </c>
      <c r="V104" s="80">
        <f t="shared" ref="V104:Y104" si="37">Y89</f>
        <v>0</v>
      </c>
      <c r="W104" s="80">
        <f t="shared" si="37"/>
        <v>0</v>
      </c>
      <c r="X104" s="80">
        <f t="shared" si="37"/>
        <v>0</v>
      </c>
      <c r="Y104" s="80">
        <f t="shared" si="37"/>
        <v>0</v>
      </c>
      <c r="Z104" s="80">
        <f>AC101</f>
        <v>0</v>
      </c>
      <c r="AA104" s="80">
        <f>AD101</f>
        <v>162</v>
      </c>
      <c r="AB104" s="80">
        <f>SUM(I104:AA104)</f>
        <v>5057</v>
      </c>
    </row>
    <row r="105" spans="1:31" s="72" customFormat="1" ht="16.5">
      <c r="F105" s="83"/>
      <c r="G105" s="83"/>
    </row>
    <row r="106" spans="1:31" s="72" customFormat="1" ht="30.75" customHeight="1">
      <c r="C106" s="86" t="s">
        <v>69</v>
      </c>
      <c r="D106" s="695" t="s">
        <v>70</v>
      </c>
      <c r="E106" s="695"/>
      <c r="F106" s="695"/>
      <c r="G106" s="695"/>
      <c r="H106" s="87" t="s">
        <v>8</v>
      </c>
      <c r="I106" s="696" t="s">
        <v>71</v>
      </c>
      <c r="J106" s="696"/>
      <c r="K106" s="649" t="s">
        <v>10</v>
      </c>
      <c r="L106" s="650" t="s">
        <v>12</v>
      </c>
      <c r="M106" s="79" t="s">
        <v>13</v>
      </c>
      <c r="N106" s="79" t="s">
        <v>14</v>
      </c>
      <c r="O106" s="79" t="s">
        <v>15</v>
      </c>
      <c r="P106" s="79" t="s">
        <v>16</v>
      </c>
      <c r="Q106" s="79" t="s">
        <v>17</v>
      </c>
      <c r="R106" s="79" t="s">
        <v>18</v>
      </c>
      <c r="S106" s="79" t="s">
        <v>19</v>
      </c>
      <c r="T106" s="79" t="s">
        <v>20</v>
      </c>
      <c r="U106" s="79" t="s">
        <v>24</v>
      </c>
      <c r="V106" s="79" t="s">
        <v>25</v>
      </c>
      <c r="W106" s="79" t="s">
        <v>26</v>
      </c>
      <c r="X106" s="79" t="s">
        <v>27</v>
      </c>
      <c r="Y106" s="79" t="s">
        <v>28</v>
      </c>
      <c r="Z106" s="79" t="s">
        <v>29</v>
      </c>
      <c r="AA106" s="79" t="s">
        <v>30</v>
      </c>
      <c r="AB106" s="79" t="s">
        <v>31</v>
      </c>
    </row>
    <row r="107" spans="1:31" s="72" customFormat="1" ht="16.5" customHeight="1">
      <c r="D107" s="695"/>
      <c r="E107" s="695"/>
      <c r="F107" s="695"/>
      <c r="G107" s="695"/>
      <c r="H107" s="80">
        <f>H101</f>
        <v>7083</v>
      </c>
      <c r="I107" s="697">
        <f>I104+K104</f>
        <v>434</v>
      </c>
      <c r="J107" s="697"/>
      <c r="K107" s="46">
        <f>J104</f>
        <v>1686</v>
      </c>
      <c r="L107" s="354">
        <f>L104</f>
        <v>73</v>
      </c>
      <c r="M107" s="80">
        <f>M104</f>
        <v>1210</v>
      </c>
      <c r="N107" s="80">
        <f t="shared" ref="N107:R107" si="38">N104</f>
        <v>18</v>
      </c>
      <c r="O107" s="80" t="s">
        <v>799</v>
      </c>
      <c r="P107" s="80">
        <f t="shared" si="38"/>
        <v>148</v>
      </c>
      <c r="Q107" s="80">
        <f t="shared" si="38"/>
        <v>350</v>
      </c>
      <c r="R107" s="80">
        <f t="shared" si="38"/>
        <v>976</v>
      </c>
      <c r="S107" s="80" t="s">
        <v>799</v>
      </c>
      <c r="T107" s="294" t="s">
        <v>799</v>
      </c>
      <c r="U107" s="294" t="s">
        <v>799</v>
      </c>
      <c r="V107" s="294" t="s">
        <v>799</v>
      </c>
      <c r="W107" s="294" t="s">
        <v>799</v>
      </c>
      <c r="X107" s="294" t="s">
        <v>799</v>
      </c>
      <c r="Y107" s="294" t="s">
        <v>799</v>
      </c>
      <c r="Z107" s="80">
        <f>Z104</f>
        <v>0</v>
      </c>
      <c r="AA107" s="80">
        <f>AA104</f>
        <v>162</v>
      </c>
      <c r="AB107" s="80">
        <f>SUM(I107:AA107)</f>
        <v>5057</v>
      </c>
    </row>
    <row r="110" spans="1:31" s="72" customFormat="1" ht="16.5">
      <c r="A110" s="77" t="s">
        <v>1</v>
      </c>
      <c r="B110" s="71" t="s">
        <v>2</v>
      </c>
      <c r="C110" s="78" t="s">
        <v>3</v>
      </c>
      <c r="D110" s="77" t="s">
        <v>4</v>
      </c>
      <c r="E110" s="77" t="s">
        <v>5</v>
      </c>
      <c r="F110" s="70" t="s">
        <v>6</v>
      </c>
      <c r="G110" s="70" t="s">
        <v>7</v>
      </c>
      <c r="H110" s="70" t="s">
        <v>8</v>
      </c>
      <c r="I110" s="79" t="s">
        <v>9</v>
      </c>
      <c r="J110" s="79" t="s">
        <v>10</v>
      </c>
      <c r="K110" s="79" t="s">
        <v>11</v>
      </c>
      <c r="L110" s="79" t="s">
        <v>12</v>
      </c>
      <c r="M110" s="79" t="s">
        <v>13</v>
      </c>
      <c r="N110" s="79" t="s">
        <v>14</v>
      </c>
      <c r="O110" s="79" t="s">
        <v>15</v>
      </c>
      <c r="P110" s="79" t="s">
        <v>16</v>
      </c>
      <c r="Q110" s="79" t="s">
        <v>17</v>
      </c>
      <c r="R110" s="79" t="s">
        <v>18</v>
      </c>
      <c r="S110" s="79" t="s">
        <v>19</v>
      </c>
      <c r="T110" s="79" t="s">
        <v>20</v>
      </c>
      <c r="U110" s="81" t="s">
        <v>21</v>
      </c>
      <c r="V110" s="81" t="s">
        <v>22</v>
      </c>
      <c r="W110" s="81" t="s">
        <v>23</v>
      </c>
      <c r="X110" s="79" t="s">
        <v>24</v>
      </c>
      <c r="Y110" s="79" t="s">
        <v>25</v>
      </c>
      <c r="Z110" s="79" t="s">
        <v>26</v>
      </c>
      <c r="AA110" s="79" t="s">
        <v>27</v>
      </c>
      <c r="AB110" s="79" t="s">
        <v>28</v>
      </c>
      <c r="AC110" s="79" t="s">
        <v>29</v>
      </c>
      <c r="AD110" s="79" t="s">
        <v>30</v>
      </c>
      <c r="AE110" s="79" t="s">
        <v>31</v>
      </c>
    </row>
    <row r="111" spans="1:31" s="72" customFormat="1" ht="16.5">
      <c r="A111" s="73">
        <v>1</v>
      </c>
      <c r="B111" s="74">
        <v>16</v>
      </c>
      <c r="C111" s="85">
        <v>360</v>
      </c>
      <c r="D111" s="75" t="s">
        <v>366</v>
      </c>
      <c r="E111" s="75" t="s">
        <v>366</v>
      </c>
      <c r="F111" s="84">
        <v>1650</v>
      </c>
      <c r="G111" s="75" t="s">
        <v>33</v>
      </c>
      <c r="H111" s="76">
        <v>659</v>
      </c>
      <c r="I111" s="80">
        <v>8</v>
      </c>
      <c r="J111" s="80">
        <v>240</v>
      </c>
      <c r="K111" s="80">
        <v>147</v>
      </c>
      <c r="L111" s="80">
        <v>3</v>
      </c>
      <c r="M111" s="80">
        <v>9</v>
      </c>
      <c r="N111" s="80">
        <v>2</v>
      </c>
      <c r="O111" s="80">
        <v>0</v>
      </c>
      <c r="P111" s="80">
        <v>0</v>
      </c>
      <c r="Q111" s="80">
        <v>0</v>
      </c>
      <c r="R111" s="80">
        <v>19</v>
      </c>
      <c r="S111" s="80">
        <v>0</v>
      </c>
      <c r="T111" s="80">
        <v>0</v>
      </c>
      <c r="U111" s="82">
        <v>6</v>
      </c>
      <c r="V111" s="82">
        <v>7</v>
      </c>
      <c r="W111" s="82">
        <v>0</v>
      </c>
      <c r="X111" s="80">
        <v>0</v>
      </c>
      <c r="Y111" s="80">
        <v>0</v>
      </c>
      <c r="Z111" s="80">
        <v>0</v>
      </c>
      <c r="AA111" s="80">
        <v>0</v>
      </c>
      <c r="AB111" s="80">
        <v>0</v>
      </c>
      <c r="AC111" s="80">
        <v>0</v>
      </c>
      <c r="AD111" s="80">
        <v>24</v>
      </c>
      <c r="AE111" s="80">
        <f>SUM(I111:AD111)</f>
        <v>465</v>
      </c>
    </row>
    <row r="112" spans="1:31" s="72" customFormat="1" ht="16.5">
      <c r="A112" s="73">
        <v>2</v>
      </c>
      <c r="B112" s="74">
        <v>16</v>
      </c>
      <c r="C112" s="85">
        <v>360</v>
      </c>
      <c r="D112" s="75" t="s">
        <v>366</v>
      </c>
      <c r="E112" s="75" t="s">
        <v>366</v>
      </c>
      <c r="F112" s="84">
        <v>1650</v>
      </c>
      <c r="G112" s="75" t="s">
        <v>34</v>
      </c>
      <c r="H112" s="76">
        <v>659</v>
      </c>
      <c r="I112" s="80">
        <v>16</v>
      </c>
      <c r="J112" s="80">
        <v>187</v>
      </c>
      <c r="K112" s="80">
        <v>203</v>
      </c>
      <c r="L112" s="80">
        <v>2</v>
      </c>
      <c r="M112" s="80">
        <v>8</v>
      </c>
      <c r="N112" s="80">
        <v>3</v>
      </c>
      <c r="O112" s="80">
        <v>0</v>
      </c>
      <c r="P112" s="80">
        <v>0</v>
      </c>
      <c r="Q112" s="80">
        <v>0</v>
      </c>
      <c r="R112" s="80">
        <v>17</v>
      </c>
      <c r="S112" s="80">
        <v>0</v>
      </c>
      <c r="T112" s="80">
        <v>0</v>
      </c>
      <c r="U112" s="82">
        <v>6</v>
      </c>
      <c r="V112" s="82">
        <v>4</v>
      </c>
      <c r="W112" s="82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0</v>
      </c>
      <c r="AC112" s="80">
        <v>0</v>
      </c>
      <c r="AD112" s="80">
        <v>12</v>
      </c>
      <c r="AE112" s="80">
        <f t="shared" ref="AE112:AE115" si="39">SUM(I112:AD112)</f>
        <v>458</v>
      </c>
    </row>
    <row r="113" spans="1:31" s="72" customFormat="1" ht="16.5">
      <c r="A113" s="73">
        <v>3</v>
      </c>
      <c r="B113" s="74">
        <v>16</v>
      </c>
      <c r="C113" s="85">
        <v>360</v>
      </c>
      <c r="D113" s="75" t="s">
        <v>366</v>
      </c>
      <c r="E113" s="75" t="s">
        <v>367</v>
      </c>
      <c r="F113" s="84">
        <v>1650</v>
      </c>
      <c r="G113" s="75" t="s">
        <v>81</v>
      </c>
      <c r="H113" s="76">
        <v>396</v>
      </c>
      <c r="I113" s="80">
        <v>3</v>
      </c>
      <c r="J113" s="80">
        <v>119</v>
      </c>
      <c r="K113" s="80">
        <v>111</v>
      </c>
      <c r="L113" s="80">
        <v>1</v>
      </c>
      <c r="M113" s="80">
        <v>1</v>
      </c>
      <c r="N113" s="80">
        <v>1</v>
      </c>
      <c r="O113" s="80">
        <v>0</v>
      </c>
      <c r="P113" s="80">
        <v>0</v>
      </c>
      <c r="Q113" s="80">
        <v>0</v>
      </c>
      <c r="R113" s="80">
        <v>12</v>
      </c>
      <c r="S113" s="80">
        <v>0</v>
      </c>
      <c r="T113" s="80">
        <v>0</v>
      </c>
      <c r="U113" s="82">
        <v>3</v>
      </c>
      <c r="V113" s="82">
        <v>3</v>
      </c>
      <c r="W113" s="82">
        <v>0</v>
      </c>
      <c r="X113" s="80">
        <v>0</v>
      </c>
      <c r="Y113" s="80">
        <v>0</v>
      </c>
      <c r="Z113" s="80">
        <v>0</v>
      </c>
      <c r="AA113" s="80">
        <v>0</v>
      </c>
      <c r="AB113" s="80">
        <v>0</v>
      </c>
      <c r="AC113" s="80">
        <v>0</v>
      </c>
      <c r="AD113" s="80">
        <v>5</v>
      </c>
      <c r="AE113" s="80">
        <f t="shared" si="39"/>
        <v>259</v>
      </c>
    </row>
    <row r="114" spans="1:31" s="72" customFormat="1" ht="16.5">
      <c r="A114" s="73">
        <v>4</v>
      </c>
      <c r="B114" s="74">
        <v>16</v>
      </c>
      <c r="C114" s="85">
        <v>360</v>
      </c>
      <c r="D114" s="75" t="s">
        <v>366</v>
      </c>
      <c r="E114" s="75" t="s">
        <v>366</v>
      </c>
      <c r="F114" s="84">
        <v>1651</v>
      </c>
      <c r="G114" s="75" t="s">
        <v>33</v>
      </c>
      <c r="H114" s="76">
        <v>601</v>
      </c>
      <c r="I114" s="80">
        <v>27</v>
      </c>
      <c r="J114" s="80">
        <v>199</v>
      </c>
      <c r="K114" s="80">
        <v>148</v>
      </c>
      <c r="L114" s="80">
        <v>5</v>
      </c>
      <c r="M114" s="80">
        <v>6</v>
      </c>
      <c r="N114" s="80">
        <v>2</v>
      </c>
      <c r="O114" s="80">
        <v>0</v>
      </c>
      <c r="P114" s="80">
        <v>0</v>
      </c>
      <c r="Q114" s="80">
        <v>0</v>
      </c>
      <c r="R114" s="80">
        <v>30</v>
      </c>
      <c r="S114" s="80">
        <v>0</v>
      </c>
      <c r="T114" s="80">
        <v>0</v>
      </c>
      <c r="U114" s="82">
        <v>0</v>
      </c>
      <c r="V114" s="82">
        <v>0</v>
      </c>
      <c r="W114" s="82">
        <v>0</v>
      </c>
      <c r="X114" s="80">
        <v>0</v>
      </c>
      <c r="Y114" s="80">
        <v>0</v>
      </c>
      <c r="Z114" s="80">
        <v>0</v>
      </c>
      <c r="AA114" s="80">
        <v>0</v>
      </c>
      <c r="AB114" s="80">
        <v>0</v>
      </c>
      <c r="AC114" s="80">
        <v>0</v>
      </c>
      <c r="AD114" s="80">
        <v>7</v>
      </c>
      <c r="AE114" s="80">
        <f t="shared" si="39"/>
        <v>424</v>
      </c>
    </row>
    <row r="115" spans="1:31" s="72" customFormat="1" ht="16.5">
      <c r="A115" s="73">
        <v>5</v>
      </c>
      <c r="B115" s="74">
        <v>16</v>
      </c>
      <c r="C115" s="85">
        <v>360</v>
      </c>
      <c r="D115" s="75" t="s">
        <v>366</v>
      </c>
      <c r="E115" s="75" t="s">
        <v>366</v>
      </c>
      <c r="F115" s="84">
        <v>1651</v>
      </c>
      <c r="G115" s="75" t="s">
        <v>34</v>
      </c>
      <c r="H115" s="76">
        <v>601</v>
      </c>
      <c r="I115" s="80">
        <v>19</v>
      </c>
      <c r="J115" s="80">
        <v>146</v>
      </c>
      <c r="K115" s="80">
        <v>182</v>
      </c>
      <c r="L115" s="80">
        <v>2</v>
      </c>
      <c r="M115" s="80">
        <v>11</v>
      </c>
      <c r="N115" s="80">
        <v>1</v>
      </c>
      <c r="O115" s="80">
        <v>0</v>
      </c>
      <c r="P115" s="80">
        <v>0</v>
      </c>
      <c r="Q115" s="80">
        <v>0</v>
      </c>
      <c r="R115" s="80">
        <v>26</v>
      </c>
      <c r="S115" s="80">
        <v>0</v>
      </c>
      <c r="T115" s="80">
        <v>0</v>
      </c>
      <c r="U115" s="82">
        <v>2</v>
      </c>
      <c r="V115" s="82">
        <v>3</v>
      </c>
      <c r="W115" s="82">
        <v>0</v>
      </c>
      <c r="X115" s="80">
        <v>0</v>
      </c>
      <c r="Y115" s="80">
        <v>0</v>
      </c>
      <c r="Z115" s="80">
        <v>0</v>
      </c>
      <c r="AA115" s="80">
        <v>0</v>
      </c>
      <c r="AB115" s="80">
        <v>0</v>
      </c>
      <c r="AC115" s="80">
        <v>0</v>
      </c>
      <c r="AD115" s="80">
        <v>18</v>
      </c>
      <c r="AE115" s="80">
        <f t="shared" si="39"/>
        <v>410</v>
      </c>
    </row>
    <row r="116" spans="1:31" s="72" customFormat="1" ht="16.5">
      <c r="C116" s="86" t="s">
        <v>65</v>
      </c>
      <c r="D116" s="688" t="s">
        <v>66</v>
      </c>
      <c r="E116" s="688"/>
      <c r="F116" s="89"/>
      <c r="G116" s="89"/>
      <c r="H116" s="88">
        <f t="shared" ref="H116:AE116" si="40">SUM(H111:H115)</f>
        <v>2916</v>
      </c>
      <c r="I116" s="88">
        <f t="shared" si="40"/>
        <v>73</v>
      </c>
      <c r="J116" s="88">
        <f t="shared" si="40"/>
        <v>891</v>
      </c>
      <c r="K116" s="88">
        <f t="shared" si="40"/>
        <v>791</v>
      </c>
      <c r="L116" s="88">
        <f t="shared" si="40"/>
        <v>13</v>
      </c>
      <c r="M116" s="88">
        <f t="shared" si="40"/>
        <v>35</v>
      </c>
      <c r="N116" s="88">
        <f t="shared" si="40"/>
        <v>9</v>
      </c>
      <c r="O116" s="88">
        <f t="shared" si="40"/>
        <v>0</v>
      </c>
      <c r="P116" s="88">
        <f t="shared" si="40"/>
        <v>0</v>
      </c>
      <c r="Q116" s="88">
        <f t="shared" si="40"/>
        <v>0</v>
      </c>
      <c r="R116" s="88">
        <f t="shared" si="40"/>
        <v>104</v>
      </c>
      <c r="S116" s="88">
        <f t="shared" si="40"/>
        <v>0</v>
      </c>
      <c r="T116" s="88">
        <f t="shared" si="40"/>
        <v>0</v>
      </c>
      <c r="U116" s="88">
        <f t="shared" si="40"/>
        <v>17</v>
      </c>
      <c r="V116" s="88">
        <f t="shared" si="40"/>
        <v>17</v>
      </c>
      <c r="W116" s="88">
        <f t="shared" si="40"/>
        <v>0</v>
      </c>
      <c r="X116" s="88">
        <f t="shared" si="40"/>
        <v>0</v>
      </c>
      <c r="Y116" s="88">
        <f t="shared" si="40"/>
        <v>0</v>
      </c>
      <c r="Z116" s="88">
        <f t="shared" si="40"/>
        <v>0</v>
      </c>
      <c r="AA116" s="88">
        <f t="shared" si="40"/>
        <v>0</v>
      </c>
      <c r="AB116" s="88">
        <f t="shared" si="40"/>
        <v>0</v>
      </c>
      <c r="AC116" s="88">
        <f t="shared" si="40"/>
        <v>0</v>
      </c>
      <c r="AD116" s="88">
        <f t="shared" si="40"/>
        <v>66</v>
      </c>
      <c r="AE116" s="88">
        <f t="shared" si="40"/>
        <v>2016</v>
      </c>
    </row>
    <row r="117" spans="1:31" s="72" customFormat="1" ht="16.5">
      <c r="F117" s="83"/>
      <c r="G117" s="83"/>
      <c r="U117" s="72">
        <f>U116/2</f>
        <v>8.5</v>
      </c>
      <c r="V117" s="72">
        <f>V116/2</f>
        <v>8.5</v>
      </c>
    </row>
    <row r="118" spans="1:31" s="72" customFormat="1" ht="16.5">
      <c r="C118" s="86" t="s">
        <v>67</v>
      </c>
      <c r="D118" s="689" t="s">
        <v>68</v>
      </c>
      <c r="E118" s="690"/>
      <c r="F118" s="690"/>
      <c r="G118" s="691"/>
      <c r="H118" s="87" t="s">
        <v>8</v>
      </c>
      <c r="I118" s="79" t="s">
        <v>9</v>
      </c>
      <c r="J118" s="79" t="s">
        <v>10</v>
      </c>
      <c r="K118" s="79" t="s">
        <v>11</v>
      </c>
      <c r="L118" s="79" t="s">
        <v>12</v>
      </c>
      <c r="M118" s="79" t="s">
        <v>13</v>
      </c>
      <c r="N118" s="79" t="s">
        <v>14</v>
      </c>
      <c r="O118" s="79" t="s">
        <v>15</v>
      </c>
      <c r="P118" s="79" t="s">
        <v>16</v>
      </c>
      <c r="Q118" s="79" t="s">
        <v>17</v>
      </c>
      <c r="R118" s="79" t="s">
        <v>18</v>
      </c>
      <c r="S118" s="79" t="s">
        <v>19</v>
      </c>
      <c r="T118" s="79" t="s">
        <v>20</v>
      </c>
      <c r="U118" s="79" t="s">
        <v>24</v>
      </c>
      <c r="V118" s="79" t="s">
        <v>25</v>
      </c>
      <c r="W118" s="79" t="s">
        <v>26</v>
      </c>
      <c r="X118" s="79" t="s">
        <v>27</v>
      </c>
      <c r="Y118" s="79" t="s">
        <v>28</v>
      </c>
      <c r="Z118" s="79" t="s">
        <v>29</v>
      </c>
      <c r="AA118" s="79" t="s">
        <v>30</v>
      </c>
      <c r="AB118" s="79" t="s">
        <v>31</v>
      </c>
    </row>
    <row r="119" spans="1:31" s="72" customFormat="1" ht="16.5">
      <c r="D119" s="692"/>
      <c r="E119" s="693"/>
      <c r="F119" s="693"/>
      <c r="G119" s="694"/>
      <c r="H119" s="80">
        <f>H116</f>
        <v>2916</v>
      </c>
      <c r="I119" s="72">
        <f>I116+8</f>
        <v>81</v>
      </c>
      <c r="J119" s="72">
        <f>J116+9</f>
        <v>900</v>
      </c>
      <c r="K119" s="72">
        <f>K116+9</f>
        <v>800</v>
      </c>
      <c r="L119" s="72">
        <f>L116+8</f>
        <v>21</v>
      </c>
      <c r="M119" s="80">
        <f t="shared" ref="M119:T119" si="41">M116</f>
        <v>35</v>
      </c>
      <c r="N119" s="80">
        <v>9</v>
      </c>
      <c r="O119" s="80">
        <f t="shared" si="41"/>
        <v>0</v>
      </c>
      <c r="P119" s="80">
        <f t="shared" si="41"/>
        <v>0</v>
      </c>
      <c r="Q119" s="80">
        <f t="shared" si="41"/>
        <v>0</v>
      </c>
      <c r="R119" s="80">
        <f t="shared" si="41"/>
        <v>104</v>
      </c>
      <c r="S119" s="80">
        <f t="shared" si="41"/>
        <v>0</v>
      </c>
      <c r="T119" s="80">
        <f t="shared" si="41"/>
        <v>0</v>
      </c>
      <c r="U119" s="80">
        <f>X111</f>
        <v>0</v>
      </c>
      <c r="V119" s="80">
        <f>Y111</f>
        <v>0</v>
      </c>
      <c r="W119" s="80">
        <f>Z111</f>
        <v>0</v>
      </c>
      <c r="X119" s="80">
        <f>AA111</f>
        <v>0</v>
      </c>
      <c r="Y119" s="80">
        <f>AB111</f>
        <v>0</v>
      </c>
      <c r="Z119" s="80">
        <f>AC116</f>
        <v>0</v>
      </c>
      <c r="AA119" s="80">
        <f>AD116</f>
        <v>66</v>
      </c>
      <c r="AB119" s="80">
        <f>SUM(I119:AA119)</f>
        <v>2016</v>
      </c>
    </row>
    <row r="120" spans="1:31" s="72" customFormat="1" ht="16.5">
      <c r="F120" s="83"/>
      <c r="G120" s="83"/>
    </row>
    <row r="121" spans="1:31" s="72" customFormat="1" ht="30.75" customHeight="1">
      <c r="C121" s="86" t="s">
        <v>69</v>
      </c>
      <c r="D121" s="695" t="s">
        <v>70</v>
      </c>
      <c r="E121" s="695"/>
      <c r="F121" s="695"/>
      <c r="G121" s="695"/>
      <c r="H121" s="87" t="s">
        <v>8</v>
      </c>
      <c r="I121" s="696" t="s">
        <v>71</v>
      </c>
      <c r="J121" s="696"/>
      <c r="K121" s="696" t="s">
        <v>72</v>
      </c>
      <c r="L121" s="696"/>
      <c r="M121" s="79" t="s">
        <v>13</v>
      </c>
      <c r="N121" s="79" t="s">
        <v>14</v>
      </c>
      <c r="O121" s="79" t="s">
        <v>15</v>
      </c>
      <c r="P121" s="79" t="s">
        <v>16</v>
      </c>
      <c r="Q121" s="79" t="s">
        <v>17</v>
      </c>
      <c r="R121" s="79" t="s">
        <v>18</v>
      </c>
      <c r="S121" s="79" t="s">
        <v>19</v>
      </c>
      <c r="T121" s="79" t="s">
        <v>20</v>
      </c>
      <c r="U121" s="79" t="s">
        <v>24</v>
      </c>
      <c r="V121" s="79" t="s">
        <v>25</v>
      </c>
      <c r="W121" s="79" t="s">
        <v>26</v>
      </c>
      <c r="X121" s="79" t="s">
        <v>27</v>
      </c>
      <c r="Y121" s="79" t="s">
        <v>28</v>
      </c>
      <c r="Z121" s="79" t="s">
        <v>29</v>
      </c>
      <c r="AA121" s="79" t="s">
        <v>30</v>
      </c>
      <c r="AB121" s="79" t="s">
        <v>31</v>
      </c>
    </row>
    <row r="122" spans="1:31" s="72" customFormat="1" ht="16.5">
      <c r="D122" s="695"/>
      <c r="E122" s="695"/>
      <c r="F122" s="695"/>
      <c r="G122" s="695"/>
      <c r="H122" s="80">
        <f>H116</f>
        <v>2916</v>
      </c>
      <c r="I122" s="697">
        <f>I119+K119</f>
        <v>881</v>
      </c>
      <c r="J122" s="697"/>
      <c r="K122" s="697">
        <f>J119+L119</f>
        <v>921</v>
      </c>
      <c r="L122" s="697"/>
      <c r="M122" s="80">
        <f>M119</f>
        <v>35</v>
      </c>
      <c r="N122" s="80">
        <f t="shared" ref="N122:R122" si="42">N119</f>
        <v>9</v>
      </c>
      <c r="O122" s="80" t="s">
        <v>799</v>
      </c>
      <c r="P122" s="80" t="s">
        <v>799</v>
      </c>
      <c r="Q122" s="80" t="s">
        <v>799</v>
      </c>
      <c r="R122" s="80">
        <f t="shared" si="42"/>
        <v>104</v>
      </c>
      <c r="S122" s="510" t="s">
        <v>799</v>
      </c>
      <c r="T122" s="510" t="s">
        <v>799</v>
      </c>
      <c r="U122" s="510" t="s">
        <v>799</v>
      </c>
      <c r="V122" s="510" t="s">
        <v>799</v>
      </c>
      <c r="W122" s="510" t="s">
        <v>799</v>
      </c>
      <c r="X122" s="510" t="s">
        <v>799</v>
      </c>
      <c r="Y122" s="510" t="s">
        <v>799</v>
      </c>
      <c r="Z122" s="80">
        <f>Z119</f>
        <v>0</v>
      </c>
      <c r="AA122" s="80">
        <f>AA119</f>
        <v>66</v>
      </c>
      <c r="AB122" s="80">
        <f>SUM(I122:AA122)</f>
        <v>2016</v>
      </c>
    </row>
    <row r="125" spans="1:31" s="286" customFormat="1" ht="16.5">
      <c r="A125" s="291" t="s">
        <v>1</v>
      </c>
      <c r="B125" s="285" t="s">
        <v>2</v>
      </c>
      <c r="C125" s="292" t="s">
        <v>3</v>
      </c>
      <c r="D125" s="291" t="s">
        <v>4</v>
      </c>
      <c r="E125" s="291" t="s">
        <v>5</v>
      </c>
      <c r="F125" s="284" t="s">
        <v>6</v>
      </c>
      <c r="G125" s="284" t="s">
        <v>7</v>
      </c>
      <c r="H125" s="284" t="s">
        <v>8</v>
      </c>
      <c r="I125" s="293" t="s">
        <v>9</v>
      </c>
      <c r="J125" s="293" t="s">
        <v>10</v>
      </c>
      <c r="K125" s="293" t="s">
        <v>11</v>
      </c>
      <c r="L125" s="293" t="s">
        <v>12</v>
      </c>
      <c r="M125" s="293" t="s">
        <v>13</v>
      </c>
      <c r="N125" s="293" t="s">
        <v>14</v>
      </c>
      <c r="O125" s="293" t="s">
        <v>15</v>
      </c>
      <c r="P125" s="293" t="s">
        <v>16</v>
      </c>
      <c r="Q125" s="293" t="s">
        <v>17</v>
      </c>
      <c r="R125" s="293" t="s">
        <v>18</v>
      </c>
      <c r="S125" s="293" t="s">
        <v>19</v>
      </c>
      <c r="T125" s="293" t="s">
        <v>20</v>
      </c>
      <c r="U125" s="295" t="s">
        <v>21</v>
      </c>
      <c r="V125" s="295" t="s">
        <v>22</v>
      </c>
      <c r="W125" s="295" t="s">
        <v>23</v>
      </c>
      <c r="X125" s="293" t="s">
        <v>24</v>
      </c>
      <c r="Y125" s="293" t="s">
        <v>25</v>
      </c>
      <c r="Z125" s="293" t="s">
        <v>26</v>
      </c>
      <c r="AA125" s="293" t="s">
        <v>27</v>
      </c>
      <c r="AB125" s="293" t="s">
        <v>28</v>
      </c>
      <c r="AC125" s="293" t="s">
        <v>29</v>
      </c>
      <c r="AD125" s="293" t="s">
        <v>30</v>
      </c>
      <c r="AE125" s="293" t="s">
        <v>31</v>
      </c>
    </row>
    <row r="126" spans="1:31" s="286" customFormat="1" ht="16.5">
      <c r="A126" s="287">
        <v>1</v>
      </c>
      <c r="B126" s="288">
        <v>16</v>
      </c>
      <c r="C126" s="299" t="s">
        <v>709</v>
      </c>
      <c r="D126" s="289" t="s">
        <v>710</v>
      </c>
      <c r="E126" s="289"/>
      <c r="F126" s="298">
        <v>1738</v>
      </c>
      <c r="G126" s="289" t="s">
        <v>33</v>
      </c>
      <c r="H126" s="290">
        <v>550</v>
      </c>
      <c r="I126" s="294">
        <v>26</v>
      </c>
      <c r="J126" s="294">
        <v>135</v>
      </c>
      <c r="K126" s="294">
        <v>107</v>
      </c>
      <c r="L126" s="294">
        <v>5</v>
      </c>
      <c r="M126" s="294"/>
      <c r="N126" s="294"/>
      <c r="O126" s="294"/>
      <c r="P126" s="294"/>
      <c r="Q126" s="294"/>
      <c r="R126" s="294">
        <v>97</v>
      </c>
      <c r="S126" s="294"/>
      <c r="T126" s="294"/>
      <c r="U126" s="296">
        <v>5</v>
      </c>
      <c r="V126" s="296">
        <v>7</v>
      </c>
      <c r="W126" s="296"/>
      <c r="X126" s="294"/>
      <c r="Y126" s="294"/>
      <c r="Z126" s="294"/>
      <c r="AA126" s="294"/>
      <c r="AB126" s="294"/>
      <c r="AC126" s="294">
        <v>0</v>
      </c>
      <c r="AD126" s="294">
        <v>15</v>
      </c>
      <c r="AE126" s="294">
        <f>SUM(I126:AD126)</f>
        <v>397</v>
      </c>
    </row>
    <row r="127" spans="1:31" s="286" customFormat="1" ht="16.5">
      <c r="A127" s="287">
        <v>2</v>
      </c>
      <c r="B127" s="288">
        <v>16</v>
      </c>
      <c r="C127" s="299">
        <v>2</v>
      </c>
      <c r="D127" s="289" t="s">
        <v>710</v>
      </c>
      <c r="E127" s="289"/>
      <c r="F127" s="298">
        <v>1738</v>
      </c>
      <c r="G127" s="289" t="s">
        <v>34</v>
      </c>
      <c r="H127" s="290">
        <v>550</v>
      </c>
      <c r="I127" s="294">
        <v>24</v>
      </c>
      <c r="J127" s="294">
        <v>126</v>
      </c>
      <c r="K127" s="294">
        <v>122</v>
      </c>
      <c r="L127" s="294">
        <v>0</v>
      </c>
      <c r="M127" s="294"/>
      <c r="N127" s="294"/>
      <c r="O127" s="294"/>
      <c r="P127" s="294"/>
      <c r="Q127" s="294"/>
      <c r="R127" s="294">
        <v>87</v>
      </c>
      <c r="S127" s="294"/>
      <c r="T127" s="294"/>
      <c r="U127" s="296">
        <v>15</v>
      </c>
      <c r="V127" s="296">
        <v>4</v>
      </c>
      <c r="W127" s="296"/>
      <c r="X127" s="294"/>
      <c r="Y127" s="294"/>
      <c r="Z127" s="294"/>
      <c r="AA127" s="294"/>
      <c r="AB127" s="294"/>
      <c r="AC127" s="294"/>
      <c r="AD127" s="294">
        <v>8</v>
      </c>
      <c r="AE127" s="294">
        <f t="shared" ref="AE127:AE130" si="43">SUM(I127:AD127)</f>
        <v>386</v>
      </c>
    </row>
    <row r="128" spans="1:31" s="286" customFormat="1" ht="16.5">
      <c r="A128" s="287">
        <v>3</v>
      </c>
      <c r="B128" s="288">
        <v>16</v>
      </c>
      <c r="C128" s="299">
        <v>2</v>
      </c>
      <c r="D128" s="289" t="s">
        <v>710</v>
      </c>
      <c r="E128" s="289"/>
      <c r="F128" s="298">
        <v>1739</v>
      </c>
      <c r="G128" s="289" t="s">
        <v>33</v>
      </c>
      <c r="H128" s="290">
        <v>530</v>
      </c>
      <c r="I128" s="294">
        <v>19</v>
      </c>
      <c r="J128" s="294">
        <v>123</v>
      </c>
      <c r="K128" s="294">
        <v>113</v>
      </c>
      <c r="L128" s="294">
        <v>6</v>
      </c>
      <c r="M128" s="294"/>
      <c r="N128" s="294"/>
      <c r="O128" s="294"/>
      <c r="P128" s="294"/>
      <c r="Q128" s="294"/>
      <c r="R128" s="294">
        <v>58</v>
      </c>
      <c r="S128" s="294"/>
      <c r="T128" s="294"/>
      <c r="U128" s="296">
        <v>4</v>
      </c>
      <c r="V128" s="296">
        <v>3</v>
      </c>
      <c r="W128" s="296"/>
      <c r="X128" s="294"/>
      <c r="Y128" s="294"/>
      <c r="Z128" s="294"/>
      <c r="AA128" s="294"/>
      <c r="AB128" s="294"/>
      <c r="AC128" s="294"/>
      <c r="AD128" s="294">
        <v>19</v>
      </c>
      <c r="AE128" s="294">
        <f t="shared" si="43"/>
        <v>345</v>
      </c>
    </row>
    <row r="129" spans="1:31" s="286" customFormat="1" ht="16.5">
      <c r="A129" s="287">
        <v>4</v>
      </c>
      <c r="B129" s="288">
        <v>16</v>
      </c>
      <c r="C129" s="299">
        <v>2</v>
      </c>
      <c r="D129" s="289" t="s">
        <v>710</v>
      </c>
      <c r="E129" s="289"/>
      <c r="F129" s="298">
        <v>1739</v>
      </c>
      <c r="G129" s="289" t="s">
        <v>34</v>
      </c>
      <c r="H129" s="290">
        <v>529</v>
      </c>
      <c r="I129" s="294">
        <v>29</v>
      </c>
      <c r="J129" s="294">
        <v>121</v>
      </c>
      <c r="K129" s="294">
        <v>125</v>
      </c>
      <c r="L129" s="294">
        <v>4</v>
      </c>
      <c r="M129" s="294"/>
      <c r="N129" s="294"/>
      <c r="O129" s="294"/>
      <c r="P129" s="294"/>
      <c r="Q129" s="294"/>
      <c r="R129" s="294">
        <v>64</v>
      </c>
      <c r="S129" s="294"/>
      <c r="T129" s="294"/>
      <c r="U129" s="296">
        <v>6</v>
      </c>
      <c r="V129" s="296">
        <v>4</v>
      </c>
      <c r="W129" s="296"/>
      <c r="X129" s="294"/>
      <c r="Y129" s="294"/>
      <c r="Z129" s="294"/>
      <c r="AA129" s="294"/>
      <c r="AB129" s="294"/>
      <c r="AC129" s="294"/>
      <c r="AD129" s="294">
        <v>12</v>
      </c>
      <c r="AE129" s="294">
        <f t="shared" si="43"/>
        <v>365</v>
      </c>
    </row>
    <row r="130" spans="1:31" s="286" customFormat="1" ht="16.5">
      <c r="A130" s="287">
        <v>5</v>
      </c>
      <c r="B130" s="288">
        <v>16</v>
      </c>
      <c r="C130" s="299">
        <v>2</v>
      </c>
      <c r="D130" s="289" t="s">
        <v>710</v>
      </c>
      <c r="E130" s="289"/>
      <c r="F130" s="298">
        <v>1740</v>
      </c>
      <c r="G130" s="289" t="s">
        <v>33</v>
      </c>
      <c r="H130" s="290">
        <v>296</v>
      </c>
      <c r="I130" s="294">
        <v>36</v>
      </c>
      <c r="J130" s="294">
        <v>63</v>
      </c>
      <c r="K130" s="294">
        <v>45</v>
      </c>
      <c r="L130" s="294">
        <v>2</v>
      </c>
      <c r="M130" s="294"/>
      <c r="N130" s="294"/>
      <c r="O130" s="294"/>
      <c r="P130" s="294"/>
      <c r="Q130" s="294"/>
      <c r="R130" s="294">
        <v>63</v>
      </c>
      <c r="S130" s="294"/>
      <c r="T130" s="294"/>
      <c r="U130" s="296">
        <v>3</v>
      </c>
      <c r="V130" s="296">
        <v>0</v>
      </c>
      <c r="W130" s="296"/>
      <c r="X130" s="294"/>
      <c r="Y130" s="294"/>
      <c r="Z130" s="294"/>
      <c r="AA130" s="294"/>
      <c r="AB130" s="294"/>
      <c r="AC130" s="294"/>
      <c r="AD130" s="294">
        <v>3</v>
      </c>
      <c r="AE130" s="294">
        <f t="shared" si="43"/>
        <v>215</v>
      </c>
    </row>
    <row r="131" spans="1:31" s="286" customFormat="1" ht="16.5">
      <c r="C131" s="300" t="s">
        <v>65</v>
      </c>
      <c r="D131" s="688" t="s">
        <v>66</v>
      </c>
      <c r="E131" s="688"/>
      <c r="F131" s="421"/>
      <c r="G131" s="421"/>
      <c r="H131" s="302">
        <f>SUM(H126:H130)</f>
        <v>2455</v>
      </c>
      <c r="I131" s="302">
        <f>SUM(I126:I130)</f>
        <v>134</v>
      </c>
      <c r="J131" s="302">
        <f t="shared" ref="J131:AD131" si="44">SUM(J126:J130)</f>
        <v>568</v>
      </c>
      <c r="K131" s="302">
        <f t="shared" si="44"/>
        <v>512</v>
      </c>
      <c r="L131" s="302">
        <f t="shared" si="44"/>
        <v>17</v>
      </c>
      <c r="M131" s="302">
        <f t="shared" si="44"/>
        <v>0</v>
      </c>
      <c r="N131" s="302">
        <f t="shared" si="44"/>
        <v>0</v>
      </c>
      <c r="O131" s="302">
        <f t="shared" si="44"/>
        <v>0</v>
      </c>
      <c r="P131" s="302">
        <f t="shared" si="44"/>
        <v>0</v>
      </c>
      <c r="Q131" s="302">
        <f t="shared" si="44"/>
        <v>0</v>
      </c>
      <c r="R131" s="302">
        <f t="shared" si="44"/>
        <v>369</v>
      </c>
      <c r="S131" s="302">
        <f t="shared" si="44"/>
        <v>0</v>
      </c>
      <c r="T131" s="302">
        <f t="shared" si="44"/>
        <v>0</v>
      </c>
      <c r="U131" s="302">
        <f t="shared" si="44"/>
        <v>33</v>
      </c>
      <c r="V131" s="302">
        <f t="shared" si="44"/>
        <v>18</v>
      </c>
      <c r="W131" s="302">
        <f t="shared" si="44"/>
        <v>0</v>
      </c>
      <c r="X131" s="302">
        <f t="shared" si="44"/>
        <v>0</v>
      </c>
      <c r="Y131" s="302">
        <f t="shared" si="44"/>
        <v>0</v>
      </c>
      <c r="Z131" s="302">
        <f t="shared" si="44"/>
        <v>0</v>
      </c>
      <c r="AA131" s="302">
        <f t="shared" si="44"/>
        <v>0</v>
      </c>
      <c r="AB131" s="302">
        <f t="shared" si="44"/>
        <v>0</v>
      </c>
      <c r="AC131" s="302">
        <f t="shared" si="44"/>
        <v>0</v>
      </c>
      <c r="AD131" s="302">
        <f t="shared" si="44"/>
        <v>57</v>
      </c>
      <c r="AE131" s="302">
        <f>SUM(AE126:AE130)</f>
        <v>1708</v>
      </c>
    </row>
    <row r="132" spans="1:31" s="286" customFormat="1" ht="16.5">
      <c r="F132" s="297"/>
      <c r="G132" s="297"/>
      <c r="U132" s="286">
        <f>U131/2</f>
        <v>16.5</v>
      </c>
      <c r="V132" s="286">
        <f>V131/2</f>
        <v>9</v>
      </c>
    </row>
    <row r="133" spans="1:31" s="286" customFormat="1" ht="16.5">
      <c r="C133" s="300" t="s">
        <v>67</v>
      </c>
      <c r="D133" s="689" t="s">
        <v>68</v>
      </c>
      <c r="E133" s="690"/>
      <c r="F133" s="690"/>
      <c r="G133" s="691"/>
      <c r="H133" s="301" t="s">
        <v>8</v>
      </c>
      <c r="I133" s="293" t="s">
        <v>9</v>
      </c>
      <c r="J133" s="293" t="s">
        <v>10</v>
      </c>
      <c r="K133" s="293" t="s">
        <v>11</v>
      </c>
      <c r="L133" s="293" t="s">
        <v>12</v>
      </c>
      <c r="M133" s="293" t="s">
        <v>13</v>
      </c>
      <c r="N133" s="293" t="s">
        <v>14</v>
      </c>
      <c r="O133" s="293" t="s">
        <v>15</v>
      </c>
      <c r="P133" s="293" t="s">
        <v>16</v>
      </c>
      <c r="Q133" s="293" t="s">
        <v>17</v>
      </c>
      <c r="R133" s="293" t="s">
        <v>18</v>
      </c>
      <c r="S133" s="293" t="s">
        <v>19</v>
      </c>
      <c r="T133" s="293" t="s">
        <v>20</v>
      </c>
      <c r="U133" s="293" t="s">
        <v>24</v>
      </c>
      <c r="V133" s="293" t="s">
        <v>25</v>
      </c>
      <c r="W133" s="293" t="s">
        <v>26</v>
      </c>
      <c r="X133" s="293" t="s">
        <v>27</v>
      </c>
      <c r="Y133" s="293" t="s">
        <v>28</v>
      </c>
      <c r="Z133" s="293" t="s">
        <v>29</v>
      </c>
      <c r="AA133" s="293" t="s">
        <v>30</v>
      </c>
      <c r="AB133" s="293" t="s">
        <v>31</v>
      </c>
    </row>
    <row r="134" spans="1:31" s="286" customFormat="1" ht="16.5">
      <c r="D134" s="692"/>
      <c r="E134" s="693"/>
      <c r="F134" s="693"/>
      <c r="G134" s="694"/>
      <c r="H134" s="294">
        <f>H131</f>
        <v>2455</v>
      </c>
      <c r="I134" s="294">
        <f>I131+16</f>
        <v>150</v>
      </c>
      <c r="J134" s="294">
        <f>J131+9</f>
        <v>577</v>
      </c>
      <c r="K134" s="294">
        <f>K131+17</f>
        <v>529</v>
      </c>
      <c r="L134" s="294">
        <f>L131+9</f>
        <v>26</v>
      </c>
      <c r="M134" s="294">
        <f t="shared" ref="M134:T134" si="45">M131</f>
        <v>0</v>
      </c>
      <c r="N134" s="294">
        <f t="shared" si="45"/>
        <v>0</v>
      </c>
      <c r="O134" s="294">
        <f t="shared" si="45"/>
        <v>0</v>
      </c>
      <c r="P134" s="294">
        <f t="shared" si="45"/>
        <v>0</v>
      </c>
      <c r="Q134" s="294">
        <f t="shared" si="45"/>
        <v>0</v>
      </c>
      <c r="R134" s="294">
        <f t="shared" si="45"/>
        <v>369</v>
      </c>
      <c r="S134" s="294">
        <f t="shared" si="45"/>
        <v>0</v>
      </c>
      <c r="T134" s="294">
        <f t="shared" si="45"/>
        <v>0</v>
      </c>
      <c r="U134" s="294">
        <f>X126</f>
        <v>0</v>
      </c>
      <c r="V134" s="294">
        <f>Y126</f>
        <v>0</v>
      </c>
      <c r="W134" s="294">
        <f>Z126</f>
        <v>0</v>
      </c>
      <c r="X134" s="294">
        <f>AA126</f>
        <v>0</v>
      </c>
      <c r="Y134" s="294">
        <f>AB126</f>
        <v>0</v>
      </c>
      <c r="Z134" s="294">
        <f>AC131</f>
        <v>0</v>
      </c>
      <c r="AA134" s="294">
        <f>AD131</f>
        <v>57</v>
      </c>
      <c r="AB134" s="294">
        <f>SUM(I134:AA134)</f>
        <v>1708</v>
      </c>
    </row>
    <row r="135" spans="1:31" s="286" customFormat="1" ht="16.5">
      <c r="F135" s="297"/>
      <c r="G135" s="297"/>
    </row>
    <row r="136" spans="1:31" s="286" customFormat="1" ht="30.75" customHeight="1">
      <c r="C136" s="300" t="s">
        <v>69</v>
      </c>
      <c r="D136" s="695" t="s">
        <v>70</v>
      </c>
      <c r="E136" s="695"/>
      <c r="F136" s="695"/>
      <c r="G136" s="695"/>
      <c r="H136" s="301" t="s">
        <v>8</v>
      </c>
      <c r="I136" s="696" t="s">
        <v>71</v>
      </c>
      <c r="J136" s="696"/>
      <c r="K136" s="696" t="s">
        <v>72</v>
      </c>
      <c r="L136" s="696"/>
      <c r="M136" s="293" t="s">
        <v>13</v>
      </c>
      <c r="N136" s="293" t="s">
        <v>14</v>
      </c>
      <c r="O136" s="293" t="s">
        <v>15</v>
      </c>
      <c r="P136" s="293" t="s">
        <v>16</v>
      </c>
      <c r="Q136" s="293" t="s">
        <v>17</v>
      </c>
      <c r="R136" s="293" t="s">
        <v>18</v>
      </c>
      <c r="S136" s="293" t="s">
        <v>19</v>
      </c>
      <c r="T136" s="293" t="s">
        <v>20</v>
      </c>
      <c r="U136" s="293" t="s">
        <v>24</v>
      </c>
      <c r="V136" s="293" t="s">
        <v>25</v>
      </c>
      <c r="W136" s="293" t="s">
        <v>26</v>
      </c>
      <c r="X136" s="293" t="s">
        <v>27</v>
      </c>
      <c r="Y136" s="293" t="s">
        <v>28</v>
      </c>
      <c r="Z136" s="293" t="s">
        <v>29</v>
      </c>
      <c r="AA136" s="293" t="s">
        <v>30</v>
      </c>
      <c r="AB136" s="293" t="s">
        <v>31</v>
      </c>
    </row>
    <row r="137" spans="1:31" s="286" customFormat="1" ht="16.5">
      <c r="D137" s="695"/>
      <c r="E137" s="695"/>
      <c r="F137" s="695"/>
      <c r="G137" s="695"/>
      <c r="H137" s="294">
        <f>H131</f>
        <v>2455</v>
      </c>
      <c r="I137" s="697">
        <f>I134+K134</f>
        <v>679</v>
      </c>
      <c r="J137" s="697"/>
      <c r="K137" s="697">
        <f>J134+L134</f>
        <v>603</v>
      </c>
      <c r="L137" s="697"/>
      <c r="M137" s="510" t="s">
        <v>799</v>
      </c>
      <c r="N137" s="510" t="s">
        <v>799</v>
      </c>
      <c r="O137" s="510" t="s">
        <v>799</v>
      </c>
      <c r="P137" s="510" t="s">
        <v>799</v>
      </c>
      <c r="Q137" s="510" t="s">
        <v>799</v>
      </c>
      <c r="R137" s="294">
        <f t="shared" ref="R137" si="46">R134</f>
        <v>369</v>
      </c>
      <c r="S137" s="510" t="s">
        <v>799</v>
      </c>
      <c r="T137" s="510" t="s">
        <v>799</v>
      </c>
      <c r="U137" s="510" t="s">
        <v>799</v>
      </c>
      <c r="V137" s="510" t="s">
        <v>799</v>
      </c>
      <c r="W137" s="510" t="s">
        <v>799</v>
      </c>
      <c r="X137" s="510" t="s">
        <v>799</v>
      </c>
      <c r="Y137" s="510" t="s">
        <v>799</v>
      </c>
      <c r="Z137" s="294">
        <f>Z134</f>
        <v>0</v>
      </c>
      <c r="AA137" s="294">
        <f>AA134</f>
        <v>57</v>
      </c>
      <c r="AB137" s="294">
        <f>SUM(I137:AA137)</f>
        <v>1708</v>
      </c>
    </row>
    <row r="138" spans="1:31" s="286" customFormat="1" ht="16.5"/>
    <row r="139" spans="1:31" s="286" customFormat="1" ht="16.5"/>
    <row r="140" spans="1:31">
      <c r="A140" s="168" t="s">
        <v>1</v>
      </c>
      <c r="B140" s="162" t="s">
        <v>2</v>
      </c>
      <c r="C140" s="169" t="s">
        <v>3</v>
      </c>
      <c r="D140" s="168" t="s">
        <v>4</v>
      </c>
      <c r="E140" s="168" t="s">
        <v>5</v>
      </c>
      <c r="F140" s="161" t="s">
        <v>6</v>
      </c>
      <c r="G140" s="161" t="s">
        <v>7</v>
      </c>
      <c r="H140" s="161" t="s">
        <v>8</v>
      </c>
      <c r="I140" s="170" t="s">
        <v>9</v>
      </c>
      <c r="J140" s="170" t="s">
        <v>10</v>
      </c>
      <c r="K140" s="170" t="s">
        <v>11</v>
      </c>
      <c r="L140" s="170" t="s">
        <v>12</v>
      </c>
      <c r="M140" s="170" t="s">
        <v>13</v>
      </c>
      <c r="N140" s="170" t="s">
        <v>14</v>
      </c>
      <c r="O140" s="170" t="s">
        <v>15</v>
      </c>
      <c r="P140" s="170" t="s">
        <v>16</v>
      </c>
      <c r="Q140" s="170" t="s">
        <v>17</v>
      </c>
      <c r="R140" s="170" t="s">
        <v>18</v>
      </c>
      <c r="S140" s="170" t="s">
        <v>19</v>
      </c>
      <c r="T140" s="170" t="s">
        <v>20</v>
      </c>
      <c r="U140" s="172" t="s">
        <v>21</v>
      </c>
      <c r="V140" s="172" t="s">
        <v>22</v>
      </c>
      <c r="W140" s="172" t="s">
        <v>23</v>
      </c>
      <c r="X140" s="170" t="s">
        <v>24</v>
      </c>
      <c r="Y140" s="170" t="s">
        <v>25</v>
      </c>
      <c r="Z140" s="170" t="s">
        <v>26</v>
      </c>
      <c r="AA140" s="170" t="s">
        <v>27</v>
      </c>
      <c r="AB140" s="170" t="s">
        <v>28</v>
      </c>
      <c r="AC140" s="170" t="s">
        <v>29</v>
      </c>
      <c r="AD140" s="170" t="s">
        <v>30</v>
      </c>
      <c r="AE140" s="170" t="s">
        <v>31</v>
      </c>
    </row>
    <row r="141" spans="1:31" ht="16.5">
      <c r="A141" s="164">
        <v>1</v>
      </c>
      <c r="B141" s="165">
        <v>16</v>
      </c>
      <c r="C141" s="176">
        <v>555</v>
      </c>
      <c r="D141" s="166" t="s">
        <v>797</v>
      </c>
      <c r="E141" s="166" t="s">
        <v>797</v>
      </c>
      <c r="F141" s="175">
        <v>2391</v>
      </c>
      <c r="G141" s="166" t="s">
        <v>33</v>
      </c>
      <c r="H141" s="167">
        <v>644</v>
      </c>
      <c r="I141" s="171">
        <v>5</v>
      </c>
      <c r="J141" s="171">
        <v>39</v>
      </c>
      <c r="K141" s="171">
        <v>116</v>
      </c>
      <c r="L141" s="171">
        <v>4</v>
      </c>
      <c r="M141" s="171"/>
      <c r="N141" s="171"/>
      <c r="O141" s="171"/>
      <c r="P141" s="171"/>
      <c r="Q141" s="171">
        <v>47</v>
      </c>
      <c r="R141" s="171">
        <v>234</v>
      </c>
      <c r="S141" s="171"/>
      <c r="T141" s="171"/>
      <c r="U141" s="173">
        <v>3</v>
      </c>
      <c r="V141" s="173"/>
      <c r="W141" s="173"/>
      <c r="X141" s="171"/>
      <c r="Y141" s="171"/>
      <c r="Z141" s="171"/>
      <c r="AA141" s="171"/>
      <c r="AB141" s="171"/>
      <c r="AC141" s="171"/>
      <c r="AD141" s="171">
        <v>17</v>
      </c>
      <c r="AE141" s="171">
        <v>465</v>
      </c>
    </row>
    <row r="142" spans="1:31" ht="16.5">
      <c r="A142" s="164">
        <v>2</v>
      </c>
      <c r="B142" s="165">
        <v>16</v>
      </c>
      <c r="C142" s="176">
        <v>555</v>
      </c>
      <c r="D142" s="166" t="s">
        <v>797</v>
      </c>
      <c r="E142" s="166" t="s">
        <v>797</v>
      </c>
      <c r="F142" s="175">
        <v>2391</v>
      </c>
      <c r="G142" s="549" t="s">
        <v>34</v>
      </c>
      <c r="H142" s="167">
        <v>644</v>
      </c>
      <c r="I142" s="171">
        <v>10</v>
      </c>
      <c r="J142" s="171">
        <v>34</v>
      </c>
      <c r="K142" s="171">
        <v>142</v>
      </c>
      <c r="L142" s="171">
        <v>5</v>
      </c>
      <c r="M142" s="171"/>
      <c r="N142" s="171"/>
      <c r="O142" s="171"/>
      <c r="P142" s="171"/>
      <c r="Q142" s="171">
        <v>63</v>
      </c>
      <c r="R142" s="171">
        <v>199</v>
      </c>
      <c r="S142" s="171"/>
      <c r="T142" s="171"/>
      <c r="U142" s="173">
        <v>3</v>
      </c>
      <c r="V142" s="173"/>
      <c r="W142" s="173"/>
      <c r="X142" s="171"/>
      <c r="Y142" s="171"/>
      <c r="Z142" s="171"/>
      <c r="AA142" s="171"/>
      <c r="AB142" s="171"/>
      <c r="AC142" s="171"/>
      <c r="AD142" s="171">
        <v>22</v>
      </c>
      <c r="AE142" s="171">
        <v>478</v>
      </c>
    </row>
    <row r="143" spans="1:31" ht="16.5">
      <c r="A143" s="164">
        <v>3</v>
      </c>
      <c r="B143" s="165">
        <v>16</v>
      </c>
      <c r="C143" s="176">
        <v>555</v>
      </c>
      <c r="D143" s="166" t="s">
        <v>797</v>
      </c>
      <c r="E143" s="166" t="s">
        <v>368</v>
      </c>
      <c r="F143" s="175">
        <v>2392</v>
      </c>
      <c r="G143" s="525" t="s">
        <v>33</v>
      </c>
      <c r="H143" s="167">
        <v>493</v>
      </c>
      <c r="I143" s="171">
        <v>9</v>
      </c>
      <c r="J143" s="171">
        <v>22</v>
      </c>
      <c r="K143" s="171">
        <v>191</v>
      </c>
      <c r="L143" s="171">
        <v>2</v>
      </c>
      <c r="M143" s="171"/>
      <c r="N143" s="171"/>
      <c r="O143" s="171"/>
      <c r="P143" s="171"/>
      <c r="Q143" s="171">
        <v>23</v>
      </c>
      <c r="R143" s="171">
        <v>44</v>
      </c>
      <c r="S143" s="171"/>
      <c r="T143" s="171"/>
      <c r="U143" s="173">
        <v>3</v>
      </c>
      <c r="V143" s="173"/>
      <c r="W143" s="173"/>
      <c r="X143" s="171"/>
      <c r="Y143" s="171"/>
      <c r="Z143" s="171"/>
      <c r="AA143" s="171"/>
      <c r="AB143" s="171"/>
      <c r="AC143" s="171"/>
      <c r="AD143" s="171">
        <v>12</v>
      </c>
      <c r="AE143" s="171">
        <v>306</v>
      </c>
    </row>
    <row r="144" spans="1:31" ht="16.5">
      <c r="A144" s="164">
        <v>4</v>
      </c>
      <c r="B144" s="165">
        <v>16</v>
      </c>
      <c r="C144" s="176">
        <v>555</v>
      </c>
      <c r="D144" s="166" t="s">
        <v>797</v>
      </c>
      <c r="E144" s="166" t="s">
        <v>368</v>
      </c>
      <c r="F144" s="175">
        <v>2392</v>
      </c>
      <c r="G144" s="549" t="s">
        <v>34</v>
      </c>
      <c r="H144" s="167">
        <v>493</v>
      </c>
      <c r="I144" s="171">
        <v>6</v>
      </c>
      <c r="J144" s="171">
        <v>22</v>
      </c>
      <c r="K144" s="171">
        <v>175</v>
      </c>
      <c r="L144" s="171">
        <v>4</v>
      </c>
      <c r="M144" s="171"/>
      <c r="N144" s="171"/>
      <c r="O144" s="171"/>
      <c r="P144" s="171"/>
      <c r="Q144" s="171">
        <v>15</v>
      </c>
      <c r="R144" s="171">
        <v>81</v>
      </c>
      <c r="S144" s="171"/>
      <c r="T144" s="171"/>
      <c r="U144" s="173">
        <v>7</v>
      </c>
      <c r="V144" s="173"/>
      <c r="W144" s="173"/>
      <c r="X144" s="171"/>
      <c r="Y144" s="171"/>
      <c r="Z144" s="171"/>
      <c r="AA144" s="171"/>
      <c r="AB144" s="171"/>
      <c r="AC144" s="171"/>
      <c r="AD144" s="171">
        <v>12</v>
      </c>
      <c r="AE144" s="171">
        <v>322</v>
      </c>
    </row>
    <row r="145" spans="1:31" ht="16.5">
      <c r="A145" s="160"/>
      <c r="B145" s="160"/>
      <c r="C145" s="177" t="s">
        <v>65</v>
      </c>
      <c r="D145" s="688" t="s">
        <v>66</v>
      </c>
      <c r="E145" s="688"/>
      <c r="F145" s="180"/>
      <c r="G145" s="180"/>
      <c r="H145" s="179">
        <v>2274</v>
      </c>
      <c r="I145" s="179">
        <v>30</v>
      </c>
      <c r="J145" s="179">
        <v>117</v>
      </c>
      <c r="K145" s="179">
        <v>624</v>
      </c>
      <c r="L145" s="179">
        <v>15</v>
      </c>
      <c r="M145" s="179">
        <v>0</v>
      </c>
      <c r="N145" s="179">
        <v>0</v>
      </c>
      <c r="O145" s="179">
        <v>0</v>
      </c>
      <c r="P145" s="179">
        <v>0</v>
      </c>
      <c r="Q145" s="179">
        <v>148</v>
      </c>
      <c r="R145" s="179">
        <v>558</v>
      </c>
      <c r="S145" s="179">
        <v>0</v>
      </c>
      <c r="T145" s="179">
        <v>0</v>
      </c>
      <c r="U145" s="179">
        <v>16</v>
      </c>
      <c r="V145" s="179">
        <v>0</v>
      </c>
      <c r="W145" s="179">
        <v>0</v>
      </c>
      <c r="X145" s="179">
        <v>0</v>
      </c>
      <c r="Y145" s="179">
        <v>0</v>
      </c>
      <c r="Z145" s="179">
        <v>0</v>
      </c>
      <c r="AA145" s="179">
        <v>0</v>
      </c>
      <c r="AB145" s="179">
        <v>0</v>
      </c>
      <c r="AC145" s="179">
        <v>0</v>
      </c>
      <c r="AD145" s="179">
        <v>63</v>
      </c>
      <c r="AE145" s="179">
        <v>1571</v>
      </c>
    </row>
    <row r="146" spans="1:31" ht="16.5">
      <c r="A146" s="160"/>
      <c r="B146" s="160"/>
      <c r="C146" s="160"/>
      <c r="D146" s="160"/>
      <c r="E146" s="160"/>
      <c r="F146" s="174"/>
      <c r="G146" s="174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</row>
    <row r="147" spans="1:31" ht="16.5">
      <c r="A147" s="160"/>
      <c r="B147" s="160"/>
      <c r="C147" s="177" t="s">
        <v>67</v>
      </c>
      <c r="D147" s="689" t="s">
        <v>68</v>
      </c>
      <c r="E147" s="690"/>
      <c r="F147" s="690"/>
      <c r="G147" s="691"/>
      <c r="H147" s="178" t="s">
        <v>8</v>
      </c>
      <c r="I147" s="170" t="s">
        <v>9</v>
      </c>
      <c r="J147" s="170" t="s">
        <v>10</v>
      </c>
      <c r="K147" s="170" t="s">
        <v>11</v>
      </c>
      <c r="L147" s="170" t="s">
        <v>12</v>
      </c>
      <c r="M147" s="170" t="s">
        <v>13</v>
      </c>
      <c r="N147" s="170" t="s">
        <v>14</v>
      </c>
      <c r="O147" s="170" t="s">
        <v>15</v>
      </c>
      <c r="P147" s="170" t="s">
        <v>16</v>
      </c>
      <c r="Q147" s="170" t="s">
        <v>17</v>
      </c>
      <c r="R147" s="170" t="s">
        <v>18</v>
      </c>
      <c r="S147" s="170" t="s">
        <v>19</v>
      </c>
      <c r="T147" s="170" t="s">
        <v>20</v>
      </c>
      <c r="U147" s="170" t="s">
        <v>24</v>
      </c>
      <c r="V147" s="170" t="s">
        <v>25</v>
      </c>
      <c r="W147" s="170" t="s">
        <v>26</v>
      </c>
      <c r="X147" s="170" t="s">
        <v>27</v>
      </c>
      <c r="Y147" s="170" t="s">
        <v>28</v>
      </c>
      <c r="Z147" s="170" t="s">
        <v>29</v>
      </c>
      <c r="AA147" s="170" t="s">
        <v>30</v>
      </c>
      <c r="AB147" s="170" t="s">
        <v>31</v>
      </c>
      <c r="AC147" s="160"/>
      <c r="AD147" s="160"/>
      <c r="AE147" s="160"/>
    </row>
    <row r="148" spans="1:31" ht="16.5">
      <c r="A148" s="160"/>
      <c r="B148" s="160"/>
      <c r="C148" s="160"/>
      <c r="D148" s="692"/>
      <c r="E148" s="693"/>
      <c r="F148" s="693"/>
      <c r="G148" s="694"/>
      <c r="H148" s="171">
        <v>0</v>
      </c>
      <c r="I148" s="171">
        <f>I145+8</f>
        <v>38</v>
      </c>
      <c r="J148" s="171">
        <v>117</v>
      </c>
      <c r="K148" s="171">
        <f>K145+8</f>
        <v>632</v>
      </c>
      <c r="L148" s="171">
        <v>15</v>
      </c>
      <c r="M148" s="171">
        <v>0</v>
      </c>
      <c r="N148" s="171">
        <v>0</v>
      </c>
      <c r="O148" s="171">
        <v>0</v>
      </c>
      <c r="P148" s="171">
        <v>0</v>
      </c>
      <c r="Q148" s="171">
        <v>148</v>
      </c>
      <c r="R148" s="171">
        <v>558</v>
      </c>
      <c r="S148" s="171">
        <v>0</v>
      </c>
      <c r="T148" s="171">
        <v>0</v>
      </c>
      <c r="U148" s="171">
        <v>0</v>
      </c>
      <c r="V148" s="171">
        <v>0</v>
      </c>
      <c r="W148" s="171">
        <v>0</v>
      </c>
      <c r="X148" s="171">
        <v>0</v>
      </c>
      <c r="Y148" s="171">
        <v>0</v>
      </c>
      <c r="Z148" s="171">
        <v>0</v>
      </c>
      <c r="AA148" s="171">
        <v>63</v>
      </c>
      <c r="AB148" s="171">
        <f>SUM(I148:AA148)</f>
        <v>1571</v>
      </c>
      <c r="AC148" s="160"/>
      <c r="AD148" s="160"/>
      <c r="AE148" s="160"/>
    </row>
    <row r="149" spans="1:31" ht="16.5">
      <c r="A149" s="160"/>
      <c r="B149" s="160"/>
      <c r="C149" s="160"/>
      <c r="D149" s="160"/>
      <c r="E149" s="160"/>
      <c r="F149" s="174"/>
      <c r="G149" s="174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</row>
    <row r="150" spans="1:31" ht="24.75" customHeight="1">
      <c r="A150" s="160"/>
      <c r="B150" s="160"/>
      <c r="C150" s="177" t="s">
        <v>69</v>
      </c>
      <c r="D150" s="695" t="s">
        <v>70</v>
      </c>
      <c r="E150" s="695"/>
      <c r="F150" s="695"/>
      <c r="G150" s="695"/>
      <c r="H150" s="178" t="s">
        <v>8</v>
      </c>
      <c r="I150" s="696" t="s">
        <v>71</v>
      </c>
      <c r="J150" s="696"/>
      <c r="K150" s="44" t="s">
        <v>10</v>
      </c>
      <c r="L150" s="353" t="s">
        <v>12</v>
      </c>
      <c r="M150" s="170" t="s">
        <v>13</v>
      </c>
      <c r="N150" s="170" t="s">
        <v>14</v>
      </c>
      <c r="O150" s="170" t="s">
        <v>15</v>
      </c>
      <c r="P150" s="170" t="s">
        <v>16</v>
      </c>
      <c r="Q150" s="170" t="s">
        <v>17</v>
      </c>
      <c r="R150" s="170" t="s">
        <v>18</v>
      </c>
      <c r="S150" s="170" t="s">
        <v>19</v>
      </c>
      <c r="T150" s="170" t="s">
        <v>20</v>
      </c>
      <c r="U150" s="170" t="s">
        <v>24</v>
      </c>
      <c r="V150" s="170" t="s">
        <v>25</v>
      </c>
      <c r="W150" s="170" t="s">
        <v>26</v>
      </c>
      <c r="X150" s="170" t="s">
        <v>27</v>
      </c>
      <c r="Y150" s="170" t="s">
        <v>28</v>
      </c>
      <c r="Z150" s="170" t="s">
        <v>29</v>
      </c>
      <c r="AA150" s="170" t="s">
        <v>30</v>
      </c>
      <c r="AB150" s="170" t="s">
        <v>31</v>
      </c>
      <c r="AC150" s="160"/>
      <c r="AD150" s="160"/>
      <c r="AE150" s="160"/>
    </row>
    <row r="151" spans="1:31" ht="16.5">
      <c r="A151" s="160"/>
      <c r="B151" s="160"/>
      <c r="C151" s="160"/>
      <c r="D151" s="695"/>
      <c r="E151" s="695"/>
      <c r="F151" s="695"/>
      <c r="G151" s="695"/>
      <c r="H151" s="171">
        <v>2274</v>
      </c>
      <c r="I151" s="697">
        <f>I148+K148</f>
        <v>670</v>
      </c>
      <c r="J151" s="697"/>
      <c r="K151" s="46">
        <f>J148</f>
        <v>117</v>
      </c>
      <c r="L151" s="354">
        <f>L148</f>
        <v>15</v>
      </c>
      <c r="M151" s="171" t="s">
        <v>799</v>
      </c>
      <c r="N151" s="294" t="s">
        <v>799</v>
      </c>
      <c r="O151" s="294" t="s">
        <v>799</v>
      </c>
      <c r="P151" s="294" t="s">
        <v>799</v>
      </c>
      <c r="Q151" s="171">
        <v>148</v>
      </c>
      <c r="R151" s="171">
        <v>558</v>
      </c>
      <c r="S151" s="171" t="s">
        <v>799</v>
      </c>
      <c r="T151" s="294" t="s">
        <v>799</v>
      </c>
      <c r="U151" s="294" t="s">
        <v>799</v>
      </c>
      <c r="V151" s="294" t="s">
        <v>799</v>
      </c>
      <c r="W151" s="294" t="s">
        <v>799</v>
      </c>
      <c r="X151" s="294" t="s">
        <v>799</v>
      </c>
      <c r="Y151" s="294" t="s">
        <v>799</v>
      </c>
      <c r="Z151" s="171">
        <v>0</v>
      </c>
      <c r="AA151" s="171">
        <v>63</v>
      </c>
      <c r="AB151" s="294">
        <f>SUM(I151:AA151)</f>
        <v>1571</v>
      </c>
      <c r="AC151" s="160"/>
      <c r="AD151" s="160"/>
      <c r="AE151" s="160"/>
    </row>
    <row r="154" spans="1:31" s="163" customFormat="1" ht="16.5">
      <c r="A154" s="168" t="s">
        <v>1</v>
      </c>
      <c r="B154" s="162" t="s">
        <v>2</v>
      </c>
      <c r="C154" s="169" t="s">
        <v>3</v>
      </c>
      <c r="D154" s="168" t="s">
        <v>4</v>
      </c>
      <c r="E154" s="168" t="s">
        <v>5</v>
      </c>
      <c r="F154" s="161" t="s">
        <v>6</v>
      </c>
      <c r="G154" s="161" t="s">
        <v>7</v>
      </c>
      <c r="H154" s="161" t="s">
        <v>8</v>
      </c>
      <c r="I154" s="170" t="s">
        <v>9</v>
      </c>
      <c r="J154" s="170" t="s">
        <v>10</v>
      </c>
      <c r="K154" s="170" t="s">
        <v>11</v>
      </c>
      <c r="L154" s="170" t="s">
        <v>12</v>
      </c>
      <c r="M154" s="170" t="s">
        <v>13</v>
      </c>
      <c r="N154" s="170" t="s">
        <v>14</v>
      </c>
      <c r="O154" s="170" t="s">
        <v>15</v>
      </c>
      <c r="P154" s="170" t="s">
        <v>16</v>
      </c>
      <c r="Q154" s="170" t="s">
        <v>17</v>
      </c>
      <c r="R154" s="170" t="s">
        <v>18</v>
      </c>
      <c r="S154" s="170" t="s">
        <v>19</v>
      </c>
      <c r="T154" s="170" t="s">
        <v>20</v>
      </c>
      <c r="U154" s="172" t="s">
        <v>21</v>
      </c>
      <c r="V154" s="172" t="s">
        <v>22</v>
      </c>
      <c r="W154" s="172" t="s">
        <v>23</v>
      </c>
      <c r="X154" s="170" t="s">
        <v>24</v>
      </c>
      <c r="Y154" s="170" t="s">
        <v>25</v>
      </c>
      <c r="Z154" s="170" t="s">
        <v>26</v>
      </c>
      <c r="AA154" s="170" t="s">
        <v>27</v>
      </c>
      <c r="AB154" s="170" t="s">
        <v>28</v>
      </c>
      <c r="AC154" s="170" t="s">
        <v>29</v>
      </c>
      <c r="AD154" s="170" t="s">
        <v>30</v>
      </c>
      <c r="AE154" s="170" t="s">
        <v>31</v>
      </c>
    </row>
    <row r="155" spans="1:31" s="163" customFormat="1" ht="16.5">
      <c r="A155" s="164">
        <v>1</v>
      </c>
      <c r="B155" s="165">
        <v>16</v>
      </c>
      <c r="C155" s="176"/>
      <c r="D155" s="166" t="s">
        <v>369</v>
      </c>
      <c r="E155" s="166" t="s">
        <v>369</v>
      </c>
      <c r="F155" s="175">
        <v>2436</v>
      </c>
      <c r="G155" s="182" t="s">
        <v>33</v>
      </c>
      <c r="H155" s="167">
        <v>604</v>
      </c>
      <c r="I155" s="171">
        <v>66</v>
      </c>
      <c r="J155" s="171">
        <v>65</v>
      </c>
      <c r="K155" s="171">
        <v>33</v>
      </c>
      <c r="L155" s="171">
        <v>43</v>
      </c>
      <c r="M155" s="171">
        <v>15</v>
      </c>
      <c r="N155" s="171">
        <v>46</v>
      </c>
      <c r="O155" s="171">
        <v>4</v>
      </c>
      <c r="P155" s="171">
        <v>45</v>
      </c>
      <c r="Q155" s="171">
        <v>0</v>
      </c>
      <c r="R155" s="171">
        <v>49</v>
      </c>
      <c r="S155" s="171"/>
      <c r="T155" s="171"/>
      <c r="U155" s="173">
        <v>7</v>
      </c>
      <c r="V155" s="173"/>
      <c r="W155" s="173"/>
      <c r="X155" s="171">
        <v>11</v>
      </c>
      <c r="Y155" s="171">
        <v>41</v>
      </c>
      <c r="Z155" s="171"/>
      <c r="AA155" s="171"/>
      <c r="AB155" s="171"/>
      <c r="AC155" s="171">
        <v>0</v>
      </c>
      <c r="AD155" s="171">
        <v>21</v>
      </c>
      <c r="AE155" s="171">
        <f>SUM(I155:AD155)</f>
        <v>446</v>
      </c>
    </row>
    <row r="156" spans="1:31" s="163" customFormat="1" ht="16.5">
      <c r="A156" s="164">
        <v>2</v>
      </c>
      <c r="B156" s="165">
        <v>16</v>
      </c>
      <c r="C156" s="176"/>
      <c r="D156" s="166" t="s">
        <v>369</v>
      </c>
      <c r="E156" s="166" t="s">
        <v>369</v>
      </c>
      <c r="F156" s="175">
        <v>2436</v>
      </c>
      <c r="G156" s="166" t="s">
        <v>34</v>
      </c>
      <c r="H156" s="167">
        <v>604</v>
      </c>
      <c r="I156" s="171">
        <v>74</v>
      </c>
      <c r="J156" s="171">
        <v>70</v>
      </c>
      <c r="K156" s="171">
        <v>35</v>
      </c>
      <c r="L156" s="171">
        <v>61</v>
      </c>
      <c r="M156" s="171">
        <v>13</v>
      </c>
      <c r="N156" s="171">
        <v>40</v>
      </c>
      <c r="O156" s="171">
        <v>3</v>
      </c>
      <c r="P156" s="171">
        <v>34</v>
      </c>
      <c r="Q156" s="171">
        <v>6</v>
      </c>
      <c r="R156" s="171">
        <v>37</v>
      </c>
      <c r="S156" s="171"/>
      <c r="T156" s="171"/>
      <c r="U156" s="173">
        <v>3</v>
      </c>
      <c r="V156" s="173"/>
      <c r="W156" s="173"/>
      <c r="X156" s="171">
        <v>19</v>
      </c>
      <c r="Y156" s="171">
        <v>27</v>
      </c>
      <c r="Z156" s="171"/>
      <c r="AA156" s="171"/>
      <c r="AB156" s="171"/>
      <c r="AC156" s="171">
        <v>0</v>
      </c>
      <c r="AD156" s="171">
        <v>16</v>
      </c>
      <c r="AE156" s="171">
        <f t="shared" ref="AE156:AE180" si="47">SUM(I156:AD156)</f>
        <v>438</v>
      </c>
    </row>
    <row r="157" spans="1:31" s="163" customFormat="1" ht="16.5">
      <c r="A157" s="164">
        <v>3</v>
      </c>
      <c r="B157" s="165">
        <v>16</v>
      </c>
      <c r="C157" s="176"/>
      <c r="D157" s="166" t="s">
        <v>369</v>
      </c>
      <c r="E157" s="166" t="s">
        <v>369</v>
      </c>
      <c r="F157" s="175">
        <v>2437</v>
      </c>
      <c r="G157" s="182" t="s">
        <v>33</v>
      </c>
      <c r="H157" s="167">
        <v>644</v>
      </c>
      <c r="I157" s="171">
        <v>84</v>
      </c>
      <c r="J157" s="171">
        <v>77</v>
      </c>
      <c r="K157" s="171">
        <v>37</v>
      </c>
      <c r="L157" s="171">
        <v>55</v>
      </c>
      <c r="M157" s="171">
        <v>13</v>
      </c>
      <c r="N157" s="171">
        <v>34</v>
      </c>
      <c r="O157" s="171">
        <v>1</v>
      </c>
      <c r="P157" s="171">
        <v>16</v>
      </c>
      <c r="Q157" s="171">
        <v>1</v>
      </c>
      <c r="R157" s="171">
        <v>40</v>
      </c>
      <c r="S157" s="171"/>
      <c r="T157" s="171"/>
      <c r="U157" s="173">
        <v>9</v>
      </c>
      <c r="V157" s="173"/>
      <c r="W157" s="173"/>
      <c r="X157" s="171">
        <v>21</v>
      </c>
      <c r="Y157" s="171">
        <v>41</v>
      </c>
      <c r="Z157" s="171"/>
      <c r="AA157" s="171"/>
      <c r="AB157" s="171"/>
      <c r="AC157" s="171">
        <v>0</v>
      </c>
      <c r="AD157" s="171">
        <v>21</v>
      </c>
      <c r="AE157" s="171">
        <f t="shared" si="47"/>
        <v>450</v>
      </c>
    </row>
    <row r="158" spans="1:31" s="163" customFormat="1" ht="16.5">
      <c r="A158" s="164">
        <v>4</v>
      </c>
      <c r="B158" s="165">
        <v>16</v>
      </c>
      <c r="C158" s="176"/>
      <c r="D158" s="166" t="s">
        <v>369</v>
      </c>
      <c r="E158" s="166" t="s">
        <v>369</v>
      </c>
      <c r="F158" s="175">
        <v>2437</v>
      </c>
      <c r="G158" s="166" t="s">
        <v>34</v>
      </c>
      <c r="H158" s="167">
        <v>643</v>
      </c>
      <c r="I158" s="171">
        <v>79</v>
      </c>
      <c r="J158" s="171">
        <v>94</v>
      </c>
      <c r="K158" s="171">
        <v>39</v>
      </c>
      <c r="L158" s="171">
        <v>39</v>
      </c>
      <c r="M158" s="171">
        <v>13</v>
      </c>
      <c r="N158" s="171">
        <v>30</v>
      </c>
      <c r="O158" s="171">
        <v>1</v>
      </c>
      <c r="P158" s="171">
        <v>29</v>
      </c>
      <c r="Q158" s="171">
        <v>1</v>
      </c>
      <c r="R158" s="171">
        <v>44</v>
      </c>
      <c r="S158" s="171"/>
      <c r="T158" s="171"/>
      <c r="U158" s="173">
        <v>3</v>
      </c>
      <c r="V158" s="173"/>
      <c r="W158" s="173"/>
      <c r="X158" s="171">
        <v>14</v>
      </c>
      <c r="Y158" s="171">
        <v>44</v>
      </c>
      <c r="Z158" s="171"/>
      <c r="AA158" s="171"/>
      <c r="AB158" s="171"/>
      <c r="AC158" s="171">
        <v>0</v>
      </c>
      <c r="AD158" s="171">
        <v>25</v>
      </c>
      <c r="AE158" s="171">
        <f t="shared" si="47"/>
        <v>455</v>
      </c>
    </row>
    <row r="159" spans="1:31" s="163" customFormat="1" ht="16.5">
      <c r="A159" s="164">
        <v>5</v>
      </c>
      <c r="B159" s="165">
        <v>16</v>
      </c>
      <c r="C159" s="176"/>
      <c r="D159" s="166" t="s">
        <v>369</v>
      </c>
      <c r="E159" s="166" t="s">
        <v>369</v>
      </c>
      <c r="F159" s="175">
        <v>2437</v>
      </c>
      <c r="G159" s="166" t="s">
        <v>35</v>
      </c>
      <c r="H159" s="167">
        <v>643</v>
      </c>
      <c r="I159" s="171">
        <v>91</v>
      </c>
      <c r="J159" s="171">
        <v>73</v>
      </c>
      <c r="K159" s="171">
        <v>24</v>
      </c>
      <c r="L159" s="171">
        <v>49</v>
      </c>
      <c r="M159" s="171">
        <v>22</v>
      </c>
      <c r="N159" s="171">
        <v>21</v>
      </c>
      <c r="O159" s="171">
        <v>1</v>
      </c>
      <c r="P159" s="171">
        <v>34</v>
      </c>
      <c r="Q159" s="171">
        <v>3</v>
      </c>
      <c r="R159" s="171">
        <v>54</v>
      </c>
      <c r="S159" s="171"/>
      <c r="T159" s="171"/>
      <c r="U159" s="173">
        <v>8</v>
      </c>
      <c r="V159" s="173"/>
      <c r="W159" s="173"/>
      <c r="X159" s="171">
        <v>15</v>
      </c>
      <c r="Y159" s="171">
        <v>40</v>
      </c>
      <c r="Z159" s="171"/>
      <c r="AA159" s="171"/>
      <c r="AB159" s="171"/>
      <c r="AC159" s="171">
        <v>1</v>
      </c>
      <c r="AD159" s="171">
        <v>11</v>
      </c>
      <c r="AE159" s="171">
        <f t="shared" si="47"/>
        <v>447</v>
      </c>
    </row>
    <row r="160" spans="1:31" s="163" customFormat="1" ht="16.5">
      <c r="A160" s="164">
        <v>6</v>
      </c>
      <c r="B160" s="165">
        <v>16</v>
      </c>
      <c r="C160" s="176"/>
      <c r="D160" s="166" t="s">
        <v>369</v>
      </c>
      <c r="E160" s="166" t="s">
        <v>369</v>
      </c>
      <c r="F160" s="175">
        <v>2438</v>
      </c>
      <c r="G160" s="182" t="s">
        <v>33</v>
      </c>
      <c r="H160" s="167">
        <v>530</v>
      </c>
      <c r="I160" s="171">
        <v>0</v>
      </c>
      <c r="J160" s="171">
        <v>48</v>
      </c>
      <c r="K160" s="171">
        <v>0</v>
      </c>
      <c r="L160" s="171">
        <v>47</v>
      </c>
      <c r="M160" s="171">
        <v>16</v>
      </c>
      <c r="N160" s="171">
        <v>39</v>
      </c>
      <c r="O160" s="171">
        <v>0</v>
      </c>
      <c r="P160" s="171">
        <v>34</v>
      </c>
      <c r="Q160" s="171">
        <v>1</v>
      </c>
      <c r="R160" s="171">
        <v>36</v>
      </c>
      <c r="S160" s="171"/>
      <c r="T160" s="171"/>
      <c r="U160" s="173">
        <v>98</v>
      </c>
      <c r="V160" s="173"/>
      <c r="W160" s="173"/>
      <c r="X160" s="171">
        <v>13</v>
      </c>
      <c r="Y160" s="171">
        <v>34</v>
      </c>
      <c r="Z160" s="171"/>
      <c r="AA160" s="171"/>
      <c r="AB160" s="171"/>
      <c r="AC160" s="171">
        <v>0</v>
      </c>
      <c r="AD160" s="171">
        <v>16</v>
      </c>
      <c r="AE160" s="171">
        <f t="shared" si="47"/>
        <v>382</v>
      </c>
    </row>
    <row r="161" spans="1:31" s="163" customFormat="1" ht="16.5">
      <c r="A161" s="164">
        <v>7</v>
      </c>
      <c r="B161" s="165">
        <v>16</v>
      </c>
      <c r="C161" s="176"/>
      <c r="D161" s="166" t="s">
        <v>369</v>
      </c>
      <c r="E161" s="166" t="s">
        <v>369</v>
      </c>
      <c r="F161" s="175">
        <v>2438</v>
      </c>
      <c r="G161" s="166" t="s">
        <v>34</v>
      </c>
      <c r="H161" s="167">
        <v>530</v>
      </c>
      <c r="I161" s="171">
        <v>68</v>
      </c>
      <c r="J161" s="171">
        <v>57</v>
      </c>
      <c r="K161" s="171">
        <v>20</v>
      </c>
      <c r="L161" s="171">
        <v>30</v>
      </c>
      <c r="M161" s="171">
        <v>13</v>
      </c>
      <c r="N161" s="171">
        <v>23</v>
      </c>
      <c r="O161" s="171">
        <v>1</v>
      </c>
      <c r="P161" s="171">
        <v>29</v>
      </c>
      <c r="Q161" s="171">
        <v>1</v>
      </c>
      <c r="R161" s="171">
        <v>33</v>
      </c>
      <c r="S161" s="171"/>
      <c r="T161" s="171"/>
      <c r="U161" s="173">
        <v>6</v>
      </c>
      <c r="V161" s="173"/>
      <c r="W161" s="173"/>
      <c r="X161" s="171">
        <v>12</v>
      </c>
      <c r="Y161" s="171">
        <v>26</v>
      </c>
      <c r="Z161" s="171"/>
      <c r="AA161" s="171"/>
      <c r="AB161" s="171"/>
      <c r="AC161" s="171">
        <v>0</v>
      </c>
      <c r="AD161" s="171">
        <v>6</v>
      </c>
      <c r="AE161" s="171">
        <f t="shared" si="47"/>
        <v>325</v>
      </c>
    </row>
    <row r="162" spans="1:31" s="163" customFormat="1" ht="16.5">
      <c r="A162" s="164">
        <v>8</v>
      </c>
      <c r="B162" s="165">
        <v>16</v>
      </c>
      <c r="C162" s="176"/>
      <c r="D162" s="166" t="s">
        <v>369</v>
      </c>
      <c r="E162" s="166" t="s">
        <v>369</v>
      </c>
      <c r="F162" s="175">
        <v>2439</v>
      </c>
      <c r="G162" s="182" t="s">
        <v>33</v>
      </c>
      <c r="H162" s="167">
        <v>622</v>
      </c>
      <c r="I162" s="171">
        <v>56</v>
      </c>
      <c r="J162" s="171">
        <v>100</v>
      </c>
      <c r="K162" s="171">
        <v>21</v>
      </c>
      <c r="L162" s="171">
        <v>40</v>
      </c>
      <c r="M162" s="171">
        <v>19</v>
      </c>
      <c r="N162" s="171">
        <v>42</v>
      </c>
      <c r="O162" s="171">
        <v>2</v>
      </c>
      <c r="P162" s="171">
        <v>43</v>
      </c>
      <c r="Q162" s="171">
        <v>3</v>
      </c>
      <c r="R162" s="171">
        <v>65</v>
      </c>
      <c r="S162" s="171"/>
      <c r="T162" s="171"/>
      <c r="U162" s="173">
        <v>5</v>
      </c>
      <c r="V162" s="173"/>
      <c r="W162" s="173"/>
      <c r="X162" s="171">
        <v>18</v>
      </c>
      <c r="Y162" s="171">
        <v>33</v>
      </c>
      <c r="Z162" s="171"/>
      <c r="AA162" s="171"/>
      <c r="AB162" s="171"/>
      <c r="AC162" s="171">
        <v>0</v>
      </c>
      <c r="AD162" s="171">
        <v>16</v>
      </c>
      <c r="AE162" s="171">
        <f t="shared" si="47"/>
        <v>463</v>
      </c>
    </row>
    <row r="163" spans="1:31" s="163" customFormat="1" ht="16.5">
      <c r="A163" s="164">
        <v>9</v>
      </c>
      <c r="B163" s="165">
        <v>16</v>
      </c>
      <c r="C163" s="176"/>
      <c r="D163" s="166" t="s">
        <v>369</v>
      </c>
      <c r="E163" s="166" t="s">
        <v>369</v>
      </c>
      <c r="F163" s="175">
        <v>2439</v>
      </c>
      <c r="G163" s="166" t="s">
        <v>34</v>
      </c>
      <c r="H163" s="167">
        <v>622</v>
      </c>
      <c r="I163" s="171">
        <v>73</v>
      </c>
      <c r="J163" s="171">
        <v>95</v>
      </c>
      <c r="K163" s="171">
        <v>19</v>
      </c>
      <c r="L163" s="171">
        <v>35</v>
      </c>
      <c r="M163" s="171">
        <v>11</v>
      </c>
      <c r="N163" s="171">
        <v>48</v>
      </c>
      <c r="O163" s="171">
        <v>1</v>
      </c>
      <c r="P163" s="171">
        <v>30</v>
      </c>
      <c r="Q163" s="171">
        <v>4</v>
      </c>
      <c r="R163" s="171">
        <v>35</v>
      </c>
      <c r="S163" s="171"/>
      <c r="T163" s="171"/>
      <c r="U163" s="173">
        <v>7</v>
      </c>
      <c r="V163" s="173"/>
      <c r="W163" s="173"/>
      <c r="X163" s="171">
        <v>12</v>
      </c>
      <c r="Y163" s="171">
        <v>43</v>
      </c>
      <c r="Z163" s="171"/>
      <c r="AA163" s="171"/>
      <c r="AB163" s="171"/>
      <c r="AC163" s="171">
        <v>0</v>
      </c>
      <c r="AD163" s="171">
        <v>13</v>
      </c>
      <c r="AE163" s="171">
        <f t="shared" si="47"/>
        <v>426</v>
      </c>
    </row>
    <row r="164" spans="1:31" s="163" customFormat="1" ht="16.5">
      <c r="A164" s="164">
        <v>10</v>
      </c>
      <c r="B164" s="165">
        <v>16</v>
      </c>
      <c r="C164" s="176"/>
      <c r="D164" s="166" t="s">
        <v>369</v>
      </c>
      <c r="E164" s="166" t="s">
        <v>369</v>
      </c>
      <c r="F164" s="175">
        <v>2439</v>
      </c>
      <c r="G164" s="166" t="s">
        <v>36</v>
      </c>
      <c r="H164" s="167"/>
      <c r="I164" s="171">
        <v>4</v>
      </c>
      <c r="J164" s="171">
        <v>3</v>
      </c>
      <c r="K164" s="171">
        <v>3</v>
      </c>
      <c r="L164" s="171">
        <v>4</v>
      </c>
      <c r="M164" s="171">
        <v>3</v>
      </c>
      <c r="N164" s="171">
        <v>3</v>
      </c>
      <c r="O164" s="171">
        <v>0</v>
      </c>
      <c r="P164" s="171">
        <v>0</v>
      </c>
      <c r="Q164" s="171">
        <v>0</v>
      </c>
      <c r="R164" s="171">
        <v>3</v>
      </c>
      <c r="S164" s="171"/>
      <c r="T164" s="171"/>
      <c r="U164" s="173">
        <v>1</v>
      </c>
      <c r="V164" s="173"/>
      <c r="W164" s="173"/>
      <c r="X164" s="171">
        <v>1</v>
      </c>
      <c r="Y164" s="171">
        <v>1</v>
      </c>
      <c r="Z164" s="171"/>
      <c r="AA164" s="171"/>
      <c r="AB164" s="171"/>
      <c r="AC164" s="171">
        <v>0</v>
      </c>
      <c r="AD164" s="171">
        <v>1</v>
      </c>
      <c r="AE164" s="171">
        <f t="shared" si="47"/>
        <v>27</v>
      </c>
    </row>
    <row r="165" spans="1:31" s="163" customFormat="1" ht="16.5">
      <c r="A165" s="164">
        <v>11</v>
      </c>
      <c r="B165" s="165">
        <v>16</v>
      </c>
      <c r="C165" s="176"/>
      <c r="D165" s="166" t="s">
        <v>369</v>
      </c>
      <c r="E165" s="166" t="s">
        <v>369</v>
      </c>
      <c r="F165" s="175">
        <v>2440</v>
      </c>
      <c r="G165" s="182" t="s">
        <v>33</v>
      </c>
      <c r="H165" s="167">
        <v>739</v>
      </c>
      <c r="I165" s="171">
        <v>68</v>
      </c>
      <c r="J165" s="171">
        <v>154</v>
      </c>
      <c r="K165" s="171">
        <v>20</v>
      </c>
      <c r="L165" s="171">
        <v>68</v>
      </c>
      <c r="M165" s="171">
        <v>11</v>
      </c>
      <c r="N165" s="171">
        <v>35</v>
      </c>
      <c r="O165" s="171">
        <v>1</v>
      </c>
      <c r="P165" s="171">
        <v>29</v>
      </c>
      <c r="Q165" s="171">
        <v>2</v>
      </c>
      <c r="R165" s="171">
        <v>37</v>
      </c>
      <c r="S165" s="171"/>
      <c r="T165" s="171"/>
      <c r="U165" s="173">
        <v>6</v>
      </c>
      <c r="V165" s="173"/>
      <c r="W165" s="173"/>
      <c r="X165" s="171">
        <v>10</v>
      </c>
      <c r="Y165" s="171">
        <v>58</v>
      </c>
      <c r="Z165" s="171"/>
      <c r="AA165" s="171"/>
      <c r="AB165" s="171"/>
      <c r="AC165" s="171">
        <v>0</v>
      </c>
      <c r="AD165" s="171">
        <v>16</v>
      </c>
      <c r="AE165" s="171">
        <f t="shared" si="47"/>
        <v>515</v>
      </c>
    </row>
    <row r="166" spans="1:31" s="163" customFormat="1" ht="16.5">
      <c r="A166" s="164">
        <v>12</v>
      </c>
      <c r="B166" s="165">
        <v>16</v>
      </c>
      <c r="C166" s="176"/>
      <c r="D166" s="166" t="s">
        <v>369</v>
      </c>
      <c r="E166" s="166" t="s">
        <v>369</v>
      </c>
      <c r="F166" s="175">
        <v>2440</v>
      </c>
      <c r="G166" s="166" t="s">
        <v>34</v>
      </c>
      <c r="H166" s="167">
        <v>739</v>
      </c>
      <c r="I166" s="171">
        <v>88</v>
      </c>
      <c r="J166" s="171">
        <v>138</v>
      </c>
      <c r="K166" s="171">
        <v>16</v>
      </c>
      <c r="L166" s="171">
        <v>61</v>
      </c>
      <c r="M166" s="171">
        <v>12</v>
      </c>
      <c r="N166" s="171">
        <v>41</v>
      </c>
      <c r="O166" s="171">
        <v>1</v>
      </c>
      <c r="P166" s="171">
        <v>23</v>
      </c>
      <c r="Q166" s="171">
        <v>5</v>
      </c>
      <c r="R166" s="171">
        <v>44</v>
      </c>
      <c r="S166" s="171"/>
      <c r="T166" s="171"/>
      <c r="U166" s="173">
        <v>12</v>
      </c>
      <c r="V166" s="173"/>
      <c r="W166" s="173"/>
      <c r="X166" s="171">
        <v>19</v>
      </c>
      <c r="Y166" s="171">
        <v>40</v>
      </c>
      <c r="Z166" s="171"/>
      <c r="AA166" s="171"/>
      <c r="AB166" s="171"/>
      <c r="AC166" s="171">
        <v>0</v>
      </c>
      <c r="AD166" s="171">
        <v>14</v>
      </c>
      <c r="AE166" s="171">
        <f t="shared" si="47"/>
        <v>514</v>
      </c>
    </row>
    <row r="167" spans="1:31" s="163" customFormat="1" ht="16.5">
      <c r="A167" s="164">
        <v>13</v>
      </c>
      <c r="B167" s="165">
        <v>16</v>
      </c>
      <c r="C167" s="176"/>
      <c r="D167" s="166" t="s">
        <v>369</v>
      </c>
      <c r="E167" s="166" t="s">
        <v>369</v>
      </c>
      <c r="F167" s="175">
        <v>2441</v>
      </c>
      <c r="G167" s="182" t="s">
        <v>33</v>
      </c>
      <c r="H167" s="167">
        <v>649</v>
      </c>
      <c r="I167" s="171">
        <v>181</v>
      </c>
      <c r="J167" s="171">
        <v>82</v>
      </c>
      <c r="K167" s="171">
        <v>23</v>
      </c>
      <c r="L167" s="171">
        <v>44</v>
      </c>
      <c r="M167" s="171">
        <v>26</v>
      </c>
      <c r="N167" s="171">
        <v>32</v>
      </c>
      <c r="O167" s="171">
        <v>3</v>
      </c>
      <c r="P167" s="171">
        <v>19</v>
      </c>
      <c r="Q167" s="171">
        <v>2</v>
      </c>
      <c r="R167" s="171">
        <v>29</v>
      </c>
      <c r="S167" s="171"/>
      <c r="T167" s="171"/>
      <c r="U167" s="173">
        <v>5</v>
      </c>
      <c r="V167" s="173"/>
      <c r="W167" s="173"/>
      <c r="X167" s="171">
        <v>2</v>
      </c>
      <c r="Y167" s="171">
        <v>31</v>
      </c>
      <c r="Z167" s="171"/>
      <c r="AA167" s="171"/>
      <c r="AB167" s="171"/>
      <c r="AC167" s="171">
        <v>0</v>
      </c>
      <c r="AD167" s="171">
        <v>14</v>
      </c>
      <c r="AE167" s="171">
        <f t="shared" si="47"/>
        <v>493</v>
      </c>
    </row>
    <row r="168" spans="1:31" s="163" customFormat="1" ht="16.5">
      <c r="A168" s="164">
        <v>14</v>
      </c>
      <c r="B168" s="165">
        <v>16</v>
      </c>
      <c r="C168" s="176"/>
      <c r="D168" s="166" t="s">
        <v>369</v>
      </c>
      <c r="E168" s="166" t="s">
        <v>369</v>
      </c>
      <c r="F168" s="175">
        <v>2441</v>
      </c>
      <c r="G168" s="166" t="s">
        <v>34</v>
      </c>
      <c r="H168" s="167">
        <v>648</v>
      </c>
      <c r="I168" s="171">
        <v>162</v>
      </c>
      <c r="J168" s="171">
        <v>76</v>
      </c>
      <c r="K168" s="171">
        <v>22</v>
      </c>
      <c r="L168" s="171">
        <v>57</v>
      </c>
      <c r="M168" s="171">
        <v>28</v>
      </c>
      <c r="N168" s="171">
        <v>15</v>
      </c>
      <c r="O168" s="171">
        <v>1</v>
      </c>
      <c r="P168" s="171">
        <v>26</v>
      </c>
      <c r="Q168" s="171">
        <v>1</v>
      </c>
      <c r="R168" s="171">
        <v>38</v>
      </c>
      <c r="S168" s="171"/>
      <c r="T168" s="171"/>
      <c r="U168" s="173">
        <v>4</v>
      </c>
      <c r="V168" s="173"/>
      <c r="W168" s="173"/>
      <c r="X168" s="171">
        <v>1</v>
      </c>
      <c r="Y168" s="171">
        <v>31</v>
      </c>
      <c r="Z168" s="171"/>
      <c r="AA168" s="171"/>
      <c r="AB168" s="171"/>
      <c r="AC168" s="171">
        <v>0</v>
      </c>
      <c r="AD168" s="171">
        <v>12</v>
      </c>
      <c r="AE168" s="171">
        <f t="shared" si="47"/>
        <v>474</v>
      </c>
    </row>
    <row r="169" spans="1:31" s="163" customFormat="1" ht="16.5">
      <c r="A169" s="164">
        <v>15</v>
      </c>
      <c r="B169" s="165">
        <v>16</v>
      </c>
      <c r="C169" s="176"/>
      <c r="D169" s="166" t="s">
        <v>369</v>
      </c>
      <c r="E169" s="166" t="s">
        <v>369</v>
      </c>
      <c r="F169" s="175">
        <v>2441</v>
      </c>
      <c r="G169" s="166" t="s">
        <v>35</v>
      </c>
      <c r="H169" s="167">
        <v>648</v>
      </c>
      <c r="I169" s="171">
        <v>163</v>
      </c>
      <c r="J169" s="171">
        <v>78</v>
      </c>
      <c r="K169" s="171">
        <v>22</v>
      </c>
      <c r="L169" s="171">
        <v>27</v>
      </c>
      <c r="M169" s="171">
        <v>27</v>
      </c>
      <c r="N169" s="171">
        <v>21</v>
      </c>
      <c r="O169" s="171">
        <v>0</v>
      </c>
      <c r="P169" s="171">
        <v>10</v>
      </c>
      <c r="Q169" s="171">
        <v>0</v>
      </c>
      <c r="R169" s="171">
        <v>40</v>
      </c>
      <c r="S169" s="171"/>
      <c r="T169" s="171"/>
      <c r="U169" s="173">
        <v>16</v>
      </c>
      <c r="V169" s="173"/>
      <c r="W169" s="173"/>
      <c r="X169" s="171">
        <v>3</v>
      </c>
      <c r="Y169" s="171">
        <v>28</v>
      </c>
      <c r="Z169" s="171"/>
      <c r="AA169" s="171"/>
      <c r="AB169" s="171"/>
      <c r="AC169" s="171">
        <v>0</v>
      </c>
      <c r="AD169" s="171">
        <v>13</v>
      </c>
      <c r="AE169" s="171">
        <f t="shared" si="47"/>
        <v>448</v>
      </c>
    </row>
    <row r="170" spans="1:31" s="163" customFormat="1" ht="16.5">
      <c r="A170" s="164">
        <v>16</v>
      </c>
      <c r="B170" s="165">
        <v>16</v>
      </c>
      <c r="C170" s="176"/>
      <c r="D170" s="166" t="s">
        <v>369</v>
      </c>
      <c r="E170" s="166" t="s">
        <v>369</v>
      </c>
      <c r="F170" s="175">
        <v>2442</v>
      </c>
      <c r="G170" s="182" t="s">
        <v>33</v>
      </c>
      <c r="H170" s="167">
        <v>596</v>
      </c>
      <c r="I170" s="171">
        <v>62</v>
      </c>
      <c r="J170" s="171">
        <v>73</v>
      </c>
      <c r="K170" s="171">
        <v>33</v>
      </c>
      <c r="L170" s="171">
        <v>35</v>
      </c>
      <c r="M170" s="171">
        <v>15</v>
      </c>
      <c r="N170" s="171">
        <v>53</v>
      </c>
      <c r="O170" s="171">
        <v>4</v>
      </c>
      <c r="P170" s="171">
        <v>24</v>
      </c>
      <c r="Q170" s="171">
        <v>0</v>
      </c>
      <c r="R170" s="171">
        <v>34</v>
      </c>
      <c r="S170" s="171"/>
      <c r="T170" s="171"/>
      <c r="U170" s="173">
        <v>7</v>
      </c>
      <c r="V170" s="173"/>
      <c r="W170" s="173"/>
      <c r="X170" s="171">
        <v>13</v>
      </c>
      <c r="Y170" s="171">
        <v>42</v>
      </c>
      <c r="Z170" s="171"/>
      <c r="AA170" s="171"/>
      <c r="AB170" s="171"/>
      <c r="AC170" s="171">
        <v>0</v>
      </c>
      <c r="AD170" s="171">
        <v>7</v>
      </c>
      <c r="AE170" s="171">
        <f t="shared" si="47"/>
        <v>402</v>
      </c>
    </row>
    <row r="171" spans="1:31" s="163" customFormat="1" ht="16.5">
      <c r="A171" s="164">
        <v>17</v>
      </c>
      <c r="B171" s="165">
        <v>16</v>
      </c>
      <c r="C171" s="176"/>
      <c r="D171" s="166" t="s">
        <v>369</v>
      </c>
      <c r="E171" s="166" t="s">
        <v>369</v>
      </c>
      <c r="F171" s="175">
        <v>2442</v>
      </c>
      <c r="G171" s="166" t="s">
        <v>34</v>
      </c>
      <c r="H171" s="167">
        <v>596</v>
      </c>
      <c r="I171" s="171">
        <v>44</v>
      </c>
      <c r="J171" s="171">
        <v>75</v>
      </c>
      <c r="K171" s="171">
        <v>33</v>
      </c>
      <c r="L171" s="171">
        <v>33</v>
      </c>
      <c r="M171" s="171">
        <v>16</v>
      </c>
      <c r="N171" s="171">
        <v>29</v>
      </c>
      <c r="O171" s="171">
        <v>0</v>
      </c>
      <c r="P171" s="171">
        <v>18</v>
      </c>
      <c r="Q171" s="171">
        <v>1</v>
      </c>
      <c r="R171" s="171">
        <v>22</v>
      </c>
      <c r="S171" s="171"/>
      <c r="T171" s="171"/>
      <c r="U171" s="173">
        <v>7</v>
      </c>
      <c r="V171" s="173"/>
      <c r="W171" s="173"/>
      <c r="X171" s="171">
        <v>7</v>
      </c>
      <c r="Y171" s="171">
        <v>33</v>
      </c>
      <c r="Z171" s="171"/>
      <c r="AA171" s="171"/>
      <c r="AB171" s="171"/>
      <c r="AC171" s="171">
        <v>0</v>
      </c>
      <c r="AD171" s="171">
        <v>18</v>
      </c>
      <c r="AE171" s="171">
        <f t="shared" si="47"/>
        <v>336</v>
      </c>
    </row>
    <row r="172" spans="1:31" s="163" customFormat="1" ht="16.5">
      <c r="A172" s="164">
        <v>18</v>
      </c>
      <c r="B172" s="165">
        <v>16</v>
      </c>
      <c r="C172" s="176"/>
      <c r="D172" s="166" t="s">
        <v>369</v>
      </c>
      <c r="E172" s="166" t="s">
        <v>369</v>
      </c>
      <c r="F172" s="175">
        <v>2442</v>
      </c>
      <c r="G172" s="166" t="s">
        <v>35</v>
      </c>
      <c r="H172" s="167">
        <v>595</v>
      </c>
      <c r="I172" s="171">
        <v>60</v>
      </c>
      <c r="J172" s="171">
        <v>98</v>
      </c>
      <c r="K172" s="171">
        <v>23</v>
      </c>
      <c r="L172" s="171">
        <v>28</v>
      </c>
      <c r="M172" s="171">
        <v>17</v>
      </c>
      <c r="N172" s="171">
        <v>35</v>
      </c>
      <c r="O172" s="171">
        <v>0</v>
      </c>
      <c r="P172" s="171">
        <v>23</v>
      </c>
      <c r="Q172" s="171">
        <v>1</v>
      </c>
      <c r="R172" s="171">
        <v>36</v>
      </c>
      <c r="S172" s="171"/>
      <c r="T172" s="171"/>
      <c r="U172" s="173">
        <v>9</v>
      </c>
      <c r="V172" s="173"/>
      <c r="W172" s="173"/>
      <c r="X172" s="171">
        <v>13</v>
      </c>
      <c r="Y172" s="171">
        <v>40</v>
      </c>
      <c r="Z172" s="171"/>
      <c r="AA172" s="171"/>
      <c r="AB172" s="171"/>
      <c r="AC172" s="171">
        <v>0</v>
      </c>
      <c r="AD172" s="171">
        <v>11</v>
      </c>
      <c r="AE172" s="171">
        <f t="shared" si="47"/>
        <v>394</v>
      </c>
    </row>
    <row r="173" spans="1:31" s="163" customFormat="1" ht="16.5">
      <c r="A173" s="164">
        <v>19</v>
      </c>
      <c r="B173" s="165">
        <v>16</v>
      </c>
      <c r="C173" s="176"/>
      <c r="D173" s="166" t="s">
        <v>369</v>
      </c>
      <c r="E173" s="166" t="s">
        <v>369</v>
      </c>
      <c r="F173" s="175">
        <v>2442</v>
      </c>
      <c r="G173" s="166" t="s">
        <v>199</v>
      </c>
      <c r="H173" s="167">
        <v>595</v>
      </c>
      <c r="I173" s="171">
        <v>70</v>
      </c>
      <c r="J173" s="171">
        <v>77</v>
      </c>
      <c r="K173" s="171">
        <v>23</v>
      </c>
      <c r="L173" s="171">
        <v>33</v>
      </c>
      <c r="M173" s="171">
        <v>15</v>
      </c>
      <c r="N173" s="171">
        <v>24</v>
      </c>
      <c r="O173" s="171">
        <v>2</v>
      </c>
      <c r="P173" s="171">
        <v>19</v>
      </c>
      <c r="Q173" s="171">
        <v>4</v>
      </c>
      <c r="R173" s="171">
        <v>32</v>
      </c>
      <c r="S173" s="171"/>
      <c r="T173" s="171"/>
      <c r="U173" s="173">
        <v>9</v>
      </c>
      <c r="V173" s="173"/>
      <c r="W173" s="173"/>
      <c r="X173" s="171">
        <v>14</v>
      </c>
      <c r="Y173" s="171">
        <v>49</v>
      </c>
      <c r="Z173" s="171"/>
      <c r="AA173" s="171"/>
      <c r="AB173" s="171"/>
      <c r="AC173" s="171">
        <v>0</v>
      </c>
      <c r="AD173" s="171">
        <v>16</v>
      </c>
      <c r="AE173" s="171">
        <f t="shared" si="47"/>
        <v>387</v>
      </c>
    </row>
    <row r="174" spans="1:31" s="163" customFormat="1" ht="16.5">
      <c r="A174" s="164">
        <v>20</v>
      </c>
      <c r="B174" s="165">
        <v>16</v>
      </c>
      <c r="C174" s="176"/>
      <c r="D174" s="166" t="s">
        <v>369</v>
      </c>
      <c r="E174" s="166" t="s">
        <v>370</v>
      </c>
      <c r="F174" s="175">
        <v>2443</v>
      </c>
      <c r="G174" s="182" t="s">
        <v>33</v>
      </c>
      <c r="H174" s="167">
        <v>498</v>
      </c>
      <c r="I174" s="171">
        <v>56</v>
      </c>
      <c r="J174" s="171">
        <v>89</v>
      </c>
      <c r="K174" s="171">
        <v>62</v>
      </c>
      <c r="L174" s="171">
        <v>28</v>
      </c>
      <c r="M174" s="171">
        <v>13</v>
      </c>
      <c r="N174" s="171">
        <v>4</v>
      </c>
      <c r="O174" s="171">
        <v>16</v>
      </c>
      <c r="P174" s="171">
        <v>9</v>
      </c>
      <c r="Q174" s="171">
        <v>3</v>
      </c>
      <c r="R174" s="171">
        <v>15</v>
      </c>
      <c r="S174" s="171"/>
      <c r="T174" s="171"/>
      <c r="U174" s="173">
        <v>2</v>
      </c>
      <c r="V174" s="173"/>
      <c r="W174" s="173"/>
      <c r="X174" s="171">
        <v>22</v>
      </c>
      <c r="Y174" s="171">
        <v>1</v>
      </c>
      <c r="Z174" s="171"/>
      <c r="AA174" s="171"/>
      <c r="AB174" s="171"/>
      <c r="AC174" s="171">
        <v>0</v>
      </c>
      <c r="AD174" s="171">
        <v>45</v>
      </c>
      <c r="AE174" s="171">
        <f t="shared" si="47"/>
        <v>365</v>
      </c>
    </row>
    <row r="175" spans="1:31" s="163" customFormat="1" ht="16.5">
      <c r="A175" s="164">
        <v>21</v>
      </c>
      <c r="B175" s="165">
        <v>16</v>
      </c>
      <c r="C175" s="176"/>
      <c r="D175" s="166" t="s">
        <v>369</v>
      </c>
      <c r="E175" s="166" t="s">
        <v>371</v>
      </c>
      <c r="F175" s="175">
        <v>2444</v>
      </c>
      <c r="G175" s="182" t="s">
        <v>33</v>
      </c>
      <c r="H175" s="167">
        <v>338</v>
      </c>
      <c r="I175" s="171">
        <v>2</v>
      </c>
      <c r="J175" s="171">
        <v>60</v>
      </c>
      <c r="K175" s="171">
        <v>9</v>
      </c>
      <c r="L175" s="171">
        <v>8</v>
      </c>
      <c r="M175" s="171">
        <v>21</v>
      </c>
      <c r="N175" s="171">
        <v>38</v>
      </c>
      <c r="O175" s="171">
        <v>6</v>
      </c>
      <c r="P175" s="171">
        <v>17</v>
      </c>
      <c r="Q175" s="171">
        <v>1</v>
      </c>
      <c r="R175" s="171">
        <v>10</v>
      </c>
      <c r="S175" s="171"/>
      <c r="T175" s="171"/>
      <c r="U175" s="173">
        <v>0</v>
      </c>
      <c r="V175" s="173"/>
      <c r="W175" s="173"/>
      <c r="X175" s="171">
        <v>53</v>
      </c>
      <c r="Y175" s="171">
        <v>3</v>
      </c>
      <c r="Z175" s="171"/>
      <c r="AA175" s="171"/>
      <c r="AB175" s="171"/>
      <c r="AC175" s="171">
        <v>0</v>
      </c>
      <c r="AD175" s="171">
        <v>25</v>
      </c>
      <c r="AE175" s="171">
        <f t="shared" si="47"/>
        <v>253</v>
      </c>
    </row>
    <row r="176" spans="1:31" s="163" customFormat="1" ht="16.5">
      <c r="A176" s="164">
        <v>22</v>
      </c>
      <c r="B176" s="165">
        <v>16</v>
      </c>
      <c r="C176" s="176"/>
      <c r="D176" s="166" t="s">
        <v>369</v>
      </c>
      <c r="E176" s="166" t="s">
        <v>372</v>
      </c>
      <c r="F176" s="175">
        <v>2445</v>
      </c>
      <c r="G176" s="182" t="s">
        <v>33</v>
      </c>
      <c r="H176" s="167">
        <v>774</v>
      </c>
      <c r="I176" s="171">
        <v>94</v>
      </c>
      <c r="J176" s="171">
        <v>61</v>
      </c>
      <c r="K176" s="171">
        <v>28</v>
      </c>
      <c r="L176" s="171">
        <v>5</v>
      </c>
      <c r="M176" s="171">
        <v>60</v>
      </c>
      <c r="N176" s="171">
        <v>13</v>
      </c>
      <c r="O176" s="171">
        <v>4</v>
      </c>
      <c r="P176" s="171">
        <v>17</v>
      </c>
      <c r="Q176" s="171">
        <v>4</v>
      </c>
      <c r="R176" s="171">
        <v>91</v>
      </c>
      <c r="S176" s="171"/>
      <c r="T176" s="171"/>
      <c r="U176" s="173">
        <v>2</v>
      </c>
      <c r="V176" s="173"/>
      <c r="W176" s="173"/>
      <c r="X176" s="171">
        <v>4</v>
      </c>
      <c r="Y176" s="171">
        <v>2</v>
      </c>
      <c r="Z176" s="171"/>
      <c r="AA176" s="171"/>
      <c r="AB176" s="171"/>
      <c r="AC176" s="171">
        <v>0</v>
      </c>
      <c r="AD176" s="171">
        <v>11</v>
      </c>
      <c r="AE176" s="171">
        <f t="shared" si="47"/>
        <v>396</v>
      </c>
    </row>
    <row r="177" spans="1:31" s="163" customFormat="1" ht="16.5">
      <c r="A177" s="164">
        <v>23</v>
      </c>
      <c r="B177" s="165">
        <v>16</v>
      </c>
      <c r="C177" s="176"/>
      <c r="D177" s="166" t="s">
        <v>369</v>
      </c>
      <c r="E177" s="166" t="s">
        <v>373</v>
      </c>
      <c r="F177" s="175">
        <v>2446</v>
      </c>
      <c r="G177" s="182" t="s">
        <v>33</v>
      </c>
      <c r="H177" s="167">
        <v>406</v>
      </c>
      <c r="I177" s="171">
        <v>31</v>
      </c>
      <c r="J177" s="171">
        <v>43</v>
      </c>
      <c r="K177" s="171">
        <v>38</v>
      </c>
      <c r="L177" s="171">
        <v>2</v>
      </c>
      <c r="M177" s="171">
        <v>10</v>
      </c>
      <c r="N177" s="171">
        <v>4</v>
      </c>
      <c r="O177" s="171">
        <v>1</v>
      </c>
      <c r="P177" s="171">
        <v>17</v>
      </c>
      <c r="Q177" s="171">
        <v>3</v>
      </c>
      <c r="R177" s="171">
        <v>28</v>
      </c>
      <c r="S177" s="171"/>
      <c r="T177" s="171"/>
      <c r="U177" s="173">
        <v>8</v>
      </c>
      <c r="V177" s="173"/>
      <c r="W177" s="173"/>
      <c r="X177" s="171">
        <v>34</v>
      </c>
      <c r="Y177" s="171">
        <v>5</v>
      </c>
      <c r="Z177" s="171"/>
      <c r="AA177" s="171"/>
      <c r="AB177" s="171"/>
      <c r="AC177" s="171">
        <v>0</v>
      </c>
      <c r="AD177" s="171">
        <v>22</v>
      </c>
      <c r="AE177" s="171">
        <f t="shared" si="47"/>
        <v>246</v>
      </c>
    </row>
    <row r="178" spans="1:31" s="163" customFormat="1" ht="16.5">
      <c r="A178" s="164">
        <v>24</v>
      </c>
      <c r="B178" s="165">
        <v>16</v>
      </c>
      <c r="C178" s="176"/>
      <c r="D178" s="166" t="s">
        <v>369</v>
      </c>
      <c r="E178" s="166" t="s">
        <v>374</v>
      </c>
      <c r="F178" s="175">
        <v>2447</v>
      </c>
      <c r="G178" s="182" t="s">
        <v>33</v>
      </c>
      <c r="H178" s="167">
        <v>520</v>
      </c>
      <c r="I178" s="171">
        <v>111</v>
      </c>
      <c r="J178" s="171">
        <v>68</v>
      </c>
      <c r="K178" s="171">
        <v>25</v>
      </c>
      <c r="L178" s="171">
        <v>8</v>
      </c>
      <c r="M178" s="171">
        <v>10</v>
      </c>
      <c r="N178" s="171">
        <v>4</v>
      </c>
      <c r="O178" s="171">
        <v>2</v>
      </c>
      <c r="P178" s="171">
        <v>1</v>
      </c>
      <c r="Q178" s="171">
        <v>2</v>
      </c>
      <c r="R178" s="171">
        <v>45</v>
      </c>
      <c r="S178" s="171"/>
      <c r="T178" s="171"/>
      <c r="U178" s="173">
        <v>5</v>
      </c>
      <c r="V178" s="173"/>
      <c r="W178" s="173"/>
      <c r="X178" s="171">
        <v>11</v>
      </c>
      <c r="Y178" s="171">
        <v>2</v>
      </c>
      <c r="Z178" s="171"/>
      <c r="AA178" s="171"/>
      <c r="AB178" s="171"/>
      <c r="AC178" s="171">
        <v>0</v>
      </c>
      <c r="AD178" s="171">
        <v>14</v>
      </c>
      <c r="AE178" s="171">
        <f t="shared" si="47"/>
        <v>308</v>
      </c>
    </row>
    <row r="179" spans="1:31" s="163" customFormat="1" ht="16.5">
      <c r="A179" s="164">
        <v>25</v>
      </c>
      <c r="B179" s="165">
        <v>16</v>
      </c>
      <c r="C179" s="176"/>
      <c r="D179" s="166" t="s">
        <v>369</v>
      </c>
      <c r="E179" s="166" t="s">
        <v>374</v>
      </c>
      <c r="F179" s="175">
        <v>2447</v>
      </c>
      <c r="G179" s="166" t="s">
        <v>34</v>
      </c>
      <c r="H179" s="167">
        <v>519</v>
      </c>
      <c r="I179" s="171">
        <v>89</v>
      </c>
      <c r="J179" s="171">
        <v>77</v>
      </c>
      <c r="K179" s="171">
        <v>27</v>
      </c>
      <c r="L179" s="171">
        <v>13</v>
      </c>
      <c r="M179" s="171">
        <v>14</v>
      </c>
      <c r="N179" s="171">
        <v>2</v>
      </c>
      <c r="O179" s="171">
        <v>8</v>
      </c>
      <c r="P179" s="171">
        <v>3</v>
      </c>
      <c r="Q179" s="171">
        <v>1</v>
      </c>
      <c r="R179" s="171">
        <v>60</v>
      </c>
      <c r="S179" s="171"/>
      <c r="T179" s="171"/>
      <c r="U179" s="173">
        <v>6</v>
      </c>
      <c r="V179" s="173"/>
      <c r="W179" s="173"/>
      <c r="X179" s="171">
        <v>6</v>
      </c>
      <c r="Y179" s="171">
        <v>5</v>
      </c>
      <c r="Z179" s="171"/>
      <c r="AA179" s="171"/>
      <c r="AB179" s="171"/>
      <c r="AC179" s="171">
        <v>0</v>
      </c>
      <c r="AD179" s="171">
        <v>18</v>
      </c>
      <c r="AE179" s="171">
        <f t="shared" si="47"/>
        <v>329</v>
      </c>
    </row>
    <row r="180" spans="1:31" s="163" customFormat="1" ht="16.5">
      <c r="A180" s="164">
        <v>26</v>
      </c>
      <c r="B180" s="165">
        <v>16</v>
      </c>
      <c r="C180" s="176"/>
      <c r="D180" s="166" t="s">
        <v>369</v>
      </c>
      <c r="E180" s="166" t="s">
        <v>375</v>
      </c>
      <c r="F180" s="175">
        <v>2448</v>
      </c>
      <c r="G180" s="182" t="s">
        <v>33</v>
      </c>
      <c r="H180" s="167">
        <v>450</v>
      </c>
      <c r="I180" s="171">
        <v>122</v>
      </c>
      <c r="J180" s="171">
        <v>54</v>
      </c>
      <c r="K180" s="171">
        <v>13</v>
      </c>
      <c r="L180" s="171">
        <v>19</v>
      </c>
      <c r="M180" s="171">
        <v>4</v>
      </c>
      <c r="N180" s="171">
        <v>5</v>
      </c>
      <c r="O180" s="171">
        <v>1</v>
      </c>
      <c r="P180" s="171">
        <v>4</v>
      </c>
      <c r="Q180" s="171">
        <v>3</v>
      </c>
      <c r="R180" s="171">
        <v>10</v>
      </c>
      <c r="S180" s="171"/>
      <c r="T180" s="171"/>
      <c r="U180" s="173">
        <v>4</v>
      </c>
      <c r="V180" s="173"/>
      <c r="W180" s="173"/>
      <c r="X180" s="171">
        <v>7</v>
      </c>
      <c r="Y180" s="171">
        <v>32</v>
      </c>
      <c r="Z180" s="171"/>
      <c r="AA180" s="171"/>
      <c r="AB180" s="171"/>
      <c r="AC180" s="171">
        <v>0</v>
      </c>
      <c r="AD180" s="171">
        <v>9</v>
      </c>
      <c r="AE180" s="171">
        <f t="shared" si="47"/>
        <v>287</v>
      </c>
    </row>
    <row r="181" spans="1:31" s="163" customFormat="1" ht="16.5">
      <c r="C181" s="177" t="s">
        <v>65</v>
      </c>
      <c r="D181" s="688" t="s">
        <v>66</v>
      </c>
      <c r="E181" s="688"/>
      <c r="F181" s="180"/>
      <c r="G181" s="180"/>
      <c r="H181" s="179">
        <f>SUM(H155:H180)</f>
        <v>14752</v>
      </c>
      <c r="I181" s="179">
        <f>SUM(I155:I180)</f>
        <v>1998</v>
      </c>
      <c r="J181" s="179">
        <f t="shared" ref="J181:AA181" si="48">SUM(J155:J180)</f>
        <v>1985</v>
      </c>
      <c r="K181" s="179">
        <f t="shared" si="48"/>
        <v>648</v>
      </c>
      <c r="L181" s="179">
        <f t="shared" si="48"/>
        <v>872</v>
      </c>
      <c r="M181" s="179">
        <f t="shared" si="48"/>
        <v>437</v>
      </c>
      <c r="N181" s="179">
        <f t="shared" si="48"/>
        <v>681</v>
      </c>
      <c r="O181" s="179">
        <f t="shared" si="48"/>
        <v>64</v>
      </c>
      <c r="P181" s="179">
        <f t="shared" si="48"/>
        <v>553</v>
      </c>
      <c r="Q181" s="179">
        <f t="shared" si="48"/>
        <v>53</v>
      </c>
      <c r="R181" s="179">
        <f t="shared" si="48"/>
        <v>967</v>
      </c>
      <c r="S181" s="179">
        <f t="shared" si="48"/>
        <v>0</v>
      </c>
      <c r="T181" s="179">
        <f t="shared" si="48"/>
        <v>0</v>
      </c>
      <c r="U181" s="179">
        <f t="shared" si="48"/>
        <v>249</v>
      </c>
      <c r="V181" s="179">
        <f t="shared" si="48"/>
        <v>0</v>
      </c>
      <c r="W181" s="179">
        <f t="shared" si="48"/>
        <v>0</v>
      </c>
      <c r="X181" s="179">
        <f>SUM(X155:X180)</f>
        <v>355</v>
      </c>
      <c r="Y181" s="179">
        <f t="shared" si="48"/>
        <v>732</v>
      </c>
      <c r="Z181" s="179">
        <f t="shared" si="48"/>
        <v>0</v>
      </c>
      <c r="AA181" s="179">
        <f t="shared" si="48"/>
        <v>0</v>
      </c>
      <c r="AB181" s="179">
        <f>SUM(AB155:AB180)</f>
        <v>0</v>
      </c>
      <c r="AC181" s="179">
        <f t="shared" ref="AC181:AD181" si="49">SUM(AC155:AC180)</f>
        <v>1</v>
      </c>
      <c r="AD181" s="179">
        <f t="shared" si="49"/>
        <v>411</v>
      </c>
      <c r="AE181" s="179">
        <f>SUM(AE155:AE180)</f>
        <v>10006</v>
      </c>
    </row>
    <row r="182" spans="1:31" s="163" customFormat="1" ht="16.5">
      <c r="F182" s="174"/>
      <c r="G182" s="174"/>
      <c r="U182" s="163">
        <f>U181/2</f>
        <v>124.5</v>
      </c>
    </row>
    <row r="183" spans="1:31" s="163" customFormat="1" ht="16.5">
      <c r="C183" s="177" t="s">
        <v>67</v>
      </c>
      <c r="D183" s="689" t="s">
        <v>68</v>
      </c>
      <c r="E183" s="690"/>
      <c r="F183" s="690"/>
      <c r="G183" s="691"/>
      <c r="H183" s="178" t="s">
        <v>8</v>
      </c>
      <c r="I183" s="170" t="s">
        <v>9</v>
      </c>
      <c r="J183" s="170" t="s">
        <v>10</v>
      </c>
      <c r="K183" s="170" t="s">
        <v>11</v>
      </c>
      <c r="L183" s="170" t="s">
        <v>12</v>
      </c>
      <c r="M183" s="170" t="s">
        <v>13</v>
      </c>
      <c r="N183" s="170" t="s">
        <v>14</v>
      </c>
      <c r="O183" s="170" t="s">
        <v>15</v>
      </c>
      <c r="P183" s="170" t="s">
        <v>16</v>
      </c>
      <c r="Q183" s="170" t="s">
        <v>17</v>
      </c>
      <c r="R183" s="170" t="s">
        <v>18</v>
      </c>
      <c r="S183" s="170" t="s">
        <v>19</v>
      </c>
      <c r="T183" s="170" t="s">
        <v>20</v>
      </c>
      <c r="U183" s="170" t="s">
        <v>24</v>
      </c>
      <c r="V183" s="170" t="s">
        <v>25</v>
      </c>
      <c r="W183" s="170" t="s">
        <v>26</v>
      </c>
      <c r="X183" s="170" t="s">
        <v>27</v>
      </c>
      <c r="Y183" s="170" t="s">
        <v>28</v>
      </c>
      <c r="Z183" s="170" t="s">
        <v>29</v>
      </c>
      <c r="AA183" s="170" t="s">
        <v>30</v>
      </c>
      <c r="AB183" s="170" t="s">
        <v>31</v>
      </c>
    </row>
    <row r="184" spans="1:31" s="163" customFormat="1" ht="16.5">
      <c r="D184" s="692"/>
      <c r="E184" s="693"/>
      <c r="F184" s="693"/>
      <c r="G184" s="694"/>
      <c r="H184" s="171">
        <f>H181</f>
        <v>14752</v>
      </c>
      <c r="I184" s="171">
        <v>2123</v>
      </c>
      <c r="J184" s="171">
        <v>1985</v>
      </c>
      <c r="K184" s="171">
        <v>772</v>
      </c>
      <c r="L184" s="171">
        <v>872</v>
      </c>
      <c r="M184" s="171">
        <f t="shared" ref="M184:T184" si="50">M181</f>
        <v>437</v>
      </c>
      <c r="N184" s="171">
        <f t="shared" si="50"/>
        <v>681</v>
      </c>
      <c r="O184" s="171">
        <f t="shared" si="50"/>
        <v>64</v>
      </c>
      <c r="P184" s="171">
        <f t="shared" si="50"/>
        <v>553</v>
      </c>
      <c r="Q184" s="171">
        <f t="shared" si="50"/>
        <v>53</v>
      </c>
      <c r="R184" s="171">
        <f t="shared" si="50"/>
        <v>967</v>
      </c>
      <c r="S184" s="171">
        <f t="shared" si="50"/>
        <v>0</v>
      </c>
      <c r="T184" s="171">
        <f t="shared" si="50"/>
        <v>0</v>
      </c>
      <c r="U184" s="171">
        <v>355</v>
      </c>
      <c r="V184" s="171">
        <v>732</v>
      </c>
      <c r="W184" s="171">
        <f t="shared" ref="W184:Y184" si="51">Z155</f>
        <v>0</v>
      </c>
      <c r="X184" s="171">
        <f t="shared" si="51"/>
        <v>0</v>
      </c>
      <c r="Y184" s="171">
        <f t="shared" si="51"/>
        <v>0</v>
      </c>
      <c r="Z184" s="171">
        <f>AC181</f>
        <v>1</v>
      </c>
      <c r="AA184" s="171">
        <f>AD181</f>
        <v>411</v>
      </c>
      <c r="AB184" s="171">
        <f>SUM(I184:AA184)</f>
        <v>10006</v>
      </c>
    </row>
    <row r="185" spans="1:31" s="163" customFormat="1" ht="16.5">
      <c r="F185" s="174"/>
      <c r="G185" s="174"/>
    </row>
    <row r="186" spans="1:31" s="163" customFormat="1" ht="30.75" customHeight="1">
      <c r="C186" s="177" t="s">
        <v>69</v>
      </c>
      <c r="D186" s="695" t="s">
        <v>70</v>
      </c>
      <c r="E186" s="695"/>
      <c r="F186" s="695"/>
      <c r="G186" s="695"/>
      <c r="H186" s="178" t="s">
        <v>8</v>
      </c>
      <c r="I186" s="696" t="s">
        <v>71</v>
      </c>
      <c r="J186" s="696"/>
      <c r="K186" s="44" t="s">
        <v>10</v>
      </c>
      <c r="L186" s="353" t="s">
        <v>12</v>
      </c>
      <c r="M186" s="170" t="s">
        <v>13</v>
      </c>
      <c r="N186" s="170" t="s">
        <v>14</v>
      </c>
      <c r="O186" s="170" t="s">
        <v>15</v>
      </c>
      <c r="P186" s="170" t="s">
        <v>16</v>
      </c>
      <c r="Q186" s="170" t="s">
        <v>17</v>
      </c>
      <c r="R186" s="170" t="s">
        <v>18</v>
      </c>
      <c r="S186" s="170" t="s">
        <v>19</v>
      </c>
      <c r="T186" s="170" t="s">
        <v>20</v>
      </c>
      <c r="U186" s="170" t="s">
        <v>24</v>
      </c>
      <c r="V186" s="170" t="s">
        <v>25</v>
      </c>
      <c r="W186" s="170" t="s">
        <v>26</v>
      </c>
      <c r="X186" s="170" t="s">
        <v>27</v>
      </c>
      <c r="Y186" s="170" t="s">
        <v>28</v>
      </c>
      <c r="Z186" s="170" t="s">
        <v>29</v>
      </c>
      <c r="AA186" s="170" t="s">
        <v>30</v>
      </c>
      <c r="AB186" s="170" t="s">
        <v>31</v>
      </c>
    </row>
    <row r="187" spans="1:31" s="163" customFormat="1" ht="16.5">
      <c r="D187" s="695"/>
      <c r="E187" s="695"/>
      <c r="F187" s="695"/>
      <c r="G187" s="695"/>
      <c r="H187" s="171">
        <f>H181</f>
        <v>14752</v>
      </c>
      <c r="I187" s="697">
        <f>I184+K184</f>
        <v>2895</v>
      </c>
      <c r="J187" s="697"/>
      <c r="K187" s="46">
        <f>J184</f>
        <v>1985</v>
      </c>
      <c r="L187" s="354">
        <f>L184</f>
        <v>872</v>
      </c>
      <c r="M187" s="171">
        <f>M184</f>
        <v>437</v>
      </c>
      <c r="N187" s="171">
        <f t="shared" ref="N187:R187" si="52">N184</f>
        <v>681</v>
      </c>
      <c r="O187" s="171">
        <f t="shared" si="52"/>
        <v>64</v>
      </c>
      <c r="P187" s="171">
        <f t="shared" si="52"/>
        <v>553</v>
      </c>
      <c r="Q187" s="171">
        <f t="shared" si="52"/>
        <v>53</v>
      </c>
      <c r="R187" s="171">
        <f t="shared" si="52"/>
        <v>967</v>
      </c>
      <c r="S187" s="171" t="s">
        <v>799</v>
      </c>
      <c r="T187" s="171" t="s">
        <v>799</v>
      </c>
      <c r="U187" s="171">
        <f>U184</f>
        <v>355</v>
      </c>
      <c r="V187" s="171">
        <f t="shared" ref="V187" si="53">V184</f>
        <v>732</v>
      </c>
      <c r="W187" s="171" t="s">
        <v>799</v>
      </c>
      <c r="X187" s="171" t="s">
        <v>799</v>
      </c>
      <c r="Y187" s="171" t="s">
        <v>799</v>
      </c>
      <c r="Z187" s="171">
        <f>Z184</f>
        <v>1</v>
      </c>
      <c r="AA187" s="171">
        <f>AA184</f>
        <v>411</v>
      </c>
      <c r="AB187" s="171">
        <f>SUM(I187:AA187)</f>
        <v>10006</v>
      </c>
    </row>
  </sheetData>
  <mergeCells count="55">
    <mergeCell ref="D79:E79"/>
    <mergeCell ref="D81:G82"/>
    <mergeCell ref="D84:G85"/>
    <mergeCell ref="I84:J84"/>
    <mergeCell ref="K84:L84"/>
    <mergeCell ref="I85:J85"/>
    <mergeCell ref="K85:L85"/>
    <mergeCell ref="D181:E181"/>
    <mergeCell ref="D183:G184"/>
    <mergeCell ref="D186:G187"/>
    <mergeCell ref="I186:J186"/>
    <mergeCell ref="I187:J187"/>
    <mergeCell ref="I151:J151"/>
    <mergeCell ref="D145:E145"/>
    <mergeCell ref="D147:G148"/>
    <mergeCell ref="D150:G151"/>
    <mergeCell ref="I150:J150"/>
    <mergeCell ref="D116:E116"/>
    <mergeCell ref="D118:G119"/>
    <mergeCell ref="D121:G122"/>
    <mergeCell ref="I121:J121"/>
    <mergeCell ref="K121:L121"/>
    <mergeCell ref="I122:J122"/>
    <mergeCell ref="K122:L122"/>
    <mergeCell ref="D101:E101"/>
    <mergeCell ref="D103:G104"/>
    <mergeCell ref="D106:G107"/>
    <mergeCell ref="I106:J106"/>
    <mergeCell ref="I107:J107"/>
    <mergeCell ref="D61:E61"/>
    <mergeCell ref="D63:G64"/>
    <mergeCell ref="D66:G67"/>
    <mergeCell ref="I66:J66"/>
    <mergeCell ref="K66:L66"/>
    <mergeCell ref="I67:J67"/>
    <mergeCell ref="K67:L67"/>
    <mergeCell ref="D21:E21"/>
    <mergeCell ref="D23:G24"/>
    <mergeCell ref="D26:G27"/>
    <mergeCell ref="I26:J26"/>
    <mergeCell ref="I27:J27"/>
    <mergeCell ref="D7:E7"/>
    <mergeCell ref="D9:G10"/>
    <mergeCell ref="D12:G13"/>
    <mergeCell ref="I12:J12"/>
    <mergeCell ref="K12:L12"/>
    <mergeCell ref="I13:J13"/>
    <mergeCell ref="K13:L13"/>
    <mergeCell ref="D131:E131"/>
    <mergeCell ref="D133:G134"/>
    <mergeCell ref="D136:G137"/>
    <mergeCell ref="I136:J136"/>
    <mergeCell ref="K136:L136"/>
    <mergeCell ref="I137:J137"/>
    <mergeCell ref="K137:L1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workbookViewId="0">
      <pane ySplit="1" topLeftCell="A62" activePane="bottomLeft" state="frozen"/>
      <selection activeCell="N153" sqref="N153"/>
      <selection pane="bottomLeft" activeCell="N153" sqref="N153"/>
    </sheetView>
  </sheetViews>
  <sheetFormatPr baseColWidth="10" defaultRowHeight="16.5"/>
  <cols>
    <col min="1" max="1" width="3.140625" style="286" bestFit="1" customWidth="1"/>
    <col min="2" max="2" width="5" style="286" bestFit="1" customWidth="1"/>
    <col min="3" max="3" width="4.140625" style="286" bestFit="1" customWidth="1"/>
    <col min="4" max="4" width="26.7109375" style="286" bestFit="1" customWidth="1"/>
    <col min="5" max="5" width="5.85546875" style="286" customWidth="1"/>
    <col min="6" max="6" width="8.28515625" style="286" bestFit="1" customWidth="1"/>
    <col min="7" max="7" width="14" style="286" customWidth="1"/>
    <col min="8" max="8" width="10" style="286" bestFit="1" customWidth="1"/>
    <col min="9" max="11" width="5" style="286" bestFit="1" customWidth="1"/>
    <col min="12" max="12" width="5.28515625" style="286" bestFit="1" customWidth="1"/>
    <col min="13" max="13" width="4" style="286" bestFit="1" customWidth="1"/>
    <col min="14" max="14" width="5" style="286" bestFit="1" customWidth="1"/>
    <col min="15" max="16" width="4.140625" style="286" bestFit="1" customWidth="1"/>
    <col min="17" max="17" width="4.28515625" style="286" bestFit="1" customWidth="1"/>
    <col min="18" max="18" width="7.7109375" style="286" bestFit="1" customWidth="1"/>
    <col min="19" max="19" width="4.140625" style="286" bestFit="1" customWidth="1"/>
    <col min="20" max="20" width="4.28515625" style="286" bestFit="1" customWidth="1"/>
    <col min="21" max="21" width="8" style="286" bestFit="1" customWidth="1"/>
    <col min="22" max="22" width="8.5703125" style="286" bestFit="1" customWidth="1"/>
    <col min="23" max="23" width="8" style="286" bestFit="1" customWidth="1"/>
    <col min="24" max="26" width="5.5703125" style="286" bestFit="1" customWidth="1"/>
    <col min="27" max="27" width="6.5703125" style="286" bestFit="1" customWidth="1"/>
    <col min="28" max="28" width="9.7109375" style="286" bestFit="1" customWidth="1"/>
    <col min="29" max="29" width="4.42578125" style="286" bestFit="1" customWidth="1"/>
    <col min="30" max="30" width="6.5703125" style="286" bestFit="1" customWidth="1"/>
    <col min="31" max="31" width="9.7109375" style="286" bestFit="1" customWidth="1"/>
    <col min="32" max="16384" width="11.42578125" style="286"/>
  </cols>
  <sheetData>
    <row r="1" spans="1:31">
      <c r="A1" s="291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284" t="s">
        <v>7</v>
      </c>
      <c r="H1" s="284" t="s">
        <v>8</v>
      </c>
      <c r="I1" s="570" t="s">
        <v>9</v>
      </c>
      <c r="J1" s="570" t="s">
        <v>10</v>
      </c>
      <c r="K1" s="570" t="s">
        <v>11</v>
      </c>
      <c r="L1" s="570" t="s">
        <v>12</v>
      </c>
      <c r="M1" s="570" t="s">
        <v>13</v>
      </c>
      <c r="N1" s="570" t="s">
        <v>14</v>
      </c>
      <c r="O1" s="570" t="s">
        <v>15</v>
      </c>
      <c r="P1" s="570" t="s">
        <v>16</v>
      </c>
      <c r="Q1" s="570" t="s">
        <v>17</v>
      </c>
      <c r="R1" s="570" t="s">
        <v>18</v>
      </c>
      <c r="S1" s="570" t="s">
        <v>19</v>
      </c>
      <c r="T1" s="570" t="s">
        <v>20</v>
      </c>
      <c r="U1" s="295" t="s">
        <v>21</v>
      </c>
      <c r="V1" s="295" t="s">
        <v>22</v>
      </c>
      <c r="W1" s="295" t="s">
        <v>23</v>
      </c>
      <c r="X1" s="570" t="s">
        <v>24</v>
      </c>
      <c r="Y1" s="570" t="s">
        <v>25</v>
      </c>
      <c r="Z1" s="570" t="s">
        <v>26</v>
      </c>
      <c r="AA1" s="570" t="s">
        <v>27</v>
      </c>
      <c r="AB1" s="570" t="s">
        <v>28</v>
      </c>
      <c r="AC1" s="570" t="s">
        <v>29</v>
      </c>
      <c r="AD1" s="570" t="s">
        <v>30</v>
      </c>
      <c r="AE1" s="570" t="s">
        <v>31</v>
      </c>
    </row>
    <row r="2" spans="1:31">
      <c r="A2" s="287">
        <v>1</v>
      </c>
      <c r="B2" s="288">
        <v>17</v>
      </c>
      <c r="C2" s="299">
        <v>109</v>
      </c>
      <c r="D2" s="289" t="s">
        <v>376</v>
      </c>
      <c r="E2" s="289"/>
      <c r="F2" s="298">
        <v>792</v>
      </c>
      <c r="G2" s="289" t="s">
        <v>33</v>
      </c>
      <c r="H2" s="550">
        <v>585</v>
      </c>
      <c r="I2" s="294">
        <v>3</v>
      </c>
      <c r="J2" s="294">
        <v>155</v>
      </c>
      <c r="K2" s="294">
        <v>257</v>
      </c>
      <c r="L2" s="294">
        <v>3</v>
      </c>
      <c r="M2" s="294">
        <v>1</v>
      </c>
      <c r="N2" s="294">
        <v>1</v>
      </c>
      <c r="O2" s="294">
        <v>0</v>
      </c>
      <c r="P2" s="294">
        <v>0</v>
      </c>
      <c r="Q2" s="294">
        <v>0</v>
      </c>
      <c r="R2" s="294">
        <v>1</v>
      </c>
      <c r="S2" s="294">
        <v>0</v>
      </c>
      <c r="T2" s="294">
        <v>0</v>
      </c>
      <c r="U2" s="296">
        <v>2</v>
      </c>
      <c r="V2" s="296">
        <v>3</v>
      </c>
      <c r="W2" s="296">
        <v>0</v>
      </c>
      <c r="X2" s="294">
        <v>0</v>
      </c>
      <c r="Y2" s="294">
        <v>0</v>
      </c>
      <c r="Z2" s="294">
        <v>0</v>
      </c>
      <c r="AA2" s="294">
        <v>0</v>
      </c>
      <c r="AB2" s="294">
        <v>0</v>
      </c>
      <c r="AC2" s="294">
        <v>0</v>
      </c>
      <c r="AD2" s="294">
        <v>16</v>
      </c>
      <c r="AE2" s="294">
        <f>SUM(I2:AD2)</f>
        <v>442</v>
      </c>
    </row>
    <row r="3" spans="1:31">
      <c r="A3" s="287">
        <v>2</v>
      </c>
      <c r="B3" s="288">
        <v>17</v>
      </c>
      <c r="C3" s="299">
        <v>109</v>
      </c>
      <c r="D3" s="289" t="s">
        <v>376</v>
      </c>
      <c r="E3" s="289"/>
      <c r="F3" s="298">
        <v>792</v>
      </c>
      <c r="G3" s="289" t="s">
        <v>34</v>
      </c>
      <c r="H3" s="550">
        <v>584</v>
      </c>
      <c r="I3" s="294">
        <v>7</v>
      </c>
      <c r="J3" s="294">
        <v>124</v>
      </c>
      <c r="K3" s="294">
        <v>315</v>
      </c>
      <c r="L3" s="294">
        <v>3</v>
      </c>
      <c r="M3" s="294">
        <v>2</v>
      </c>
      <c r="N3" s="294">
        <v>1</v>
      </c>
      <c r="O3" s="294">
        <v>0</v>
      </c>
      <c r="P3" s="294">
        <v>0</v>
      </c>
      <c r="Q3" s="294">
        <v>0</v>
      </c>
      <c r="R3" s="294">
        <v>2</v>
      </c>
      <c r="S3" s="294">
        <v>0</v>
      </c>
      <c r="T3" s="294">
        <v>0</v>
      </c>
      <c r="U3" s="296">
        <v>4</v>
      </c>
      <c r="V3" s="296">
        <v>4</v>
      </c>
      <c r="W3" s="296">
        <v>0</v>
      </c>
      <c r="X3" s="294">
        <v>0</v>
      </c>
      <c r="Y3" s="294">
        <v>0</v>
      </c>
      <c r="Z3" s="294">
        <v>0</v>
      </c>
      <c r="AA3" s="294">
        <v>0</v>
      </c>
      <c r="AB3" s="294">
        <v>0</v>
      </c>
      <c r="AC3" s="294">
        <v>0</v>
      </c>
      <c r="AD3" s="294">
        <v>28</v>
      </c>
      <c r="AE3" s="294">
        <f t="shared" ref="AE3:AE5" si="0">SUM(I3:AD3)</f>
        <v>490</v>
      </c>
    </row>
    <row r="4" spans="1:31">
      <c r="A4" s="287">
        <v>3</v>
      </c>
      <c r="B4" s="288">
        <v>17</v>
      </c>
      <c r="C4" s="299">
        <v>109</v>
      </c>
      <c r="D4" s="289" t="s">
        <v>376</v>
      </c>
      <c r="E4" s="289"/>
      <c r="F4" s="298">
        <v>793</v>
      </c>
      <c r="G4" s="289" t="s">
        <v>33</v>
      </c>
      <c r="H4" s="550">
        <v>558</v>
      </c>
      <c r="I4" s="294">
        <v>7</v>
      </c>
      <c r="J4" s="294">
        <v>128</v>
      </c>
      <c r="K4" s="294">
        <v>283</v>
      </c>
      <c r="L4" s="294">
        <v>0</v>
      </c>
      <c r="M4" s="294">
        <v>0</v>
      </c>
      <c r="N4" s="294">
        <v>1</v>
      </c>
      <c r="O4" s="294">
        <v>0</v>
      </c>
      <c r="P4" s="294">
        <v>0</v>
      </c>
      <c r="Q4" s="294">
        <v>0</v>
      </c>
      <c r="R4" s="294">
        <v>8</v>
      </c>
      <c r="S4" s="294">
        <v>0</v>
      </c>
      <c r="T4" s="294">
        <v>0</v>
      </c>
      <c r="U4" s="296">
        <v>7</v>
      </c>
      <c r="V4" s="296">
        <v>6</v>
      </c>
      <c r="W4" s="296">
        <v>0</v>
      </c>
      <c r="X4" s="294">
        <v>0</v>
      </c>
      <c r="Y4" s="294">
        <v>0</v>
      </c>
      <c r="Z4" s="294">
        <v>0</v>
      </c>
      <c r="AA4" s="294">
        <v>0</v>
      </c>
      <c r="AB4" s="294">
        <v>0</v>
      </c>
      <c r="AC4" s="294">
        <v>0</v>
      </c>
      <c r="AD4" s="294">
        <v>17</v>
      </c>
      <c r="AE4" s="294">
        <f t="shared" si="0"/>
        <v>457</v>
      </c>
    </row>
    <row r="5" spans="1:31" ht="17.25" thickBot="1">
      <c r="A5" s="287">
        <v>4</v>
      </c>
      <c r="B5" s="288">
        <v>17</v>
      </c>
      <c r="C5" s="299">
        <v>109</v>
      </c>
      <c r="D5" s="289" t="s">
        <v>376</v>
      </c>
      <c r="E5" s="289"/>
      <c r="F5" s="298">
        <v>793</v>
      </c>
      <c r="G5" s="289" t="s">
        <v>34</v>
      </c>
      <c r="H5" s="610">
        <v>558</v>
      </c>
      <c r="I5" s="294">
        <v>5</v>
      </c>
      <c r="J5" s="294">
        <v>126</v>
      </c>
      <c r="K5" s="294">
        <v>296</v>
      </c>
      <c r="L5" s="294">
        <v>2</v>
      </c>
      <c r="M5" s="294">
        <v>0</v>
      </c>
      <c r="N5" s="294">
        <v>0</v>
      </c>
      <c r="O5" s="294">
        <v>0</v>
      </c>
      <c r="P5" s="294">
        <v>0</v>
      </c>
      <c r="Q5" s="294">
        <v>0</v>
      </c>
      <c r="R5" s="294">
        <v>5</v>
      </c>
      <c r="S5" s="294">
        <v>0</v>
      </c>
      <c r="T5" s="294">
        <v>0</v>
      </c>
      <c r="U5" s="296">
        <v>6</v>
      </c>
      <c r="V5" s="296">
        <v>3</v>
      </c>
      <c r="W5" s="296">
        <v>0</v>
      </c>
      <c r="X5" s="294">
        <v>0</v>
      </c>
      <c r="Y5" s="294">
        <v>0</v>
      </c>
      <c r="Z5" s="294">
        <v>0</v>
      </c>
      <c r="AA5" s="294">
        <v>0</v>
      </c>
      <c r="AB5" s="294">
        <v>0</v>
      </c>
      <c r="AC5" s="294">
        <v>0</v>
      </c>
      <c r="AD5" s="294">
        <v>20</v>
      </c>
      <c r="AE5" s="294">
        <f t="shared" si="0"/>
        <v>463</v>
      </c>
    </row>
    <row r="6" spans="1:31">
      <c r="C6" s="300" t="s">
        <v>65</v>
      </c>
      <c r="D6" s="688" t="s">
        <v>66</v>
      </c>
      <c r="E6" s="688"/>
      <c r="F6" s="564"/>
      <c r="G6" s="564"/>
      <c r="H6" s="596">
        <f>SUM(H2:H5)</f>
        <v>2285</v>
      </c>
      <c r="I6" s="302">
        <v>22</v>
      </c>
      <c r="J6" s="302">
        <f t="shared" ref="J6:AD6" si="1">SUM(J2:J5)</f>
        <v>533</v>
      </c>
      <c r="K6" s="302">
        <f t="shared" si="1"/>
        <v>1151</v>
      </c>
      <c r="L6" s="302">
        <f t="shared" si="1"/>
        <v>8</v>
      </c>
      <c r="M6" s="302">
        <f t="shared" si="1"/>
        <v>3</v>
      </c>
      <c r="N6" s="302">
        <f t="shared" si="1"/>
        <v>3</v>
      </c>
      <c r="O6" s="302">
        <f t="shared" si="1"/>
        <v>0</v>
      </c>
      <c r="P6" s="302">
        <f t="shared" si="1"/>
        <v>0</v>
      </c>
      <c r="Q6" s="302">
        <f t="shared" si="1"/>
        <v>0</v>
      </c>
      <c r="R6" s="302">
        <f t="shared" si="1"/>
        <v>16</v>
      </c>
      <c r="S6" s="302">
        <f t="shared" si="1"/>
        <v>0</v>
      </c>
      <c r="T6" s="302">
        <f t="shared" si="1"/>
        <v>0</v>
      </c>
      <c r="U6" s="302">
        <f t="shared" si="1"/>
        <v>19</v>
      </c>
      <c r="V6" s="302">
        <f t="shared" si="1"/>
        <v>16</v>
      </c>
      <c r="W6" s="302">
        <f t="shared" si="1"/>
        <v>0</v>
      </c>
      <c r="X6" s="302">
        <f t="shared" si="1"/>
        <v>0</v>
      </c>
      <c r="Y6" s="302">
        <f t="shared" si="1"/>
        <v>0</v>
      </c>
      <c r="Z6" s="302">
        <f t="shared" si="1"/>
        <v>0</v>
      </c>
      <c r="AA6" s="302">
        <f t="shared" si="1"/>
        <v>0</v>
      </c>
      <c r="AB6" s="302">
        <f t="shared" si="1"/>
        <v>0</v>
      </c>
      <c r="AC6" s="302">
        <f t="shared" si="1"/>
        <v>0</v>
      </c>
      <c r="AD6" s="302">
        <f t="shared" si="1"/>
        <v>81</v>
      </c>
      <c r="AE6" s="302">
        <f>SUM(AE2:AE5)</f>
        <v>1852</v>
      </c>
    </row>
    <row r="7" spans="1:31">
      <c r="F7" s="297"/>
      <c r="G7" s="297"/>
      <c r="U7" s="286">
        <f>U6/2</f>
        <v>9.5</v>
      </c>
      <c r="V7" s="286">
        <f>V6/2</f>
        <v>8</v>
      </c>
    </row>
    <row r="8" spans="1:31">
      <c r="C8" s="300" t="s">
        <v>67</v>
      </c>
      <c r="D8" s="689" t="s">
        <v>68</v>
      </c>
      <c r="E8" s="690"/>
      <c r="F8" s="690"/>
      <c r="G8" s="691"/>
      <c r="H8" s="301" t="s">
        <v>8</v>
      </c>
      <c r="I8" s="570" t="s">
        <v>9</v>
      </c>
      <c r="J8" s="570" t="s">
        <v>10</v>
      </c>
      <c r="K8" s="570" t="s">
        <v>11</v>
      </c>
      <c r="L8" s="570" t="s">
        <v>12</v>
      </c>
      <c r="M8" s="570" t="s">
        <v>13</v>
      </c>
      <c r="N8" s="570" t="s">
        <v>14</v>
      </c>
      <c r="O8" s="570" t="s">
        <v>15</v>
      </c>
      <c r="P8" s="570" t="s">
        <v>16</v>
      </c>
      <c r="Q8" s="570" t="s">
        <v>17</v>
      </c>
      <c r="R8" s="570" t="s">
        <v>18</v>
      </c>
      <c r="S8" s="570" t="s">
        <v>19</v>
      </c>
      <c r="T8" s="570" t="s">
        <v>20</v>
      </c>
      <c r="U8" s="570" t="s">
        <v>24</v>
      </c>
      <c r="V8" s="570" t="s">
        <v>25</v>
      </c>
      <c r="W8" s="570" t="s">
        <v>26</v>
      </c>
      <c r="X8" s="570" t="s">
        <v>27</v>
      </c>
      <c r="Y8" s="570" t="s">
        <v>28</v>
      </c>
      <c r="Z8" s="570" t="s">
        <v>29</v>
      </c>
      <c r="AA8" s="570" t="s">
        <v>30</v>
      </c>
      <c r="AB8" s="570" t="s">
        <v>31</v>
      </c>
    </row>
    <row r="9" spans="1:31">
      <c r="D9" s="692"/>
      <c r="E9" s="693"/>
      <c r="F9" s="693"/>
      <c r="G9" s="694"/>
      <c r="H9" s="294">
        <v>2381</v>
      </c>
      <c r="I9" s="294">
        <f>I6+9</f>
        <v>31</v>
      </c>
      <c r="J9" s="294">
        <f>J6+8</f>
        <v>541</v>
      </c>
      <c r="K9" s="294">
        <f>K6+10</f>
        <v>1161</v>
      </c>
      <c r="L9" s="294">
        <f>L6+8</f>
        <v>16</v>
      </c>
      <c r="M9" s="294">
        <f t="shared" ref="M9:T9" si="2">M6</f>
        <v>3</v>
      </c>
      <c r="N9" s="294">
        <f t="shared" si="2"/>
        <v>3</v>
      </c>
      <c r="O9" s="294">
        <f t="shared" si="2"/>
        <v>0</v>
      </c>
      <c r="P9" s="294">
        <f t="shared" si="2"/>
        <v>0</v>
      </c>
      <c r="Q9" s="294">
        <f t="shared" si="2"/>
        <v>0</v>
      </c>
      <c r="R9" s="294">
        <f t="shared" si="2"/>
        <v>16</v>
      </c>
      <c r="S9" s="294">
        <f t="shared" si="2"/>
        <v>0</v>
      </c>
      <c r="T9" s="294">
        <f t="shared" si="2"/>
        <v>0</v>
      </c>
      <c r="U9" s="294">
        <f>X2</f>
        <v>0</v>
      </c>
      <c r="V9" s="294">
        <f>Y2</f>
        <v>0</v>
      </c>
      <c r="W9" s="294">
        <f>Z2</f>
        <v>0</v>
      </c>
      <c r="X9" s="294">
        <f>AA2</f>
        <v>0</v>
      </c>
      <c r="Y9" s="294">
        <f>AB2</f>
        <v>0</v>
      </c>
      <c r="Z9" s="294">
        <f>AC6</f>
        <v>0</v>
      </c>
      <c r="AA9" s="294">
        <f>AD6</f>
        <v>81</v>
      </c>
      <c r="AB9" s="294">
        <f>SUM(I9:AA9)</f>
        <v>1852</v>
      </c>
    </row>
    <row r="10" spans="1:31">
      <c r="F10" s="297"/>
      <c r="G10" s="297"/>
    </row>
    <row r="11" spans="1:31" ht="30.75" customHeight="1">
      <c r="C11" s="300" t="s">
        <v>69</v>
      </c>
      <c r="D11" s="695" t="s">
        <v>70</v>
      </c>
      <c r="E11" s="695"/>
      <c r="F11" s="695"/>
      <c r="G11" s="695"/>
      <c r="H11" s="301" t="s">
        <v>8</v>
      </c>
      <c r="I11" s="696" t="s">
        <v>71</v>
      </c>
      <c r="J11" s="696"/>
      <c r="K11" s="696" t="s">
        <v>72</v>
      </c>
      <c r="L11" s="696"/>
      <c r="M11" s="570" t="s">
        <v>13</v>
      </c>
      <c r="N11" s="570" t="s">
        <v>14</v>
      </c>
      <c r="O11" s="570" t="s">
        <v>15</v>
      </c>
      <c r="P11" s="570" t="s">
        <v>16</v>
      </c>
      <c r="Q11" s="570" t="s">
        <v>17</v>
      </c>
      <c r="R11" s="570" t="s">
        <v>18</v>
      </c>
      <c r="S11" s="570" t="s">
        <v>19</v>
      </c>
      <c r="T11" s="570" t="s">
        <v>20</v>
      </c>
      <c r="U11" s="570" t="s">
        <v>24</v>
      </c>
      <c r="V11" s="570" t="s">
        <v>25</v>
      </c>
      <c r="W11" s="570" t="s">
        <v>26</v>
      </c>
      <c r="X11" s="570" t="s">
        <v>27</v>
      </c>
      <c r="Y11" s="570" t="s">
        <v>28</v>
      </c>
      <c r="Z11" s="570" t="s">
        <v>29</v>
      </c>
      <c r="AA11" s="570" t="s">
        <v>30</v>
      </c>
      <c r="AB11" s="570" t="s">
        <v>31</v>
      </c>
    </row>
    <row r="12" spans="1:31">
      <c r="D12" s="695"/>
      <c r="E12" s="695"/>
      <c r="F12" s="695"/>
      <c r="G12" s="695"/>
      <c r="H12" s="294">
        <f>H6</f>
        <v>2285</v>
      </c>
      <c r="I12" s="697">
        <f>I9+K9</f>
        <v>1192</v>
      </c>
      <c r="J12" s="697"/>
      <c r="K12" s="697">
        <f>J9+L9</f>
        <v>557</v>
      </c>
      <c r="L12" s="697"/>
      <c r="M12" s="294">
        <f>M9</f>
        <v>3</v>
      </c>
      <c r="N12" s="294">
        <f t="shared" ref="N12:R12" si="3">N9</f>
        <v>3</v>
      </c>
      <c r="O12" s="294" t="s">
        <v>799</v>
      </c>
      <c r="P12" s="294" t="s">
        <v>799</v>
      </c>
      <c r="Q12" s="294">
        <f t="shared" si="3"/>
        <v>0</v>
      </c>
      <c r="R12" s="294">
        <f t="shared" si="3"/>
        <v>16</v>
      </c>
      <c r="S12" s="563" t="s">
        <v>799</v>
      </c>
      <c r="T12" s="563" t="s">
        <v>799</v>
      </c>
      <c r="U12" s="563" t="s">
        <v>799</v>
      </c>
      <c r="V12" s="563" t="s">
        <v>799</v>
      </c>
      <c r="W12" s="563" t="s">
        <v>799</v>
      </c>
      <c r="X12" s="563" t="s">
        <v>799</v>
      </c>
      <c r="Y12" s="563" t="s">
        <v>799</v>
      </c>
      <c r="Z12" s="294">
        <f>Z9</f>
        <v>0</v>
      </c>
      <c r="AA12" s="294">
        <f>AA9</f>
        <v>81</v>
      </c>
      <c r="AB12" s="294">
        <f>SUM(I12:AA12)</f>
        <v>1852</v>
      </c>
    </row>
    <row r="15" spans="1:31">
      <c r="A15" s="291" t="s">
        <v>1</v>
      </c>
      <c r="B15" s="285" t="s">
        <v>2</v>
      </c>
      <c r="C15" s="292" t="s">
        <v>3</v>
      </c>
      <c r="D15" s="291" t="s">
        <v>4</v>
      </c>
      <c r="E15" s="291" t="s">
        <v>5</v>
      </c>
      <c r="F15" s="284" t="s">
        <v>6</v>
      </c>
      <c r="G15" s="284" t="s">
        <v>7</v>
      </c>
      <c r="H15" s="284" t="s">
        <v>8</v>
      </c>
      <c r="I15" s="570" t="s">
        <v>9</v>
      </c>
      <c r="J15" s="570" t="s">
        <v>10</v>
      </c>
      <c r="K15" s="570" t="s">
        <v>11</v>
      </c>
      <c r="L15" s="570" t="s">
        <v>12</v>
      </c>
      <c r="M15" s="570" t="s">
        <v>13</v>
      </c>
      <c r="N15" s="570" t="s">
        <v>14</v>
      </c>
      <c r="O15" s="570" t="s">
        <v>15</v>
      </c>
      <c r="P15" s="570" t="s">
        <v>16</v>
      </c>
      <c r="Q15" s="570" t="s">
        <v>17</v>
      </c>
      <c r="R15" s="570" t="s">
        <v>18</v>
      </c>
      <c r="S15" s="570" t="s">
        <v>19</v>
      </c>
      <c r="T15" s="570" t="s">
        <v>20</v>
      </c>
      <c r="U15" s="295" t="s">
        <v>21</v>
      </c>
      <c r="V15" s="295" t="s">
        <v>22</v>
      </c>
      <c r="W15" s="295" t="s">
        <v>23</v>
      </c>
      <c r="X15" s="570" t="s">
        <v>24</v>
      </c>
      <c r="Y15" s="570" t="s">
        <v>25</v>
      </c>
      <c r="Z15" s="570" t="s">
        <v>26</v>
      </c>
      <c r="AA15" s="570" t="s">
        <v>27</v>
      </c>
      <c r="AB15" s="570" t="s">
        <v>28</v>
      </c>
      <c r="AC15" s="570" t="s">
        <v>29</v>
      </c>
      <c r="AD15" s="570" t="s">
        <v>30</v>
      </c>
      <c r="AE15" s="570" t="s">
        <v>31</v>
      </c>
    </row>
    <row r="16" spans="1:31">
      <c r="A16" s="287">
        <v>1</v>
      </c>
      <c r="B16" s="288">
        <v>17</v>
      </c>
      <c r="C16" s="299">
        <v>296</v>
      </c>
      <c r="D16" s="289" t="s">
        <v>377</v>
      </c>
      <c r="E16" s="289"/>
      <c r="F16" s="298">
        <v>1440</v>
      </c>
      <c r="G16" s="289" t="s">
        <v>33</v>
      </c>
      <c r="H16" s="290">
        <v>605</v>
      </c>
      <c r="I16" s="294">
        <v>154</v>
      </c>
      <c r="J16" s="294">
        <v>116</v>
      </c>
      <c r="K16" s="294">
        <v>7</v>
      </c>
      <c r="L16" s="294">
        <v>55</v>
      </c>
      <c r="M16" s="294">
        <v>18</v>
      </c>
      <c r="N16" s="294"/>
      <c r="O16" s="294"/>
      <c r="P16" s="294">
        <v>0</v>
      </c>
      <c r="Q16" s="294">
        <v>1</v>
      </c>
      <c r="R16" s="294">
        <v>22</v>
      </c>
      <c r="S16" s="294"/>
      <c r="T16" s="294"/>
      <c r="U16" s="296">
        <v>10</v>
      </c>
      <c r="V16" s="296">
        <v>28</v>
      </c>
      <c r="W16" s="296"/>
      <c r="X16" s="294"/>
      <c r="Y16" s="294"/>
      <c r="Z16" s="294"/>
      <c r="AA16" s="294"/>
      <c r="AB16" s="294"/>
      <c r="AC16" s="294">
        <v>0</v>
      </c>
      <c r="AD16" s="294">
        <v>14</v>
      </c>
      <c r="AE16" s="294">
        <v>425</v>
      </c>
    </row>
    <row r="17" spans="1:31">
      <c r="A17" s="287">
        <v>2</v>
      </c>
      <c r="B17" s="288">
        <v>17</v>
      </c>
      <c r="C17" s="299">
        <v>296</v>
      </c>
      <c r="D17" s="289" t="s">
        <v>377</v>
      </c>
      <c r="E17" s="289"/>
      <c r="F17" s="298">
        <v>1440</v>
      </c>
      <c r="G17" s="289" t="s">
        <v>34</v>
      </c>
      <c r="H17" s="290">
        <v>604</v>
      </c>
      <c r="I17" s="294">
        <v>176</v>
      </c>
      <c r="J17" s="294">
        <v>120</v>
      </c>
      <c r="K17" s="294">
        <v>11</v>
      </c>
      <c r="L17" s="294">
        <v>63</v>
      </c>
      <c r="M17" s="294">
        <v>23</v>
      </c>
      <c r="N17" s="294"/>
      <c r="O17" s="294"/>
      <c r="P17" s="294">
        <v>2</v>
      </c>
      <c r="Q17" s="294">
        <v>1</v>
      </c>
      <c r="R17" s="294">
        <v>31</v>
      </c>
      <c r="S17" s="294"/>
      <c r="T17" s="294"/>
      <c r="U17" s="296">
        <v>5</v>
      </c>
      <c r="V17" s="296">
        <v>22</v>
      </c>
      <c r="W17" s="296"/>
      <c r="X17" s="294"/>
      <c r="Y17" s="294"/>
      <c r="Z17" s="294"/>
      <c r="AA17" s="294"/>
      <c r="AB17" s="294"/>
      <c r="AC17" s="294">
        <v>0</v>
      </c>
      <c r="AD17" s="294">
        <v>10</v>
      </c>
      <c r="AE17" s="294">
        <v>464</v>
      </c>
    </row>
    <row r="18" spans="1:31">
      <c r="A18" s="287">
        <v>3</v>
      </c>
      <c r="B18" s="288">
        <v>17</v>
      </c>
      <c r="C18" s="299">
        <v>296</v>
      </c>
      <c r="D18" s="289" t="s">
        <v>377</v>
      </c>
      <c r="E18" s="289"/>
      <c r="F18" s="298">
        <v>1441</v>
      </c>
      <c r="G18" s="289" t="s">
        <v>33</v>
      </c>
      <c r="H18" s="290">
        <v>501</v>
      </c>
      <c r="I18" s="294">
        <v>133</v>
      </c>
      <c r="J18" s="294">
        <v>102</v>
      </c>
      <c r="K18" s="294">
        <v>5</v>
      </c>
      <c r="L18" s="294">
        <v>31</v>
      </c>
      <c r="M18" s="294">
        <v>13</v>
      </c>
      <c r="N18" s="294"/>
      <c r="O18" s="294"/>
      <c r="P18" s="294">
        <v>1</v>
      </c>
      <c r="Q18" s="294">
        <v>3</v>
      </c>
      <c r="R18" s="294">
        <v>21</v>
      </c>
      <c r="S18" s="294"/>
      <c r="T18" s="294"/>
      <c r="U18" s="296">
        <v>5</v>
      </c>
      <c r="V18" s="296">
        <v>14</v>
      </c>
      <c r="W18" s="296"/>
      <c r="X18" s="294"/>
      <c r="Y18" s="294"/>
      <c r="Z18" s="294"/>
      <c r="AA18" s="294"/>
      <c r="AB18" s="294"/>
      <c r="AC18" s="294">
        <v>0</v>
      </c>
      <c r="AD18" s="294">
        <v>8</v>
      </c>
      <c r="AE18" s="294">
        <v>336</v>
      </c>
    </row>
    <row r="19" spans="1:31">
      <c r="A19" s="287">
        <v>4</v>
      </c>
      <c r="B19" s="288">
        <v>17</v>
      </c>
      <c r="C19" s="299">
        <v>296</v>
      </c>
      <c r="D19" s="289" t="s">
        <v>377</v>
      </c>
      <c r="E19" s="289"/>
      <c r="F19" s="298">
        <v>1441</v>
      </c>
      <c r="G19" s="289" t="s">
        <v>34</v>
      </c>
      <c r="H19" s="290">
        <v>500</v>
      </c>
      <c r="I19" s="294">
        <v>111</v>
      </c>
      <c r="J19" s="294">
        <v>111</v>
      </c>
      <c r="K19" s="294">
        <v>2</v>
      </c>
      <c r="L19" s="294">
        <v>56</v>
      </c>
      <c r="M19" s="294">
        <v>10</v>
      </c>
      <c r="N19" s="294"/>
      <c r="O19" s="294"/>
      <c r="P19" s="294">
        <v>1</v>
      </c>
      <c r="Q19" s="294">
        <v>1</v>
      </c>
      <c r="R19" s="294">
        <v>14</v>
      </c>
      <c r="S19" s="294"/>
      <c r="T19" s="294"/>
      <c r="U19" s="296">
        <v>7</v>
      </c>
      <c r="V19" s="296">
        <v>21</v>
      </c>
      <c r="W19" s="296"/>
      <c r="X19" s="294"/>
      <c r="Y19" s="294"/>
      <c r="Z19" s="294"/>
      <c r="AA19" s="294"/>
      <c r="AB19" s="294"/>
      <c r="AC19" s="294">
        <v>0</v>
      </c>
      <c r="AD19" s="294">
        <v>8</v>
      </c>
      <c r="AE19" s="294">
        <v>342</v>
      </c>
    </row>
    <row r="20" spans="1:31">
      <c r="A20" s="287">
        <v>5</v>
      </c>
      <c r="B20" s="288">
        <v>17</v>
      </c>
      <c r="C20" s="299">
        <v>296</v>
      </c>
      <c r="D20" s="289" t="s">
        <v>377</v>
      </c>
      <c r="E20" s="289"/>
      <c r="F20" s="298">
        <v>1441</v>
      </c>
      <c r="G20" s="289" t="s">
        <v>36</v>
      </c>
      <c r="H20" s="290"/>
      <c r="I20" s="294">
        <v>7</v>
      </c>
      <c r="J20" s="294">
        <v>4</v>
      </c>
      <c r="K20" s="294">
        <v>0</v>
      </c>
      <c r="L20" s="294">
        <v>3</v>
      </c>
      <c r="M20" s="294">
        <v>1</v>
      </c>
      <c r="N20" s="294"/>
      <c r="O20" s="294"/>
      <c r="P20" s="294">
        <v>0</v>
      </c>
      <c r="Q20" s="294">
        <v>0</v>
      </c>
      <c r="R20" s="294">
        <v>1</v>
      </c>
      <c r="S20" s="294"/>
      <c r="T20" s="294"/>
      <c r="U20" s="296">
        <v>1</v>
      </c>
      <c r="V20" s="296">
        <v>0</v>
      </c>
      <c r="W20" s="296"/>
      <c r="X20" s="294"/>
      <c r="Y20" s="294"/>
      <c r="Z20" s="294"/>
      <c r="AA20" s="294"/>
      <c r="AB20" s="294"/>
      <c r="AC20" s="294">
        <v>0</v>
      </c>
      <c r="AD20" s="294">
        <v>0</v>
      </c>
      <c r="AE20" s="294">
        <v>17</v>
      </c>
    </row>
    <row r="21" spans="1:31">
      <c r="A21" s="287">
        <v>6</v>
      </c>
      <c r="B21" s="288">
        <v>17</v>
      </c>
      <c r="C21" s="299">
        <v>296</v>
      </c>
      <c r="D21" s="289" t="s">
        <v>377</v>
      </c>
      <c r="E21" s="289"/>
      <c r="F21" s="298">
        <v>1442</v>
      </c>
      <c r="G21" s="289" t="s">
        <v>33</v>
      </c>
      <c r="H21" s="290">
        <v>712</v>
      </c>
      <c r="I21" s="294">
        <v>156</v>
      </c>
      <c r="J21" s="294">
        <v>146</v>
      </c>
      <c r="K21" s="294">
        <v>13</v>
      </c>
      <c r="L21" s="294">
        <v>40</v>
      </c>
      <c r="M21" s="294">
        <v>16</v>
      </c>
      <c r="N21" s="294"/>
      <c r="O21" s="294"/>
      <c r="P21" s="294">
        <v>3</v>
      </c>
      <c r="Q21" s="294">
        <v>2</v>
      </c>
      <c r="R21" s="294">
        <v>34</v>
      </c>
      <c r="S21" s="294"/>
      <c r="T21" s="294"/>
      <c r="U21" s="296">
        <v>2</v>
      </c>
      <c r="V21" s="296">
        <v>21</v>
      </c>
      <c r="W21" s="296"/>
      <c r="X21" s="294"/>
      <c r="Y21" s="294"/>
      <c r="Z21" s="294"/>
      <c r="AA21" s="294"/>
      <c r="AB21" s="294"/>
      <c r="AC21" s="294">
        <v>0</v>
      </c>
      <c r="AD21" s="294">
        <v>9</v>
      </c>
      <c r="AE21" s="294">
        <v>442</v>
      </c>
    </row>
    <row r="22" spans="1:31">
      <c r="A22" s="287">
        <v>7</v>
      </c>
      <c r="B22" s="288">
        <v>17</v>
      </c>
      <c r="C22" s="299">
        <v>296</v>
      </c>
      <c r="D22" s="289" t="s">
        <v>377</v>
      </c>
      <c r="E22" s="289"/>
      <c r="F22" s="298">
        <v>1442</v>
      </c>
      <c r="G22" s="289" t="s">
        <v>34</v>
      </c>
      <c r="H22" s="290">
        <v>711</v>
      </c>
      <c r="I22" s="294">
        <v>172</v>
      </c>
      <c r="J22" s="294">
        <v>115</v>
      </c>
      <c r="K22" s="294">
        <v>12</v>
      </c>
      <c r="L22" s="294">
        <v>68</v>
      </c>
      <c r="M22" s="294">
        <v>18</v>
      </c>
      <c r="N22" s="294"/>
      <c r="O22" s="294"/>
      <c r="P22" s="294">
        <v>2</v>
      </c>
      <c r="Q22" s="294">
        <v>3</v>
      </c>
      <c r="R22" s="294">
        <v>30</v>
      </c>
      <c r="S22" s="294"/>
      <c r="T22" s="294"/>
      <c r="U22" s="296">
        <v>6</v>
      </c>
      <c r="V22" s="296">
        <v>27</v>
      </c>
      <c r="W22" s="296"/>
      <c r="X22" s="294"/>
      <c r="Y22" s="294"/>
      <c r="Z22" s="294"/>
      <c r="AA22" s="294"/>
      <c r="AB22" s="294"/>
      <c r="AC22" s="294">
        <v>0</v>
      </c>
      <c r="AD22" s="294">
        <v>19</v>
      </c>
      <c r="AE22" s="294">
        <v>472</v>
      </c>
    </row>
    <row r="23" spans="1:31">
      <c r="A23" s="287">
        <v>8</v>
      </c>
      <c r="B23" s="288">
        <v>17</v>
      </c>
      <c r="C23" s="299">
        <v>296</v>
      </c>
      <c r="D23" s="289" t="s">
        <v>377</v>
      </c>
      <c r="E23" s="289"/>
      <c r="F23" s="298">
        <v>1443</v>
      </c>
      <c r="G23" s="289" t="s">
        <v>33</v>
      </c>
      <c r="H23" s="290">
        <v>714</v>
      </c>
      <c r="I23" s="294">
        <v>160</v>
      </c>
      <c r="J23" s="294">
        <v>111</v>
      </c>
      <c r="K23" s="294">
        <v>23</v>
      </c>
      <c r="L23" s="294">
        <v>54</v>
      </c>
      <c r="M23" s="294">
        <v>19</v>
      </c>
      <c r="N23" s="294"/>
      <c r="O23" s="294"/>
      <c r="P23" s="294">
        <v>0</v>
      </c>
      <c r="Q23" s="294">
        <v>3</v>
      </c>
      <c r="R23" s="294">
        <v>35</v>
      </c>
      <c r="S23" s="294"/>
      <c r="T23" s="294"/>
      <c r="U23" s="296">
        <v>17</v>
      </c>
      <c r="V23" s="296">
        <v>25</v>
      </c>
      <c r="W23" s="296"/>
      <c r="X23" s="294"/>
      <c r="Y23" s="294"/>
      <c r="Z23" s="294"/>
      <c r="AA23" s="294"/>
      <c r="AB23" s="294"/>
      <c r="AC23" s="294">
        <v>0</v>
      </c>
      <c r="AD23" s="294">
        <v>14</v>
      </c>
      <c r="AE23" s="294">
        <v>461</v>
      </c>
    </row>
    <row r="24" spans="1:31">
      <c r="A24" s="287">
        <v>9</v>
      </c>
      <c r="B24" s="288">
        <v>17</v>
      </c>
      <c r="C24" s="299">
        <v>296</v>
      </c>
      <c r="D24" s="289" t="s">
        <v>377</v>
      </c>
      <c r="E24" s="289"/>
      <c r="F24" s="298">
        <v>1443</v>
      </c>
      <c r="G24" s="289" t="s">
        <v>34</v>
      </c>
      <c r="H24" s="290">
        <v>714</v>
      </c>
      <c r="I24" s="294">
        <v>145</v>
      </c>
      <c r="J24" s="294">
        <v>140</v>
      </c>
      <c r="K24" s="294">
        <v>14</v>
      </c>
      <c r="L24" s="294">
        <v>86</v>
      </c>
      <c r="M24" s="294">
        <v>19</v>
      </c>
      <c r="N24" s="294"/>
      <c r="O24" s="294"/>
      <c r="P24" s="294">
        <v>2</v>
      </c>
      <c r="Q24" s="294">
        <v>1</v>
      </c>
      <c r="R24" s="294">
        <v>25</v>
      </c>
      <c r="S24" s="294"/>
      <c r="T24" s="294"/>
      <c r="U24" s="296">
        <v>3</v>
      </c>
      <c r="V24" s="296">
        <v>14</v>
      </c>
      <c r="W24" s="296"/>
      <c r="X24" s="294"/>
      <c r="Y24" s="294"/>
      <c r="Z24" s="294"/>
      <c r="AA24" s="294"/>
      <c r="AB24" s="294"/>
      <c r="AC24" s="294">
        <v>0</v>
      </c>
      <c r="AD24" s="294">
        <v>13</v>
      </c>
      <c r="AE24" s="294">
        <v>462</v>
      </c>
    </row>
    <row r="25" spans="1:31">
      <c r="A25" s="287">
        <v>10</v>
      </c>
      <c r="B25" s="288">
        <v>17</v>
      </c>
      <c r="C25" s="299">
        <v>296</v>
      </c>
      <c r="D25" s="289" t="s">
        <v>377</v>
      </c>
      <c r="E25" s="289"/>
      <c r="F25" s="298">
        <v>1444</v>
      </c>
      <c r="G25" s="289" t="s">
        <v>33</v>
      </c>
      <c r="H25" s="290">
        <v>697</v>
      </c>
      <c r="I25" s="294">
        <v>203</v>
      </c>
      <c r="J25" s="294">
        <v>114</v>
      </c>
      <c r="K25" s="294">
        <v>16</v>
      </c>
      <c r="L25" s="294">
        <v>50</v>
      </c>
      <c r="M25" s="294">
        <v>19</v>
      </c>
      <c r="N25" s="294"/>
      <c r="O25" s="294"/>
      <c r="P25" s="294">
        <v>3</v>
      </c>
      <c r="Q25" s="294">
        <v>4</v>
      </c>
      <c r="R25" s="294">
        <v>32</v>
      </c>
      <c r="S25" s="294"/>
      <c r="T25" s="294"/>
      <c r="U25" s="296">
        <v>2</v>
      </c>
      <c r="V25" s="296">
        <v>16</v>
      </c>
      <c r="W25" s="296"/>
      <c r="X25" s="294"/>
      <c r="Y25" s="294"/>
      <c r="Z25" s="294"/>
      <c r="AA25" s="294"/>
      <c r="AB25" s="294"/>
      <c r="AC25" s="294">
        <v>1</v>
      </c>
      <c r="AD25" s="294">
        <v>13</v>
      </c>
      <c r="AE25" s="294">
        <v>473</v>
      </c>
    </row>
    <row r="26" spans="1:31">
      <c r="A26" s="287">
        <v>11</v>
      </c>
      <c r="B26" s="288">
        <v>17</v>
      </c>
      <c r="C26" s="299">
        <v>296</v>
      </c>
      <c r="D26" s="289" t="s">
        <v>377</v>
      </c>
      <c r="E26" s="289"/>
      <c r="F26" s="298">
        <v>1444</v>
      </c>
      <c r="G26" s="289" t="s">
        <v>34</v>
      </c>
      <c r="H26" s="290">
        <v>697</v>
      </c>
      <c r="I26" s="294">
        <v>177</v>
      </c>
      <c r="J26" s="294">
        <v>117</v>
      </c>
      <c r="K26" s="294">
        <v>25</v>
      </c>
      <c r="L26" s="294">
        <v>38</v>
      </c>
      <c r="M26" s="294">
        <v>30</v>
      </c>
      <c r="N26" s="294"/>
      <c r="O26" s="294"/>
      <c r="P26" s="294">
        <v>1</v>
      </c>
      <c r="Q26" s="294">
        <v>3</v>
      </c>
      <c r="R26" s="294">
        <v>36</v>
      </c>
      <c r="S26" s="294"/>
      <c r="T26" s="294"/>
      <c r="U26" s="296">
        <v>7</v>
      </c>
      <c r="V26" s="296">
        <v>15</v>
      </c>
      <c r="W26" s="296"/>
      <c r="X26" s="294"/>
      <c r="Y26" s="294"/>
      <c r="Z26" s="294"/>
      <c r="AA26" s="294"/>
      <c r="AB26" s="294"/>
      <c r="AC26" s="294">
        <v>0</v>
      </c>
      <c r="AD26" s="294">
        <v>11</v>
      </c>
      <c r="AE26" s="294">
        <v>460</v>
      </c>
    </row>
    <row r="27" spans="1:31">
      <c r="A27" s="287">
        <v>12</v>
      </c>
      <c r="B27" s="288">
        <v>17</v>
      </c>
      <c r="C27" s="299">
        <v>296</v>
      </c>
      <c r="D27" s="289" t="s">
        <v>377</v>
      </c>
      <c r="E27" s="289"/>
      <c r="F27" s="298">
        <v>1444</v>
      </c>
      <c r="G27" s="525" t="s">
        <v>81</v>
      </c>
      <c r="H27" s="290">
        <v>492</v>
      </c>
      <c r="I27" s="294">
        <v>93</v>
      </c>
      <c r="J27" s="294">
        <v>99</v>
      </c>
      <c r="K27" s="294">
        <v>7</v>
      </c>
      <c r="L27" s="294">
        <v>8</v>
      </c>
      <c r="M27" s="294">
        <v>9</v>
      </c>
      <c r="N27" s="294"/>
      <c r="O27" s="294"/>
      <c r="P27" s="294">
        <v>6</v>
      </c>
      <c r="Q27" s="294">
        <v>1</v>
      </c>
      <c r="R27" s="294">
        <v>20</v>
      </c>
      <c r="S27" s="294"/>
      <c r="T27" s="294"/>
      <c r="U27" s="296">
        <v>3</v>
      </c>
      <c r="V27" s="296">
        <v>3</v>
      </c>
      <c r="W27" s="296"/>
      <c r="X27" s="294"/>
      <c r="Y27" s="294"/>
      <c r="Z27" s="294"/>
      <c r="AA27" s="294"/>
      <c r="AB27" s="294"/>
      <c r="AC27" s="294">
        <v>0</v>
      </c>
      <c r="AD27" s="294">
        <v>8</v>
      </c>
      <c r="AE27" s="294">
        <v>257</v>
      </c>
    </row>
    <row r="28" spans="1:31">
      <c r="A28" s="287">
        <v>13</v>
      </c>
      <c r="B28" s="288">
        <v>17</v>
      </c>
      <c r="C28" s="299">
        <v>296</v>
      </c>
      <c r="D28" s="289" t="s">
        <v>377</v>
      </c>
      <c r="E28" s="289"/>
      <c r="F28" s="298">
        <v>1445</v>
      </c>
      <c r="G28" s="289" t="s">
        <v>33</v>
      </c>
      <c r="H28" s="290">
        <v>330</v>
      </c>
      <c r="I28" s="294">
        <v>68</v>
      </c>
      <c r="J28" s="294">
        <v>69</v>
      </c>
      <c r="K28" s="294">
        <v>11</v>
      </c>
      <c r="L28" s="294">
        <v>8</v>
      </c>
      <c r="M28" s="294">
        <v>10</v>
      </c>
      <c r="N28" s="294"/>
      <c r="O28" s="294"/>
      <c r="P28" s="294">
        <v>7</v>
      </c>
      <c r="Q28" s="294">
        <v>0</v>
      </c>
      <c r="R28" s="294">
        <v>7</v>
      </c>
      <c r="S28" s="294"/>
      <c r="T28" s="294"/>
      <c r="U28" s="296">
        <v>5</v>
      </c>
      <c r="V28" s="296">
        <v>3</v>
      </c>
      <c r="W28" s="296"/>
      <c r="X28" s="294"/>
      <c r="Y28" s="294"/>
      <c r="Z28" s="294"/>
      <c r="AA28" s="294"/>
      <c r="AB28" s="294"/>
      <c r="AC28" s="294">
        <v>0</v>
      </c>
      <c r="AD28" s="294">
        <v>11</v>
      </c>
      <c r="AE28" s="294">
        <v>199</v>
      </c>
    </row>
    <row r="29" spans="1:31">
      <c r="A29" s="287">
        <v>14</v>
      </c>
      <c r="B29" s="288">
        <v>17</v>
      </c>
      <c r="C29" s="299">
        <v>296</v>
      </c>
      <c r="D29" s="289" t="s">
        <v>377</v>
      </c>
      <c r="E29" s="289"/>
      <c r="F29" s="298">
        <v>1446</v>
      </c>
      <c r="G29" s="289" t="s">
        <v>33</v>
      </c>
      <c r="H29" s="290">
        <v>496</v>
      </c>
      <c r="I29" s="294">
        <v>56</v>
      </c>
      <c r="J29" s="294">
        <v>113</v>
      </c>
      <c r="K29" s="294">
        <v>17</v>
      </c>
      <c r="L29" s="294">
        <v>18</v>
      </c>
      <c r="M29" s="294">
        <v>12</v>
      </c>
      <c r="N29" s="294"/>
      <c r="O29" s="294"/>
      <c r="P29" s="294">
        <v>8</v>
      </c>
      <c r="Q29" s="294">
        <v>3</v>
      </c>
      <c r="R29" s="294">
        <v>36</v>
      </c>
      <c r="S29" s="294"/>
      <c r="T29" s="294"/>
      <c r="U29" s="296">
        <v>8</v>
      </c>
      <c r="V29" s="296">
        <v>2</v>
      </c>
      <c r="W29" s="296"/>
      <c r="X29" s="294"/>
      <c r="Y29" s="294"/>
      <c r="Z29" s="294"/>
      <c r="AA29" s="294"/>
      <c r="AB29" s="294"/>
      <c r="AC29" s="294">
        <v>0</v>
      </c>
      <c r="AD29" s="294">
        <v>15</v>
      </c>
      <c r="AE29" s="294">
        <v>288</v>
      </c>
    </row>
    <row r="30" spans="1:31">
      <c r="A30" s="287">
        <v>15</v>
      </c>
      <c r="B30" s="288">
        <v>17</v>
      </c>
      <c r="C30" s="299">
        <v>296</v>
      </c>
      <c r="D30" s="289" t="s">
        <v>377</v>
      </c>
      <c r="E30" s="289"/>
      <c r="F30" s="298">
        <v>1447</v>
      </c>
      <c r="G30" s="289" t="s">
        <v>33</v>
      </c>
      <c r="H30" s="290">
        <v>513</v>
      </c>
      <c r="I30" s="294">
        <v>176</v>
      </c>
      <c r="J30" s="294">
        <v>121</v>
      </c>
      <c r="K30" s="294">
        <v>4</v>
      </c>
      <c r="L30" s="294">
        <v>24</v>
      </c>
      <c r="M30" s="294">
        <v>16</v>
      </c>
      <c r="N30" s="294"/>
      <c r="O30" s="294"/>
      <c r="P30" s="294">
        <v>3</v>
      </c>
      <c r="Q30" s="294">
        <v>3</v>
      </c>
      <c r="R30" s="294">
        <v>16</v>
      </c>
      <c r="S30" s="294"/>
      <c r="T30" s="294"/>
      <c r="U30" s="296">
        <v>5</v>
      </c>
      <c r="V30" s="296">
        <v>10</v>
      </c>
      <c r="W30" s="296"/>
      <c r="X30" s="294"/>
      <c r="Y30" s="294"/>
      <c r="Z30" s="294"/>
      <c r="AA30" s="294"/>
      <c r="AB30" s="294"/>
      <c r="AC30" s="294">
        <v>0</v>
      </c>
      <c r="AD30" s="294">
        <v>11</v>
      </c>
      <c r="AE30" s="294">
        <v>389</v>
      </c>
    </row>
    <row r="31" spans="1:31">
      <c r="A31" s="287">
        <v>16</v>
      </c>
      <c r="B31" s="288">
        <v>17</v>
      </c>
      <c r="C31" s="299">
        <v>296</v>
      </c>
      <c r="D31" s="289" t="s">
        <v>377</v>
      </c>
      <c r="E31" s="289"/>
      <c r="F31" s="298">
        <v>1447</v>
      </c>
      <c r="G31" s="289" t="s">
        <v>34</v>
      </c>
      <c r="H31" s="290">
        <v>512</v>
      </c>
      <c r="I31" s="294">
        <v>186</v>
      </c>
      <c r="J31" s="294">
        <v>97</v>
      </c>
      <c r="K31" s="294">
        <v>4</v>
      </c>
      <c r="L31" s="294">
        <v>29</v>
      </c>
      <c r="M31" s="294">
        <v>23</v>
      </c>
      <c r="N31" s="294"/>
      <c r="O31" s="294"/>
      <c r="P31" s="294">
        <v>5</v>
      </c>
      <c r="Q31" s="294">
        <v>5</v>
      </c>
      <c r="R31" s="294">
        <v>19</v>
      </c>
      <c r="S31" s="294"/>
      <c r="T31" s="294"/>
      <c r="U31" s="296">
        <v>2</v>
      </c>
      <c r="V31" s="296">
        <v>13</v>
      </c>
      <c r="W31" s="296"/>
      <c r="X31" s="294"/>
      <c r="Y31" s="294"/>
      <c r="Z31" s="294"/>
      <c r="AA31" s="294"/>
      <c r="AB31" s="294"/>
      <c r="AC31" s="294">
        <v>0</v>
      </c>
      <c r="AD31" s="294">
        <v>12</v>
      </c>
      <c r="AE31" s="294">
        <f t="shared" ref="AE31" si="4">SUM(I31:AD31)</f>
        <v>395</v>
      </c>
    </row>
    <row r="32" spans="1:31">
      <c r="C32" s="300" t="s">
        <v>65</v>
      </c>
      <c r="D32" s="688" t="s">
        <v>66</v>
      </c>
      <c r="E32" s="688"/>
      <c r="F32" s="564"/>
      <c r="G32" s="564"/>
      <c r="H32" s="302">
        <f t="shared" ref="H32:AD32" si="5">SUM(H16:H31)</f>
        <v>8798</v>
      </c>
      <c r="I32" s="302">
        <f t="shared" si="5"/>
        <v>2173</v>
      </c>
      <c r="J32" s="302">
        <f t="shared" si="5"/>
        <v>1695</v>
      </c>
      <c r="K32" s="302">
        <f t="shared" si="5"/>
        <v>171</v>
      </c>
      <c r="L32" s="302">
        <f t="shared" si="5"/>
        <v>631</v>
      </c>
      <c r="M32" s="302">
        <f t="shared" si="5"/>
        <v>256</v>
      </c>
      <c r="N32" s="302">
        <f t="shared" si="5"/>
        <v>0</v>
      </c>
      <c r="O32" s="302">
        <f t="shared" si="5"/>
        <v>0</v>
      </c>
      <c r="P32" s="302">
        <f t="shared" si="5"/>
        <v>44</v>
      </c>
      <c r="Q32" s="302">
        <f t="shared" si="5"/>
        <v>34</v>
      </c>
      <c r="R32" s="302">
        <f t="shared" si="5"/>
        <v>379</v>
      </c>
      <c r="S32" s="302">
        <f t="shared" si="5"/>
        <v>0</v>
      </c>
      <c r="T32" s="302">
        <f t="shared" si="5"/>
        <v>0</v>
      </c>
      <c r="U32" s="302">
        <f t="shared" si="5"/>
        <v>88</v>
      </c>
      <c r="V32" s="302">
        <f t="shared" si="5"/>
        <v>234</v>
      </c>
      <c r="W32" s="302">
        <f t="shared" si="5"/>
        <v>0</v>
      </c>
      <c r="X32" s="302">
        <f t="shared" si="5"/>
        <v>0</v>
      </c>
      <c r="Y32" s="302">
        <f t="shared" si="5"/>
        <v>0</v>
      </c>
      <c r="Z32" s="302">
        <f t="shared" si="5"/>
        <v>0</v>
      </c>
      <c r="AA32" s="302">
        <f t="shared" si="5"/>
        <v>0</v>
      </c>
      <c r="AB32" s="302">
        <f t="shared" si="5"/>
        <v>0</v>
      </c>
      <c r="AC32" s="302">
        <f t="shared" si="5"/>
        <v>1</v>
      </c>
      <c r="AD32" s="302">
        <f t="shared" si="5"/>
        <v>176</v>
      </c>
      <c r="AE32" s="302">
        <f>SUM(AE16:AE31)</f>
        <v>5882</v>
      </c>
    </row>
    <row r="33" spans="1:31">
      <c r="F33" s="297"/>
      <c r="G33" s="297"/>
      <c r="U33" s="286">
        <f>U32/2</f>
        <v>44</v>
      </c>
      <c r="V33" s="286">
        <f>V32/2</f>
        <v>117</v>
      </c>
    </row>
    <row r="34" spans="1:31">
      <c r="C34" s="300" t="s">
        <v>67</v>
      </c>
      <c r="D34" s="689" t="s">
        <v>68</v>
      </c>
      <c r="E34" s="690"/>
      <c r="F34" s="690"/>
      <c r="G34" s="691"/>
      <c r="H34" s="301" t="s">
        <v>8</v>
      </c>
      <c r="I34" s="570" t="s">
        <v>9</v>
      </c>
      <c r="J34" s="570" t="s">
        <v>10</v>
      </c>
      <c r="K34" s="570" t="s">
        <v>11</v>
      </c>
      <c r="L34" s="570" t="s">
        <v>12</v>
      </c>
      <c r="M34" s="570" t="s">
        <v>13</v>
      </c>
      <c r="N34" s="570" t="s">
        <v>14</v>
      </c>
      <c r="O34" s="570" t="s">
        <v>15</v>
      </c>
      <c r="P34" s="570" t="s">
        <v>16</v>
      </c>
      <c r="Q34" s="570" t="s">
        <v>17</v>
      </c>
      <c r="R34" s="570" t="s">
        <v>18</v>
      </c>
      <c r="S34" s="570" t="s">
        <v>19</v>
      </c>
      <c r="T34" s="570" t="s">
        <v>20</v>
      </c>
      <c r="U34" s="570" t="s">
        <v>24</v>
      </c>
      <c r="V34" s="570" t="s">
        <v>25</v>
      </c>
      <c r="W34" s="570" t="s">
        <v>26</v>
      </c>
      <c r="X34" s="570" t="s">
        <v>27</v>
      </c>
      <c r="Y34" s="570" t="s">
        <v>28</v>
      </c>
      <c r="Z34" s="570" t="s">
        <v>29</v>
      </c>
      <c r="AA34" s="570" t="s">
        <v>30</v>
      </c>
      <c r="AB34" s="570" t="s">
        <v>31</v>
      </c>
    </row>
    <row r="35" spans="1:31">
      <c r="D35" s="692"/>
      <c r="E35" s="693"/>
      <c r="F35" s="693"/>
      <c r="G35" s="694"/>
      <c r="H35" s="294">
        <f>H32</f>
        <v>8798</v>
      </c>
      <c r="I35" s="294">
        <f>I32+44</f>
        <v>2217</v>
      </c>
      <c r="J35" s="294">
        <f>J32+117</f>
        <v>1812</v>
      </c>
      <c r="K35" s="294">
        <f>K32+44</f>
        <v>215</v>
      </c>
      <c r="L35" s="294">
        <f>L32+117</f>
        <v>748</v>
      </c>
      <c r="M35" s="294">
        <f t="shared" ref="M35:T35" si="6">M32</f>
        <v>256</v>
      </c>
      <c r="N35" s="294">
        <f t="shared" si="6"/>
        <v>0</v>
      </c>
      <c r="O35" s="294">
        <f t="shared" si="6"/>
        <v>0</v>
      </c>
      <c r="P35" s="294">
        <f t="shared" si="6"/>
        <v>44</v>
      </c>
      <c r="Q35" s="294">
        <f t="shared" si="6"/>
        <v>34</v>
      </c>
      <c r="R35" s="294">
        <f t="shared" si="6"/>
        <v>379</v>
      </c>
      <c r="S35" s="294">
        <f t="shared" si="6"/>
        <v>0</v>
      </c>
      <c r="T35" s="294">
        <f t="shared" si="6"/>
        <v>0</v>
      </c>
      <c r="U35" s="294">
        <f>X16</f>
        <v>0</v>
      </c>
      <c r="V35" s="294">
        <f>Y16</f>
        <v>0</v>
      </c>
      <c r="W35" s="294">
        <f>Z16</f>
        <v>0</v>
      </c>
      <c r="X35" s="294">
        <f>AA16</f>
        <v>0</v>
      </c>
      <c r="Y35" s="294">
        <f>AB16</f>
        <v>0</v>
      </c>
      <c r="Z35" s="294">
        <f>AC32</f>
        <v>1</v>
      </c>
      <c r="AA35" s="294">
        <f>AD32</f>
        <v>176</v>
      </c>
      <c r="AB35" s="294">
        <f>SUM(I35:AA35)</f>
        <v>5882</v>
      </c>
    </row>
    <row r="36" spans="1:31">
      <c r="F36" s="297"/>
      <c r="G36" s="297"/>
    </row>
    <row r="37" spans="1:31" ht="30.75" customHeight="1">
      <c r="C37" s="300" t="s">
        <v>69</v>
      </c>
      <c r="D37" s="695" t="s">
        <v>70</v>
      </c>
      <c r="E37" s="695"/>
      <c r="F37" s="695"/>
      <c r="G37" s="695"/>
      <c r="H37" s="301" t="s">
        <v>8</v>
      </c>
      <c r="I37" s="696" t="s">
        <v>71</v>
      </c>
      <c r="J37" s="696"/>
      <c r="K37" s="696" t="s">
        <v>72</v>
      </c>
      <c r="L37" s="696"/>
      <c r="M37" s="570" t="s">
        <v>13</v>
      </c>
      <c r="N37" s="570" t="s">
        <v>14</v>
      </c>
      <c r="O37" s="570" t="s">
        <v>15</v>
      </c>
      <c r="P37" s="570" t="s">
        <v>16</v>
      </c>
      <c r="Q37" s="570" t="s">
        <v>17</v>
      </c>
      <c r="R37" s="570" t="s">
        <v>18</v>
      </c>
      <c r="S37" s="570" t="s">
        <v>19</v>
      </c>
      <c r="T37" s="570" t="s">
        <v>20</v>
      </c>
      <c r="U37" s="570" t="s">
        <v>24</v>
      </c>
      <c r="V37" s="570" t="s">
        <v>25</v>
      </c>
      <c r="W37" s="570" t="s">
        <v>26</v>
      </c>
      <c r="X37" s="570" t="s">
        <v>27</v>
      </c>
      <c r="Y37" s="570" t="s">
        <v>28</v>
      </c>
      <c r="Z37" s="570" t="s">
        <v>29</v>
      </c>
      <c r="AA37" s="570" t="s">
        <v>30</v>
      </c>
      <c r="AB37" s="570" t="s">
        <v>31</v>
      </c>
    </row>
    <row r="38" spans="1:31">
      <c r="D38" s="695"/>
      <c r="E38" s="695"/>
      <c r="F38" s="695"/>
      <c r="G38" s="695"/>
      <c r="H38" s="294">
        <f>H32</f>
        <v>8798</v>
      </c>
      <c r="I38" s="697">
        <f>I35+K35</f>
        <v>2432</v>
      </c>
      <c r="J38" s="697"/>
      <c r="K38" s="697">
        <f>J35+L35</f>
        <v>2560</v>
      </c>
      <c r="L38" s="697"/>
      <c r="M38" s="294">
        <f>M35</f>
        <v>256</v>
      </c>
      <c r="N38" s="294" t="s">
        <v>799</v>
      </c>
      <c r="O38" s="294" t="s">
        <v>799</v>
      </c>
      <c r="P38" s="294">
        <f t="shared" ref="P38:R38" si="7">P35</f>
        <v>44</v>
      </c>
      <c r="Q38" s="294">
        <f t="shared" si="7"/>
        <v>34</v>
      </c>
      <c r="R38" s="294">
        <f t="shared" si="7"/>
        <v>379</v>
      </c>
      <c r="S38" s="563" t="s">
        <v>799</v>
      </c>
      <c r="T38" s="563" t="s">
        <v>799</v>
      </c>
      <c r="U38" s="563" t="s">
        <v>799</v>
      </c>
      <c r="V38" s="563" t="s">
        <v>799</v>
      </c>
      <c r="W38" s="563" t="s">
        <v>799</v>
      </c>
      <c r="X38" s="563" t="s">
        <v>799</v>
      </c>
      <c r="Y38" s="563" t="s">
        <v>799</v>
      </c>
      <c r="Z38" s="294">
        <f>Z35</f>
        <v>1</v>
      </c>
      <c r="AA38" s="294">
        <f>AA35</f>
        <v>176</v>
      </c>
      <c r="AB38" s="294">
        <f>SUM(I38:AA38)</f>
        <v>5882</v>
      </c>
    </row>
    <row r="41" spans="1:31">
      <c r="A41" s="291" t="s">
        <v>1</v>
      </c>
      <c r="B41" s="285" t="s">
        <v>2</v>
      </c>
      <c r="C41" s="292" t="s">
        <v>3</v>
      </c>
      <c r="D41" s="291" t="s">
        <v>4</v>
      </c>
      <c r="E41" s="291" t="s">
        <v>5</v>
      </c>
      <c r="F41" s="284" t="s">
        <v>6</v>
      </c>
      <c r="G41" s="284" t="s">
        <v>7</v>
      </c>
      <c r="H41" s="284" t="s">
        <v>8</v>
      </c>
      <c r="I41" s="570" t="s">
        <v>9</v>
      </c>
      <c r="J41" s="570" t="s">
        <v>10</v>
      </c>
      <c r="K41" s="570" t="s">
        <v>11</v>
      </c>
      <c r="L41" s="570" t="s">
        <v>12</v>
      </c>
      <c r="M41" s="570" t="s">
        <v>13</v>
      </c>
      <c r="N41" s="570" t="s">
        <v>14</v>
      </c>
      <c r="O41" s="570" t="s">
        <v>15</v>
      </c>
      <c r="P41" s="570" t="s">
        <v>16</v>
      </c>
      <c r="Q41" s="570" t="s">
        <v>17</v>
      </c>
      <c r="R41" s="570" t="s">
        <v>18</v>
      </c>
      <c r="S41" s="570" t="s">
        <v>19</v>
      </c>
      <c r="T41" s="570" t="s">
        <v>20</v>
      </c>
      <c r="U41" s="295" t="s">
        <v>21</v>
      </c>
      <c r="V41" s="295" t="s">
        <v>22</v>
      </c>
      <c r="W41" s="295" t="s">
        <v>23</v>
      </c>
      <c r="X41" s="570" t="s">
        <v>24</v>
      </c>
      <c r="Y41" s="570" t="s">
        <v>25</v>
      </c>
      <c r="Z41" s="570" t="s">
        <v>26</v>
      </c>
      <c r="AA41" s="570" t="s">
        <v>27</v>
      </c>
      <c r="AB41" s="570" t="s">
        <v>28</v>
      </c>
      <c r="AC41" s="570" t="s">
        <v>29</v>
      </c>
      <c r="AD41" s="570" t="s">
        <v>30</v>
      </c>
      <c r="AE41" s="570" t="s">
        <v>31</v>
      </c>
    </row>
    <row r="42" spans="1:31">
      <c r="A42" s="287">
        <v>1</v>
      </c>
      <c r="B42" s="288">
        <v>17</v>
      </c>
      <c r="C42" s="299">
        <v>550</v>
      </c>
      <c r="D42" s="289" t="s">
        <v>378</v>
      </c>
      <c r="E42" s="289" t="s">
        <v>378</v>
      </c>
      <c r="F42" s="290">
        <v>2352</v>
      </c>
      <c r="G42" s="289" t="s">
        <v>33</v>
      </c>
      <c r="H42" s="290">
        <v>711</v>
      </c>
      <c r="I42" s="294">
        <v>50</v>
      </c>
      <c r="J42" s="294">
        <v>76</v>
      </c>
      <c r="K42" s="294">
        <v>38</v>
      </c>
      <c r="L42" s="294">
        <v>7</v>
      </c>
      <c r="M42" s="294">
        <v>2</v>
      </c>
      <c r="N42" s="294">
        <v>99</v>
      </c>
      <c r="P42" s="294">
        <v>6</v>
      </c>
      <c r="Q42" s="294">
        <v>3</v>
      </c>
      <c r="R42" s="294">
        <v>70</v>
      </c>
      <c r="U42" s="296">
        <v>9</v>
      </c>
      <c r="V42" s="296">
        <v>4</v>
      </c>
      <c r="AC42" s="294">
        <v>0</v>
      </c>
      <c r="AD42" s="294">
        <v>5</v>
      </c>
      <c r="AE42" s="294">
        <f t="shared" ref="AE42:AE71" si="8">SUM(I42:AD42)</f>
        <v>369</v>
      </c>
    </row>
    <row r="43" spans="1:31">
      <c r="A43" s="287">
        <v>2</v>
      </c>
      <c r="B43" s="288">
        <v>17</v>
      </c>
      <c r="C43" s="299">
        <v>550</v>
      </c>
      <c r="D43" s="289" t="s">
        <v>378</v>
      </c>
      <c r="E43" s="289" t="s">
        <v>378</v>
      </c>
      <c r="F43" s="290">
        <v>2352</v>
      </c>
      <c r="G43" s="289" t="s">
        <v>34</v>
      </c>
      <c r="H43" s="290">
        <v>711</v>
      </c>
      <c r="I43" s="294">
        <v>35</v>
      </c>
      <c r="J43" s="294">
        <v>70</v>
      </c>
      <c r="K43" s="294">
        <v>48</v>
      </c>
      <c r="L43" s="294">
        <v>7</v>
      </c>
      <c r="M43" s="294">
        <v>5</v>
      </c>
      <c r="N43" s="294">
        <v>126</v>
      </c>
      <c r="P43" s="294">
        <v>4</v>
      </c>
      <c r="Q43" s="294">
        <v>2</v>
      </c>
      <c r="R43" s="294">
        <v>50</v>
      </c>
      <c r="U43" s="296">
        <v>7</v>
      </c>
      <c r="V43" s="296">
        <v>3</v>
      </c>
      <c r="AC43" s="294">
        <v>0</v>
      </c>
      <c r="AD43" s="294">
        <v>14</v>
      </c>
      <c r="AE43" s="294">
        <f t="shared" si="8"/>
        <v>371</v>
      </c>
    </row>
    <row r="44" spans="1:31">
      <c r="A44" s="287">
        <v>3</v>
      </c>
      <c r="B44" s="288">
        <v>17</v>
      </c>
      <c r="C44" s="299">
        <v>550</v>
      </c>
      <c r="D44" s="289" t="s">
        <v>378</v>
      </c>
      <c r="E44" s="289" t="s">
        <v>378</v>
      </c>
      <c r="F44" s="290">
        <v>2352</v>
      </c>
      <c r="G44" s="289" t="s">
        <v>35</v>
      </c>
      <c r="H44" s="290">
        <v>710</v>
      </c>
      <c r="I44" s="294">
        <v>36</v>
      </c>
      <c r="J44" s="294">
        <v>71</v>
      </c>
      <c r="K44" s="294">
        <v>52</v>
      </c>
      <c r="L44" s="294">
        <v>8</v>
      </c>
      <c r="M44" s="294">
        <v>3</v>
      </c>
      <c r="N44" s="294">
        <v>125</v>
      </c>
      <c r="P44" s="294">
        <v>3</v>
      </c>
      <c r="Q44" s="294">
        <v>1</v>
      </c>
      <c r="R44" s="294">
        <v>41</v>
      </c>
      <c r="U44" s="296">
        <v>3</v>
      </c>
      <c r="V44" s="296">
        <v>3</v>
      </c>
      <c r="AC44" s="294">
        <v>1</v>
      </c>
      <c r="AD44" s="294">
        <v>6</v>
      </c>
      <c r="AE44" s="294">
        <f t="shared" si="8"/>
        <v>353</v>
      </c>
    </row>
    <row r="45" spans="1:31">
      <c r="A45" s="287">
        <v>4</v>
      </c>
      <c r="B45" s="288">
        <v>17</v>
      </c>
      <c r="C45" s="299">
        <v>550</v>
      </c>
      <c r="D45" s="289" t="s">
        <v>378</v>
      </c>
      <c r="E45" s="289" t="s">
        <v>378</v>
      </c>
      <c r="F45" s="290">
        <v>2352</v>
      </c>
      <c r="G45" s="289" t="s">
        <v>199</v>
      </c>
      <c r="H45" s="290">
        <v>710</v>
      </c>
      <c r="I45" s="294">
        <v>42</v>
      </c>
      <c r="J45" s="294">
        <v>66</v>
      </c>
      <c r="K45" s="294">
        <v>69</v>
      </c>
      <c r="L45" s="294">
        <v>12</v>
      </c>
      <c r="M45" s="294">
        <v>7</v>
      </c>
      <c r="N45" s="294">
        <v>122</v>
      </c>
      <c r="P45" s="294">
        <v>2</v>
      </c>
      <c r="Q45" s="294">
        <v>3</v>
      </c>
      <c r="R45" s="294">
        <v>45</v>
      </c>
      <c r="U45" s="296">
        <v>5</v>
      </c>
      <c r="V45" s="296">
        <v>0</v>
      </c>
      <c r="AC45" s="294">
        <v>0</v>
      </c>
      <c r="AD45" s="294">
        <v>10</v>
      </c>
      <c r="AE45" s="294">
        <f t="shared" si="8"/>
        <v>383</v>
      </c>
    </row>
    <row r="46" spans="1:31">
      <c r="A46" s="287">
        <v>5</v>
      </c>
      <c r="B46" s="288">
        <v>17</v>
      </c>
      <c r="C46" s="299">
        <v>550</v>
      </c>
      <c r="D46" s="289" t="s">
        <v>378</v>
      </c>
      <c r="E46" s="289" t="s">
        <v>378</v>
      </c>
      <c r="F46" s="290">
        <v>2352</v>
      </c>
      <c r="G46" s="289" t="s">
        <v>337</v>
      </c>
      <c r="H46" s="290">
        <v>710</v>
      </c>
      <c r="I46" s="294">
        <v>45</v>
      </c>
      <c r="J46" s="294">
        <v>86</v>
      </c>
      <c r="K46" s="294">
        <v>53</v>
      </c>
      <c r="L46" s="294">
        <v>12</v>
      </c>
      <c r="M46" s="294">
        <v>6</v>
      </c>
      <c r="N46" s="294">
        <v>103</v>
      </c>
      <c r="P46" s="294">
        <v>4</v>
      </c>
      <c r="Q46" s="294">
        <v>3</v>
      </c>
      <c r="R46" s="294">
        <v>45</v>
      </c>
      <c r="U46" s="296">
        <v>5</v>
      </c>
      <c r="V46" s="296">
        <v>3</v>
      </c>
      <c r="AC46" s="294">
        <v>0</v>
      </c>
      <c r="AD46" s="294">
        <v>9</v>
      </c>
      <c r="AE46" s="294">
        <f t="shared" si="8"/>
        <v>374</v>
      </c>
    </row>
    <row r="47" spans="1:31">
      <c r="A47" s="287">
        <v>6</v>
      </c>
      <c r="B47" s="288">
        <v>17</v>
      </c>
      <c r="C47" s="299">
        <v>550</v>
      </c>
      <c r="D47" s="289" t="s">
        <v>378</v>
      </c>
      <c r="E47" s="289" t="s">
        <v>378</v>
      </c>
      <c r="F47" s="290">
        <v>2352</v>
      </c>
      <c r="G47" s="289" t="s">
        <v>36</v>
      </c>
      <c r="H47" s="290"/>
      <c r="I47" s="294">
        <v>2</v>
      </c>
      <c r="J47" s="294">
        <v>1</v>
      </c>
      <c r="K47" s="294">
        <v>2</v>
      </c>
      <c r="L47" s="294">
        <v>0</v>
      </c>
      <c r="M47" s="294">
        <v>0</v>
      </c>
      <c r="N47" s="294">
        <v>4</v>
      </c>
      <c r="P47" s="294">
        <v>0</v>
      </c>
      <c r="Q47" s="294">
        <v>2</v>
      </c>
      <c r="R47" s="294">
        <v>3</v>
      </c>
      <c r="U47" s="296">
        <v>0</v>
      </c>
      <c r="V47" s="296">
        <v>0</v>
      </c>
      <c r="AC47" s="294">
        <v>0</v>
      </c>
      <c r="AD47" s="294">
        <v>0</v>
      </c>
      <c r="AE47" s="294">
        <f t="shared" si="8"/>
        <v>14</v>
      </c>
    </row>
    <row r="48" spans="1:31">
      <c r="A48" s="287">
        <v>7</v>
      </c>
      <c r="B48" s="288">
        <v>17</v>
      </c>
      <c r="C48" s="299">
        <v>550</v>
      </c>
      <c r="D48" s="289" t="s">
        <v>378</v>
      </c>
      <c r="E48" s="289" t="s">
        <v>378</v>
      </c>
      <c r="F48" s="290">
        <v>2353</v>
      </c>
      <c r="G48" s="289" t="s">
        <v>33</v>
      </c>
      <c r="H48" s="290">
        <v>520</v>
      </c>
      <c r="I48" s="294">
        <v>33</v>
      </c>
      <c r="J48" s="294">
        <v>64</v>
      </c>
      <c r="K48" s="294">
        <v>43</v>
      </c>
      <c r="L48" s="294">
        <v>5</v>
      </c>
      <c r="M48" s="294">
        <v>4</v>
      </c>
      <c r="N48" s="294">
        <v>104</v>
      </c>
      <c r="P48" s="294">
        <v>4</v>
      </c>
      <c r="Q48" s="294">
        <v>0</v>
      </c>
      <c r="R48" s="294">
        <v>23</v>
      </c>
      <c r="U48" s="296">
        <v>4</v>
      </c>
      <c r="V48" s="296">
        <v>4</v>
      </c>
      <c r="AC48" s="294">
        <v>0</v>
      </c>
      <c r="AD48" s="294">
        <v>10</v>
      </c>
      <c r="AE48" s="294">
        <f t="shared" si="8"/>
        <v>298</v>
      </c>
    </row>
    <row r="49" spans="1:31">
      <c r="A49" s="287">
        <v>8</v>
      </c>
      <c r="B49" s="288">
        <v>17</v>
      </c>
      <c r="C49" s="299">
        <v>550</v>
      </c>
      <c r="D49" s="289" t="s">
        <v>378</v>
      </c>
      <c r="E49" s="289" t="s">
        <v>378</v>
      </c>
      <c r="F49" s="290">
        <v>2353</v>
      </c>
      <c r="G49" s="289" t="s">
        <v>34</v>
      </c>
      <c r="H49" s="290">
        <v>520</v>
      </c>
      <c r="I49" s="294">
        <v>35</v>
      </c>
      <c r="J49" s="294">
        <v>63</v>
      </c>
      <c r="K49" s="294">
        <v>53</v>
      </c>
      <c r="L49" s="294">
        <v>4</v>
      </c>
      <c r="M49" s="294">
        <v>3</v>
      </c>
      <c r="N49" s="294">
        <v>100</v>
      </c>
      <c r="P49" s="294">
        <v>1</v>
      </c>
      <c r="Q49" s="294">
        <v>1</v>
      </c>
      <c r="R49" s="294">
        <v>30</v>
      </c>
      <c r="U49" s="296">
        <v>3</v>
      </c>
      <c r="V49" s="296">
        <v>5</v>
      </c>
      <c r="AC49" s="294">
        <v>0</v>
      </c>
      <c r="AD49" s="294">
        <v>9</v>
      </c>
      <c r="AE49" s="294">
        <f t="shared" si="8"/>
        <v>307</v>
      </c>
    </row>
    <row r="50" spans="1:31">
      <c r="A50" s="287">
        <v>9</v>
      </c>
      <c r="B50" s="288">
        <v>17</v>
      </c>
      <c r="C50" s="299">
        <v>550</v>
      </c>
      <c r="D50" s="289" t="s">
        <v>378</v>
      </c>
      <c r="E50" s="289" t="s">
        <v>378</v>
      </c>
      <c r="F50" s="290">
        <v>2353</v>
      </c>
      <c r="G50" s="289" t="s">
        <v>35</v>
      </c>
      <c r="H50" s="290">
        <v>520</v>
      </c>
      <c r="I50" s="294">
        <v>39</v>
      </c>
      <c r="J50" s="294">
        <v>63</v>
      </c>
      <c r="K50" s="294">
        <v>39</v>
      </c>
      <c r="L50" s="294">
        <v>5</v>
      </c>
      <c r="M50" s="294">
        <v>0</v>
      </c>
      <c r="N50" s="294">
        <v>111</v>
      </c>
      <c r="P50" s="294">
        <v>2</v>
      </c>
      <c r="Q50" s="294">
        <v>0</v>
      </c>
      <c r="R50" s="294">
        <v>23</v>
      </c>
      <c r="U50" s="296">
        <v>2</v>
      </c>
      <c r="V50" s="296">
        <v>2</v>
      </c>
      <c r="AC50" s="294">
        <v>0</v>
      </c>
      <c r="AD50" s="294">
        <v>3</v>
      </c>
      <c r="AE50" s="294">
        <f t="shared" si="8"/>
        <v>289</v>
      </c>
    </row>
    <row r="51" spans="1:31">
      <c r="A51" s="287">
        <v>10</v>
      </c>
      <c r="B51" s="288">
        <v>17</v>
      </c>
      <c r="C51" s="299">
        <v>550</v>
      </c>
      <c r="D51" s="289" t="s">
        <v>378</v>
      </c>
      <c r="E51" s="289" t="s">
        <v>378</v>
      </c>
      <c r="F51" s="290">
        <v>2353</v>
      </c>
      <c r="G51" s="289" t="s">
        <v>81</v>
      </c>
      <c r="H51" s="290">
        <v>617</v>
      </c>
      <c r="I51" s="294">
        <v>39</v>
      </c>
      <c r="J51" s="294">
        <v>67</v>
      </c>
      <c r="K51" s="294">
        <v>7</v>
      </c>
      <c r="L51" s="294">
        <v>10</v>
      </c>
      <c r="M51" s="294">
        <v>12</v>
      </c>
      <c r="N51" s="294">
        <v>62</v>
      </c>
      <c r="P51" s="294">
        <v>3</v>
      </c>
      <c r="Q51" s="294">
        <v>4</v>
      </c>
      <c r="R51" s="294">
        <v>41</v>
      </c>
      <c r="U51" s="296">
        <v>4</v>
      </c>
      <c r="V51" s="296">
        <v>4</v>
      </c>
      <c r="AC51" s="294">
        <v>1</v>
      </c>
      <c r="AD51" s="294">
        <v>3</v>
      </c>
      <c r="AE51" s="294">
        <f t="shared" si="8"/>
        <v>257</v>
      </c>
    </row>
    <row r="52" spans="1:31">
      <c r="A52" s="287">
        <v>11</v>
      </c>
      <c r="B52" s="288">
        <v>17</v>
      </c>
      <c r="C52" s="299">
        <v>550</v>
      </c>
      <c r="D52" s="289" t="s">
        <v>378</v>
      </c>
      <c r="E52" s="289" t="s">
        <v>378</v>
      </c>
      <c r="F52" s="290">
        <v>2353</v>
      </c>
      <c r="G52" s="289" t="s">
        <v>379</v>
      </c>
      <c r="H52" s="290">
        <v>617</v>
      </c>
      <c r="I52" s="294">
        <v>43</v>
      </c>
      <c r="J52" s="294">
        <v>49</v>
      </c>
      <c r="K52" s="294">
        <v>24</v>
      </c>
      <c r="L52" s="294">
        <v>7</v>
      </c>
      <c r="M52" s="294">
        <v>12</v>
      </c>
      <c r="N52" s="294">
        <v>69</v>
      </c>
      <c r="P52" s="294">
        <v>3</v>
      </c>
      <c r="Q52" s="294">
        <v>4</v>
      </c>
      <c r="R52" s="294">
        <v>37</v>
      </c>
      <c r="U52" s="296">
        <v>4</v>
      </c>
      <c r="V52" s="296">
        <v>0</v>
      </c>
      <c r="AC52" s="294">
        <v>1</v>
      </c>
      <c r="AD52" s="294">
        <v>4</v>
      </c>
      <c r="AE52" s="294">
        <f t="shared" si="8"/>
        <v>257</v>
      </c>
    </row>
    <row r="53" spans="1:31">
      <c r="A53" s="287">
        <v>12</v>
      </c>
      <c r="B53" s="288">
        <v>17</v>
      </c>
      <c r="C53" s="299">
        <v>550</v>
      </c>
      <c r="D53" s="289" t="s">
        <v>378</v>
      </c>
      <c r="E53" s="289" t="s">
        <v>378</v>
      </c>
      <c r="F53" s="290">
        <v>2353</v>
      </c>
      <c r="G53" s="289" t="s">
        <v>380</v>
      </c>
      <c r="H53" s="290">
        <v>616</v>
      </c>
      <c r="I53" s="294">
        <v>31</v>
      </c>
      <c r="J53" s="294">
        <v>63</v>
      </c>
      <c r="K53" s="294">
        <v>16</v>
      </c>
      <c r="L53" s="294">
        <v>8</v>
      </c>
      <c r="M53" s="294">
        <v>10</v>
      </c>
      <c r="N53" s="294">
        <v>79</v>
      </c>
      <c r="P53" s="294">
        <v>7</v>
      </c>
      <c r="Q53" s="294">
        <v>6</v>
      </c>
      <c r="R53" s="294">
        <v>36</v>
      </c>
      <c r="U53" s="296">
        <v>2</v>
      </c>
      <c r="V53" s="296">
        <v>3</v>
      </c>
      <c r="AC53" s="294">
        <v>0</v>
      </c>
      <c r="AD53" s="294">
        <v>10</v>
      </c>
      <c r="AE53" s="294">
        <f t="shared" si="8"/>
        <v>271</v>
      </c>
    </row>
    <row r="54" spans="1:31">
      <c r="A54" s="287">
        <v>13</v>
      </c>
      <c r="B54" s="288">
        <v>17</v>
      </c>
      <c r="C54" s="299">
        <v>550</v>
      </c>
      <c r="D54" s="289" t="s">
        <v>378</v>
      </c>
      <c r="E54" s="289" t="s">
        <v>378</v>
      </c>
      <c r="F54" s="290">
        <v>2354</v>
      </c>
      <c r="G54" s="289" t="s">
        <v>33</v>
      </c>
      <c r="H54" s="290">
        <v>691</v>
      </c>
      <c r="I54" s="294">
        <v>50</v>
      </c>
      <c r="J54" s="294">
        <v>88</v>
      </c>
      <c r="K54" s="294">
        <v>51</v>
      </c>
      <c r="L54" s="294">
        <v>8</v>
      </c>
      <c r="M54" s="294">
        <v>8</v>
      </c>
      <c r="N54" s="294">
        <v>109</v>
      </c>
      <c r="P54" s="294">
        <v>4</v>
      </c>
      <c r="Q54" s="294">
        <v>4</v>
      </c>
      <c r="R54" s="294">
        <v>17</v>
      </c>
      <c r="U54" s="296">
        <v>7</v>
      </c>
      <c r="V54" s="296">
        <v>3</v>
      </c>
      <c r="AC54" s="294">
        <v>0</v>
      </c>
      <c r="AD54" s="294">
        <v>12</v>
      </c>
      <c r="AE54" s="294">
        <f t="shared" si="8"/>
        <v>361</v>
      </c>
    </row>
    <row r="55" spans="1:31">
      <c r="A55" s="287">
        <v>14</v>
      </c>
      <c r="B55" s="288">
        <v>17</v>
      </c>
      <c r="C55" s="299">
        <v>550</v>
      </c>
      <c r="D55" s="289" t="s">
        <v>378</v>
      </c>
      <c r="E55" s="289" t="s">
        <v>378</v>
      </c>
      <c r="F55" s="290">
        <v>2354</v>
      </c>
      <c r="G55" s="289" t="s">
        <v>34</v>
      </c>
      <c r="H55" s="290">
        <v>691</v>
      </c>
      <c r="I55" s="294">
        <v>61</v>
      </c>
      <c r="J55" s="294">
        <v>98</v>
      </c>
      <c r="K55" s="294">
        <v>39</v>
      </c>
      <c r="L55" s="294">
        <v>6</v>
      </c>
      <c r="M55" s="294">
        <v>1</v>
      </c>
      <c r="N55" s="294">
        <v>100</v>
      </c>
      <c r="P55" s="294">
        <v>2</v>
      </c>
      <c r="Q55" s="294">
        <v>4</v>
      </c>
      <c r="R55" s="294">
        <v>20</v>
      </c>
      <c r="U55" s="296">
        <v>6</v>
      </c>
      <c r="V55" s="296">
        <v>3</v>
      </c>
      <c r="AC55" s="294">
        <v>0</v>
      </c>
      <c r="AD55" s="294">
        <v>10</v>
      </c>
      <c r="AE55" s="294">
        <f t="shared" si="8"/>
        <v>350</v>
      </c>
    </row>
    <row r="56" spans="1:31">
      <c r="A56" s="287">
        <v>15</v>
      </c>
      <c r="B56" s="288">
        <v>17</v>
      </c>
      <c r="C56" s="299">
        <v>550</v>
      </c>
      <c r="D56" s="289" t="s">
        <v>378</v>
      </c>
      <c r="E56" s="289" t="s">
        <v>378</v>
      </c>
      <c r="F56" s="290">
        <v>2354</v>
      </c>
      <c r="G56" s="289" t="s">
        <v>35</v>
      </c>
      <c r="H56" s="290">
        <v>691</v>
      </c>
      <c r="I56" s="294">
        <v>61</v>
      </c>
      <c r="J56" s="294">
        <v>88</v>
      </c>
      <c r="K56" s="294">
        <v>29</v>
      </c>
      <c r="L56" s="294">
        <v>8</v>
      </c>
      <c r="M56" s="294">
        <v>3</v>
      </c>
      <c r="N56" s="294">
        <v>115</v>
      </c>
      <c r="P56" s="294">
        <v>1</v>
      </c>
      <c r="Q56" s="294">
        <v>2</v>
      </c>
      <c r="R56" s="294">
        <v>27</v>
      </c>
      <c r="U56" s="296">
        <v>2</v>
      </c>
      <c r="V56" s="296">
        <v>6</v>
      </c>
      <c r="AC56" s="294">
        <v>0</v>
      </c>
      <c r="AD56" s="294">
        <v>8</v>
      </c>
      <c r="AE56" s="294">
        <f t="shared" si="8"/>
        <v>350</v>
      </c>
    </row>
    <row r="57" spans="1:31">
      <c r="A57" s="287">
        <v>16</v>
      </c>
      <c r="B57" s="288">
        <v>17</v>
      </c>
      <c r="C57" s="299">
        <v>550</v>
      </c>
      <c r="D57" s="289" t="s">
        <v>378</v>
      </c>
      <c r="E57" s="289" t="s">
        <v>378</v>
      </c>
      <c r="F57" s="290">
        <v>2354</v>
      </c>
      <c r="G57" s="289" t="s">
        <v>199</v>
      </c>
      <c r="H57" s="290">
        <v>690</v>
      </c>
      <c r="I57" s="294">
        <v>59</v>
      </c>
      <c r="J57" s="294">
        <v>86</v>
      </c>
      <c r="K57" s="294">
        <v>33</v>
      </c>
      <c r="L57" s="294">
        <v>5</v>
      </c>
      <c r="M57" s="294">
        <v>4</v>
      </c>
      <c r="N57" s="294">
        <v>120</v>
      </c>
      <c r="P57" s="294">
        <v>6</v>
      </c>
      <c r="Q57" s="294">
        <v>1</v>
      </c>
      <c r="R57" s="294">
        <v>22</v>
      </c>
      <c r="U57" s="296">
        <v>6</v>
      </c>
      <c r="V57" s="296">
        <v>3</v>
      </c>
      <c r="AC57" s="294">
        <v>0</v>
      </c>
      <c r="AD57" s="294">
        <v>8</v>
      </c>
      <c r="AE57" s="294">
        <f t="shared" si="8"/>
        <v>353</v>
      </c>
    </row>
    <row r="58" spans="1:31">
      <c r="A58" s="287">
        <v>17</v>
      </c>
      <c r="B58" s="288">
        <v>17</v>
      </c>
      <c r="C58" s="299">
        <v>550</v>
      </c>
      <c r="D58" s="289" t="s">
        <v>378</v>
      </c>
      <c r="E58" s="289" t="s">
        <v>378</v>
      </c>
      <c r="F58" s="290">
        <v>2355</v>
      </c>
      <c r="G58" s="289" t="s">
        <v>33</v>
      </c>
      <c r="H58" s="290">
        <v>709</v>
      </c>
      <c r="I58" s="294">
        <v>109</v>
      </c>
      <c r="J58" s="294">
        <v>73</v>
      </c>
      <c r="K58" s="294">
        <v>45</v>
      </c>
      <c r="L58" s="294">
        <v>5</v>
      </c>
      <c r="M58" s="294">
        <v>3</v>
      </c>
      <c r="N58" s="294">
        <v>135</v>
      </c>
      <c r="P58" s="294">
        <v>6</v>
      </c>
      <c r="Q58" s="294">
        <v>1</v>
      </c>
      <c r="R58" s="294">
        <v>27</v>
      </c>
      <c r="U58" s="296">
        <v>8</v>
      </c>
      <c r="V58" s="296">
        <v>3</v>
      </c>
      <c r="AC58" s="294">
        <v>0</v>
      </c>
      <c r="AD58" s="294">
        <v>6</v>
      </c>
      <c r="AE58" s="294">
        <f t="shared" si="8"/>
        <v>421</v>
      </c>
    </row>
    <row r="59" spans="1:31">
      <c r="A59" s="287">
        <v>18</v>
      </c>
      <c r="B59" s="288">
        <v>17</v>
      </c>
      <c r="C59" s="299">
        <v>550</v>
      </c>
      <c r="D59" s="289" t="s">
        <v>378</v>
      </c>
      <c r="E59" s="289" t="s">
        <v>378</v>
      </c>
      <c r="F59" s="290">
        <v>2355</v>
      </c>
      <c r="G59" s="289" t="s">
        <v>34</v>
      </c>
      <c r="H59" s="290">
        <v>709</v>
      </c>
      <c r="I59" s="294">
        <v>97</v>
      </c>
      <c r="J59" s="294">
        <v>72</v>
      </c>
      <c r="K59" s="294">
        <v>45</v>
      </c>
      <c r="L59" s="294">
        <v>1</v>
      </c>
      <c r="M59" s="294">
        <v>2</v>
      </c>
      <c r="N59" s="294">
        <v>137</v>
      </c>
      <c r="P59" s="294">
        <v>5</v>
      </c>
      <c r="Q59" s="294">
        <v>2</v>
      </c>
      <c r="R59" s="294">
        <v>54</v>
      </c>
      <c r="U59" s="296">
        <v>5</v>
      </c>
      <c r="V59" s="296">
        <v>2</v>
      </c>
      <c r="AC59" s="294">
        <v>1</v>
      </c>
      <c r="AD59" s="294">
        <v>5</v>
      </c>
      <c r="AE59" s="294">
        <f t="shared" si="8"/>
        <v>428</v>
      </c>
    </row>
    <row r="60" spans="1:31">
      <c r="A60" s="287">
        <v>19</v>
      </c>
      <c r="B60" s="288">
        <v>17</v>
      </c>
      <c r="C60" s="299">
        <v>550</v>
      </c>
      <c r="D60" s="289" t="s">
        <v>378</v>
      </c>
      <c r="E60" s="289" t="s">
        <v>378</v>
      </c>
      <c r="F60" s="290">
        <v>2356</v>
      </c>
      <c r="G60" s="289" t="s">
        <v>33</v>
      </c>
      <c r="H60" s="290">
        <v>431</v>
      </c>
      <c r="I60" s="294">
        <v>58</v>
      </c>
      <c r="J60" s="294">
        <v>47</v>
      </c>
      <c r="K60" s="294">
        <v>45</v>
      </c>
      <c r="L60" s="294">
        <v>3</v>
      </c>
      <c r="M60" s="294">
        <v>2</v>
      </c>
      <c r="N60" s="294">
        <v>67</v>
      </c>
      <c r="P60" s="294">
        <v>1</v>
      </c>
      <c r="Q60" s="294">
        <v>0</v>
      </c>
      <c r="R60" s="294">
        <v>4</v>
      </c>
      <c r="U60" s="296">
        <v>6</v>
      </c>
      <c r="V60" s="296">
        <v>2</v>
      </c>
      <c r="AC60" s="294">
        <v>0</v>
      </c>
      <c r="AD60" s="294">
        <v>7</v>
      </c>
      <c r="AE60" s="294">
        <f t="shared" si="8"/>
        <v>242</v>
      </c>
    </row>
    <row r="61" spans="1:31">
      <c r="A61" s="287">
        <v>20</v>
      </c>
      <c r="B61" s="288">
        <v>17</v>
      </c>
      <c r="C61" s="299">
        <v>550</v>
      </c>
      <c r="D61" s="289" t="s">
        <v>378</v>
      </c>
      <c r="E61" s="289" t="s">
        <v>378</v>
      </c>
      <c r="F61" s="290">
        <v>2356</v>
      </c>
      <c r="G61" s="289" t="s">
        <v>34</v>
      </c>
      <c r="H61" s="290">
        <v>430</v>
      </c>
      <c r="I61" s="294">
        <v>48</v>
      </c>
      <c r="J61" s="294">
        <v>28</v>
      </c>
      <c r="K61" s="294">
        <v>35</v>
      </c>
      <c r="L61" s="294">
        <v>0</v>
      </c>
      <c r="M61" s="294">
        <v>3</v>
      </c>
      <c r="N61" s="294">
        <v>90</v>
      </c>
      <c r="P61" s="294">
        <v>6</v>
      </c>
      <c r="Q61" s="294">
        <v>0</v>
      </c>
      <c r="R61" s="294">
        <v>11</v>
      </c>
      <c r="U61" s="296">
        <v>8</v>
      </c>
      <c r="V61" s="296">
        <v>5</v>
      </c>
      <c r="AC61" s="294">
        <v>0</v>
      </c>
      <c r="AD61" s="294">
        <v>12</v>
      </c>
      <c r="AE61" s="294">
        <f t="shared" si="8"/>
        <v>246</v>
      </c>
    </row>
    <row r="62" spans="1:31">
      <c r="A62" s="287">
        <v>21</v>
      </c>
      <c r="B62" s="288">
        <v>17</v>
      </c>
      <c r="C62" s="299">
        <v>550</v>
      </c>
      <c r="D62" s="289" t="s">
        <v>378</v>
      </c>
      <c r="E62" s="289" t="s">
        <v>378</v>
      </c>
      <c r="F62" s="290">
        <v>2356</v>
      </c>
      <c r="G62" s="289" t="s">
        <v>81</v>
      </c>
      <c r="H62" s="290">
        <v>225</v>
      </c>
      <c r="I62" s="294">
        <v>41</v>
      </c>
      <c r="J62" s="294">
        <v>65</v>
      </c>
      <c r="K62" s="294">
        <v>4</v>
      </c>
      <c r="L62" s="294">
        <v>4</v>
      </c>
      <c r="M62" s="294">
        <v>1</v>
      </c>
      <c r="N62" s="294">
        <v>39</v>
      </c>
      <c r="P62" s="294">
        <v>1</v>
      </c>
      <c r="Q62" s="294">
        <v>0</v>
      </c>
      <c r="R62" s="294">
        <v>1</v>
      </c>
      <c r="U62" s="296">
        <v>1</v>
      </c>
      <c r="V62" s="296">
        <v>5</v>
      </c>
      <c r="AC62" s="294">
        <v>0</v>
      </c>
      <c r="AD62" s="294">
        <v>1</v>
      </c>
      <c r="AE62" s="294">
        <f t="shared" si="8"/>
        <v>163</v>
      </c>
    </row>
    <row r="63" spans="1:31">
      <c r="A63" s="287">
        <v>22</v>
      </c>
      <c r="B63" s="288">
        <v>17</v>
      </c>
      <c r="C63" s="299">
        <v>550</v>
      </c>
      <c r="D63" s="289" t="s">
        <v>378</v>
      </c>
      <c r="E63" s="289" t="s">
        <v>378</v>
      </c>
      <c r="F63" s="290">
        <v>2357</v>
      </c>
      <c r="G63" s="289" t="s">
        <v>33</v>
      </c>
      <c r="H63" s="290">
        <v>723</v>
      </c>
      <c r="I63" s="294">
        <v>139</v>
      </c>
      <c r="J63" s="294">
        <v>65</v>
      </c>
      <c r="K63" s="294">
        <v>50</v>
      </c>
      <c r="L63" s="294">
        <v>8</v>
      </c>
      <c r="M63" s="294">
        <v>2</v>
      </c>
      <c r="N63" s="294">
        <v>97</v>
      </c>
      <c r="P63" s="294">
        <v>3</v>
      </c>
      <c r="Q63" s="294">
        <v>1</v>
      </c>
      <c r="R63" s="294">
        <v>30</v>
      </c>
      <c r="U63" s="296">
        <v>21</v>
      </c>
      <c r="V63" s="296">
        <v>2</v>
      </c>
      <c r="AC63" s="294">
        <v>0</v>
      </c>
      <c r="AD63" s="294">
        <v>10</v>
      </c>
      <c r="AE63" s="294">
        <f t="shared" si="8"/>
        <v>428</v>
      </c>
    </row>
    <row r="64" spans="1:31">
      <c r="A64" s="287">
        <v>23</v>
      </c>
      <c r="B64" s="288">
        <v>17</v>
      </c>
      <c r="C64" s="299">
        <v>550</v>
      </c>
      <c r="D64" s="289" t="s">
        <v>378</v>
      </c>
      <c r="E64" s="289" t="s">
        <v>378</v>
      </c>
      <c r="F64" s="290">
        <v>2357</v>
      </c>
      <c r="G64" s="289" t="s">
        <v>34</v>
      </c>
      <c r="H64" s="290">
        <v>723</v>
      </c>
      <c r="I64" s="294">
        <v>116</v>
      </c>
      <c r="J64" s="294">
        <v>96</v>
      </c>
      <c r="K64" s="294">
        <v>64</v>
      </c>
      <c r="L64" s="294">
        <v>7</v>
      </c>
      <c r="M64" s="294">
        <v>4</v>
      </c>
      <c r="N64" s="294">
        <v>100</v>
      </c>
      <c r="P64" s="294">
        <v>4</v>
      </c>
      <c r="Q64" s="294">
        <v>3</v>
      </c>
      <c r="R64" s="294">
        <v>13</v>
      </c>
      <c r="U64" s="296">
        <v>16</v>
      </c>
      <c r="V64" s="296">
        <v>2</v>
      </c>
      <c r="AC64" s="294">
        <v>0</v>
      </c>
      <c r="AD64" s="294">
        <v>8</v>
      </c>
      <c r="AE64" s="294">
        <f t="shared" si="8"/>
        <v>433</v>
      </c>
    </row>
    <row r="65" spans="1:31">
      <c r="A65" s="287">
        <v>24</v>
      </c>
      <c r="B65" s="288">
        <v>17</v>
      </c>
      <c r="C65" s="299">
        <v>550</v>
      </c>
      <c r="D65" s="289" t="s">
        <v>378</v>
      </c>
      <c r="E65" s="289" t="s">
        <v>378</v>
      </c>
      <c r="F65" s="290">
        <v>2358</v>
      </c>
      <c r="G65" s="289" t="s">
        <v>33</v>
      </c>
      <c r="H65" s="290">
        <v>587</v>
      </c>
      <c r="I65" s="294">
        <v>63</v>
      </c>
      <c r="J65" s="294">
        <v>61</v>
      </c>
      <c r="K65" s="294">
        <v>30</v>
      </c>
      <c r="L65" s="294">
        <v>8</v>
      </c>
      <c r="M65" s="294">
        <v>2</v>
      </c>
      <c r="N65" s="294">
        <v>96</v>
      </c>
      <c r="P65" s="294">
        <v>2</v>
      </c>
      <c r="Q65" s="294">
        <v>4</v>
      </c>
      <c r="R65" s="294">
        <v>23</v>
      </c>
      <c r="U65" s="296">
        <v>6</v>
      </c>
      <c r="V65" s="296">
        <v>4</v>
      </c>
      <c r="AC65" s="294">
        <v>0</v>
      </c>
      <c r="AD65" s="294">
        <v>6</v>
      </c>
      <c r="AE65" s="294">
        <f t="shared" si="8"/>
        <v>305</v>
      </c>
    </row>
    <row r="66" spans="1:31">
      <c r="A66" s="287">
        <v>25</v>
      </c>
      <c r="B66" s="288">
        <v>17</v>
      </c>
      <c r="C66" s="299">
        <v>550</v>
      </c>
      <c r="D66" s="289" t="s">
        <v>378</v>
      </c>
      <c r="E66" s="289" t="s">
        <v>378</v>
      </c>
      <c r="F66" s="290">
        <v>2358</v>
      </c>
      <c r="G66" s="289" t="s">
        <v>34</v>
      </c>
      <c r="H66" s="290">
        <v>587</v>
      </c>
      <c r="I66" s="294">
        <v>82</v>
      </c>
      <c r="J66" s="294">
        <v>73</v>
      </c>
      <c r="K66" s="294">
        <v>33</v>
      </c>
      <c r="L66" s="294">
        <v>8</v>
      </c>
      <c r="M66" s="294">
        <v>1</v>
      </c>
      <c r="N66" s="294">
        <v>96</v>
      </c>
      <c r="P66" s="294">
        <v>2</v>
      </c>
      <c r="Q66" s="294">
        <v>2</v>
      </c>
      <c r="R66" s="294">
        <v>17</v>
      </c>
      <c r="U66" s="296">
        <v>7</v>
      </c>
      <c r="V66" s="296">
        <v>4</v>
      </c>
      <c r="AC66" s="294">
        <v>1</v>
      </c>
      <c r="AD66" s="294">
        <v>6</v>
      </c>
      <c r="AE66" s="294">
        <f t="shared" si="8"/>
        <v>332</v>
      </c>
    </row>
    <row r="67" spans="1:31">
      <c r="A67" s="287">
        <v>26</v>
      </c>
      <c r="B67" s="288">
        <v>17</v>
      </c>
      <c r="C67" s="299">
        <v>550</v>
      </c>
      <c r="D67" s="289" t="s">
        <v>378</v>
      </c>
      <c r="E67" s="289" t="s">
        <v>378</v>
      </c>
      <c r="F67" s="290">
        <v>2358</v>
      </c>
      <c r="G67" s="289" t="s">
        <v>35</v>
      </c>
      <c r="H67" s="290">
        <v>587</v>
      </c>
      <c r="I67" s="294">
        <v>59</v>
      </c>
      <c r="J67" s="294">
        <v>68</v>
      </c>
      <c r="K67" s="294">
        <v>42</v>
      </c>
      <c r="L67" s="294">
        <v>10</v>
      </c>
      <c r="M67" s="294">
        <v>1</v>
      </c>
      <c r="N67" s="294">
        <v>120</v>
      </c>
      <c r="P67" s="294">
        <v>2</v>
      </c>
      <c r="Q67" s="294">
        <v>1</v>
      </c>
      <c r="R67" s="294">
        <v>15</v>
      </c>
      <c r="U67" s="296">
        <v>1</v>
      </c>
      <c r="V67" s="296">
        <v>3</v>
      </c>
      <c r="AC67" s="294">
        <v>1</v>
      </c>
      <c r="AD67" s="294">
        <v>5</v>
      </c>
      <c r="AE67" s="294">
        <f t="shared" si="8"/>
        <v>328</v>
      </c>
    </row>
    <row r="68" spans="1:31">
      <c r="A68" s="287">
        <v>27</v>
      </c>
      <c r="B68" s="288">
        <v>17</v>
      </c>
      <c r="C68" s="299">
        <v>550</v>
      </c>
      <c r="D68" s="289" t="s">
        <v>378</v>
      </c>
      <c r="E68" s="289" t="s">
        <v>378</v>
      </c>
      <c r="F68" s="290">
        <v>2359</v>
      </c>
      <c r="G68" s="289" t="s">
        <v>33</v>
      </c>
      <c r="H68" s="290">
        <v>541</v>
      </c>
      <c r="I68" s="294">
        <v>91</v>
      </c>
      <c r="J68" s="294">
        <v>75</v>
      </c>
      <c r="K68" s="294">
        <v>51</v>
      </c>
      <c r="L68" s="294">
        <v>5</v>
      </c>
      <c r="M68" s="294">
        <v>3</v>
      </c>
      <c r="N68" s="294">
        <v>59</v>
      </c>
      <c r="P68" s="294">
        <v>3</v>
      </c>
      <c r="Q68" s="294">
        <v>1</v>
      </c>
      <c r="R68" s="294">
        <v>20</v>
      </c>
      <c r="U68" s="296">
        <v>9</v>
      </c>
      <c r="V68" s="296">
        <v>0</v>
      </c>
      <c r="AC68" s="294">
        <v>0</v>
      </c>
      <c r="AD68" s="294">
        <v>6</v>
      </c>
      <c r="AE68" s="294">
        <f t="shared" si="8"/>
        <v>323</v>
      </c>
    </row>
    <row r="69" spans="1:31">
      <c r="A69" s="287">
        <v>28</v>
      </c>
      <c r="B69" s="288">
        <v>17</v>
      </c>
      <c r="C69" s="299">
        <v>550</v>
      </c>
      <c r="D69" s="289" t="s">
        <v>378</v>
      </c>
      <c r="E69" s="289" t="s">
        <v>378</v>
      </c>
      <c r="F69" s="290">
        <v>2360</v>
      </c>
      <c r="G69" s="289" t="s">
        <v>33</v>
      </c>
      <c r="H69" s="290">
        <v>464</v>
      </c>
      <c r="I69" s="294">
        <v>52</v>
      </c>
      <c r="J69" s="294">
        <v>127</v>
      </c>
      <c r="K69" s="294">
        <v>3</v>
      </c>
      <c r="L69" s="294">
        <v>4</v>
      </c>
      <c r="M69" s="294">
        <v>6</v>
      </c>
      <c r="N69" s="294">
        <v>45</v>
      </c>
      <c r="P69" s="294">
        <v>5</v>
      </c>
      <c r="Q69" s="294">
        <v>1</v>
      </c>
      <c r="R69" s="294">
        <v>4</v>
      </c>
      <c r="U69" s="296">
        <v>4</v>
      </c>
      <c r="V69" s="296">
        <v>5</v>
      </c>
      <c r="AC69" s="294">
        <v>0</v>
      </c>
      <c r="AD69" s="294">
        <v>9</v>
      </c>
      <c r="AE69" s="294">
        <f t="shared" si="8"/>
        <v>265</v>
      </c>
    </row>
    <row r="70" spans="1:31">
      <c r="A70" s="287">
        <v>29</v>
      </c>
      <c r="B70" s="288">
        <v>17</v>
      </c>
      <c r="C70" s="299">
        <v>550</v>
      </c>
      <c r="D70" s="289" t="s">
        <v>378</v>
      </c>
      <c r="E70" s="289" t="s">
        <v>378</v>
      </c>
      <c r="F70" s="290">
        <v>2360</v>
      </c>
      <c r="G70" s="289" t="s">
        <v>34</v>
      </c>
      <c r="H70" s="290">
        <v>464</v>
      </c>
      <c r="I70" s="294">
        <v>40</v>
      </c>
      <c r="J70" s="294">
        <v>119</v>
      </c>
      <c r="K70" s="294">
        <v>10</v>
      </c>
      <c r="L70" s="294">
        <v>5</v>
      </c>
      <c r="M70" s="294">
        <v>1</v>
      </c>
      <c r="N70" s="294">
        <v>30</v>
      </c>
      <c r="P70" s="294">
        <v>1</v>
      </c>
      <c r="Q70" s="294">
        <v>3</v>
      </c>
      <c r="R70" s="294">
        <v>4</v>
      </c>
      <c r="U70" s="296">
        <v>1</v>
      </c>
      <c r="V70" s="296">
        <v>9</v>
      </c>
      <c r="AC70" s="294">
        <v>0</v>
      </c>
      <c r="AD70" s="294">
        <v>12</v>
      </c>
      <c r="AE70" s="294">
        <f t="shared" si="8"/>
        <v>235</v>
      </c>
    </row>
    <row r="71" spans="1:31" ht="17.25" thickBot="1">
      <c r="A71" s="287">
        <v>30</v>
      </c>
      <c r="B71" s="288">
        <v>17</v>
      </c>
      <c r="C71" s="299">
        <v>550</v>
      </c>
      <c r="D71" s="289" t="s">
        <v>378</v>
      </c>
      <c r="E71" s="289" t="s">
        <v>378</v>
      </c>
      <c r="F71" s="542">
        <v>2361</v>
      </c>
      <c r="G71" s="541" t="s">
        <v>33</v>
      </c>
      <c r="H71" s="542">
        <v>354</v>
      </c>
      <c r="I71" s="294">
        <v>17</v>
      </c>
      <c r="J71" s="294">
        <v>95</v>
      </c>
      <c r="K71" s="294">
        <v>48</v>
      </c>
      <c r="L71" s="294">
        <v>15</v>
      </c>
      <c r="M71" s="294">
        <v>3</v>
      </c>
      <c r="N71" s="294">
        <v>14</v>
      </c>
      <c r="P71" s="294">
        <v>6</v>
      </c>
      <c r="Q71" s="294">
        <v>8</v>
      </c>
      <c r="R71" s="294">
        <v>7</v>
      </c>
      <c r="U71" s="296">
        <v>2</v>
      </c>
      <c r="V71" s="296">
        <v>3</v>
      </c>
      <c r="AC71" s="294">
        <v>0</v>
      </c>
      <c r="AD71" s="294">
        <v>8</v>
      </c>
      <c r="AE71" s="294">
        <f t="shared" si="8"/>
        <v>226</v>
      </c>
    </row>
    <row r="72" spans="1:31">
      <c r="C72" s="300" t="s">
        <v>65</v>
      </c>
      <c r="D72" s="688" t="s">
        <v>66</v>
      </c>
      <c r="E72" s="688"/>
      <c r="F72" s="564"/>
      <c r="G72" s="564"/>
      <c r="H72" s="302">
        <f t="shared" ref="H72:AC72" si="9">SUM(H42:H71)</f>
        <v>17259</v>
      </c>
      <c r="I72" s="302">
        <f t="shared" si="9"/>
        <v>1673</v>
      </c>
      <c r="J72" s="302">
        <f t="shared" si="9"/>
        <v>2163</v>
      </c>
      <c r="K72" s="302">
        <f t="shared" si="9"/>
        <v>1101</v>
      </c>
      <c r="L72" s="302">
        <f t="shared" si="9"/>
        <v>195</v>
      </c>
      <c r="M72" s="302">
        <f t="shared" si="9"/>
        <v>114</v>
      </c>
      <c r="N72" s="302">
        <f t="shared" si="9"/>
        <v>2673</v>
      </c>
      <c r="O72" s="302">
        <f t="shared" si="9"/>
        <v>0</v>
      </c>
      <c r="P72" s="302">
        <f t="shared" si="9"/>
        <v>99</v>
      </c>
      <c r="Q72" s="302">
        <f t="shared" si="9"/>
        <v>67</v>
      </c>
      <c r="R72" s="302">
        <f t="shared" si="9"/>
        <v>760</v>
      </c>
      <c r="S72" s="302">
        <f t="shared" si="9"/>
        <v>0</v>
      </c>
      <c r="T72" s="302">
        <f t="shared" si="9"/>
        <v>0</v>
      </c>
      <c r="U72" s="302">
        <f t="shared" si="9"/>
        <v>164</v>
      </c>
      <c r="V72" s="302">
        <f t="shared" si="9"/>
        <v>95</v>
      </c>
      <c r="W72" s="302">
        <f t="shared" si="9"/>
        <v>0</v>
      </c>
      <c r="X72" s="302">
        <f t="shared" si="9"/>
        <v>0</v>
      </c>
      <c r="Y72" s="302">
        <f t="shared" si="9"/>
        <v>0</v>
      </c>
      <c r="Z72" s="302">
        <f t="shared" si="9"/>
        <v>0</v>
      </c>
      <c r="AA72" s="302">
        <f t="shared" si="9"/>
        <v>0</v>
      </c>
      <c r="AB72" s="302">
        <f t="shared" si="9"/>
        <v>0</v>
      </c>
      <c r="AC72" s="302">
        <f t="shared" si="9"/>
        <v>6</v>
      </c>
      <c r="AD72" s="302">
        <f>SUM(AD42:AD71)</f>
        <v>222</v>
      </c>
      <c r="AE72" s="302">
        <f>SUM(AE42:AE71)</f>
        <v>9332</v>
      </c>
    </row>
    <row r="73" spans="1:31">
      <c r="F73" s="297"/>
      <c r="G73" s="297"/>
      <c r="U73" s="286">
        <f>U72/2</f>
        <v>82</v>
      </c>
      <c r="V73" s="286">
        <f>V72/2</f>
        <v>47.5</v>
      </c>
    </row>
    <row r="74" spans="1:31">
      <c r="C74" s="300" t="s">
        <v>67</v>
      </c>
      <c r="D74" s="689" t="s">
        <v>68</v>
      </c>
      <c r="E74" s="690"/>
      <c r="F74" s="690"/>
      <c r="G74" s="691"/>
      <c r="H74" s="301" t="s">
        <v>8</v>
      </c>
      <c r="I74" s="570" t="s">
        <v>9</v>
      </c>
      <c r="J74" s="570" t="s">
        <v>10</v>
      </c>
      <c r="K74" s="570" t="s">
        <v>11</v>
      </c>
      <c r="L74" s="570" t="s">
        <v>12</v>
      </c>
      <c r="M74" s="570" t="s">
        <v>13</v>
      </c>
      <c r="N74" s="570" t="s">
        <v>14</v>
      </c>
      <c r="O74" s="570" t="s">
        <v>15</v>
      </c>
      <c r="P74" s="570" t="s">
        <v>16</v>
      </c>
      <c r="Q74" s="570" t="s">
        <v>17</v>
      </c>
      <c r="R74" s="570" t="s">
        <v>18</v>
      </c>
      <c r="S74" s="570" t="s">
        <v>19</v>
      </c>
      <c r="T74" s="570" t="s">
        <v>20</v>
      </c>
      <c r="U74" s="570" t="s">
        <v>24</v>
      </c>
      <c r="V74" s="570" t="s">
        <v>25</v>
      </c>
      <c r="W74" s="570" t="s">
        <v>26</v>
      </c>
      <c r="X74" s="570" t="s">
        <v>27</v>
      </c>
      <c r="Y74" s="570" t="s">
        <v>28</v>
      </c>
      <c r="Z74" s="570" t="s">
        <v>29</v>
      </c>
      <c r="AA74" s="570" t="s">
        <v>30</v>
      </c>
      <c r="AB74" s="570" t="s">
        <v>31</v>
      </c>
    </row>
    <row r="75" spans="1:31">
      <c r="D75" s="692"/>
      <c r="E75" s="693"/>
      <c r="F75" s="693"/>
      <c r="G75" s="694"/>
      <c r="H75" s="294">
        <f>H72</f>
        <v>17259</v>
      </c>
      <c r="I75" s="294">
        <f>I72+82</f>
        <v>1755</v>
      </c>
      <c r="J75" s="294">
        <f>J72+48</f>
        <v>2211</v>
      </c>
      <c r="K75" s="294">
        <f>K72+82</f>
        <v>1183</v>
      </c>
      <c r="L75" s="294">
        <f>L72+47</f>
        <v>242</v>
      </c>
      <c r="M75" s="294">
        <f t="shared" ref="M75:T75" si="10">M72</f>
        <v>114</v>
      </c>
      <c r="N75" s="294">
        <f>N72</f>
        <v>2673</v>
      </c>
      <c r="O75" s="294">
        <f t="shared" si="10"/>
        <v>0</v>
      </c>
      <c r="P75" s="294">
        <f t="shared" si="10"/>
        <v>99</v>
      </c>
      <c r="Q75" s="294">
        <f t="shared" si="10"/>
        <v>67</v>
      </c>
      <c r="R75" s="294">
        <f t="shared" si="10"/>
        <v>760</v>
      </c>
      <c r="S75" s="294">
        <f t="shared" si="10"/>
        <v>0</v>
      </c>
      <c r="T75" s="294">
        <f t="shared" si="10"/>
        <v>0</v>
      </c>
      <c r="U75" s="294">
        <f>X56</f>
        <v>0</v>
      </c>
      <c r="V75" s="294">
        <f>Y56</f>
        <v>0</v>
      </c>
      <c r="W75" s="294">
        <f>Z56</f>
        <v>0</v>
      </c>
      <c r="X75" s="294">
        <f>AA56</f>
        <v>0</v>
      </c>
      <c r="Y75" s="294">
        <f>AB56</f>
        <v>0</v>
      </c>
      <c r="Z75" s="294">
        <f>AC72</f>
        <v>6</v>
      </c>
      <c r="AA75" s="294">
        <f>AD72</f>
        <v>222</v>
      </c>
      <c r="AB75" s="294">
        <f>SUM(I75:AA75)</f>
        <v>9332</v>
      </c>
    </row>
    <row r="76" spans="1:31">
      <c r="A76" s="287"/>
      <c r="B76" s="288"/>
      <c r="C76" s="299"/>
      <c r="D76" s="289"/>
      <c r="E76" s="289"/>
      <c r="F76" s="298"/>
      <c r="G76" s="289"/>
      <c r="H76" s="290"/>
      <c r="I76" s="294"/>
      <c r="J76" s="294"/>
      <c r="K76" s="294"/>
      <c r="L76" s="294"/>
      <c r="M76" s="294"/>
      <c r="N76" s="294"/>
      <c r="P76" s="294"/>
      <c r="Q76" s="294"/>
      <c r="R76" s="294"/>
      <c r="U76" s="296"/>
      <c r="V76" s="296"/>
      <c r="AC76" s="294"/>
      <c r="AD76" s="294"/>
      <c r="AE76" s="302"/>
    </row>
    <row r="77" spans="1:31" ht="30.75" customHeight="1">
      <c r="C77" s="300" t="s">
        <v>69</v>
      </c>
      <c r="D77" s="695" t="s">
        <v>70</v>
      </c>
      <c r="E77" s="695"/>
      <c r="F77" s="695"/>
      <c r="G77" s="695"/>
      <c r="H77" s="301" t="s">
        <v>8</v>
      </c>
      <c r="I77" s="696" t="s">
        <v>71</v>
      </c>
      <c r="J77" s="696"/>
      <c r="K77" s="696" t="s">
        <v>72</v>
      </c>
      <c r="L77" s="696"/>
      <c r="M77" s="570" t="s">
        <v>13</v>
      </c>
      <c r="N77" s="570" t="s">
        <v>14</v>
      </c>
      <c r="O77" s="570" t="s">
        <v>15</v>
      </c>
      <c r="P77" s="570" t="s">
        <v>16</v>
      </c>
      <c r="Q77" s="570" t="s">
        <v>17</v>
      </c>
      <c r="R77" s="570" t="s">
        <v>18</v>
      </c>
      <c r="S77" s="570" t="s">
        <v>19</v>
      </c>
      <c r="T77" s="570" t="s">
        <v>20</v>
      </c>
      <c r="U77" s="570" t="s">
        <v>24</v>
      </c>
      <c r="V77" s="570" t="s">
        <v>25</v>
      </c>
      <c r="W77" s="570" t="s">
        <v>26</v>
      </c>
      <c r="X77" s="570" t="s">
        <v>27</v>
      </c>
      <c r="Y77" s="570" t="s">
        <v>28</v>
      </c>
      <c r="Z77" s="570" t="s">
        <v>29</v>
      </c>
      <c r="AA77" s="570" t="s">
        <v>30</v>
      </c>
      <c r="AB77" s="570" t="s">
        <v>31</v>
      </c>
    </row>
    <row r="78" spans="1:31">
      <c r="D78" s="695"/>
      <c r="E78" s="695"/>
      <c r="F78" s="695"/>
      <c r="G78" s="695"/>
      <c r="H78" s="294">
        <v>18009</v>
      </c>
      <c r="I78" s="697">
        <f>I75+K75</f>
        <v>2938</v>
      </c>
      <c r="J78" s="697"/>
      <c r="K78" s="697">
        <f>J75+L75</f>
        <v>2453</v>
      </c>
      <c r="L78" s="697"/>
      <c r="M78" s="294">
        <v>114</v>
      </c>
      <c r="N78" s="294">
        <v>2673</v>
      </c>
      <c r="O78" s="286" t="s">
        <v>799</v>
      </c>
      <c r="P78" s="294">
        <v>99</v>
      </c>
      <c r="Q78" s="294">
        <v>67</v>
      </c>
      <c r="R78" s="294">
        <v>760</v>
      </c>
      <c r="S78" s="563" t="s">
        <v>799</v>
      </c>
      <c r="T78" s="563" t="s">
        <v>799</v>
      </c>
      <c r="U78" s="563" t="s">
        <v>799</v>
      </c>
      <c r="V78" s="563" t="s">
        <v>799</v>
      </c>
      <c r="W78" s="563" t="s">
        <v>799</v>
      </c>
      <c r="X78" s="563" t="s">
        <v>799</v>
      </c>
      <c r="Y78" s="563" t="s">
        <v>799</v>
      </c>
      <c r="Z78" s="294">
        <v>6</v>
      </c>
      <c r="AA78" s="294">
        <v>222</v>
      </c>
      <c r="AB78" s="294">
        <f>SUM(I78:AA78)</f>
        <v>9332</v>
      </c>
    </row>
  </sheetData>
  <mergeCells count="21">
    <mergeCell ref="D6:E6"/>
    <mergeCell ref="D8:G9"/>
    <mergeCell ref="D11:G12"/>
    <mergeCell ref="D34:G35"/>
    <mergeCell ref="D37:G38"/>
    <mergeCell ref="I11:J11"/>
    <mergeCell ref="K11:L11"/>
    <mergeCell ref="I12:J12"/>
    <mergeCell ref="K12:L12"/>
    <mergeCell ref="D32:E32"/>
    <mergeCell ref="I37:J37"/>
    <mergeCell ref="K37:L37"/>
    <mergeCell ref="I38:J38"/>
    <mergeCell ref="K38:L38"/>
    <mergeCell ref="D77:G78"/>
    <mergeCell ref="I77:J77"/>
    <mergeCell ref="K77:L77"/>
    <mergeCell ref="I78:J78"/>
    <mergeCell ref="K78:L78"/>
    <mergeCell ref="D72:E72"/>
    <mergeCell ref="D74:G7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2"/>
  <sheetViews>
    <sheetView topLeftCell="I1" workbookViewId="0">
      <pane ySplit="1" topLeftCell="A91" activePane="bottomLeft" state="frozen"/>
      <selection activeCell="N153" sqref="N153"/>
      <selection pane="bottomLeft" activeCell="AF105" sqref="AF105"/>
    </sheetView>
  </sheetViews>
  <sheetFormatPr baseColWidth="10" defaultRowHeight="15"/>
  <cols>
    <col min="1" max="1" width="3.140625" bestFit="1" customWidth="1"/>
    <col min="2" max="2" width="5" bestFit="1" customWidth="1"/>
    <col min="3" max="3" width="4.140625" bestFit="1" customWidth="1"/>
    <col min="4" max="4" width="29.42578125" bestFit="1" customWidth="1"/>
    <col min="5" max="5" width="4.42578125" customWidth="1"/>
    <col min="6" max="6" width="8.28515625" bestFit="1" customWidth="1"/>
    <col min="7" max="7" width="30.28515625" customWidth="1"/>
    <col min="8" max="8" width="10" bestFit="1" customWidth="1"/>
    <col min="9" max="10" width="7.7109375" customWidth="1"/>
    <col min="11" max="11" width="5" bestFit="1" customWidth="1"/>
    <col min="12" max="12" width="5.28515625" bestFit="1" customWidth="1"/>
    <col min="13" max="13" width="5" bestFit="1" customWidth="1"/>
    <col min="14" max="14" width="4.42578125" bestFit="1" customWidth="1"/>
    <col min="15" max="15" width="4.140625" bestFit="1" customWidth="1"/>
    <col min="16" max="16" width="5" bestFit="1" customWidth="1"/>
    <col min="17" max="17" width="4.28515625" bestFit="1" customWidth="1"/>
    <col min="18" max="18" width="7.7109375" bestFit="1" customWidth="1"/>
    <col min="19" max="19" width="4.140625" bestFit="1" customWidth="1"/>
    <col min="20" max="20" width="5" bestFit="1" customWidth="1"/>
    <col min="21" max="21" width="8" bestFit="1" customWidth="1"/>
    <col min="22" max="22" width="8.5703125" bestFit="1" customWidth="1"/>
    <col min="23" max="23" width="8" bestFit="1" customWidth="1"/>
    <col min="24" max="25" width="6.5703125" bestFit="1" customWidth="1"/>
    <col min="26" max="26" width="5.5703125" bestFit="1" customWidth="1"/>
    <col min="27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286" customFormat="1" ht="16.5">
      <c r="A1" s="291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284" t="s">
        <v>7</v>
      </c>
      <c r="H1" s="284" t="s">
        <v>8</v>
      </c>
      <c r="I1" s="293" t="s">
        <v>9</v>
      </c>
      <c r="J1" s="293" t="s">
        <v>10</v>
      </c>
      <c r="K1" s="293" t="s">
        <v>11</v>
      </c>
      <c r="L1" s="293" t="s">
        <v>12</v>
      </c>
      <c r="M1" s="293" t="s">
        <v>13</v>
      </c>
      <c r="N1" s="293" t="s">
        <v>14</v>
      </c>
      <c r="O1" s="293" t="s">
        <v>15</v>
      </c>
      <c r="P1" s="293" t="s">
        <v>16</v>
      </c>
      <c r="Q1" s="293" t="s">
        <v>17</v>
      </c>
      <c r="R1" s="293" t="s">
        <v>18</v>
      </c>
      <c r="S1" s="295" t="s">
        <v>19</v>
      </c>
      <c r="T1" s="293" t="s">
        <v>20</v>
      </c>
      <c r="U1" s="274" t="s">
        <v>21</v>
      </c>
      <c r="V1" s="274" t="s">
        <v>22</v>
      </c>
      <c r="W1" s="295" t="s">
        <v>23</v>
      </c>
      <c r="X1" s="295" t="s">
        <v>24</v>
      </c>
      <c r="Y1" s="295" t="s">
        <v>25</v>
      </c>
      <c r="Z1" s="295" t="s">
        <v>26</v>
      </c>
      <c r="AA1" s="295" t="s">
        <v>27</v>
      </c>
      <c r="AB1" s="295" t="s">
        <v>28</v>
      </c>
      <c r="AC1" s="293" t="s">
        <v>29</v>
      </c>
      <c r="AD1" s="293" t="s">
        <v>30</v>
      </c>
      <c r="AE1" s="293" t="s">
        <v>31</v>
      </c>
    </row>
    <row r="2" spans="1:31" s="286" customFormat="1" ht="16.5">
      <c r="A2" s="287">
        <v>1</v>
      </c>
      <c r="B2" s="288">
        <v>18</v>
      </c>
      <c r="C2" s="299">
        <v>51</v>
      </c>
      <c r="D2" s="289" t="s">
        <v>727</v>
      </c>
      <c r="E2" s="289" t="s">
        <v>728</v>
      </c>
      <c r="F2" s="298">
        <v>380</v>
      </c>
      <c r="G2" s="289" t="s">
        <v>33</v>
      </c>
      <c r="H2" s="276">
        <v>616</v>
      </c>
      <c r="I2" s="294">
        <v>43</v>
      </c>
      <c r="J2" s="294">
        <v>88</v>
      </c>
      <c r="K2" s="294">
        <v>64</v>
      </c>
      <c r="L2" s="294">
        <v>4</v>
      </c>
      <c r="M2" s="294">
        <v>25</v>
      </c>
      <c r="N2" s="294">
        <v>66</v>
      </c>
      <c r="O2" s="294">
        <v>80</v>
      </c>
      <c r="P2" s="294">
        <v>1</v>
      </c>
      <c r="Q2" s="294">
        <v>2</v>
      </c>
      <c r="R2" s="294">
        <v>96</v>
      </c>
      <c r="S2" s="296"/>
      <c r="T2" s="294">
        <v>0</v>
      </c>
      <c r="U2" s="289">
        <v>0</v>
      </c>
      <c r="V2" s="289">
        <v>0</v>
      </c>
      <c r="W2" s="296"/>
      <c r="X2" s="296"/>
      <c r="Y2" s="296"/>
      <c r="Z2" s="296"/>
      <c r="AA2" s="296"/>
      <c r="AB2" s="296"/>
      <c r="AC2" s="294">
        <v>0</v>
      </c>
      <c r="AD2" s="294">
        <v>15</v>
      </c>
      <c r="AE2" s="294">
        <f>SUM(I2:AD2)</f>
        <v>484</v>
      </c>
    </row>
    <row r="3" spans="1:31" s="286" customFormat="1" ht="16.5">
      <c r="A3" s="287">
        <v>2</v>
      </c>
      <c r="B3" s="288">
        <v>18</v>
      </c>
      <c r="C3" s="299">
        <v>51</v>
      </c>
      <c r="D3" s="289" t="s">
        <v>727</v>
      </c>
      <c r="E3" s="289" t="s">
        <v>728</v>
      </c>
      <c r="F3" s="298">
        <v>380</v>
      </c>
      <c r="G3" s="289" t="s">
        <v>34</v>
      </c>
      <c r="H3" s="276">
        <v>616</v>
      </c>
      <c r="I3" s="294">
        <v>67</v>
      </c>
      <c r="J3" s="294">
        <v>78</v>
      </c>
      <c r="K3" s="294">
        <v>44</v>
      </c>
      <c r="L3" s="294">
        <v>0</v>
      </c>
      <c r="M3" s="294">
        <v>35</v>
      </c>
      <c r="N3" s="294">
        <v>62</v>
      </c>
      <c r="O3" s="294">
        <v>80</v>
      </c>
      <c r="P3" s="294">
        <v>2</v>
      </c>
      <c r="Q3" s="294">
        <v>0</v>
      </c>
      <c r="R3" s="294">
        <v>83</v>
      </c>
      <c r="S3" s="296"/>
      <c r="T3" s="294">
        <v>2</v>
      </c>
      <c r="U3" s="289">
        <v>0</v>
      </c>
      <c r="V3" s="289">
        <v>1</v>
      </c>
      <c r="W3" s="296"/>
      <c r="X3" s="296"/>
      <c r="Y3" s="296"/>
      <c r="Z3" s="296"/>
      <c r="AA3" s="296"/>
      <c r="AB3" s="296"/>
      <c r="AC3" s="294">
        <v>0</v>
      </c>
      <c r="AD3" s="294">
        <v>13</v>
      </c>
      <c r="AE3" s="294">
        <f t="shared" ref="AE3:AE11" si="0">SUM(I3:AD3)</f>
        <v>467</v>
      </c>
    </row>
    <row r="4" spans="1:31" s="286" customFormat="1" ht="16.5">
      <c r="A4" s="287">
        <v>3</v>
      </c>
      <c r="B4" s="288">
        <v>18</v>
      </c>
      <c r="C4" s="299">
        <v>51</v>
      </c>
      <c r="D4" s="289" t="s">
        <v>727</v>
      </c>
      <c r="E4" s="289" t="s">
        <v>729</v>
      </c>
      <c r="F4" s="298">
        <v>381</v>
      </c>
      <c r="G4" s="289" t="s">
        <v>33</v>
      </c>
      <c r="H4" s="276">
        <v>639</v>
      </c>
      <c r="I4" s="294">
        <v>57</v>
      </c>
      <c r="J4" s="294">
        <v>99</v>
      </c>
      <c r="K4" s="294">
        <v>75</v>
      </c>
      <c r="L4" s="294">
        <v>0</v>
      </c>
      <c r="M4" s="294">
        <v>29</v>
      </c>
      <c r="N4" s="294">
        <v>78</v>
      </c>
      <c r="O4" s="294">
        <v>40</v>
      </c>
      <c r="P4" s="294">
        <v>0</v>
      </c>
      <c r="Q4" s="294">
        <v>0</v>
      </c>
      <c r="R4" s="294">
        <v>77</v>
      </c>
      <c r="S4" s="296"/>
      <c r="T4" s="294">
        <v>0</v>
      </c>
      <c r="U4" s="289">
        <v>0</v>
      </c>
      <c r="V4" s="289">
        <v>7</v>
      </c>
      <c r="W4" s="296"/>
      <c r="X4" s="296"/>
      <c r="Y4" s="296"/>
      <c r="Z4" s="296"/>
      <c r="AA4" s="296"/>
      <c r="AB4" s="296"/>
      <c r="AC4" s="294">
        <v>0</v>
      </c>
      <c r="AD4" s="294">
        <v>18</v>
      </c>
      <c r="AE4" s="294">
        <f t="shared" si="0"/>
        <v>480</v>
      </c>
    </row>
    <row r="5" spans="1:31" s="286" customFormat="1" ht="16.5">
      <c r="A5" s="287">
        <v>4</v>
      </c>
      <c r="B5" s="288">
        <v>18</v>
      </c>
      <c r="C5" s="299">
        <v>51</v>
      </c>
      <c r="D5" s="289" t="s">
        <v>727</v>
      </c>
      <c r="E5" s="289" t="s">
        <v>729</v>
      </c>
      <c r="F5" s="298">
        <v>381</v>
      </c>
      <c r="G5" s="289" t="s">
        <v>34</v>
      </c>
      <c r="H5" s="276">
        <v>638</v>
      </c>
      <c r="I5" s="294">
        <v>69</v>
      </c>
      <c r="J5" s="294">
        <v>102</v>
      </c>
      <c r="K5" s="294">
        <v>81</v>
      </c>
      <c r="L5" s="294">
        <v>1</v>
      </c>
      <c r="M5" s="294">
        <v>36</v>
      </c>
      <c r="N5" s="294">
        <v>91</v>
      </c>
      <c r="O5" s="294">
        <v>42</v>
      </c>
      <c r="P5" s="294">
        <v>0</v>
      </c>
      <c r="Q5" s="294">
        <v>0</v>
      </c>
      <c r="R5" s="294">
        <v>74</v>
      </c>
      <c r="S5" s="296"/>
      <c r="T5" s="294">
        <v>0</v>
      </c>
      <c r="U5" s="289">
        <v>0</v>
      </c>
      <c r="V5" s="289">
        <v>3</v>
      </c>
      <c r="W5" s="296"/>
      <c r="X5" s="296"/>
      <c r="Y5" s="296"/>
      <c r="Z5" s="296"/>
      <c r="AA5" s="296"/>
      <c r="AB5" s="296"/>
      <c r="AC5" s="294">
        <v>0</v>
      </c>
      <c r="AD5" s="294">
        <v>17</v>
      </c>
      <c r="AE5" s="294">
        <f t="shared" si="0"/>
        <v>516</v>
      </c>
    </row>
    <row r="6" spans="1:31" s="286" customFormat="1" ht="16.5">
      <c r="A6" s="287">
        <v>5</v>
      </c>
      <c r="B6" s="288">
        <v>18</v>
      </c>
      <c r="C6" s="299">
        <v>51</v>
      </c>
      <c r="D6" s="289" t="s">
        <v>727</v>
      </c>
      <c r="E6" s="289" t="s">
        <v>730</v>
      </c>
      <c r="F6" s="298">
        <v>382</v>
      </c>
      <c r="G6" s="289" t="s">
        <v>33</v>
      </c>
      <c r="H6" s="276">
        <v>608</v>
      </c>
      <c r="I6" s="294">
        <v>72</v>
      </c>
      <c r="J6" s="294">
        <v>72</v>
      </c>
      <c r="K6" s="294">
        <v>82</v>
      </c>
      <c r="L6" s="294">
        <v>5</v>
      </c>
      <c r="M6" s="294">
        <v>26</v>
      </c>
      <c r="N6" s="294">
        <v>68</v>
      </c>
      <c r="O6" s="294">
        <v>60</v>
      </c>
      <c r="P6" s="294">
        <v>0</v>
      </c>
      <c r="Q6" s="294">
        <v>0</v>
      </c>
      <c r="R6" s="294">
        <v>75</v>
      </c>
      <c r="S6" s="296"/>
      <c r="T6" s="294">
        <v>0</v>
      </c>
      <c r="U6" s="289">
        <v>0</v>
      </c>
      <c r="V6" s="289">
        <v>1</v>
      </c>
      <c r="W6" s="296"/>
      <c r="X6" s="296"/>
      <c r="Y6" s="296"/>
      <c r="Z6" s="296"/>
      <c r="AA6" s="296"/>
      <c r="AB6" s="296"/>
      <c r="AC6" s="294">
        <v>0</v>
      </c>
      <c r="AD6" s="294">
        <v>15</v>
      </c>
      <c r="AE6" s="294">
        <f t="shared" si="0"/>
        <v>476</v>
      </c>
    </row>
    <row r="7" spans="1:31" s="286" customFormat="1" ht="16.5">
      <c r="A7" s="287">
        <v>6</v>
      </c>
      <c r="B7" s="288">
        <v>18</v>
      </c>
      <c r="C7" s="299">
        <v>51</v>
      </c>
      <c r="D7" s="289" t="s">
        <v>727</v>
      </c>
      <c r="E7" s="289" t="s">
        <v>730</v>
      </c>
      <c r="F7" s="298">
        <v>382</v>
      </c>
      <c r="G7" s="289" t="s">
        <v>34</v>
      </c>
      <c r="H7" s="276">
        <v>608</v>
      </c>
      <c r="I7" s="294">
        <v>66</v>
      </c>
      <c r="J7" s="294">
        <v>64</v>
      </c>
      <c r="K7" s="294">
        <v>74</v>
      </c>
      <c r="L7" s="294">
        <v>0</v>
      </c>
      <c r="M7" s="294">
        <v>18</v>
      </c>
      <c r="N7" s="294">
        <v>97</v>
      </c>
      <c r="O7" s="294">
        <v>43</v>
      </c>
      <c r="P7" s="294">
        <v>2</v>
      </c>
      <c r="Q7" s="294">
        <v>0</v>
      </c>
      <c r="R7" s="294">
        <v>75</v>
      </c>
      <c r="S7" s="296"/>
      <c r="T7" s="294">
        <v>5</v>
      </c>
      <c r="U7" s="289">
        <v>0</v>
      </c>
      <c r="V7" s="289">
        <v>0</v>
      </c>
      <c r="W7" s="296"/>
      <c r="X7" s="296"/>
      <c r="Y7" s="296"/>
      <c r="Z7" s="296"/>
      <c r="AA7" s="296"/>
      <c r="AB7" s="296"/>
      <c r="AC7" s="294">
        <v>0</v>
      </c>
      <c r="AD7" s="294">
        <v>21</v>
      </c>
      <c r="AE7" s="294">
        <f t="shared" si="0"/>
        <v>465</v>
      </c>
    </row>
    <row r="8" spans="1:31" s="286" customFormat="1" ht="16.5">
      <c r="A8" s="287">
        <v>7</v>
      </c>
      <c r="B8" s="288">
        <v>18</v>
      </c>
      <c r="C8" s="299">
        <v>51</v>
      </c>
      <c r="D8" s="289" t="s">
        <v>727</v>
      </c>
      <c r="E8" s="289" t="s">
        <v>730</v>
      </c>
      <c r="F8" s="298">
        <v>382</v>
      </c>
      <c r="G8" s="289" t="s">
        <v>35</v>
      </c>
      <c r="H8" s="276">
        <v>608</v>
      </c>
      <c r="I8" s="294">
        <v>74</v>
      </c>
      <c r="J8" s="294">
        <v>90</v>
      </c>
      <c r="K8" s="294">
        <v>100</v>
      </c>
      <c r="L8" s="294">
        <v>2</v>
      </c>
      <c r="M8" s="294">
        <v>30</v>
      </c>
      <c r="N8" s="294">
        <v>69</v>
      </c>
      <c r="O8" s="294">
        <v>37</v>
      </c>
      <c r="P8" s="294">
        <v>3</v>
      </c>
      <c r="Q8" s="294">
        <v>2</v>
      </c>
      <c r="R8" s="294">
        <v>52</v>
      </c>
      <c r="S8" s="296"/>
      <c r="T8" s="294">
        <v>1</v>
      </c>
      <c r="U8" s="289">
        <v>0</v>
      </c>
      <c r="V8" s="289">
        <v>1</v>
      </c>
      <c r="W8" s="296"/>
      <c r="X8" s="296"/>
      <c r="Y8" s="296"/>
      <c r="Z8" s="296"/>
      <c r="AA8" s="296"/>
      <c r="AB8" s="296"/>
      <c r="AC8" s="294">
        <v>0</v>
      </c>
      <c r="AD8" s="294">
        <v>11</v>
      </c>
      <c r="AE8" s="294">
        <f t="shared" si="0"/>
        <v>472</v>
      </c>
    </row>
    <row r="9" spans="1:31" s="286" customFormat="1" ht="16.5">
      <c r="A9" s="287">
        <v>8</v>
      </c>
      <c r="B9" s="288">
        <v>18</v>
      </c>
      <c r="C9" s="299">
        <v>51</v>
      </c>
      <c r="D9" s="289" t="s">
        <v>727</v>
      </c>
      <c r="E9" s="289" t="s">
        <v>731</v>
      </c>
      <c r="F9" s="298">
        <v>383</v>
      </c>
      <c r="G9" s="289" t="s">
        <v>33</v>
      </c>
      <c r="H9" s="276">
        <v>152</v>
      </c>
      <c r="I9" s="294">
        <v>22</v>
      </c>
      <c r="J9" s="294">
        <v>18</v>
      </c>
      <c r="K9" s="294">
        <v>15</v>
      </c>
      <c r="L9" s="294">
        <v>0</v>
      </c>
      <c r="M9" s="294">
        <v>5</v>
      </c>
      <c r="N9" s="294">
        <v>43</v>
      </c>
      <c r="O9" s="294">
        <v>6</v>
      </c>
      <c r="P9" s="294">
        <v>0</v>
      </c>
      <c r="Q9" s="294">
        <v>0</v>
      </c>
      <c r="R9" s="294">
        <v>8</v>
      </c>
      <c r="S9" s="296"/>
      <c r="T9" s="294">
        <v>0</v>
      </c>
      <c r="U9" s="289">
        <v>0</v>
      </c>
      <c r="V9" s="289">
        <v>0</v>
      </c>
      <c r="W9" s="296"/>
      <c r="X9" s="296"/>
      <c r="Y9" s="296"/>
      <c r="Z9" s="296"/>
      <c r="AA9" s="296"/>
      <c r="AB9" s="296"/>
      <c r="AC9" s="294">
        <v>0</v>
      </c>
      <c r="AD9" s="294">
        <v>5</v>
      </c>
      <c r="AE9" s="294">
        <f t="shared" si="0"/>
        <v>122</v>
      </c>
    </row>
    <row r="10" spans="1:31" s="286" customFormat="1" ht="16.5">
      <c r="A10" s="287">
        <v>9</v>
      </c>
      <c r="B10" s="288">
        <v>18</v>
      </c>
      <c r="C10" s="299">
        <v>51</v>
      </c>
      <c r="D10" s="289" t="s">
        <v>727</v>
      </c>
      <c r="E10" s="289" t="s">
        <v>732</v>
      </c>
      <c r="F10" s="298">
        <v>384</v>
      </c>
      <c r="G10" s="525" t="s">
        <v>33</v>
      </c>
      <c r="H10" s="276">
        <v>109</v>
      </c>
      <c r="I10" s="294">
        <v>13</v>
      </c>
      <c r="J10" s="294">
        <v>24</v>
      </c>
      <c r="K10" s="294">
        <v>7</v>
      </c>
      <c r="L10" s="294">
        <v>0</v>
      </c>
      <c r="M10" s="294">
        <v>7</v>
      </c>
      <c r="N10" s="294">
        <v>16</v>
      </c>
      <c r="O10" s="294">
        <v>4</v>
      </c>
      <c r="P10" s="294">
        <v>0</v>
      </c>
      <c r="Q10" s="294">
        <v>0</v>
      </c>
      <c r="R10" s="294">
        <v>23</v>
      </c>
      <c r="S10" s="296"/>
      <c r="T10" s="294">
        <v>0</v>
      </c>
      <c r="U10" s="289">
        <v>0</v>
      </c>
      <c r="V10" s="289">
        <v>0</v>
      </c>
      <c r="W10" s="296"/>
      <c r="X10" s="296"/>
      <c r="Y10" s="296"/>
      <c r="Z10" s="296"/>
      <c r="AA10" s="296"/>
      <c r="AB10" s="296"/>
      <c r="AC10" s="294">
        <v>0</v>
      </c>
      <c r="AD10" s="294">
        <v>4</v>
      </c>
      <c r="AE10" s="294">
        <f t="shared" si="0"/>
        <v>98</v>
      </c>
    </row>
    <row r="11" spans="1:31" s="286" customFormat="1" ht="16.5">
      <c r="A11" s="287">
        <v>10</v>
      </c>
      <c r="B11" s="288">
        <v>18</v>
      </c>
      <c r="C11" s="299">
        <v>51</v>
      </c>
      <c r="D11" s="289" t="s">
        <v>727</v>
      </c>
      <c r="E11" s="289" t="s">
        <v>733</v>
      </c>
      <c r="F11" s="298">
        <v>385</v>
      </c>
      <c r="G11" s="289" t="s">
        <v>33</v>
      </c>
      <c r="H11" s="276">
        <v>680</v>
      </c>
      <c r="I11" s="294">
        <v>117</v>
      </c>
      <c r="J11" s="294">
        <v>58</v>
      </c>
      <c r="K11" s="294">
        <v>68</v>
      </c>
      <c r="L11" s="294">
        <v>1</v>
      </c>
      <c r="M11" s="294">
        <v>5</v>
      </c>
      <c r="N11" s="294">
        <v>69</v>
      </c>
      <c r="O11" s="294">
        <v>116</v>
      </c>
      <c r="P11" s="294">
        <v>1</v>
      </c>
      <c r="Q11" s="294">
        <v>0</v>
      </c>
      <c r="R11" s="294">
        <v>60</v>
      </c>
      <c r="S11" s="296"/>
      <c r="T11" s="294">
        <v>0</v>
      </c>
      <c r="U11" s="289">
        <v>0</v>
      </c>
      <c r="V11" s="289">
        <v>0</v>
      </c>
      <c r="W11" s="296"/>
      <c r="X11" s="296"/>
      <c r="Y11" s="296"/>
      <c r="Z11" s="296"/>
      <c r="AA11" s="296">
        <v>0</v>
      </c>
      <c r="AB11" s="296">
        <v>0</v>
      </c>
      <c r="AC11" s="294">
        <v>0</v>
      </c>
      <c r="AD11" s="294">
        <v>17</v>
      </c>
      <c r="AE11" s="294">
        <f t="shared" si="0"/>
        <v>512</v>
      </c>
    </row>
    <row r="12" spans="1:31" s="286" customFormat="1" ht="16.5">
      <c r="C12" s="300" t="s">
        <v>65</v>
      </c>
      <c r="D12" s="688" t="s">
        <v>66</v>
      </c>
      <c r="E12" s="688"/>
      <c r="F12" s="440"/>
      <c r="G12" s="440"/>
      <c r="H12" s="440">
        <f>SUM(H2:H11)</f>
        <v>5274</v>
      </c>
      <c r="I12" s="302">
        <f>SUM(I2:I11)</f>
        <v>600</v>
      </c>
      <c r="J12" s="302">
        <f t="shared" ref="J12:AD12" si="1">SUM(J2:J11)</f>
        <v>693</v>
      </c>
      <c r="K12" s="302">
        <f t="shared" si="1"/>
        <v>610</v>
      </c>
      <c r="L12" s="302">
        <f t="shared" si="1"/>
        <v>13</v>
      </c>
      <c r="M12" s="27">
        <v>276</v>
      </c>
      <c r="N12" s="444">
        <f t="shared" si="1"/>
        <v>659</v>
      </c>
      <c r="O12" s="302">
        <f t="shared" si="1"/>
        <v>508</v>
      </c>
      <c r="P12" s="302">
        <f t="shared" si="1"/>
        <v>9</v>
      </c>
      <c r="Q12" s="27">
        <v>5</v>
      </c>
      <c r="R12" s="27">
        <v>613</v>
      </c>
      <c r="S12" s="346">
        <f t="shared" si="1"/>
        <v>0</v>
      </c>
      <c r="T12" s="302">
        <f t="shared" si="1"/>
        <v>8</v>
      </c>
      <c r="U12" s="412">
        <f t="shared" si="1"/>
        <v>0</v>
      </c>
      <c r="V12" s="445">
        <v>14</v>
      </c>
      <c r="W12" s="346">
        <f t="shared" si="1"/>
        <v>0</v>
      </c>
      <c r="X12" s="346">
        <f t="shared" si="1"/>
        <v>0</v>
      </c>
      <c r="Y12" s="346">
        <f t="shared" si="1"/>
        <v>0</v>
      </c>
      <c r="Z12" s="346">
        <f t="shared" si="1"/>
        <v>0</v>
      </c>
      <c r="AA12" s="346">
        <f t="shared" si="1"/>
        <v>0</v>
      </c>
      <c r="AB12" s="346">
        <f t="shared" si="1"/>
        <v>0</v>
      </c>
      <c r="AC12" s="302">
        <f t="shared" si="1"/>
        <v>0</v>
      </c>
      <c r="AD12" s="302">
        <f t="shared" si="1"/>
        <v>136</v>
      </c>
      <c r="AE12" s="294">
        <f>SUM(I12:AD12)</f>
        <v>4144</v>
      </c>
    </row>
    <row r="13" spans="1:31" s="286" customFormat="1" ht="16.5">
      <c r="D13" s="477" t="s">
        <v>780</v>
      </c>
      <c r="F13" s="297"/>
      <c r="G13" s="297"/>
      <c r="J13" s="294"/>
      <c r="K13" s="294"/>
      <c r="L13" s="294"/>
      <c r="M13" s="294"/>
      <c r="N13" s="294"/>
      <c r="O13" s="294"/>
      <c r="P13" s="294"/>
      <c r="Q13" s="294"/>
      <c r="R13" s="294"/>
      <c r="S13" s="289"/>
      <c r="T13" s="294"/>
      <c r="U13" s="289"/>
      <c r="V13" s="289">
        <f>V12/2</f>
        <v>7</v>
      </c>
      <c r="W13" s="289"/>
      <c r="X13" s="294"/>
      <c r="Y13" s="294"/>
      <c r="Z13" s="294"/>
      <c r="AA13" s="294"/>
      <c r="AB13" s="294"/>
      <c r="AC13" s="294"/>
      <c r="AD13" s="294"/>
      <c r="AE13" s="294"/>
    </row>
    <row r="14" spans="1:31" s="286" customFormat="1" ht="16.5">
      <c r="C14" s="300" t="s">
        <v>67</v>
      </c>
      <c r="D14" s="689" t="s">
        <v>68</v>
      </c>
      <c r="E14" s="690"/>
      <c r="F14" s="690"/>
      <c r="G14" s="691"/>
      <c r="H14" s="301" t="s">
        <v>8</v>
      </c>
      <c r="I14" s="293" t="s">
        <v>9</v>
      </c>
      <c r="J14" s="293" t="s">
        <v>10</v>
      </c>
      <c r="K14" s="293" t="s">
        <v>11</v>
      </c>
      <c r="L14" s="293" t="s">
        <v>12</v>
      </c>
      <c r="M14" s="293" t="s">
        <v>13</v>
      </c>
      <c r="N14" s="293" t="s">
        <v>14</v>
      </c>
      <c r="O14" s="293" t="s">
        <v>15</v>
      </c>
      <c r="P14" s="293" t="s">
        <v>16</v>
      </c>
      <c r="Q14" s="293" t="s">
        <v>17</v>
      </c>
      <c r="R14" s="293" t="s">
        <v>18</v>
      </c>
      <c r="S14" s="295" t="s">
        <v>19</v>
      </c>
      <c r="T14" s="293" t="s">
        <v>20</v>
      </c>
      <c r="U14" s="295" t="s">
        <v>24</v>
      </c>
      <c r="V14" s="295" t="s">
        <v>25</v>
      </c>
      <c r="W14" s="295" t="s">
        <v>26</v>
      </c>
      <c r="X14" s="295" t="s">
        <v>27</v>
      </c>
      <c r="Y14" s="295" t="s">
        <v>28</v>
      </c>
      <c r="Z14" s="293" t="s">
        <v>29</v>
      </c>
      <c r="AA14" s="293" t="s">
        <v>30</v>
      </c>
      <c r="AB14" s="293" t="s">
        <v>31</v>
      </c>
      <c r="AC14" s="294"/>
      <c r="AD14" s="294"/>
      <c r="AE14" s="294"/>
    </row>
    <row r="15" spans="1:31" s="286" customFormat="1" ht="16.5">
      <c r="D15" s="692"/>
      <c r="E15" s="693"/>
      <c r="F15" s="693"/>
      <c r="G15" s="694"/>
      <c r="H15" s="294">
        <f>H12</f>
        <v>5274</v>
      </c>
      <c r="I15" s="294">
        <f>I12</f>
        <v>600</v>
      </c>
      <c r="J15" s="446">
        <f>J12+7</f>
        <v>700</v>
      </c>
      <c r="K15" s="294">
        <f>K12</f>
        <v>610</v>
      </c>
      <c r="L15" s="446">
        <f>L12+7</f>
        <v>20</v>
      </c>
      <c r="M15" s="294">
        <f>M12</f>
        <v>276</v>
      </c>
      <c r="N15" s="294">
        <f t="shared" ref="N15:T15" si="2">N12</f>
        <v>659</v>
      </c>
      <c r="O15" s="294">
        <f t="shared" si="2"/>
        <v>508</v>
      </c>
      <c r="P15" s="294">
        <f t="shared" si="2"/>
        <v>9</v>
      </c>
      <c r="Q15" s="294">
        <f t="shared" si="2"/>
        <v>5</v>
      </c>
      <c r="R15" s="294">
        <f t="shared" si="2"/>
        <v>613</v>
      </c>
      <c r="S15" s="296">
        <f t="shared" si="2"/>
        <v>0</v>
      </c>
      <c r="T15" s="294">
        <f t="shared" si="2"/>
        <v>8</v>
      </c>
      <c r="U15" s="296">
        <f>X12</f>
        <v>0</v>
      </c>
      <c r="V15" s="296">
        <f t="shared" ref="V15:Y15" si="3">Y12</f>
        <v>0</v>
      </c>
      <c r="W15" s="296">
        <f t="shared" si="3"/>
        <v>0</v>
      </c>
      <c r="X15" s="296">
        <f t="shared" si="3"/>
        <v>0</v>
      </c>
      <c r="Y15" s="296">
        <f t="shared" si="3"/>
        <v>0</v>
      </c>
      <c r="Z15" s="294">
        <f>AC12</f>
        <v>0</v>
      </c>
      <c r="AA15" s="294">
        <f>AD12</f>
        <v>136</v>
      </c>
      <c r="AB15" s="294">
        <f>SUM(I15:AA15)</f>
        <v>4144</v>
      </c>
      <c r="AC15" s="294"/>
      <c r="AD15" s="294"/>
      <c r="AE15" s="294"/>
    </row>
    <row r="16" spans="1:31" s="286" customFormat="1" ht="16.5">
      <c r="F16" s="297"/>
      <c r="G16" s="297"/>
      <c r="AC16" s="294"/>
      <c r="AD16" s="294"/>
      <c r="AE16" s="294"/>
    </row>
    <row r="17" spans="1:31" s="286" customFormat="1" ht="29.25" customHeight="1">
      <c r="C17" s="300" t="s">
        <v>69</v>
      </c>
      <c r="D17" s="695" t="s">
        <v>70</v>
      </c>
      <c r="E17" s="695"/>
      <c r="F17" s="695"/>
      <c r="G17" s="695"/>
      <c r="H17" s="301" t="s">
        <v>8</v>
      </c>
      <c r="I17" s="511" t="s">
        <v>9</v>
      </c>
      <c r="J17" s="696" t="s">
        <v>72</v>
      </c>
      <c r="K17" s="696"/>
      <c r="L17" s="511" t="s">
        <v>11</v>
      </c>
      <c r="M17" s="293" t="s">
        <v>13</v>
      </c>
      <c r="N17" s="293" t="s">
        <v>14</v>
      </c>
      <c r="O17" s="293" t="s">
        <v>15</v>
      </c>
      <c r="P17" s="293" t="s">
        <v>16</v>
      </c>
      <c r="Q17" s="293" t="s">
        <v>17</v>
      </c>
      <c r="R17" s="293" t="s">
        <v>18</v>
      </c>
      <c r="S17" s="293" t="s">
        <v>19</v>
      </c>
      <c r="T17" s="293" t="s">
        <v>20</v>
      </c>
      <c r="U17" s="293" t="s">
        <v>24</v>
      </c>
      <c r="V17" s="293" t="s">
        <v>25</v>
      </c>
      <c r="W17" s="293" t="s">
        <v>26</v>
      </c>
      <c r="X17" s="293" t="s">
        <v>27</v>
      </c>
      <c r="Y17" s="293" t="s">
        <v>28</v>
      </c>
      <c r="Z17" s="293" t="s">
        <v>29</v>
      </c>
      <c r="AA17" s="293" t="s">
        <v>30</v>
      </c>
      <c r="AB17" s="293" t="s">
        <v>31</v>
      </c>
      <c r="AC17" s="294"/>
      <c r="AD17" s="294"/>
      <c r="AE17" s="294"/>
    </row>
    <row r="18" spans="1:31" s="286" customFormat="1" ht="16.5">
      <c r="D18" s="695"/>
      <c r="E18" s="695"/>
      <c r="F18" s="695"/>
      <c r="G18" s="695"/>
      <c r="H18" s="294">
        <f>H12</f>
        <v>5274</v>
      </c>
      <c r="I18" s="33">
        <f>I15</f>
        <v>600</v>
      </c>
      <c r="J18" s="747">
        <f>J15+L15</f>
        <v>720</v>
      </c>
      <c r="K18" s="747"/>
      <c r="L18" s="33">
        <f>K15</f>
        <v>610</v>
      </c>
      <c r="M18" s="294">
        <f>M15</f>
        <v>276</v>
      </c>
      <c r="N18" s="294">
        <f t="shared" ref="N18:R18" si="4">N15</f>
        <v>659</v>
      </c>
      <c r="O18" s="294">
        <f t="shared" si="4"/>
        <v>508</v>
      </c>
      <c r="P18" s="294">
        <f t="shared" si="4"/>
        <v>9</v>
      </c>
      <c r="Q18" s="294">
        <f t="shared" si="4"/>
        <v>5</v>
      </c>
      <c r="R18" s="294">
        <f t="shared" si="4"/>
        <v>613</v>
      </c>
      <c r="S18" s="294" t="s">
        <v>799</v>
      </c>
      <c r="T18" s="294">
        <f>T15</f>
        <v>8</v>
      </c>
      <c r="U18" s="512" t="s">
        <v>799</v>
      </c>
      <c r="V18" s="512" t="s">
        <v>799</v>
      </c>
      <c r="W18" s="512" t="s">
        <v>799</v>
      </c>
      <c r="X18" s="512" t="s">
        <v>799</v>
      </c>
      <c r="Y18" s="512" t="s">
        <v>799</v>
      </c>
      <c r="Z18" s="294">
        <f>Z15</f>
        <v>0</v>
      </c>
      <c r="AA18" s="294">
        <f>AA15</f>
        <v>136</v>
      </c>
      <c r="AB18" s="294">
        <f>SUM(I18:AA18)</f>
        <v>4144</v>
      </c>
      <c r="AC18" s="302"/>
      <c r="AD18" s="302"/>
      <c r="AE18" s="302"/>
    </row>
    <row r="19" spans="1:31" s="286" customFormat="1" ht="16.5"/>
    <row r="20" spans="1:31" s="286" customFormat="1" ht="16.5"/>
    <row r="21" spans="1:31" s="283" customFormat="1">
      <c r="A21" s="291" t="s">
        <v>1</v>
      </c>
      <c r="B21" s="285" t="s">
        <v>2</v>
      </c>
      <c r="C21" s="292" t="s">
        <v>3</v>
      </c>
      <c r="D21" s="291" t="s">
        <v>4</v>
      </c>
      <c r="E21" s="291" t="s">
        <v>5</v>
      </c>
      <c r="F21" s="284" t="s">
        <v>6</v>
      </c>
      <c r="G21" s="284" t="s">
        <v>7</v>
      </c>
      <c r="H21" s="284" t="s">
        <v>8</v>
      </c>
      <c r="I21" s="293" t="s">
        <v>9</v>
      </c>
      <c r="J21" s="293" t="s">
        <v>10</v>
      </c>
      <c r="K21" s="293" t="s">
        <v>11</v>
      </c>
      <c r="L21" s="293" t="s">
        <v>12</v>
      </c>
      <c r="M21" s="293" t="s">
        <v>13</v>
      </c>
      <c r="N21" s="293" t="s">
        <v>14</v>
      </c>
      <c r="O21" s="293" t="s">
        <v>15</v>
      </c>
      <c r="P21" s="293" t="s">
        <v>16</v>
      </c>
      <c r="Q21" s="293" t="s">
        <v>17</v>
      </c>
      <c r="R21" s="293" t="s">
        <v>18</v>
      </c>
      <c r="S21" s="293" t="s">
        <v>19</v>
      </c>
      <c r="T21" s="293" t="s">
        <v>20</v>
      </c>
      <c r="U21" s="295" t="s">
        <v>21</v>
      </c>
      <c r="V21" s="295" t="s">
        <v>22</v>
      </c>
      <c r="W21" s="295" t="s">
        <v>23</v>
      </c>
      <c r="X21" s="293" t="s">
        <v>24</v>
      </c>
      <c r="Y21" s="293" t="s">
        <v>25</v>
      </c>
      <c r="Z21" s="293" t="s">
        <v>26</v>
      </c>
      <c r="AA21" s="293" t="s">
        <v>27</v>
      </c>
      <c r="AB21" s="293" t="s">
        <v>28</v>
      </c>
      <c r="AC21" s="293" t="s">
        <v>29</v>
      </c>
      <c r="AD21" s="293" t="s">
        <v>30</v>
      </c>
      <c r="AE21" s="293" t="s">
        <v>31</v>
      </c>
    </row>
    <row r="22" spans="1:31" s="163" customFormat="1" ht="16.5">
      <c r="A22" s="164">
        <v>1</v>
      </c>
      <c r="B22" s="165">
        <v>18</v>
      </c>
      <c r="C22" s="176">
        <v>101</v>
      </c>
      <c r="D22" s="166" t="s">
        <v>734</v>
      </c>
      <c r="E22" s="166" t="s">
        <v>734</v>
      </c>
      <c r="F22" s="175">
        <v>386</v>
      </c>
      <c r="G22" s="166" t="s">
        <v>33</v>
      </c>
      <c r="H22" s="167">
        <v>508</v>
      </c>
      <c r="I22" s="171">
        <v>1</v>
      </c>
      <c r="J22" s="171">
        <v>13</v>
      </c>
      <c r="K22" s="171">
        <v>7</v>
      </c>
      <c r="L22" s="171">
        <v>0</v>
      </c>
      <c r="M22" s="171">
        <v>58</v>
      </c>
      <c r="N22" s="171">
        <v>203</v>
      </c>
      <c r="O22" s="171">
        <v>0</v>
      </c>
      <c r="P22" s="171">
        <v>0</v>
      </c>
      <c r="Q22" s="171">
        <v>0</v>
      </c>
      <c r="R22" s="171">
        <v>156</v>
      </c>
      <c r="S22" s="171">
        <v>0</v>
      </c>
      <c r="T22" s="171">
        <v>0</v>
      </c>
      <c r="U22" s="173">
        <v>0</v>
      </c>
      <c r="V22" s="173">
        <v>0</v>
      </c>
      <c r="AC22" s="171">
        <v>0</v>
      </c>
      <c r="AD22" s="171">
        <v>1</v>
      </c>
      <c r="AE22" s="171">
        <f>SUM(I22:AD22)</f>
        <v>439</v>
      </c>
    </row>
    <row r="23" spans="1:31" s="163" customFormat="1" ht="16.5">
      <c r="A23" s="164">
        <v>1</v>
      </c>
      <c r="B23" s="165">
        <v>18</v>
      </c>
      <c r="C23" s="176">
        <v>106</v>
      </c>
      <c r="D23" s="166" t="s">
        <v>734</v>
      </c>
      <c r="E23" s="166" t="s">
        <v>734</v>
      </c>
      <c r="F23" s="175">
        <v>386</v>
      </c>
      <c r="G23" s="166" t="s">
        <v>100</v>
      </c>
      <c r="H23" s="167">
        <v>508</v>
      </c>
      <c r="I23" s="171">
        <v>0</v>
      </c>
      <c r="J23" s="171">
        <v>16</v>
      </c>
      <c r="K23" s="171">
        <v>9</v>
      </c>
      <c r="L23" s="171">
        <v>2</v>
      </c>
      <c r="M23" s="171">
        <v>53</v>
      </c>
      <c r="N23" s="171">
        <v>179</v>
      </c>
      <c r="O23" s="171">
        <v>0</v>
      </c>
      <c r="P23" s="171">
        <v>0</v>
      </c>
      <c r="Q23" s="171">
        <v>0</v>
      </c>
      <c r="R23" s="171">
        <v>166</v>
      </c>
      <c r="S23" s="171">
        <v>0</v>
      </c>
      <c r="T23" s="171">
        <v>0</v>
      </c>
      <c r="U23" s="173">
        <v>0</v>
      </c>
      <c r="V23" s="173">
        <v>0</v>
      </c>
      <c r="AC23" s="171">
        <v>0</v>
      </c>
      <c r="AD23" s="171">
        <v>6</v>
      </c>
      <c r="AE23" s="294">
        <f>SUM(I23:AD23)</f>
        <v>431</v>
      </c>
    </row>
    <row r="24" spans="1:31" s="163" customFormat="1" ht="16.5">
      <c r="C24" s="177" t="s">
        <v>65</v>
      </c>
      <c r="D24" s="688" t="s">
        <v>66</v>
      </c>
      <c r="E24" s="688"/>
      <c r="F24" s="180"/>
      <c r="G24" s="180"/>
      <c r="H24" s="179"/>
      <c r="I24" s="179">
        <f>I23+I22</f>
        <v>1</v>
      </c>
      <c r="J24" s="302">
        <f t="shared" ref="J24:AD24" si="5">J23+J22</f>
        <v>29</v>
      </c>
      <c r="K24" s="302">
        <f t="shared" si="5"/>
        <v>16</v>
      </c>
      <c r="L24" s="302">
        <f t="shared" si="5"/>
        <v>2</v>
      </c>
      <c r="M24" s="302">
        <f t="shared" si="5"/>
        <v>111</v>
      </c>
      <c r="N24" s="302">
        <f t="shared" si="5"/>
        <v>382</v>
      </c>
      <c r="O24" s="302">
        <f t="shared" si="5"/>
        <v>0</v>
      </c>
      <c r="P24" s="302">
        <f t="shared" si="5"/>
        <v>0</v>
      </c>
      <c r="Q24" s="302">
        <f t="shared" si="5"/>
        <v>0</v>
      </c>
      <c r="R24" s="302">
        <f t="shared" si="5"/>
        <v>322</v>
      </c>
      <c r="S24" s="302">
        <f t="shared" si="5"/>
        <v>0</v>
      </c>
      <c r="T24" s="302">
        <f t="shared" si="5"/>
        <v>0</v>
      </c>
      <c r="U24" s="302">
        <f t="shared" si="5"/>
        <v>0</v>
      </c>
      <c r="V24" s="302">
        <f t="shared" si="5"/>
        <v>0</v>
      </c>
      <c r="W24" s="302">
        <f t="shared" si="5"/>
        <v>0</v>
      </c>
      <c r="X24" s="302">
        <f t="shared" si="5"/>
        <v>0</v>
      </c>
      <c r="Y24" s="302">
        <f t="shared" si="5"/>
        <v>0</v>
      </c>
      <c r="Z24" s="302">
        <f t="shared" si="5"/>
        <v>0</v>
      </c>
      <c r="AA24" s="302">
        <f t="shared" si="5"/>
        <v>0</v>
      </c>
      <c r="AB24" s="302">
        <f t="shared" si="5"/>
        <v>0</v>
      </c>
      <c r="AC24" s="302">
        <f t="shared" si="5"/>
        <v>0</v>
      </c>
      <c r="AD24" s="302">
        <f t="shared" si="5"/>
        <v>7</v>
      </c>
      <c r="AE24" s="179">
        <v>870</v>
      </c>
    </row>
    <row r="25" spans="1:31" s="163" customFormat="1" ht="16.5">
      <c r="F25" s="174"/>
      <c r="G25" s="174"/>
    </row>
    <row r="26" spans="1:31" s="163" customFormat="1" ht="16.5">
      <c r="C26" s="177" t="s">
        <v>67</v>
      </c>
      <c r="D26" s="689" t="s">
        <v>68</v>
      </c>
      <c r="E26" s="690"/>
      <c r="F26" s="690"/>
      <c r="G26" s="691"/>
      <c r="H26" s="178" t="s">
        <v>8</v>
      </c>
      <c r="I26" s="170" t="s">
        <v>9</v>
      </c>
      <c r="J26" s="170" t="s">
        <v>10</v>
      </c>
      <c r="K26" s="170" t="s">
        <v>11</v>
      </c>
      <c r="L26" s="170" t="s">
        <v>12</v>
      </c>
      <c r="M26" s="170" t="s">
        <v>13</v>
      </c>
      <c r="N26" s="170" t="s">
        <v>14</v>
      </c>
      <c r="O26" s="170" t="s">
        <v>15</v>
      </c>
      <c r="P26" s="170" t="s">
        <v>16</v>
      </c>
      <c r="Q26" s="170" t="s">
        <v>17</v>
      </c>
      <c r="R26" s="170" t="s">
        <v>18</v>
      </c>
      <c r="S26" s="170" t="s">
        <v>19</v>
      </c>
      <c r="T26" s="170" t="s">
        <v>20</v>
      </c>
      <c r="U26" s="293" t="s">
        <v>24</v>
      </c>
      <c r="V26" s="293" t="s">
        <v>25</v>
      </c>
      <c r="W26" s="293" t="s">
        <v>26</v>
      </c>
      <c r="X26" s="293" t="s">
        <v>27</v>
      </c>
      <c r="Y26" s="293" t="s">
        <v>28</v>
      </c>
      <c r="Z26" s="170" t="s">
        <v>29</v>
      </c>
      <c r="AA26" s="170" t="s">
        <v>30</v>
      </c>
      <c r="AB26" s="170" t="s">
        <v>31</v>
      </c>
    </row>
    <row r="27" spans="1:31" s="163" customFormat="1" ht="16.5">
      <c r="D27" s="692"/>
      <c r="E27" s="693"/>
      <c r="F27" s="693"/>
      <c r="G27" s="694"/>
      <c r="H27" s="171">
        <v>1016</v>
      </c>
      <c r="I27" s="171">
        <v>1</v>
      </c>
      <c r="J27" s="171">
        <v>29</v>
      </c>
      <c r="K27" s="171">
        <v>16</v>
      </c>
      <c r="L27" s="171">
        <v>2</v>
      </c>
      <c r="M27" s="171">
        <v>111</v>
      </c>
      <c r="N27" s="171">
        <v>382</v>
      </c>
      <c r="O27" s="171">
        <v>0</v>
      </c>
      <c r="P27" s="171">
        <v>0</v>
      </c>
      <c r="Q27" s="171">
        <v>0</v>
      </c>
      <c r="R27" s="171">
        <v>322</v>
      </c>
      <c r="S27" s="171">
        <v>0</v>
      </c>
      <c r="T27" s="171">
        <v>0</v>
      </c>
      <c r="Z27" s="171">
        <v>0</v>
      </c>
      <c r="AA27" s="171">
        <v>7</v>
      </c>
      <c r="AB27" s="171">
        <f>SUM(I27:AA27)</f>
        <v>870</v>
      </c>
    </row>
    <row r="28" spans="1:31" s="163" customFormat="1" ht="16.5">
      <c r="F28" s="174"/>
      <c r="G28" s="174"/>
    </row>
    <row r="29" spans="1:31" s="163" customFormat="1" ht="27" customHeight="1">
      <c r="C29" s="177" t="s">
        <v>69</v>
      </c>
      <c r="D29" s="695" t="s">
        <v>70</v>
      </c>
      <c r="E29" s="695"/>
      <c r="F29" s="695"/>
      <c r="G29" s="695"/>
      <c r="H29" s="178" t="s">
        <v>8</v>
      </c>
      <c r="I29" s="696" t="s">
        <v>71</v>
      </c>
      <c r="J29" s="696"/>
      <c r="K29" s="696" t="s">
        <v>72</v>
      </c>
      <c r="L29" s="696"/>
      <c r="M29" s="170" t="s">
        <v>13</v>
      </c>
      <c r="N29" s="170" t="s">
        <v>14</v>
      </c>
      <c r="O29" s="170" t="s">
        <v>15</v>
      </c>
      <c r="P29" s="170" t="s">
        <v>16</v>
      </c>
      <c r="Q29" s="170" t="s">
        <v>17</v>
      </c>
      <c r="R29" s="170" t="s">
        <v>18</v>
      </c>
      <c r="S29" s="170" t="s">
        <v>19</v>
      </c>
      <c r="T29" s="170" t="s">
        <v>20</v>
      </c>
      <c r="U29" s="293" t="s">
        <v>24</v>
      </c>
      <c r="V29" s="293" t="s">
        <v>25</v>
      </c>
      <c r="W29" s="293" t="s">
        <v>26</v>
      </c>
      <c r="X29" s="293" t="s">
        <v>27</v>
      </c>
      <c r="Y29" s="293" t="s">
        <v>28</v>
      </c>
      <c r="Z29" s="170" t="s">
        <v>29</v>
      </c>
      <c r="AA29" s="170" t="s">
        <v>30</v>
      </c>
      <c r="AB29" s="170" t="s">
        <v>31</v>
      </c>
    </row>
    <row r="30" spans="1:31" s="163" customFormat="1" ht="16.5">
      <c r="D30" s="695"/>
      <c r="E30" s="695"/>
      <c r="F30" s="695"/>
      <c r="G30" s="695"/>
      <c r="H30" s="171">
        <v>1016</v>
      </c>
      <c r="I30" s="697">
        <v>17</v>
      </c>
      <c r="J30" s="697"/>
      <c r="K30" s="697">
        <v>31</v>
      </c>
      <c r="L30" s="697"/>
      <c r="M30" s="171">
        <v>111</v>
      </c>
      <c r="N30" s="171">
        <v>382</v>
      </c>
      <c r="O30" s="171" t="s">
        <v>799</v>
      </c>
      <c r="P30" s="171" t="s">
        <v>799</v>
      </c>
      <c r="Q30" s="171" t="s">
        <v>799</v>
      </c>
      <c r="R30" s="171">
        <v>322</v>
      </c>
      <c r="S30" s="512" t="s">
        <v>799</v>
      </c>
      <c r="T30" s="512" t="s">
        <v>799</v>
      </c>
      <c r="U30" s="512" t="s">
        <v>799</v>
      </c>
      <c r="V30" s="512" t="s">
        <v>799</v>
      </c>
      <c r="W30" s="512" t="s">
        <v>799</v>
      </c>
      <c r="X30" s="512" t="s">
        <v>799</v>
      </c>
      <c r="Y30" s="512" t="s">
        <v>799</v>
      </c>
      <c r="Z30" s="171">
        <v>0</v>
      </c>
      <c r="AA30" s="171">
        <v>7</v>
      </c>
      <c r="AB30" s="294">
        <f>SUM(I30:AA30)</f>
        <v>870</v>
      </c>
    </row>
    <row r="33" spans="1:31" s="286" customFormat="1" ht="16.5">
      <c r="A33" s="291" t="s">
        <v>1</v>
      </c>
      <c r="B33" s="291" t="s">
        <v>2</v>
      </c>
      <c r="C33" s="291" t="s">
        <v>3</v>
      </c>
      <c r="D33" s="291" t="s">
        <v>4</v>
      </c>
      <c r="E33" s="291" t="s">
        <v>5</v>
      </c>
      <c r="F33" s="291" t="s">
        <v>6</v>
      </c>
      <c r="G33" s="291" t="s">
        <v>7</v>
      </c>
      <c r="H33" s="291" t="s">
        <v>8</v>
      </c>
      <c r="I33" s="293" t="s">
        <v>9</v>
      </c>
      <c r="J33" s="293" t="s">
        <v>10</v>
      </c>
      <c r="K33" s="293" t="s">
        <v>11</v>
      </c>
      <c r="L33" s="293" t="s">
        <v>12</v>
      </c>
      <c r="M33" s="293" t="s">
        <v>13</v>
      </c>
      <c r="N33" s="293" t="s">
        <v>14</v>
      </c>
      <c r="O33" s="293" t="s">
        <v>15</v>
      </c>
      <c r="P33" s="293" t="s">
        <v>16</v>
      </c>
      <c r="Q33" s="293" t="s">
        <v>17</v>
      </c>
      <c r="R33" s="293" t="s">
        <v>18</v>
      </c>
      <c r="S33" s="295" t="s">
        <v>19</v>
      </c>
      <c r="T33" s="293" t="s">
        <v>20</v>
      </c>
      <c r="U33" s="295" t="s">
        <v>21</v>
      </c>
      <c r="V33" s="295" t="s">
        <v>22</v>
      </c>
      <c r="W33" s="295" t="s">
        <v>23</v>
      </c>
      <c r="X33" s="295" t="s">
        <v>24</v>
      </c>
      <c r="Y33" s="295" t="s">
        <v>25</v>
      </c>
      <c r="Z33" s="295" t="s">
        <v>26</v>
      </c>
      <c r="AA33" s="295" t="s">
        <v>27</v>
      </c>
      <c r="AB33" s="295" t="s">
        <v>28</v>
      </c>
      <c r="AC33" s="295" t="s">
        <v>29</v>
      </c>
      <c r="AD33" s="293" t="s">
        <v>30</v>
      </c>
      <c r="AE33" s="293" t="s">
        <v>31</v>
      </c>
    </row>
    <row r="34" spans="1:31" s="286" customFormat="1" ht="16.5">
      <c r="A34" s="287">
        <v>1</v>
      </c>
      <c r="B34" s="288">
        <v>18</v>
      </c>
      <c r="C34" s="299">
        <v>305</v>
      </c>
      <c r="D34" s="289" t="s">
        <v>735</v>
      </c>
      <c r="E34" s="289" t="s">
        <v>729</v>
      </c>
      <c r="F34" s="407">
        <v>1465</v>
      </c>
      <c r="G34" s="432" t="s">
        <v>33</v>
      </c>
      <c r="H34" s="276">
        <v>429</v>
      </c>
      <c r="I34" s="447">
        <v>8</v>
      </c>
      <c r="J34" s="447">
        <v>95</v>
      </c>
      <c r="K34" s="447">
        <v>99</v>
      </c>
      <c r="L34" s="447">
        <v>0</v>
      </c>
      <c r="M34" s="447">
        <v>5</v>
      </c>
      <c r="N34" s="447">
        <v>0</v>
      </c>
      <c r="O34" s="447">
        <v>3</v>
      </c>
      <c r="P34" s="447">
        <v>1</v>
      </c>
      <c r="Q34" s="447">
        <v>4</v>
      </c>
      <c r="R34" s="447">
        <v>67</v>
      </c>
      <c r="S34" s="296"/>
      <c r="T34" s="447">
        <v>47</v>
      </c>
      <c r="U34" s="296"/>
      <c r="V34" s="447">
        <v>0</v>
      </c>
      <c r="W34" s="296"/>
      <c r="X34" s="296"/>
      <c r="Y34" s="296"/>
      <c r="Z34" s="296"/>
      <c r="AA34" s="296"/>
      <c r="AB34" s="296"/>
      <c r="AC34" s="296"/>
      <c r="AD34" s="447">
        <v>8</v>
      </c>
      <c r="AE34" s="302">
        <f>SUM(I34:AD34)</f>
        <v>337</v>
      </c>
    </row>
    <row r="35" spans="1:31" s="286" customFormat="1" ht="16.5">
      <c r="A35" s="287">
        <v>2</v>
      </c>
      <c r="B35" s="288">
        <v>18</v>
      </c>
      <c r="C35" s="299">
        <v>305</v>
      </c>
      <c r="D35" s="289" t="s">
        <v>735</v>
      </c>
      <c r="E35" s="289" t="s">
        <v>729</v>
      </c>
      <c r="F35" s="407">
        <v>1465</v>
      </c>
      <c r="G35" s="432" t="s">
        <v>34</v>
      </c>
      <c r="H35" s="276">
        <v>429</v>
      </c>
      <c r="I35" s="447">
        <v>7</v>
      </c>
      <c r="J35" s="447">
        <v>78</v>
      </c>
      <c r="K35" s="447">
        <v>103</v>
      </c>
      <c r="L35" s="447">
        <v>0</v>
      </c>
      <c r="M35" s="447">
        <v>1</v>
      </c>
      <c r="N35" s="447">
        <v>0</v>
      </c>
      <c r="O35" s="447">
        <v>3</v>
      </c>
      <c r="P35" s="447">
        <v>1</v>
      </c>
      <c r="Q35" s="447">
        <v>5</v>
      </c>
      <c r="R35" s="447">
        <v>73</v>
      </c>
      <c r="S35" s="296"/>
      <c r="T35" s="447">
        <v>40</v>
      </c>
      <c r="U35" s="296"/>
      <c r="V35" s="447">
        <v>1</v>
      </c>
      <c r="W35" s="296"/>
      <c r="X35" s="296"/>
      <c r="Y35" s="296"/>
      <c r="Z35" s="296"/>
      <c r="AA35" s="296"/>
      <c r="AB35" s="296"/>
      <c r="AC35" s="296"/>
      <c r="AD35" s="447">
        <v>9</v>
      </c>
      <c r="AE35" s="302">
        <f t="shared" ref="AE35:AE47" si="6">SUM(I35:AD35)</f>
        <v>321</v>
      </c>
    </row>
    <row r="36" spans="1:31" s="286" customFormat="1" ht="16.5">
      <c r="A36" s="287">
        <v>3</v>
      </c>
      <c r="B36" s="288">
        <v>18</v>
      </c>
      <c r="C36" s="299">
        <v>305</v>
      </c>
      <c r="D36" s="289" t="s">
        <v>735</v>
      </c>
      <c r="E36" s="289" t="s">
        <v>736</v>
      </c>
      <c r="F36" s="407">
        <v>1466</v>
      </c>
      <c r="G36" s="432" t="s">
        <v>33</v>
      </c>
      <c r="H36" s="276">
        <v>487</v>
      </c>
      <c r="I36" s="447">
        <v>15</v>
      </c>
      <c r="J36" s="447">
        <v>93</v>
      </c>
      <c r="K36" s="447">
        <v>98</v>
      </c>
      <c r="L36" s="447">
        <v>0</v>
      </c>
      <c r="M36" s="447">
        <v>1</v>
      </c>
      <c r="N36" s="447">
        <v>0</v>
      </c>
      <c r="O36" s="447">
        <v>0</v>
      </c>
      <c r="P36" s="447">
        <v>0</v>
      </c>
      <c r="Q36" s="447">
        <v>3</v>
      </c>
      <c r="R36" s="447">
        <v>92</v>
      </c>
      <c r="S36" s="296"/>
      <c r="T36" s="447">
        <v>64</v>
      </c>
      <c r="U36" s="296"/>
      <c r="V36" s="447">
        <v>0</v>
      </c>
      <c r="W36" s="296"/>
      <c r="X36" s="296"/>
      <c r="Y36" s="296"/>
      <c r="Z36" s="296"/>
      <c r="AA36" s="296"/>
      <c r="AB36" s="296"/>
      <c r="AC36" s="296"/>
      <c r="AD36" s="447">
        <v>12</v>
      </c>
      <c r="AE36" s="302">
        <f t="shared" si="6"/>
        <v>378</v>
      </c>
    </row>
    <row r="37" spans="1:31" s="286" customFormat="1" ht="16.5">
      <c r="A37" s="287">
        <v>4</v>
      </c>
      <c r="B37" s="288">
        <v>18</v>
      </c>
      <c r="C37" s="299">
        <v>305</v>
      </c>
      <c r="D37" s="289" t="s">
        <v>735</v>
      </c>
      <c r="E37" s="289" t="s">
        <v>736</v>
      </c>
      <c r="F37" s="407">
        <v>1466</v>
      </c>
      <c r="G37" s="432" t="s">
        <v>34</v>
      </c>
      <c r="H37" s="276">
        <v>486</v>
      </c>
      <c r="I37" s="447">
        <v>9</v>
      </c>
      <c r="J37" s="447">
        <v>83</v>
      </c>
      <c r="K37" s="447">
        <v>110</v>
      </c>
      <c r="L37" s="447">
        <v>2</v>
      </c>
      <c r="M37" s="447">
        <v>1</v>
      </c>
      <c r="N37" s="447">
        <v>0</v>
      </c>
      <c r="O37" s="447">
        <v>0</v>
      </c>
      <c r="P37" s="447">
        <v>2</v>
      </c>
      <c r="Q37" s="447">
        <v>3</v>
      </c>
      <c r="R37" s="447">
        <v>89</v>
      </c>
      <c r="S37" s="296"/>
      <c r="T37" s="447">
        <v>44</v>
      </c>
      <c r="U37" s="296"/>
      <c r="V37" s="447">
        <v>0</v>
      </c>
      <c r="W37" s="296"/>
      <c r="X37" s="296"/>
      <c r="Y37" s="296"/>
      <c r="Z37" s="296"/>
      <c r="AA37" s="296"/>
      <c r="AB37" s="296"/>
      <c r="AC37" s="296"/>
      <c r="AD37" s="447">
        <v>8</v>
      </c>
      <c r="AE37" s="302">
        <f t="shared" si="6"/>
        <v>351</v>
      </c>
    </row>
    <row r="38" spans="1:31" s="286" customFormat="1" ht="16.5">
      <c r="A38" s="287">
        <v>5</v>
      </c>
      <c r="B38" s="288">
        <v>18</v>
      </c>
      <c r="C38" s="299">
        <v>305</v>
      </c>
      <c r="D38" s="289" t="s">
        <v>735</v>
      </c>
      <c r="E38" s="289" t="s">
        <v>737</v>
      </c>
      <c r="F38" s="407">
        <v>1467</v>
      </c>
      <c r="G38" s="432" t="s">
        <v>33</v>
      </c>
      <c r="H38" s="276">
        <v>188</v>
      </c>
      <c r="I38" s="447">
        <v>5</v>
      </c>
      <c r="J38" s="447">
        <v>48</v>
      </c>
      <c r="K38" s="447">
        <v>29</v>
      </c>
      <c r="L38" s="447">
        <v>1</v>
      </c>
      <c r="M38" s="447">
        <v>1</v>
      </c>
      <c r="N38" s="447">
        <v>1</v>
      </c>
      <c r="O38" s="447">
        <v>17</v>
      </c>
      <c r="P38" s="447">
        <v>2</v>
      </c>
      <c r="Q38" s="447">
        <v>2</v>
      </c>
      <c r="R38" s="447">
        <v>12</v>
      </c>
      <c r="S38" s="296"/>
      <c r="T38" s="447">
        <v>26</v>
      </c>
      <c r="U38" s="296"/>
      <c r="V38" s="447">
        <v>0</v>
      </c>
      <c r="W38" s="296"/>
      <c r="X38" s="296"/>
      <c r="Y38" s="296"/>
      <c r="Z38" s="296"/>
      <c r="AA38" s="296"/>
      <c r="AB38" s="296"/>
      <c r="AC38" s="296"/>
      <c r="AD38" s="447">
        <v>6</v>
      </c>
      <c r="AE38" s="302">
        <f t="shared" si="6"/>
        <v>150</v>
      </c>
    </row>
    <row r="39" spans="1:31" s="286" customFormat="1" ht="16.5">
      <c r="A39" s="287">
        <v>6</v>
      </c>
      <c r="B39" s="288">
        <v>18</v>
      </c>
      <c r="C39" s="299">
        <v>305</v>
      </c>
      <c r="D39" s="289" t="s">
        <v>735</v>
      </c>
      <c r="E39" s="289" t="s">
        <v>738</v>
      </c>
      <c r="F39" s="407">
        <v>1468</v>
      </c>
      <c r="G39" s="432" t="s">
        <v>33</v>
      </c>
      <c r="H39" s="276">
        <v>552</v>
      </c>
      <c r="I39" s="447">
        <v>29</v>
      </c>
      <c r="J39" s="447">
        <v>73</v>
      </c>
      <c r="K39" s="447">
        <v>54</v>
      </c>
      <c r="L39" s="447">
        <v>0</v>
      </c>
      <c r="M39" s="447">
        <v>9</v>
      </c>
      <c r="N39" s="447">
        <v>0</v>
      </c>
      <c r="O39" s="447">
        <v>12</v>
      </c>
      <c r="P39" s="447">
        <v>3</v>
      </c>
      <c r="Q39" s="447">
        <v>5</v>
      </c>
      <c r="R39" s="447">
        <v>14</v>
      </c>
      <c r="S39" s="296"/>
      <c r="T39" s="447">
        <v>162</v>
      </c>
      <c r="U39" s="296"/>
      <c r="V39" s="447">
        <v>2</v>
      </c>
      <c r="W39" s="296"/>
      <c r="X39" s="296"/>
      <c r="Y39" s="296"/>
      <c r="Z39" s="296"/>
      <c r="AA39" s="296"/>
      <c r="AB39" s="296"/>
      <c r="AC39" s="296"/>
      <c r="AD39" s="447">
        <v>33</v>
      </c>
      <c r="AE39" s="302">
        <f t="shared" si="6"/>
        <v>396</v>
      </c>
    </row>
    <row r="40" spans="1:31" s="286" customFormat="1" ht="16.5">
      <c r="A40" s="287">
        <v>7</v>
      </c>
      <c r="B40" s="288">
        <v>18</v>
      </c>
      <c r="C40" s="299">
        <v>305</v>
      </c>
      <c r="D40" s="289" t="s">
        <v>735</v>
      </c>
      <c r="E40" s="289" t="s">
        <v>738</v>
      </c>
      <c r="F40" s="407">
        <v>1468</v>
      </c>
      <c r="G40" s="432" t="s">
        <v>34</v>
      </c>
      <c r="H40" s="276">
        <v>552</v>
      </c>
      <c r="I40" s="447">
        <v>36</v>
      </c>
      <c r="J40" s="447">
        <v>43</v>
      </c>
      <c r="K40" s="447">
        <v>59</v>
      </c>
      <c r="L40" s="447">
        <v>2</v>
      </c>
      <c r="M40" s="447">
        <v>9</v>
      </c>
      <c r="N40" s="447">
        <v>0</v>
      </c>
      <c r="O40" s="447">
        <v>17</v>
      </c>
      <c r="P40" s="447">
        <v>0</v>
      </c>
      <c r="Q40" s="447">
        <v>5</v>
      </c>
      <c r="R40" s="447">
        <v>15</v>
      </c>
      <c r="S40" s="296"/>
      <c r="T40" s="447">
        <v>191</v>
      </c>
      <c r="U40" s="296"/>
      <c r="V40" s="447">
        <v>0</v>
      </c>
      <c r="W40" s="296"/>
      <c r="X40" s="296"/>
      <c r="Y40" s="296"/>
      <c r="Z40" s="296"/>
      <c r="AA40" s="296"/>
      <c r="AB40" s="296"/>
      <c r="AC40" s="296"/>
      <c r="AD40" s="447">
        <v>14</v>
      </c>
      <c r="AE40" s="302">
        <f t="shared" si="6"/>
        <v>391</v>
      </c>
    </row>
    <row r="41" spans="1:31" s="286" customFormat="1" ht="16.5">
      <c r="A41" s="287">
        <v>8</v>
      </c>
      <c r="B41" s="288">
        <v>18</v>
      </c>
      <c r="C41" s="299">
        <v>305</v>
      </c>
      <c r="D41" s="289" t="s">
        <v>735</v>
      </c>
      <c r="E41" s="289" t="s">
        <v>739</v>
      </c>
      <c r="F41" s="407">
        <v>1469</v>
      </c>
      <c r="G41" s="432" t="s">
        <v>33</v>
      </c>
      <c r="H41" s="276">
        <v>382</v>
      </c>
      <c r="I41" s="447">
        <v>2</v>
      </c>
      <c r="J41" s="447">
        <v>54</v>
      </c>
      <c r="K41" s="447">
        <v>27</v>
      </c>
      <c r="L41" s="447">
        <v>0</v>
      </c>
      <c r="M41" s="447">
        <v>4</v>
      </c>
      <c r="N41" s="447">
        <v>1</v>
      </c>
      <c r="O41" s="447">
        <v>3</v>
      </c>
      <c r="P41" s="447">
        <v>1</v>
      </c>
      <c r="Q41" s="447">
        <v>2</v>
      </c>
      <c r="R41" s="447">
        <v>11</v>
      </c>
      <c r="S41" s="296"/>
      <c r="T41" s="447">
        <v>167</v>
      </c>
      <c r="U41" s="296"/>
      <c r="V41" s="447">
        <v>0</v>
      </c>
      <c r="W41" s="296"/>
      <c r="X41" s="296"/>
      <c r="Y41" s="296"/>
      <c r="Z41" s="296"/>
      <c r="AA41" s="296"/>
      <c r="AB41" s="296"/>
      <c r="AC41" s="296"/>
      <c r="AD41" s="447">
        <v>3</v>
      </c>
      <c r="AE41" s="302">
        <f t="shared" si="6"/>
        <v>275</v>
      </c>
    </row>
    <row r="42" spans="1:31" s="286" customFormat="1" ht="16.5">
      <c r="A42" s="287">
        <v>9</v>
      </c>
      <c r="B42" s="288">
        <v>18</v>
      </c>
      <c r="C42" s="299">
        <v>305</v>
      </c>
      <c r="D42" s="289" t="s">
        <v>735</v>
      </c>
      <c r="E42" s="289" t="s">
        <v>740</v>
      </c>
      <c r="F42" s="407">
        <v>1470</v>
      </c>
      <c r="G42" s="432" t="s">
        <v>33</v>
      </c>
      <c r="H42" s="276">
        <v>575</v>
      </c>
      <c r="I42" s="447">
        <v>32</v>
      </c>
      <c r="J42" s="447">
        <v>54</v>
      </c>
      <c r="K42" s="447">
        <v>98</v>
      </c>
      <c r="L42" s="447">
        <v>0</v>
      </c>
      <c r="M42" s="447">
        <v>61</v>
      </c>
      <c r="N42" s="447">
        <v>0</v>
      </c>
      <c r="O42" s="447">
        <v>3</v>
      </c>
      <c r="P42" s="447">
        <v>0</v>
      </c>
      <c r="Q42" s="447">
        <v>5</v>
      </c>
      <c r="R42" s="447">
        <v>14</v>
      </c>
      <c r="S42" s="296"/>
      <c r="T42" s="447">
        <v>137</v>
      </c>
      <c r="U42" s="296"/>
      <c r="V42" s="447">
        <v>0</v>
      </c>
      <c r="W42" s="296"/>
      <c r="X42" s="296"/>
      <c r="Y42" s="296"/>
      <c r="Z42" s="296"/>
      <c r="AA42" s="296"/>
      <c r="AB42" s="296"/>
      <c r="AC42" s="296"/>
      <c r="AD42" s="447">
        <v>11</v>
      </c>
      <c r="AE42" s="302">
        <f t="shared" si="6"/>
        <v>415</v>
      </c>
    </row>
    <row r="43" spans="1:31" s="286" customFormat="1" ht="16.5">
      <c r="A43" s="287">
        <v>10</v>
      </c>
      <c r="B43" s="288">
        <v>18</v>
      </c>
      <c r="C43" s="299">
        <v>305</v>
      </c>
      <c r="D43" s="289" t="s">
        <v>735</v>
      </c>
      <c r="E43" s="289" t="s">
        <v>741</v>
      </c>
      <c r="F43" s="407">
        <v>1470</v>
      </c>
      <c r="G43" s="432" t="s">
        <v>81</v>
      </c>
      <c r="H43" s="276">
        <v>541</v>
      </c>
      <c r="I43" s="447">
        <v>8</v>
      </c>
      <c r="J43" s="447">
        <v>67</v>
      </c>
      <c r="K43" s="447">
        <v>62</v>
      </c>
      <c r="L43" s="447">
        <v>3</v>
      </c>
      <c r="M43" s="447">
        <v>1</v>
      </c>
      <c r="N43" s="447">
        <v>1</v>
      </c>
      <c r="O43" s="447">
        <v>2</v>
      </c>
      <c r="P43" s="447">
        <v>1</v>
      </c>
      <c r="Q43" s="447">
        <v>3</v>
      </c>
      <c r="R43" s="447">
        <v>16</v>
      </c>
      <c r="S43" s="296"/>
      <c r="T43" s="447">
        <v>221</v>
      </c>
      <c r="U43" s="296"/>
      <c r="V43" s="447">
        <v>1</v>
      </c>
      <c r="W43" s="296"/>
      <c r="X43" s="296"/>
      <c r="Y43" s="296"/>
      <c r="Z43" s="296"/>
      <c r="AA43" s="296"/>
      <c r="AB43" s="296"/>
      <c r="AC43" s="296"/>
      <c r="AD43" s="447">
        <v>16</v>
      </c>
      <c r="AE43" s="302">
        <f t="shared" si="6"/>
        <v>402</v>
      </c>
    </row>
    <row r="44" spans="1:31" s="286" customFormat="1" ht="31.5">
      <c r="A44" s="287">
        <v>11</v>
      </c>
      <c r="B44" s="288">
        <v>18</v>
      </c>
      <c r="C44" s="299">
        <v>305</v>
      </c>
      <c r="D44" s="289" t="s">
        <v>735</v>
      </c>
      <c r="E44" s="289" t="s">
        <v>741</v>
      </c>
      <c r="F44" s="407">
        <v>1470</v>
      </c>
      <c r="G44" s="432" t="s">
        <v>379</v>
      </c>
      <c r="H44" s="276">
        <v>540</v>
      </c>
      <c r="I44" s="447">
        <v>12</v>
      </c>
      <c r="J44" s="447">
        <v>54</v>
      </c>
      <c r="K44" s="447">
        <v>53</v>
      </c>
      <c r="L44" s="447">
        <v>0</v>
      </c>
      <c r="M44" s="447">
        <v>4</v>
      </c>
      <c r="N44" s="447">
        <v>0</v>
      </c>
      <c r="O44" s="447">
        <v>8</v>
      </c>
      <c r="P44" s="447">
        <v>1</v>
      </c>
      <c r="Q44" s="447">
        <v>3</v>
      </c>
      <c r="R44" s="447">
        <v>18</v>
      </c>
      <c r="S44" s="296"/>
      <c r="T44" s="447">
        <v>231</v>
      </c>
      <c r="U44" s="296"/>
      <c r="V44" s="447">
        <v>0</v>
      </c>
      <c r="W44" s="296"/>
      <c r="X44" s="296"/>
      <c r="Y44" s="296"/>
      <c r="Z44" s="296"/>
      <c r="AA44" s="296"/>
      <c r="AB44" s="296"/>
      <c r="AC44" s="296"/>
      <c r="AD44" s="447">
        <v>16</v>
      </c>
      <c r="AE44" s="302">
        <f t="shared" si="6"/>
        <v>400</v>
      </c>
    </row>
    <row r="45" spans="1:31" s="286" customFormat="1" ht="16.5">
      <c r="A45" s="287">
        <v>12</v>
      </c>
      <c r="B45" s="288">
        <v>18</v>
      </c>
      <c r="C45" s="299">
        <v>305</v>
      </c>
      <c r="D45" s="289" t="s">
        <v>735</v>
      </c>
      <c r="E45" s="289" t="s">
        <v>742</v>
      </c>
      <c r="F45" s="407">
        <v>1471</v>
      </c>
      <c r="G45" s="432" t="s">
        <v>33</v>
      </c>
      <c r="H45" s="276">
        <v>637</v>
      </c>
      <c r="I45" s="447">
        <v>24</v>
      </c>
      <c r="J45" s="447">
        <v>54</v>
      </c>
      <c r="K45" s="447">
        <v>125</v>
      </c>
      <c r="L45" s="447">
        <v>3</v>
      </c>
      <c r="M45" s="447">
        <v>12</v>
      </c>
      <c r="N45" s="447">
        <v>0</v>
      </c>
      <c r="O45" s="447">
        <v>2</v>
      </c>
      <c r="P45" s="447">
        <v>3</v>
      </c>
      <c r="Q45" s="447">
        <v>2</v>
      </c>
      <c r="R45" s="447">
        <v>23</v>
      </c>
      <c r="S45" s="296"/>
      <c r="T45" s="447">
        <v>129</v>
      </c>
      <c r="U45" s="296"/>
      <c r="V45" s="447">
        <v>0</v>
      </c>
      <c r="W45" s="296"/>
      <c r="X45" s="296"/>
      <c r="Y45" s="296"/>
      <c r="Z45" s="296"/>
      <c r="AA45" s="296"/>
      <c r="AB45" s="296"/>
      <c r="AC45" s="296"/>
      <c r="AD45" s="447">
        <v>16</v>
      </c>
      <c r="AE45" s="302">
        <f t="shared" si="6"/>
        <v>393</v>
      </c>
    </row>
    <row r="46" spans="1:31" s="286" customFormat="1" ht="16.5">
      <c r="A46" s="287">
        <v>13</v>
      </c>
      <c r="B46" s="288">
        <v>18</v>
      </c>
      <c r="C46" s="299">
        <v>305</v>
      </c>
      <c r="D46" s="289" t="s">
        <v>735</v>
      </c>
      <c r="E46" s="289" t="s">
        <v>742</v>
      </c>
      <c r="F46" s="407">
        <v>1471</v>
      </c>
      <c r="G46" s="432" t="s">
        <v>34</v>
      </c>
      <c r="H46" s="276">
        <v>637</v>
      </c>
      <c r="I46" s="447">
        <v>20</v>
      </c>
      <c r="J46" s="447">
        <v>56</v>
      </c>
      <c r="K46" s="447">
        <v>175</v>
      </c>
      <c r="L46" s="447">
        <v>1</v>
      </c>
      <c r="M46" s="447">
        <v>1</v>
      </c>
      <c r="N46" s="447">
        <v>0</v>
      </c>
      <c r="O46" s="447">
        <v>3</v>
      </c>
      <c r="P46" s="447">
        <v>1</v>
      </c>
      <c r="Q46" s="447">
        <v>1</v>
      </c>
      <c r="R46" s="447">
        <v>17</v>
      </c>
      <c r="S46" s="296"/>
      <c r="T46" s="447">
        <v>98</v>
      </c>
      <c r="U46" s="296"/>
      <c r="V46" s="447">
        <v>0</v>
      </c>
      <c r="W46" s="296"/>
      <c r="X46" s="296"/>
      <c r="Y46" s="296"/>
      <c r="Z46" s="296"/>
      <c r="AA46" s="296"/>
      <c r="AB46" s="296"/>
      <c r="AC46" s="296"/>
      <c r="AD46" s="447">
        <v>21</v>
      </c>
      <c r="AE46" s="302">
        <f t="shared" si="6"/>
        <v>394</v>
      </c>
    </row>
    <row r="47" spans="1:31" s="286" customFormat="1" ht="16.5">
      <c r="A47" s="287">
        <v>14</v>
      </c>
      <c r="B47" s="288">
        <v>18</v>
      </c>
      <c r="C47" s="299">
        <v>305</v>
      </c>
      <c r="D47" s="289" t="s">
        <v>735</v>
      </c>
      <c r="E47" s="289" t="s">
        <v>742</v>
      </c>
      <c r="F47" s="407">
        <v>1471</v>
      </c>
      <c r="G47" s="432" t="s">
        <v>35</v>
      </c>
      <c r="H47" s="276">
        <v>637</v>
      </c>
      <c r="I47" s="447">
        <v>15</v>
      </c>
      <c r="J47" s="447">
        <v>61</v>
      </c>
      <c r="K47" s="447">
        <v>124</v>
      </c>
      <c r="L47" s="447">
        <v>3</v>
      </c>
      <c r="M47" s="447">
        <v>7</v>
      </c>
      <c r="N47" s="447">
        <v>1</v>
      </c>
      <c r="O47" s="447">
        <v>2</v>
      </c>
      <c r="P47" s="447">
        <v>3</v>
      </c>
      <c r="Q47" s="447">
        <v>6</v>
      </c>
      <c r="R47" s="447">
        <v>25</v>
      </c>
      <c r="S47" s="296"/>
      <c r="T47" s="447">
        <v>102</v>
      </c>
      <c r="U47" s="296"/>
      <c r="V47" s="447">
        <v>2</v>
      </c>
      <c r="W47" s="296"/>
      <c r="X47" s="296"/>
      <c r="Y47" s="296"/>
      <c r="Z47" s="296"/>
      <c r="AA47" s="296"/>
      <c r="AB47" s="296"/>
      <c r="AC47" s="296"/>
      <c r="AD47" s="447">
        <v>14</v>
      </c>
      <c r="AE47" s="302">
        <f t="shared" si="6"/>
        <v>365</v>
      </c>
    </row>
    <row r="48" spans="1:31" s="286" customFormat="1" ht="16.5">
      <c r="A48" s="294"/>
      <c r="B48" s="294"/>
      <c r="C48" s="157" t="s">
        <v>65</v>
      </c>
      <c r="D48" s="688" t="s">
        <v>66</v>
      </c>
      <c r="E48" s="688"/>
      <c r="F48" s="439"/>
      <c r="G48" s="439"/>
      <c r="H48" s="302">
        <f t="shared" ref="H48:AD48" si="7">SUM(H34:H47)</f>
        <v>7072</v>
      </c>
      <c r="I48" s="302">
        <f t="shared" si="7"/>
        <v>222</v>
      </c>
      <c r="J48" s="302">
        <f t="shared" si="7"/>
        <v>913</v>
      </c>
      <c r="K48" s="302">
        <f t="shared" si="7"/>
        <v>1216</v>
      </c>
      <c r="L48" s="302">
        <f t="shared" si="7"/>
        <v>15</v>
      </c>
      <c r="M48" s="302">
        <f t="shared" si="7"/>
        <v>117</v>
      </c>
      <c r="N48" s="302">
        <f t="shared" si="7"/>
        <v>4</v>
      </c>
      <c r="O48" s="302">
        <f t="shared" si="7"/>
        <v>75</v>
      </c>
      <c r="P48" s="302">
        <f t="shared" si="7"/>
        <v>19</v>
      </c>
      <c r="Q48" s="302">
        <f t="shared" si="7"/>
        <v>49</v>
      </c>
      <c r="R48" s="302">
        <f t="shared" si="7"/>
        <v>486</v>
      </c>
      <c r="S48" s="346">
        <f t="shared" si="7"/>
        <v>0</v>
      </c>
      <c r="T48" s="302">
        <f t="shared" si="7"/>
        <v>1659</v>
      </c>
      <c r="U48" s="346">
        <f t="shared" si="7"/>
        <v>0</v>
      </c>
      <c r="V48" s="302">
        <f t="shared" si="7"/>
        <v>6</v>
      </c>
      <c r="W48" s="346">
        <f t="shared" si="7"/>
        <v>0</v>
      </c>
      <c r="X48" s="346">
        <f t="shared" si="7"/>
        <v>0</v>
      </c>
      <c r="Y48" s="346">
        <f t="shared" si="7"/>
        <v>0</v>
      </c>
      <c r="Z48" s="346">
        <f t="shared" si="7"/>
        <v>0</v>
      </c>
      <c r="AA48" s="346">
        <f t="shared" si="7"/>
        <v>0</v>
      </c>
      <c r="AB48" s="346">
        <f t="shared" si="7"/>
        <v>0</v>
      </c>
      <c r="AC48" s="346">
        <f t="shared" si="7"/>
        <v>0</v>
      </c>
      <c r="AD48" s="302">
        <f t="shared" si="7"/>
        <v>187</v>
      </c>
      <c r="AE48" s="302">
        <f>SUM(AE34:AE47)</f>
        <v>4968</v>
      </c>
    </row>
    <row r="49" spans="1:31" s="286" customFormat="1" ht="16.5">
      <c r="F49" s="297"/>
      <c r="G49" s="297"/>
    </row>
    <row r="50" spans="1:31" s="286" customFormat="1" ht="16.5">
      <c r="C50" s="300" t="s">
        <v>67</v>
      </c>
      <c r="D50" s="689" t="s">
        <v>68</v>
      </c>
      <c r="E50" s="690"/>
      <c r="F50" s="690"/>
      <c r="G50" s="691"/>
      <c r="H50" s="301" t="s">
        <v>8</v>
      </c>
      <c r="I50" s="293" t="s">
        <v>9</v>
      </c>
      <c r="J50" s="293" t="s">
        <v>10</v>
      </c>
      <c r="K50" s="293" t="s">
        <v>11</v>
      </c>
      <c r="L50" s="293" t="s">
        <v>12</v>
      </c>
      <c r="M50" s="293" t="s">
        <v>13</v>
      </c>
      <c r="N50" s="293" t="s">
        <v>14</v>
      </c>
      <c r="O50" s="293" t="s">
        <v>15</v>
      </c>
      <c r="P50" s="293" t="s">
        <v>16</v>
      </c>
      <c r="Q50" s="293" t="s">
        <v>17</v>
      </c>
      <c r="R50" s="293" t="s">
        <v>18</v>
      </c>
      <c r="S50" s="293" t="s">
        <v>19</v>
      </c>
      <c r="T50" s="293" t="s">
        <v>20</v>
      </c>
      <c r="U50" s="293" t="s">
        <v>24</v>
      </c>
      <c r="V50" s="293" t="s">
        <v>25</v>
      </c>
      <c r="W50" s="293" t="s">
        <v>26</v>
      </c>
      <c r="X50" s="293" t="s">
        <v>27</v>
      </c>
      <c r="Y50" s="293" t="s">
        <v>28</v>
      </c>
      <c r="Z50" s="293" t="s">
        <v>29</v>
      </c>
      <c r="AA50" s="293" t="s">
        <v>30</v>
      </c>
      <c r="AB50" s="293" t="s">
        <v>31</v>
      </c>
    </row>
    <row r="51" spans="1:31" s="286" customFormat="1" ht="16.5">
      <c r="D51" s="692"/>
      <c r="E51" s="693"/>
      <c r="F51" s="693"/>
      <c r="G51" s="694"/>
      <c r="H51" s="294">
        <f>H48</f>
        <v>7072</v>
      </c>
      <c r="I51" s="294">
        <f>I48</f>
        <v>222</v>
      </c>
      <c r="J51" s="294">
        <f>J48+(V48/2)</f>
        <v>916</v>
      </c>
      <c r="K51" s="294">
        <f>K48</f>
        <v>1216</v>
      </c>
      <c r="L51" s="294">
        <f>L48+(V48/2)</f>
        <v>18</v>
      </c>
      <c r="M51" s="294">
        <f t="shared" ref="M51:T51" si="8">M48</f>
        <v>117</v>
      </c>
      <c r="N51" s="294">
        <f t="shared" si="8"/>
        <v>4</v>
      </c>
      <c r="O51" s="294">
        <f t="shared" si="8"/>
        <v>75</v>
      </c>
      <c r="P51" s="294">
        <f t="shared" si="8"/>
        <v>19</v>
      </c>
      <c r="Q51" s="294">
        <f t="shared" si="8"/>
        <v>49</v>
      </c>
      <c r="R51" s="294">
        <f t="shared" si="8"/>
        <v>486</v>
      </c>
      <c r="S51" s="294">
        <f t="shared" si="8"/>
        <v>0</v>
      </c>
      <c r="T51" s="294">
        <f t="shared" si="8"/>
        <v>1659</v>
      </c>
      <c r="U51" s="294">
        <f>X34</f>
        <v>0</v>
      </c>
      <c r="V51" s="294">
        <f>Y34</f>
        <v>0</v>
      </c>
      <c r="W51" s="294">
        <f>Z34</f>
        <v>0</v>
      </c>
      <c r="X51" s="294">
        <f>AA34</f>
        <v>0</v>
      </c>
      <c r="Y51" s="294">
        <f>AB34</f>
        <v>0</v>
      </c>
      <c r="Z51" s="294">
        <f>AC48</f>
        <v>0</v>
      </c>
      <c r="AA51" s="294">
        <f>AD48</f>
        <v>187</v>
      </c>
      <c r="AB51" s="294">
        <f>SUM(I51:AA51)</f>
        <v>4968</v>
      </c>
    </row>
    <row r="52" spans="1:31" s="286" customFormat="1" ht="16.5">
      <c r="F52" s="297"/>
      <c r="G52" s="297"/>
    </row>
    <row r="53" spans="1:31" s="286" customFormat="1" ht="16.5">
      <c r="C53" s="300" t="s">
        <v>69</v>
      </c>
      <c r="D53" s="695" t="s">
        <v>70</v>
      </c>
      <c r="E53" s="695"/>
      <c r="F53" s="695"/>
      <c r="G53" s="695"/>
      <c r="H53" s="395" t="s">
        <v>8</v>
      </c>
      <c r="I53" s="516" t="s">
        <v>9</v>
      </c>
      <c r="J53" s="748" t="s">
        <v>72</v>
      </c>
      <c r="K53" s="748"/>
      <c r="L53" s="516" t="s">
        <v>11</v>
      </c>
      <c r="M53" s="513" t="s">
        <v>13</v>
      </c>
      <c r="N53" s="293" t="s">
        <v>14</v>
      </c>
      <c r="O53" s="293" t="s">
        <v>15</v>
      </c>
      <c r="P53" s="293" t="s">
        <v>16</v>
      </c>
      <c r="Q53" s="293" t="s">
        <v>17</v>
      </c>
      <c r="R53" s="293" t="s">
        <v>18</v>
      </c>
      <c r="S53" s="293" t="s">
        <v>19</v>
      </c>
      <c r="T53" s="293" t="s">
        <v>20</v>
      </c>
      <c r="U53" s="293" t="s">
        <v>24</v>
      </c>
      <c r="V53" s="293" t="s">
        <v>25</v>
      </c>
      <c r="W53" s="293" t="s">
        <v>26</v>
      </c>
      <c r="X53" s="293" t="s">
        <v>27</v>
      </c>
      <c r="Y53" s="293" t="s">
        <v>28</v>
      </c>
      <c r="Z53" s="293" t="s">
        <v>29</v>
      </c>
      <c r="AA53" s="293" t="s">
        <v>30</v>
      </c>
      <c r="AB53" s="293" t="s">
        <v>31</v>
      </c>
    </row>
    <row r="54" spans="1:31" s="286" customFormat="1" ht="16.5">
      <c r="D54" s="695"/>
      <c r="E54" s="695"/>
      <c r="F54" s="695"/>
      <c r="G54" s="695"/>
      <c r="H54" s="437">
        <f>H48</f>
        <v>7072</v>
      </c>
      <c r="I54" s="515">
        <f>I51</f>
        <v>222</v>
      </c>
      <c r="J54" s="745">
        <f>J51+L51</f>
        <v>934</v>
      </c>
      <c r="K54" s="745"/>
      <c r="L54" s="515">
        <f>K51</f>
        <v>1216</v>
      </c>
      <c r="M54" s="341">
        <f>M51</f>
        <v>117</v>
      </c>
      <c r="N54" s="294">
        <f t="shared" ref="N54:R54" si="9">N51</f>
        <v>4</v>
      </c>
      <c r="O54" s="294">
        <f t="shared" si="9"/>
        <v>75</v>
      </c>
      <c r="P54" s="294">
        <f t="shared" si="9"/>
        <v>19</v>
      </c>
      <c r="Q54" s="294">
        <f t="shared" si="9"/>
        <v>49</v>
      </c>
      <c r="R54" s="294">
        <f t="shared" si="9"/>
        <v>486</v>
      </c>
      <c r="S54" s="294" t="s">
        <v>799</v>
      </c>
      <c r="T54" s="294">
        <f>T51</f>
        <v>1659</v>
      </c>
      <c r="U54" s="512" t="s">
        <v>799</v>
      </c>
      <c r="V54" s="512" t="s">
        <v>799</v>
      </c>
      <c r="W54" s="512" t="s">
        <v>799</v>
      </c>
      <c r="X54" s="512" t="s">
        <v>799</v>
      </c>
      <c r="Y54" s="512" t="s">
        <v>799</v>
      </c>
      <c r="Z54" s="294">
        <f>Z51</f>
        <v>0</v>
      </c>
      <c r="AA54" s="294">
        <f>AA51</f>
        <v>187</v>
      </c>
      <c r="AB54" s="294">
        <f>SUM(I54:AA54)</f>
        <v>4968</v>
      </c>
    </row>
    <row r="55" spans="1:31" s="286" customFormat="1" ht="16.5"/>
    <row r="56" spans="1:31" s="286" customFormat="1" ht="16.5"/>
    <row r="57" spans="1:31" s="286" customFormat="1" ht="16.5">
      <c r="A57" s="291" t="s">
        <v>1</v>
      </c>
      <c r="B57" s="291" t="s">
        <v>2</v>
      </c>
      <c r="C57" s="291" t="s">
        <v>3</v>
      </c>
      <c r="D57" s="291" t="s">
        <v>4</v>
      </c>
      <c r="E57" s="291" t="s">
        <v>5</v>
      </c>
      <c r="F57" s="291" t="s">
        <v>6</v>
      </c>
      <c r="G57" s="291" t="s">
        <v>7</v>
      </c>
      <c r="H57" s="291" t="s">
        <v>8</v>
      </c>
      <c r="I57" s="274" t="s">
        <v>9</v>
      </c>
      <c r="J57" s="293" t="s">
        <v>10</v>
      </c>
      <c r="K57" s="293" t="s">
        <v>11</v>
      </c>
      <c r="L57" s="293" t="s">
        <v>12</v>
      </c>
      <c r="M57" s="293" t="s">
        <v>13</v>
      </c>
      <c r="N57" s="293" t="s">
        <v>14</v>
      </c>
      <c r="O57" s="293" t="s">
        <v>15</v>
      </c>
      <c r="P57" s="293" t="s">
        <v>16</v>
      </c>
      <c r="Q57" s="293" t="s">
        <v>17</v>
      </c>
      <c r="R57" s="293" t="s">
        <v>18</v>
      </c>
      <c r="S57" s="295" t="s">
        <v>19</v>
      </c>
      <c r="T57" s="293" t="s">
        <v>20</v>
      </c>
      <c r="U57" s="274" t="s">
        <v>21</v>
      </c>
      <c r="V57" s="274" t="s">
        <v>22</v>
      </c>
      <c r="W57" s="295" t="s">
        <v>23</v>
      </c>
      <c r="X57" s="293" t="s">
        <v>24</v>
      </c>
      <c r="Y57" s="295" t="s">
        <v>25</v>
      </c>
      <c r="Z57" s="295" t="s">
        <v>26</v>
      </c>
      <c r="AA57" s="295" t="s">
        <v>27</v>
      </c>
      <c r="AB57" s="295" t="s">
        <v>28</v>
      </c>
      <c r="AC57" s="293" t="s">
        <v>29</v>
      </c>
      <c r="AD57" s="293" t="s">
        <v>30</v>
      </c>
      <c r="AE57" s="293" t="s">
        <v>31</v>
      </c>
    </row>
    <row r="58" spans="1:31" s="286" customFormat="1" ht="16.5">
      <c r="A58" s="448">
        <v>1</v>
      </c>
      <c r="B58" s="449">
        <v>18</v>
      </c>
      <c r="C58" s="450">
        <v>419</v>
      </c>
      <c r="D58" s="459" t="s">
        <v>743</v>
      </c>
      <c r="E58" s="458" t="s">
        <v>744</v>
      </c>
      <c r="F58" s="451">
        <v>1866</v>
      </c>
      <c r="G58" s="456" t="s">
        <v>33</v>
      </c>
      <c r="H58" s="276">
        <v>741</v>
      </c>
      <c r="I58" s="452">
        <v>10</v>
      </c>
      <c r="J58" s="441">
        <v>111</v>
      </c>
      <c r="K58" s="441">
        <v>73</v>
      </c>
      <c r="L58" s="441">
        <v>10</v>
      </c>
      <c r="M58" s="441">
        <v>15</v>
      </c>
      <c r="N58" s="441">
        <v>2</v>
      </c>
      <c r="O58" s="441">
        <v>0</v>
      </c>
      <c r="P58" s="441">
        <v>0</v>
      </c>
      <c r="Q58" s="441">
        <v>1</v>
      </c>
      <c r="R58" s="441">
        <v>248</v>
      </c>
      <c r="S58" s="453"/>
      <c r="T58" s="441">
        <v>1</v>
      </c>
      <c r="U58" s="452">
        <v>3</v>
      </c>
      <c r="V58" s="452">
        <v>3</v>
      </c>
      <c r="W58" s="453"/>
      <c r="X58" s="441">
        <v>54</v>
      </c>
      <c r="Y58" s="453"/>
      <c r="Z58" s="453"/>
      <c r="AA58" s="453"/>
      <c r="AB58" s="453"/>
      <c r="AC58" s="441">
        <v>0</v>
      </c>
      <c r="AD58" s="441">
        <v>9</v>
      </c>
      <c r="AE58" s="442">
        <f>SUM(I58:AD58)</f>
        <v>540</v>
      </c>
    </row>
    <row r="59" spans="1:31" s="286" customFormat="1" ht="16.5">
      <c r="A59" s="448">
        <v>2</v>
      </c>
      <c r="B59" s="449">
        <v>18</v>
      </c>
      <c r="C59" s="450">
        <v>419</v>
      </c>
      <c r="D59" s="459" t="s">
        <v>743</v>
      </c>
      <c r="E59" s="458" t="s">
        <v>744</v>
      </c>
      <c r="F59" s="451">
        <v>1866</v>
      </c>
      <c r="G59" s="456" t="s">
        <v>34</v>
      </c>
      <c r="H59" s="276">
        <v>740</v>
      </c>
      <c r="I59" s="441">
        <v>9</v>
      </c>
      <c r="J59" s="441">
        <v>104</v>
      </c>
      <c r="K59" s="441">
        <v>61</v>
      </c>
      <c r="L59" s="441">
        <v>1</v>
      </c>
      <c r="M59" s="441">
        <v>2</v>
      </c>
      <c r="N59" s="441">
        <v>0</v>
      </c>
      <c r="O59" s="441">
        <v>1</v>
      </c>
      <c r="P59" s="441">
        <v>3</v>
      </c>
      <c r="Q59" s="441">
        <v>0</v>
      </c>
      <c r="R59" s="441">
        <v>241</v>
      </c>
      <c r="S59" s="453"/>
      <c r="T59" s="441">
        <v>4</v>
      </c>
      <c r="U59" s="452">
        <v>0</v>
      </c>
      <c r="V59" s="452">
        <v>0</v>
      </c>
      <c r="W59" s="453"/>
      <c r="X59" s="441">
        <v>64</v>
      </c>
      <c r="Y59" s="453"/>
      <c r="Z59" s="453"/>
      <c r="AA59" s="453"/>
      <c r="AB59" s="453"/>
      <c r="AC59" s="441">
        <v>0</v>
      </c>
      <c r="AD59" s="441">
        <v>6</v>
      </c>
      <c r="AE59" s="442">
        <f t="shared" ref="AE59:AE73" si="10">SUM(I59:AD59)</f>
        <v>496</v>
      </c>
    </row>
    <row r="60" spans="1:31" s="286" customFormat="1" ht="16.5">
      <c r="A60" s="448">
        <v>3</v>
      </c>
      <c r="B60" s="449">
        <v>18</v>
      </c>
      <c r="C60" s="450">
        <v>419</v>
      </c>
      <c r="D60" s="459" t="s">
        <v>743</v>
      </c>
      <c r="E60" s="458" t="s">
        <v>729</v>
      </c>
      <c r="F60" s="451">
        <v>1867</v>
      </c>
      <c r="G60" s="456" t="s">
        <v>33</v>
      </c>
      <c r="H60" s="276">
        <v>582</v>
      </c>
      <c r="I60" s="441">
        <v>3</v>
      </c>
      <c r="J60" s="441">
        <v>81</v>
      </c>
      <c r="K60" s="441">
        <v>49</v>
      </c>
      <c r="L60" s="441">
        <v>5</v>
      </c>
      <c r="M60" s="441">
        <v>6</v>
      </c>
      <c r="N60" s="441">
        <v>1</v>
      </c>
      <c r="O60" s="441">
        <v>0</v>
      </c>
      <c r="P60" s="441">
        <v>0</v>
      </c>
      <c r="Q60" s="441">
        <v>0</v>
      </c>
      <c r="R60" s="441">
        <v>425</v>
      </c>
      <c r="S60" s="453"/>
      <c r="T60" s="441">
        <v>9</v>
      </c>
      <c r="U60" s="452">
        <v>0</v>
      </c>
      <c r="V60" s="452">
        <v>0</v>
      </c>
      <c r="W60" s="453"/>
      <c r="X60" s="441">
        <v>35</v>
      </c>
      <c r="Y60" s="453"/>
      <c r="Z60" s="453"/>
      <c r="AA60" s="453"/>
      <c r="AB60" s="453"/>
      <c r="AC60" s="441">
        <v>0</v>
      </c>
      <c r="AD60" s="441">
        <v>9</v>
      </c>
      <c r="AE60" s="442">
        <f t="shared" si="10"/>
        <v>623</v>
      </c>
    </row>
    <row r="61" spans="1:31" s="286" customFormat="1" ht="16.5">
      <c r="A61" s="448">
        <v>4</v>
      </c>
      <c r="B61" s="449">
        <v>18</v>
      </c>
      <c r="C61" s="450">
        <v>419</v>
      </c>
      <c r="D61" s="459" t="s">
        <v>743</v>
      </c>
      <c r="E61" s="458" t="s">
        <v>729</v>
      </c>
      <c r="F61" s="451">
        <v>1867</v>
      </c>
      <c r="G61" s="456" t="s">
        <v>34</v>
      </c>
      <c r="H61" s="276">
        <v>581</v>
      </c>
      <c r="I61" s="441">
        <v>4</v>
      </c>
      <c r="J61" s="441">
        <v>90</v>
      </c>
      <c r="K61" s="441">
        <v>64</v>
      </c>
      <c r="L61" s="441">
        <v>2</v>
      </c>
      <c r="M61" s="441">
        <v>6</v>
      </c>
      <c r="N61" s="441">
        <v>0</v>
      </c>
      <c r="O61" s="441">
        <v>0</v>
      </c>
      <c r="P61" s="441">
        <v>1</v>
      </c>
      <c r="Q61" s="441">
        <v>1</v>
      </c>
      <c r="R61" s="441">
        <v>191</v>
      </c>
      <c r="S61" s="453"/>
      <c r="T61" s="441">
        <v>7</v>
      </c>
      <c r="U61" s="452">
        <v>0</v>
      </c>
      <c r="V61" s="452">
        <v>0</v>
      </c>
      <c r="W61" s="453"/>
      <c r="X61" s="441">
        <v>36</v>
      </c>
      <c r="Y61" s="453"/>
      <c r="Z61" s="453"/>
      <c r="AA61" s="453"/>
      <c r="AB61" s="453"/>
      <c r="AC61" s="441">
        <v>0</v>
      </c>
      <c r="AD61" s="441">
        <v>4</v>
      </c>
      <c r="AE61" s="442">
        <f t="shared" si="10"/>
        <v>406</v>
      </c>
    </row>
    <row r="62" spans="1:31" s="286" customFormat="1" ht="16.5">
      <c r="A62" s="448">
        <v>5</v>
      </c>
      <c r="B62" s="449">
        <v>18</v>
      </c>
      <c r="C62" s="450">
        <v>419</v>
      </c>
      <c r="D62" s="459" t="s">
        <v>743</v>
      </c>
      <c r="E62" s="458" t="s">
        <v>745</v>
      </c>
      <c r="F62" s="451">
        <v>1868</v>
      </c>
      <c r="G62" s="456" t="s">
        <v>33</v>
      </c>
      <c r="H62" s="276">
        <v>529</v>
      </c>
      <c r="I62" s="441">
        <v>3</v>
      </c>
      <c r="J62" s="441">
        <v>87</v>
      </c>
      <c r="K62" s="441">
        <v>42</v>
      </c>
      <c r="L62" s="441">
        <v>1</v>
      </c>
      <c r="M62" s="441">
        <v>3</v>
      </c>
      <c r="N62" s="441">
        <v>0</v>
      </c>
      <c r="O62" s="441">
        <v>4</v>
      </c>
      <c r="P62" s="441">
        <v>1</v>
      </c>
      <c r="Q62" s="441">
        <v>1</v>
      </c>
      <c r="R62" s="441">
        <v>166</v>
      </c>
      <c r="S62" s="453"/>
      <c r="T62" s="441">
        <v>2</v>
      </c>
      <c r="U62" s="452">
        <v>0</v>
      </c>
      <c r="V62" s="452">
        <v>0</v>
      </c>
      <c r="W62" s="453"/>
      <c r="X62" s="441">
        <v>35</v>
      </c>
      <c r="Y62" s="453"/>
      <c r="Z62" s="453"/>
      <c r="AA62" s="453"/>
      <c r="AB62" s="453"/>
      <c r="AC62" s="441">
        <v>0</v>
      </c>
      <c r="AD62" s="441">
        <v>6</v>
      </c>
      <c r="AE62" s="442">
        <f t="shared" si="10"/>
        <v>351</v>
      </c>
    </row>
    <row r="63" spans="1:31" s="286" customFormat="1" ht="16.5">
      <c r="A63" s="448">
        <v>6</v>
      </c>
      <c r="B63" s="449">
        <v>18</v>
      </c>
      <c r="C63" s="450">
        <v>419</v>
      </c>
      <c r="D63" s="459" t="s">
        <v>743</v>
      </c>
      <c r="E63" s="458" t="s">
        <v>745</v>
      </c>
      <c r="F63" s="451">
        <v>1868</v>
      </c>
      <c r="G63" s="456" t="s">
        <v>34</v>
      </c>
      <c r="H63" s="276">
        <v>529</v>
      </c>
      <c r="I63" s="439">
        <v>5</v>
      </c>
      <c r="J63" s="439">
        <v>90</v>
      </c>
      <c r="K63" s="439">
        <v>27</v>
      </c>
      <c r="L63" s="439">
        <v>4</v>
      </c>
      <c r="M63" s="439">
        <v>13</v>
      </c>
      <c r="N63" s="439">
        <v>0</v>
      </c>
      <c r="O63" s="439">
        <v>0</v>
      </c>
      <c r="P63" s="439">
        <v>1</v>
      </c>
      <c r="Q63" s="439">
        <v>0</v>
      </c>
      <c r="R63" s="439">
        <v>189</v>
      </c>
      <c r="S63" s="21"/>
      <c r="T63" s="439">
        <v>3</v>
      </c>
      <c r="U63" s="20">
        <v>32</v>
      </c>
      <c r="V63" s="20">
        <v>94</v>
      </c>
      <c r="W63" s="21"/>
      <c r="X63" s="439">
        <v>32</v>
      </c>
      <c r="Y63" s="21"/>
      <c r="Z63" s="21"/>
      <c r="AA63" s="21"/>
      <c r="AB63" s="21"/>
      <c r="AC63" s="439">
        <v>0</v>
      </c>
      <c r="AD63" s="439">
        <v>4</v>
      </c>
      <c r="AE63" s="442">
        <f t="shared" si="10"/>
        <v>494</v>
      </c>
    </row>
    <row r="64" spans="1:31" s="286" customFormat="1" ht="16.5">
      <c r="A64" s="448">
        <v>7</v>
      </c>
      <c r="B64" s="449">
        <v>18</v>
      </c>
      <c r="C64" s="450">
        <v>419</v>
      </c>
      <c r="D64" s="459" t="s">
        <v>743</v>
      </c>
      <c r="E64" s="458" t="s">
        <v>745</v>
      </c>
      <c r="F64" s="451">
        <v>1868</v>
      </c>
      <c r="G64" s="457" t="s">
        <v>35</v>
      </c>
      <c r="H64" s="276">
        <v>529</v>
      </c>
      <c r="I64" s="439">
        <v>1</v>
      </c>
      <c r="J64" s="439">
        <v>95</v>
      </c>
      <c r="K64" s="439">
        <v>50</v>
      </c>
      <c r="L64" s="439">
        <v>1</v>
      </c>
      <c r="M64" s="439">
        <v>8</v>
      </c>
      <c r="N64" s="439">
        <v>0</v>
      </c>
      <c r="O64" s="439">
        <v>6</v>
      </c>
      <c r="P64" s="439">
        <v>0</v>
      </c>
      <c r="Q64" s="439">
        <v>0</v>
      </c>
      <c r="R64" s="439">
        <v>161</v>
      </c>
      <c r="S64" s="21"/>
      <c r="T64" s="439">
        <v>1</v>
      </c>
      <c r="U64" s="20">
        <v>0</v>
      </c>
      <c r="V64" s="20">
        <v>96</v>
      </c>
      <c r="W64" s="21"/>
      <c r="X64" s="439">
        <v>47</v>
      </c>
      <c r="Y64" s="21"/>
      <c r="Z64" s="21"/>
      <c r="AA64" s="21"/>
      <c r="AB64" s="21"/>
      <c r="AC64" s="439">
        <v>0</v>
      </c>
      <c r="AD64" s="439">
        <v>3</v>
      </c>
      <c r="AE64" s="442">
        <f t="shared" si="10"/>
        <v>469</v>
      </c>
    </row>
    <row r="65" spans="1:31" s="286" customFormat="1" ht="16.5">
      <c r="A65" s="448">
        <v>8</v>
      </c>
      <c r="B65" s="449">
        <v>18</v>
      </c>
      <c r="C65" s="450">
        <v>419</v>
      </c>
      <c r="D65" s="459" t="s">
        <v>743</v>
      </c>
      <c r="E65" s="458" t="s">
        <v>729</v>
      </c>
      <c r="F65" s="298">
        <v>1869</v>
      </c>
      <c r="G65" s="456" t="s">
        <v>33</v>
      </c>
      <c r="H65" s="276">
        <v>706</v>
      </c>
      <c r="I65" s="439">
        <v>5</v>
      </c>
      <c r="J65" s="439">
        <v>107</v>
      </c>
      <c r="K65" s="439">
        <v>69</v>
      </c>
      <c r="L65" s="439">
        <v>5</v>
      </c>
      <c r="M65" s="439">
        <v>10</v>
      </c>
      <c r="N65" s="439">
        <v>0</v>
      </c>
      <c r="O65" s="439">
        <v>2</v>
      </c>
      <c r="P65" s="439">
        <v>2</v>
      </c>
      <c r="Q65" s="439">
        <v>3</v>
      </c>
      <c r="R65" s="439">
        <v>213</v>
      </c>
      <c r="S65" s="21"/>
      <c r="T65" s="439">
        <v>0</v>
      </c>
      <c r="U65" s="20">
        <v>0</v>
      </c>
      <c r="V65" s="20">
        <v>0</v>
      </c>
      <c r="W65" s="21"/>
      <c r="X65" s="439">
        <v>42</v>
      </c>
      <c r="Y65" s="21"/>
      <c r="Z65" s="21"/>
      <c r="AA65" s="21"/>
      <c r="AB65" s="21"/>
      <c r="AC65" s="439">
        <v>1</v>
      </c>
      <c r="AD65" s="439">
        <v>8</v>
      </c>
      <c r="AE65" s="442">
        <f t="shared" si="10"/>
        <v>467</v>
      </c>
    </row>
    <row r="66" spans="1:31" s="286" customFormat="1" ht="16.5">
      <c r="A66" s="448">
        <v>9</v>
      </c>
      <c r="B66" s="449">
        <v>18</v>
      </c>
      <c r="C66" s="450">
        <v>419</v>
      </c>
      <c r="D66" s="459" t="s">
        <v>743</v>
      </c>
      <c r="E66" s="458" t="s">
        <v>729</v>
      </c>
      <c r="F66" s="298">
        <v>1869</v>
      </c>
      <c r="G66" s="456" t="s">
        <v>34</v>
      </c>
      <c r="H66" s="276">
        <v>705</v>
      </c>
      <c r="I66" s="439">
        <v>2</v>
      </c>
      <c r="J66" s="439">
        <v>115</v>
      </c>
      <c r="K66" s="439">
        <v>56</v>
      </c>
      <c r="L66" s="439">
        <v>6</v>
      </c>
      <c r="M66" s="439">
        <v>7</v>
      </c>
      <c r="N66" s="439">
        <v>0</v>
      </c>
      <c r="O66" s="439">
        <v>3</v>
      </c>
      <c r="P66" s="439">
        <v>2</v>
      </c>
      <c r="Q66" s="439">
        <v>3</v>
      </c>
      <c r="R66" s="439">
        <v>231</v>
      </c>
      <c r="S66" s="21"/>
      <c r="T66" s="439">
        <v>9</v>
      </c>
      <c r="U66" s="20">
        <v>0</v>
      </c>
      <c r="V66" s="20">
        <v>3</v>
      </c>
      <c r="W66" s="21"/>
      <c r="X66" s="439">
        <v>50</v>
      </c>
      <c r="Y66" s="21"/>
      <c r="Z66" s="21"/>
      <c r="AA66" s="21"/>
      <c r="AB66" s="21"/>
      <c r="AC66" s="439">
        <v>0</v>
      </c>
      <c r="AD66" s="439">
        <v>7</v>
      </c>
      <c r="AE66" s="442">
        <f t="shared" si="10"/>
        <v>494</v>
      </c>
    </row>
    <row r="67" spans="1:31" s="286" customFormat="1" ht="16.5">
      <c r="A67" s="448">
        <v>10</v>
      </c>
      <c r="B67" s="449">
        <v>18</v>
      </c>
      <c r="C67" s="450">
        <v>419</v>
      </c>
      <c r="D67" s="459" t="s">
        <v>743</v>
      </c>
      <c r="E67" s="458" t="s">
        <v>746</v>
      </c>
      <c r="F67" s="298">
        <v>1870</v>
      </c>
      <c r="G67" s="456" t="s">
        <v>33</v>
      </c>
      <c r="H67" s="276">
        <v>567</v>
      </c>
      <c r="I67" s="439">
        <v>3</v>
      </c>
      <c r="J67" s="439">
        <v>118</v>
      </c>
      <c r="K67" s="439">
        <v>41</v>
      </c>
      <c r="L67" s="439">
        <v>3</v>
      </c>
      <c r="M67" s="439">
        <v>9</v>
      </c>
      <c r="N67" s="439">
        <v>0</v>
      </c>
      <c r="O67" s="439">
        <v>0</v>
      </c>
      <c r="P67" s="439">
        <v>1</v>
      </c>
      <c r="Q67" s="439">
        <v>1</v>
      </c>
      <c r="R67" s="439">
        <v>182</v>
      </c>
      <c r="S67" s="21"/>
      <c r="T67" s="439">
        <v>0</v>
      </c>
      <c r="U67" s="20">
        <v>1</v>
      </c>
      <c r="V67" s="20">
        <v>1</v>
      </c>
      <c r="W67" s="21"/>
      <c r="X67" s="439">
        <v>20</v>
      </c>
      <c r="Y67" s="21"/>
      <c r="Z67" s="21"/>
      <c r="AA67" s="21"/>
      <c r="AB67" s="21"/>
      <c r="AC67" s="439">
        <v>1</v>
      </c>
      <c r="AD67" s="439">
        <v>10</v>
      </c>
      <c r="AE67" s="442">
        <f t="shared" si="10"/>
        <v>391</v>
      </c>
    </row>
    <row r="68" spans="1:31" s="286" customFormat="1" ht="16.5">
      <c r="A68" s="448">
        <v>11</v>
      </c>
      <c r="B68" s="449">
        <v>18</v>
      </c>
      <c r="C68" s="450">
        <v>419</v>
      </c>
      <c r="D68" s="459" t="s">
        <v>743</v>
      </c>
      <c r="E68" s="458" t="s">
        <v>746</v>
      </c>
      <c r="F68" s="298">
        <v>1870</v>
      </c>
      <c r="G68" s="456" t="s">
        <v>34</v>
      </c>
      <c r="H68" s="276">
        <v>566</v>
      </c>
      <c r="I68" s="439">
        <v>3</v>
      </c>
      <c r="J68" s="439">
        <v>85</v>
      </c>
      <c r="K68" s="439">
        <v>33</v>
      </c>
      <c r="L68" s="439">
        <v>1</v>
      </c>
      <c r="M68" s="439">
        <v>6</v>
      </c>
      <c r="N68" s="439">
        <v>1</v>
      </c>
      <c r="O68" s="439">
        <v>6</v>
      </c>
      <c r="P68" s="439">
        <v>0</v>
      </c>
      <c r="Q68" s="439">
        <v>2</v>
      </c>
      <c r="R68" s="439">
        <v>197</v>
      </c>
      <c r="S68" s="21"/>
      <c r="T68" s="439">
        <v>5</v>
      </c>
      <c r="U68" s="20">
        <v>0</v>
      </c>
      <c r="V68" s="20">
        <v>1</v>
      </c>
      <c r="W68" s="21"/>
      <c r="X68" s="439">
        <v>40</v>
      </c>
      <c r="Y68" s="21"/>
      <c r="Z68" s="21"/>
      <c r="AA68" s="21"/>
      <c r="AB68" s="21"/>
      <c r="AC68" s="439">
        <v>0</v>
      </c>
      <c r="AD68" s="439">
        <v>4</v>
      </c>
      <c r="AE68" s="442">
        <f t="shared" si="10"/>
        <v>384</v>
      </c>
    </row>
    <row r="69" spans="1:31" s="286" customFormat="1" ht="16.5">
      <c r="A69" s="448">
        <v>12</v>
      </c>
      <c r="B69" s="449">
        <v>18</v>
      </c>
      <c r="C69" s="450">
        <v>419</v>
      </c>
      <c r="D69" s="459" t="s">
        <v>743</v>
      </c>
      <c r="E69" s="458" t="s">
        <v>746</v>
      </c>
      <c r="F69" s="298">
        <v>1870</v>
      </c>
      <c r="G69" s="457" t="s">
        <v>35</v>
      </c>
      <c r="H69" s="276">
        <v>566</v>
      </c>
      <c r="I69" s="439">
        <v>16</v>
      </c>
      <c r="J69" s="439">
        <v>90</v>
      </c>
      <c r="K69" s="439">
        <v>49</v>
      </c>
      <c r="L69" s="439">
        <v>1</v>
      </c>
      <c r="M69" s="439">
        <v>8</v>
      </c>
      <c r="N69" s="439">
        <v>0</v>
      </c>
      <c r="O69" s="439">
        <v>3</v>
      </c>
      <c r="P69" s="439">
        <v>3</v>
      </c>
      <c r="Q69" s="439">
        <v>0</v>
      </c>
      <c r="R69" s="439">
        <v>193</v>
      </c>
      <c r="S69" s="21"/>
      <c r="T69" s="439">
        <v>0</v>
      </c>
      <c r="U69" s="20">
        <v>0</v>
      </c>
      <c r="V69" s="20">
        <v>1</v>
      </c>
      <c r="W69" s="21"/>
      <c r="X69" s="439">
        <v>24</v>
      </c>
      <c r="Y69" s="21"/>
      <c r="Z69" s="21"/>
      <c r="AA69" s="21"/>
      <c r="AB69" s="21"/>
      <c r="AC69" s="439">
        <v>0</v>
      </c>
      <c r="AD69" s="439">
        <v>5</v>
      </c>
      <c r="AE69" s="442">
        <f t="shared" si="10"/>
        <v>393</v>
      </c>
    </row>
    <row r="70" spans="1:31" s="286" customFormat="1" ht="16.5">
      <c r="A70" s="448">
        <v>13</v>
      </c>
      <c r="B70" s="449">
        <v>18</v>
      </c>
      <c r="C70" s="450">
        <v>419</v>
      </c>
      <c r="D70" s="459" t="s">
        <v>743</v>
      </c>
      <c r="E70" s="458" t="s">
        <v>747</v>
      </c>
      <c r="F70" s="298">
        <v>1871</v>
      </c>
      <c r="G70" s="456" t="s">
        <v>33</v>
      </c>
      <c r="H70" s="276">
        <v>118</v>
      </c>
      <c r="I70" s="439">
        <v>0</v>
      </c>
      <c r="J70" s="439">
        <v>44</v>
      </c>
      <c r="K70" s="439">
        <v>3</v>
      </c>
      <c r="L70" s="439">
        <v>3</v>
      </c>
      <c r="M70" s="439">
        <v>12</v>
      </c>
      <c r="N70" s="439">
        <v>0</v>
      </c>
      <c r="O70" s="439">
        <v>0</v>
      </c>
      <c r="P70" s="439">
        <v>0</v>
      </c>
      <c r="Q70" s="439">
        <v>0</v>
      </c>
      <c r="R70" s="439">
        <v>22</v>
      </c>
      <c r="S70" s="21"/>
      <c r="T70" s="439">
        <v>0</v>
      </c>
      <c r="U70" s="20">
        <v>0</v>
      </c>
      <c r="V70" s="20">
        <v>0</v>
      </c>
      <c r="W70" s="21"/>
      <c r="X70" s="439">
        <v>4</v>
      </c>
      <c r="Y70" s="21"/>
      <c r="Z70" s="21"/>
      <c r="AA70" s="21"/>
      <c r="AB70" s="21"/>
      <c r="AC70" s="439">
        <v>0</v>
      </c>
      <c r="AD70" s="439">
        <v>2</v>
      </c>
      <c r="AE70" s="442">
        <f t="shared" si="10"/>
        <v>90</v>
      </c>
    </row>
    <row r="71" spans="1:31" s="286" customFormat="1" ht="16.5">
      <c r="A71" s="448">
        <v>14</v>
      </c>
      <c r="B71" s="449">
        <v>18</v>
      </c>
      <c r="C71" s="450">
        <v>419</v>
      </c>
      <c r="D71" s="459" t="s">
        <v>743</v>
      </c>
      <c r="E71" s="458" t="s">
        <v>748</v>
      </c>
      <c r="F71" s="298">
        <v>1871</v>
      </c>
      <c r="G71" s="456" t="s">
        <v>81</v>
      </c>
      <c r="H71" s="276">
        <v>509</v>
      </c>
      <c r="I71" s="439">
        <v>0</v>
      </c>
      <c r="J71" s="439">
        <v>121</v>
      </c>
      <c r="K71" s="439">
        <v>11</v>
      </c>
      <c r="L71" s="439">
        <v>3</v>
      </c>
      <c r="M71" s="439">
        <v>24</v>
      </c>
      <c r="N71" s="439">
        <v>0</v>
      </c>
      <c r="O71" s="439">
        <v>6</v>
      </c>
      <c r="P71" s="439">
        <v>5</v>
      </c>
      <c r="Q71" s="439">
        <v>2</v>
      </c>
      <c r="R71" s="439">
        <v>159</v>
      </c>
      <c r="S71" s="21"/>
      <c r="T71" s="439">
        <v>0</v>
      </c>
      <c r="U71" s="20">
        <v>0</v>
      </c>
      <c r="V71" s="20">
        <v>0</v>
      </c>
      <c r="W71" s="21"/>
      <c r="X71" s="439">
        <v>36</v>
      </c>
      <c r="Y71" s="21"/>
      <c r="Z71" s="21"/>
      <c r="AA71" s="21"/>
      <c r="AB71" s="21"/>
      <c r="AC71" s="439">
        <v>0</v>
      </c>
      <c r="AD71" s="439">
        <v>5</v>
      </c>
      <c r="AE71" s="442">
        <f t="shared" si="10"/>
        <v>372</v>
      </c>
    </row>
    <row r="72" spans="1:31" s="286" customFormat="1" ht="16.5">
      <c r="A72" s="448">
        <v>15</v>
      </c>
      <c r="B72" s="449">
        <v>18</v>
      </c>
      <c r="C72" s="450">
        <v>419</v>
      </c>
      <c r="D72" s="459" t="s">
        <v>743</v>
      </c>
      <c r="E72" s="458" t="s">
        <v>749</v>
      </c>
      <c r="F72" s="298">
        <v>1872</v>
      </c>
      <c r="G72" s="456" t="s">
        <v>33</v>
      </c>
      <c r="H72" s="276">
        <v>617</v>
      </c>
      <c r="I72" s="439">
        <v>3</v>
      </c>
      <c r="J72" s="439">
        <v>189</v>
      </c>
      <c r="K72" s="439">
        <v>17</v>
      </c>
      <c r="L72" s="439">
        <v>3</v>
      </c>
      <c r="M72" s="439">
        <v>2</v>
      </c>
      <c r="N72" s="439">
        <v>0</v>
      </c>
      <c r="O72" s="439">
        <v>18</v>
      </c>
      <c r="P72" s="439">
        <v>0</v>
      </c>
      <c r="Q72" s="439">
        <v>0</v>
      </c>
      <c r="R72" s="439">
        <v>205</v>
      </c>
      <c r="S72" s="21"/>
      <c r="T72" s="439">
        <v>4</v>
      </c>
      <c r="U72" s="20">
        <v>0</v>
      </c>
      <c r="V72" s="20">
        <v>0</v>
      </c>
      <c r="W72" s="21"/>
      <c r="X72" s="439">
        <v>8</v>
      </c>
      <c r="Y72" s="21"/>
      <c r="Z72" s="21"/>
      <c r="AA72" s="21"/>
      <c r="AB72" s="21"/>
      <c r="AC72" s="439">
        <v>0</v>
      </c>
      <c r="AD72" s="439">
        <v>9</v>
      </c>
      <c r="AE72" s="442">
        <f t="shared" si="10"/>
        <v>458</v>
      </c>
    </row>
    <row r="73" spans="1:31" s="286" customFormat="1" ht="16.5">
      <c r="A73" s="448">
        <v>16</v>
      </c>
      <c r="B73" s="449">
        <v>18</v>
      </c>
      <c r="C73" s="450">
        <v>419</v>
      </c>
      <c r="D73" s="459" t="s">
        <v>743</v>
      </c>
      <c r="E73" s="458" t="s">
        <v>750</v>
      </c>
      <c r="F73" s="298">
        <v>1872</v>
      </c>
      <c r="G73" s="456" t="s">
        <v>81</v>
      </c>
      <c r="H73" s="276">
        <v>433</v>
      </c>
      <c r="I73" s="439">
        <v>4</v>
      </c>
      <c r="J73" s="439">
        <v>41</v>
      </c>
      <c r="K73" s="439">
        <v>21</v>
      </c>
      <c r="L73" s="439">
        <v>0</v>
      </c>
      <c r="M73" s="439">
        <v>0</v>
      </c>
      <c r="N73" s="439">
        <v>0</v>
      </c>
      <c r="O73" s="439">
        <v>0</v>
      </c>
      <c r="P73" s="439">
        <v>3</v>
      </c>
      <c r="Q73" s="439">
        <v>3</v>
      </c>
      <c r="R73" s="439">
        <v>166</v>
      </c>
      <c r="S73" s="21"/>
      <c r="T73" s="439">
        <v>9</v>
      </c>
      <c r="U73" s="20">
        <v>3</v>
      </c>
      <c r="V73" s="20">
        <v>0</v>
      </c>
      <c r="W73" s="21"/>
      <c r="X73" s="439">
        <v>12</v>
      </c>
      <c r="Y73" s="21"/>
      <c r="Z73" s="21"/>
      <c r="AA73" s="21"/>
      <c r="AB73" s="21"/>
      <c r="AC73" s="439">
        <v>0</v>
      </c>
      <c r="AD73" s="439">
        <v>21</v>
      </c>
      <c r="AE73" s="442">
        <f t="shared" si="10"/>
        <v>283</v>
      </c>
    </row>
    <row r="74" spans="1:31" s="286" customFormat="1" ht="16.5">
      <c r="C74" s="300" t="s">
        <v>65</v>
      </c>
      <c r="D74" s="688" t="s">
        <v>66</v>
      </c>
      <c r="E74" s="688"/>
      <c r="F74" s="440"/>
      <c r="G74" s="440"/>
      <c r="H74" s="302">
        <f>SUM(H58:H73)</f>
        <v>9018</v>
      </c>
      <c r="I74" s="440">
        <f>SUM(I58:I73)</f>
        <v>71</v>
      </c>
      <c r="J74" s="440">
        <f t="shared" ref="J74:AD74" si="11">SUM(J58:J73)</f>
        <v>1568</v>
      </c>
      <c r="K74" s="440">
        <f t="shared" si="11"/>
        <v>666</v>
      </c>
      <c r="L74" s="440">
        <f t="shared" si="11"/>
        <v>49</v>
      </c>
      <c r="M74" s="440">
        <f t="shared" si="11"/>
        <v>131</v>
      </c>
      <c r="N74" s="440">
        <f t="shared" si="11"/>
        <v>4</v>
      </c>
      <c r="O74" s="440">
        <f t="shared" si="11"/>
        <v>49</v>
      </c>
      <c r="P74" s="440">
        <f t="shared" si="11"/>
        <v>22</v>
      </c>
      <c r="Q74" s="440">
        <f t="shared" si="11"/>
        <v>17</v>
      </c>
      <c r="R74" s="454">
        <v>2989</v>
      </c>
      <c r="S74" s="455">
        <f t="shared" si="11"/>
        <v>0</v>
      </c>
      <c r="T74" s="440">
        <f t="shared" si="11"/>
        <v>54</v>
      </c>
      <c r="U74" s="440">
        <f t="shared" si="11"/>
        <v>39</v>
      </c>
      <c r="V74" s="440">
        <f t="shared" si="11"/>
        <v>199</v>
      </c>
      <c r="W74" s="455">
        <f t="shared" si="11"/>
        <v>0</v>
      </c>
      <c r="X74" s="454">
        <v>549</v>
      </c>
      <c r="Y74" s="455">
        <f t="shared" si="11"/>
        <v>0</v>
      </c>
      <c r="Z74" s="455">
        <f t="shared" si="11"/>
        <v>0</v>
      </c>
      <c r="AA74" s="455">
        <f t="shared" si="11"/>
        <v>0</v>
      </c>
      <c r="AB74" s="455">
        <f t="shared" si="11"/>
        <v>0</v>
      </c>
      <c r="AC74" s="440">
        <f t="shared" si="11"/>
        <v>2</v>
      </c>
      <c r="AD74" s="440">
        <f t="shared" si="11"/>
        <v>112</v>
      </c>
      <c r="AE74" s="440">
        <f>SUM(I74:AD74)</f>
        <v>6521</v>
      </c>
    </row>
    <row r="75" spans="1:31" s="286" customFormat="1" ht="16.5">
      <c r="D75" s="477" t="s">
        <v>780</v>
      </c>
      <c r="F75" s="297"/>
      <c r="G75" s="297"/>
      <c r="U75" s="286">
        <f>U74/2</f>
        <v>19.5</v>
      </c>
      <c r="V75" s="286">
        <f>V74/2</f>
        <v>99.5</v>
      </c>
    </row>
    <row r="76" spans="1:31" s="286" customFormat="1" ht="16.5">
      <c r="C76" s="300" t="s">
        <v>67</v>
      </c>
      <c r="D76" s="689" t="s">
        <v>68</v>
      </c>
      <c r="E76" s="690"/>
      <c r="F76" s="690"/>
      <c r="G76" s="691"/>
      <c r="H76" s="301" t="s">
        <v>8</v>
      </c>
      <c r="I76" s="293" t="s">
        <v>9</v>
      </c>
      <c r="J76" s="293" t="s">
        <v>10</v>
      </c>
      <c r="K76" s="293" t="s">
        <v>11</v>
      </c>
      <c r="L76" s="293" t="s">
        <v>12</v>
      </c>
      <c r="M76" s="293" t="s">
        <v>13</v>
      </c>
      <c r="N76" s="293" t="s">
        <v>14</v>
      </c>
      <c r="O76" s="293" t="s">
        <v>15</v>
      </c>
      <c r="P76" s="293" t="s">
        <v>16</v>
      </c>
      <c r="Q76" s="293" t="s">
        <v>17</v>
      </c>
      <c r="R76" s="293" t="s">
        <v>18</v>
      </c>
      <c r="S76" s="293" t="s">
        <v>19</v>
      </c>
      <c r="T76" s="293" t="s">
        <v>20</v>
      </c>
      <c r="U76" s="293" t="s">
        <v>24</v>
      </c>
      <c r="V76" s="295" t="s">
        <v>25</v>
      </c>
      <c r="W76" s="295" t="s">
        <v>26</v>
      </c>
      <c r="X76" s="295" t="s">
        <v>27</v>
      </c>
      <c r="Y76" s="295" t="s">
        <v>28</v>
      </c>
      <c r="Z76" s="293" t="s">
        <v>29</v>
      </c>
      <c r="AA76" s="293" t="s">
        <v>30</v>
      </c>
      <c r="AB76" s="293" t="s">
        <v>31</v>
      </c>
    </row>
    <row r="77" spans="1:31" s="286" customFormat="1" ht="16.5">
      <c r="D77" s="692"/>
      <c r="E77" s="693"/>
      <c r="F77" s="693"/>
      <c r="G77" s="694"/>
      <c r="H77" s="294">
        <f>H74</f>
        <v>9018</v>
      </c>
      <c r="I77" s="446">
        <f>I74+19</f>
        <v>90</v>
      </c>
      <c r="J77" s="446">
        <f>J74+100</f>
        <v>1668</v>
      </c>
      <c r="K77" s="446">
        <f>K74+20</f>
        <v>686</v>
      </c>
      <c r="L77" s="294">
        <f>L74+99</f>
        <v>148</v>
      </c>
      <c r="M77" s="294">
        <f t="shared" ref="M77:T77" si="12">M74</f>
        <v>131</v>
      </c>
      <c r="N77" s="294">
        <f t="shared" si="12"/>
        <v>4</v>
      </c>
      <c r="O77" s="294">
        <f t="shared" si="12"/>
        <v>49</v>
      </c>
      <c r="P77" s="294">
        <f t="shared" si="12"/>
        <v>22</v>
      </c>
      <c r="Q77" s="294">
        <f t="shared" si="12"/>
        <v>17</v>
      </c>
      <c r="R77" s="294">
        <f t="shared" si="12"/>
        <v>2989</v>
      </c>
      <c r="S77" s="294">
        <f t="shared" si="12"/>
        <v>0</v>
      </c>
      <c r="T77" s="294">
        <f t="shared" si="12"/>
        <v>54</v>
      </c>
      <c r="U77" s="294">
        <f>X74</f>
        <v>549</v>
      </c>
      <c r="V77" s="296">
        <f>Y63</f>
        <v>0</v>
      </c>
      <c r="W77" s="296">
        <f>Z63</f>
        <v>0</v>
      </c>
      <c r="X77" s="296">
        <f>AA63</f>
        <v>0</v>
      </c>
      <c r="Y77" s="296">
        <f>AB63</f>
        <v>0</v>
      </c>
      <c r="Z77" s="294">
        <f>AC74</f>
        <v>2</v>
      </c>
      <c r="AA77" s="294">
        <f>AD74</f>
        <v>112</v>
      </c>
      <c r="AB77" s="446">
        <f>SUM(I77:AA77)</f>
        <v>6521</v>
      </c>
    </row>
    <row r="78" spans="1:31" s="286" customFormat="1" ht="16.5">
      <c r="F78" s="297"/>
      <c r="G78" s="297"/>
    </row>
    <row r="79" spans="1:31" s="286" customFormat="1" ht="16.5">
      <c r="C79" s="300" t="s">
        <v>69</v>
      </c>
      <c r="D79" s="695" t="s">
        <v>70</v>
      </c>
      <c r="E79" s="695"/>
      <c r="F79" s="695"/>
      <c r="G79" s="695"/>
      <c r="H79" s="301" t="s">
        <v>8</v>
      </c>
      <c r="I79" s="696" t="s">
        <v>71</v>
      </c>
      <c r="J79" s="696"/>
      <c r="K79" s="696" t="s">
        <v>72</v>
      </c>
      <c r="L79" s="696"/>
      <c r="M79" s="293" t="s">
        <v>13</v>
      </c>
      <c r="N79" s="293" t="s">
        <v>14</v>
      </c>
      <c r="O79" s="293" t="s">
        <v>15</v>
      </c>
      <c r="P79" s="293" t="s">
        <v>16</v>
      </c>
      <c r="Q79" s="293" t="s">
        <v>17</v>
      </c>
      <c r="R79" s="293" t="s">
        <v>18</v>
      </c>
      <c r="S79" s="293" t="s">
        <v>19</v>
      </c>
      <c r="T79" s="293" t="s">
        <v>20</v>
      </c>
      <c r="U79" s="293" t="s">
        <v>24</v>
      </c>
      <c r="V79" s="293" t="s">
        <v>25</v>
      </c>
      <c r="W79" s="293" t="s">
        <v>26</v>
      </c>
      <c r="X79" s="293" t="s">
        <v>27</v>
      </c>
      <c r="Y79" s="293" t="s">
        <v>28</v>
      </c>
      <c r="Z79" s="293" t="s">
        <v>29</v>
      </c>
      <c r="AA79" s="293" t="s">
        <v>30</v>
      </c>
      <c r="AB79" s="293" t="s">
        <v>31</v>
      </c>
    </row>
    <row r="80" spans="1:31" s="286" customFormat="1" ht="16.5">
      <c r="D80" s="695"/>
      <c r="E80" s="695"/>
      <c r="F80" s="695"/>
      <c r="G80" s="695"/>
      <c r="H80" s="294">
        <f>H74</f>
        <v>9018</v>
      </c>
      <c r="I80" s="697">
        <f>I77+K77</f>
        <v>776</v>
      </c>
      <c r="J80" s="697"/>
      <c r="K80" s="697">
        <f>J77+L77</f>
        <v>1816</v>
      </c>
      <c r="L80" s="697"/>
      <c r="M80" s="294">
        <f>M77</f>
        <v>131</v>
      </c>
      <c r="N80" s="294">
        <f t="shared" ref="N80:R80" si="13">N77</f>
        <v>4</v>
      </c>
      <c r="O80" s="294">
        <f t="shared" si="13"/>
        <v>49</v>
      </c>
      <c r="P80" s="294">
        <f t="shared" si="13"/>
        <v>22</v>
      </c>
      <c r="Q80" s="294">
        <f t="shared" si="13"/>
        <v>17</v>
      </c>
      <c r="R80" s="294">
        <f t="shared" si="13"/>
        <v>2989</v>
      </c>
      <c r="S80" s="294" t="s">
        <v>799</v>
      </c>
      <c r="T80" s="294">
        <f>T77</f>
        <v>54</v>
      </c>
      <c r="U80" s="294">
        <f>U77</f>
        <v>549</v>
      </c>
      <c r="V80" s="512" t="s">
        <v>799</v>
      </c>
      <c r="W80" s="512" t="s">
        <v>799</v>
      </c>
      <c r="X80" s="512" t="s">
        <v>799</v>
      </c>
      <c r="Y80" s="512" t="s">
        <v>799</v>
      </c>
      <c r="Z80" s="294">
        <f>Z77</f>
        <v>2</v>
      </c>
      <c r="AA80" s="294">
        <f>AA77</f>
        <v>112</v>
      </c>
      <c r="AB80" s="294">
        <f>SUM(I80:AA80)</f>
        <v>6521</v>
      </c>
    </row>
    <row r="81" spans="1:31" s="286" customFormat="1" ht="16.5"/>
    <row r="82" spans="1:31" s="286" customFormat="1" ht="16.5"/>
    <row r="83" spans="1:31">
      <c r="A83" s="194" t="s">
        <v>1</v>
      </c>
      <c r="B83" s="188" t="s">
        <v>2</v>
      </c>
      <c r="C83" s="195" t="s">
        <v>3</v>
      </c>
      <c r="D83" s="194" t="s">
        <v>4</v>
      </c>
      <c r="E83" s="194" t="s">
        <v>5</v>
      </c>
      <c r="F83" s="187" t="s">
        <v>6</v>
      </c>
      <c r="G83" s="187" t="s">
        <v>7</v>
      </c>
      <c r="H83" s="187" t="s">
        <v>8</v>
      </c>
      <c r="I83" s="196" t="s">
        <v>9</v>
      </c>
      <c r="J83" s="196" t="s">
        <v>10</v>
      </c>
      <c r="K83" s="196" t="s">
        <v>11</v>
      </c>
      <c r="L83" s="196" t="s">
        <v>12</v>
      </c>
      <c r="M83" s="196" t="s">
        <v>13</v>
      </c>
      <c r="N83" s="196" t="s">
        <v>14</v>
      </c>
      <c r="O83" s="196" t="s">
        <v>15</v>
      </c>
      <c r="P83" s="196" t="s">
        <v>16</v>
      </c>
      <c r="Q83" s="196" t="s">
        <v>17</v>
      </c>
      <c r="R83" s="196" t="s">
        <v>18</v>
      </c>
      <c r="S83" s="196" t="s">
        <v>19</v>
      </c>
      <c r="T83" s="196" t="s">
        <v>20</v>
      </c>
      <c r="U83" s="198" t="s">
        <v>21</v>
      </c>
      <c r="V83" s="198" t="s">
        <v>22</v>
      </c>
      <c r="W83" s="198" t="s">
        <v>23</v>
      </c>
      <c r="X83" s="196" t="s">
        <v>24</v>
      </c>
      <c r="Y83" s="196" t="s">
        <v>25</v>
      </c>
      <c r="Z83" s="196" t="s">
        <v>26</v>
      </c>
      <c r="AA83" s="196" t="s">
        <v>27</v>
      </c>
      <c r="AB83" s="196" t="s">
        <v>28</v>
      </c>
      <c r="AC83" s="196" t="s">
        <v>29</v>
      </c>
      <c r="AD83" s="196" t="s">
        <v>30</v>
      </c>
      <c r="AE83" s="196" t="s">
        <v>31</v>
      </c>
    </row>
    <row r="84" spans="1:31" ht="16.5">
      <c r="A84" s="190">
        <v>1</v>
      </c>
      <c r="B84" s="191">
        <v>18</v>
      </c>
      <c r="C84" s="202">
        <v>422</v>
      </c>
      <c r="D84" s="192" t="s">
        <v>381</v>
      </c>
      <c r="E84" s="192"/>
      <c r="F84" s="201">
        <v>1875</v>
      </c>
      <c r="G84" s="192" t="s">
        <v>33</v>
      </c>
      <c r="H84" s="548">
        <v>479</v>
      </c>
      <c r="I84" s="197">
        <v>0</v>
      </c>
      <c r="J84" s="197">
        <v>49</v>
      </c>
      <c r="K84" s="197">
        <v>6</v>
      </c>
      <c r="L84" s="197">
        <v>13</v>
      </c>
      <c r="M84" s="197">
        <v>199</v>
      </c>
      <c r="N84" s="197">
        <v>2</v>
      </c>
      <c r="O84" s="197">
        <v>1</v>
      </c>
      <c r="P84" s="197">
        <v>0</v>
      </c>
      <c r="Q84" s="197">
        <v>0</v>
      </c>
      <c r="R84" s="197">
        <v>83</v>
      </c>
      <c r="S84" s="197">
        <v>0</v>
      </c>
      <c r="T84" s="197">
        <v>0</v>
      </c>
      <c r="U84" s="199">
        <v>0</v>
      </c>
      <c r="V84" s="199">
        <v>2</v>
      </c>
      <c r="W84" s="199">
        <v>0</v>
      </c>
      <c r="X84" s="197">
        <v>0</v>
      </c>
      <c r="Y84" s="197">
        <v>0</v>
      </c>
      <c r="Z84" s="197">
        <v>0</v>
      </c>
      <c r="AA84" s="197">
        <v>0</v>
      </c>
      <c r="AB84" s="197"/>
      <c r="AC84" s="197">
        <v>0</v>
      </c>
      <c r="AD84" s="197">
        <v>6</v>
      </c>
      <c r="AE84" s="197">
        <f>SUM(I84:AD84)</f>
        <v>361</v>
      </c>
    </row>
    <row r="85" spans="1:31" ht="16.5">
      <c r="A85" s="190">
        <v>2</v>
      </c>
      <c r="B85" s="191">
        <v>18</v>
      </c>
      <c r="C85" s="202">
        <v>422</v>
      </c>
      <c r="D85" s="192" t="s">
        <v>381</v>
      </c>
      <c r="E85" s="192"/>
      <c r="F85" s="201">
        <v>1875</v>
      </c>
      <c r="G85" s="192" t="s">
        <v>34</v>
      </c>
      <c r="H85" s="548">
        <v>479</v>
      </c>
      <c r="I85" s="197">
        <v>2</v>
      </c>
      <c r="J85" s="197">
        <v>41</v>
      </c>
      <c r="K85" s="197">
        <v>2</v>
      </c>
      <c r="L85" s="197">
        <v>17</v>
      </c>
      <c r="M85" s="197">
        <v>203</v>
      </c>
      <c r="N85" s="197">
        <v>1</v>
      </c>
      <c r="O85" s="197">
        <v>3</v>
      </c>
      <c r="P85" s="197">
        <v>0</v>
      </c>
      <c r="Q85" s="197">
        <v>1</v>
      </c>
      <c r="R85" s="197">
        <v>106</v>
      </c>
      <c r="S85" s="197">
        <v>0</v>
      </c>
      <c r="T85" s="197">
        <v>0</v>
      </c>
      <c r="U85" s="199">
        <v>4</v>
      </c>
      <c r="V85" s="199">
        <v>0</v>
      </c>
      <c r="W85" s="199">
        <v>0</v>
      </c>
      <c r="X85" s="197">
        <v>0</v>
      </c>
      <c r="Y85" s="197">
        <v>0</v>
      </c>
      <c r="Z85" s="197">
        <v>0</v>
      </c>
      <c r="AA85" s="197">
        <v>0</v>
      </c>
      <c r="AB85" s="197">
        <v>0</v>
      </c>
      <c r="AC85" s="197">
        <v>0</v>
      </c>
      <c r="AD85" s="197">
        <v>7</v>
      </c>
      <c r="AE85" s="294">
        <f t="shared" ref="AE85:AE89" si="14">SUM(I85:AD85)</f>
        <v>387</v>
      </c>
    </row>
    <row r="86" spans="1:31" ht="16.5">
      <c r="A86" s="190">
        <v>3</v>
      </c>
      <c r="B86" s="191">
        <v>18</v>
      </c>
      <c r="C86" s="202">
        <v>422</v>
      </c>
      <c r="D86" s="192" t="s">
        <v>381</v>
      </c>
      <c r="E86" s="192"/>
      <c r="F86" s="201">
        <v>1876</v>
      </c>
      <c r="G86" s="192" t="s">
        <v>33</v>
      </c>
      <c r="H86" s="548">
        <v>686</v>
      </c>
      <c r="I86" s="197">
        <v>0</v>
      </c>
      <c r="J86" s="197">
        <v>24</v>
      </c>
      <c r="K86" s="197">
        <v>2</v>
      </c>
      <c r="L86" s="197">
        <v>15</v>
      </c>
      <c r="M86" s="197">
        <v>326</v>
      </c>
      <c r="N86" s="197">
        <v>5</v>
      </c>
      <c r="O86" s="197">
        <v>8</v>
      </c>
      <c r="P86" s="197">
        <v>0</v>
      </c>
      <c r="Q86" s="197">
        <v>8</v>
      </c>
      <c r="R86" s="197">
        <v>118</v>
      </c>
      <c r="S86" s="197">
        <v>0</v>
      </c>
      <c r="T86" s="197">
        <v>0</v>
      </c>
      <c r="U86" s="199">
        <v>0</v>
      </c>
      <c r="V86" s="199">
        <v>5</v>
      </c>
      <c r="W86" s="199">
        <v>0</v>
      </c>
      <c r="X86" s="197">
        <v>0</v>
      </c>
      <c r="Y86" s="197">
        <v>0</v>
      </c>
      <c r="Z86" s="197">
        <v>0</v>
      </c>
      <c r="AA86" s="197">
        <v>0</v>
      </c>
      <c r="AB86" s="197">
        <v>0</v>
      </c>
      <c r="AC86" s="197">
        <v>0</v>
      </c>
      <c r="AD86" s="197">
        <v>5</v>
      </c>
      <c r="AE86" s="294">
        <f t="shared" si="14"/>
        <v>516</v>
      </c>
    </row>
    <row r="87" spans="1:31" ht="16.5">
      <c r="A87" s="190">
        <v>4</v>
      </c>
      <c r="B87" s="191">
        <v>18</v>
      </c>
      <c r="C87" s="202">
        <v>422</v>
      </c>
      <c r="D87" s="192" t="s">
        <v>381</v>
      </c>
      <c r="E87" s="192"/>
      <c r="F87" s="201">
        <v>1876</v>
      </c>
      <c r="G87" s="192" t="s">
        <v>34</v>
      </c>
      <c r="H87" s="548">
        <v>685</v>
      </c>
      <c r="I87" s="197">
        <v>0</v>
      </c>
      <c r="J87" s="197">
        <v>41</v>
      </c>
      <c r="K87" s="197">
        <v>7</v>
      </c>
      <c r="L87" s="197">
        <v>16</v>
      </c>
      <c r="M87" s="197">
        <v>321</v>
      </c>
      <c r="N87" s="197">
        <v>5</v>
      </c>
      <c r="O87" s="197">
        <v>5</v>
      </c>
      <c r="P87" s="197">
        <v>0</v>
      </c>
      <c r="Q87" s="197">
        <v>2</v>
      </c>
      <c r="R87" s="197">
        <v>107</v>
      </c>
      <c r="S87" s="197">
        <v>0</v>
      </c>
      <c r="T87" s="197">
        <v>0</v>
      </c>
      <c r="U87" s="199">
        <v>0</v>
      </c>
      <c r="V87" s="199">
        <v>0</v>
      </c>
      <c r="W87" s="199">
        <v>0</v>
      </c>
      <c r="X87" s="197">
        <v>0</v>
      </c>
      <c r="Y87" s="197">
        <v>0</v>
      </c>
      <c r="Z87" s="197">
        <v>0</v>
      </c>
      <c r="AA87" s="197">
        <v>0</v>
      </c>
      <c r="AB87" s="197">
        <v>0</v>
      </c>
      <c r="AC87" s="197">
        <v>0</v>
      </c>
      <c r="AD87" s="197">
        <v>9</v>
      </c>
      <c r="AE87" s="294">
        <f t="shared" si="14"/>
        <v>513</v>
      </c>
    </row>
    <row r="88" spans="1:31" ht="16.5">
      <c r="A88" s="190">
        <v>5</v>
      </c>
      <c r="B88" s="191">
        <v>18</v>
      </c>
      <c r="C88" s="202">
        <v>422</v>
      </c>
      <c r="D88" s="192" t="s">
        <v>381</v>
      </c>
      <c r="E88" s="192"/>
      <c r="F88" s="201">
        <v>1877</v>
      </c>
      <c r="G88" s="192" t="s">
        <v>33</v>
      </c>
      <c r="H88" s="548">
        <v>547</v>
      </c>
      <c r="I88" s="197">
        <v>0</v>
      </c>
      <c r="J88" s="197">
        <v>31</v>
      </c>
      <c r="K88" s="197">
        <v>3</v>
      </c>
      <c r="L88" s="197">
        <v>14</v>
      </c>
      <c r="M88" s="197">
        <v>273</v>
      </c>
      <c r="N88" s="197">
        <v>0</v>
      </c>
      <c r="O88" s="197">
        <v>1</v>
      </c>
      <c r="P88" s="197">
        <v>0</v>
      </c>
      <c r="Q88" s="197">
        <v>1</v>
      </c>
      <c r="R88" s="197">
        <v>104</v>
      </c>
      <c r="S88" s="197">
        <v>0</v>
      </c>
      <c r="T88" s="197">
        <v>0</v>
      </c>
      <c r="U88" s="199">
        <v>0</v>
      </c>
      <c r="V88" s="199">
        <v>0</v>
      </c>
      <c r="W88" s="199">
        <v>0</v>
      </c>
      <c r="X88" s="197">
        <v>0</v>
      </c>
      <c r="Y88" s="197">
        <v>0</v>
      </c>
      <c r="Z88" s="197">
        <v>0</v>
      </c>
      <c r="AA88" s="197">
        <v>0</v>
      </c>
      <c r="AB88" s="197">
        <v>0</v>
      </c>
      <c r="AC88" s="197">
        <v>0</v>
      </c>
      <c r="AD88" s="197">
        <v>6</v>
      </c>
      <c r="AE88" s="294">
        <f t="shared" si="14"/>
        <v>433</v>
      </c>
    </row>
    <row r="89" spans="1:31" ht="17.25" thickBot="1">
      <c r="A89" s="190">
        <v>6</v>
      </c>
      <c r="B89" s="191">
        <v>18</v>
      </c>
      <c r="C89" s="202">
        <v>422</v>
      </c>
      <c r="D89" s="192" t="s">
        <v>381</v>
      </c>
      <c r="E89" s="192"/>
      <c r="F89" s="201">
        <v>1877</v>
      </c>
      <c r="G89" s="192" t="s">
        <v>34</v>
      </c>
      <c r="H89" s="561">
        <v>547</v>
      </c>
      <c r="I89" s="197">
        <v>0</v>
      </c>
      <c r="J89" s="197">
        <v>32</v>
      </c>
      <c r="K89" s="197">
        <v>2</v>
      </c>
      <c r="L89" s="197">
        <v>13</v>
      </c>
      <c r="M89" s="197">
        <v>301</v>
      </c>
      <c r="N89" s="197">
        <v>2</v>
      </c>
      <c r="O89" s="197">
        <v>4</v>
      </c>
      <c r="P89" s="197">
        <v>0</v>
      </c>
      <c r="Q89" s="197">
        <v>1</v>
      </c>
      <c r="R89" s="197">
        <v>89</v>
      </c>
      <c r="S89" s="197">
        <v>0</v>
      </c>
      <c r="T89" s="197">
        <v>0</v>
      </c>
      <c r="U89" s="199">
        <v>0</v>
      </c>
      <c r="V89" s="199">
        <v>2</v>
      </c>
      <c r="W89" s="199">
        <v>0</v>
      </c>
      <c r="X89" s="197">
        <v>0</v>
      </c>
      <c r="Y89" s="197">
        <v>0</v>
      </c>
      <c r="Z89" s="197">
        <v>0</v>
      </c>
      <c r="AA89" s="197">
        <v>0</v>
      </c>
      <c r="AB89" s="197">
        <v>0</v>
      </c>
      <c r="AC89" s="197">
        <v>0</v>
      </c>
      <c r="AD89" s="197">
        <v>6</v>
      </c>
      <c r="AE89" s="294">
        <f t="shared" si="14"/>
        <v>452</v>
      </c>
    </row>
    <row r="90" spans="1:31" ht="16.5">
      <c r="A90" s="186"/>
      <c r="B90" s="186"/>
      <c r="C90" s="203" t="s">
        <v>65</v>
      </c>
      <c r="D90" s="688" t="s">
        <v>66</v>
      </c>
      <c r="E90" s="688"/>
      <c r="F90" s="206"/>
      <c r="G90" s="206"/>
      <c r="H90" s="596">
        <f>SUM(H84:H89)</f>
        <v>3423</v>
      </c>
      <c r="I90" s="205">
        <f>SUM(I84:I89)</f>
        <v>2</v>
      </c>
      <c r="J90" s="302">
        <f t="shared" ref="J90:AD90" si="15">SUM(J84:J89)</f>
        <v>218</v>
      </c>
      <c r="K90" s="302">
        <f t="shared" si="15"/>
        <v>22</v>
      </c>
      <c r="L90" s="302">
        <f t="shared" si="15"/>
        <v>88</v>
      </c>
      <c r="M90" s="302">
        <f t="shared" si="15"/>
        <v>1623</v>
      </c>
      <c r="N90" s="302">
        <f t="shared" si="15"/>
        <v>15</v>
      </c>
      <c r="O90" s="302">
        <f t="shared" si="15"/>
        <v>22</v>
      </c>
      <c r="P90" s="302">
        <f t="shared" si="15"/>
        <v>0</v>
      </c>
      <c r="Q90" s="302">
        <f t="shared" si="15"/>
        <v>13</v>
      </c>
      <c r="R90" s="302">
        <f t="shared" si="15"/>
        <v>607</v>
      </c>
      <c r="S90" s="302">
        <f t="shared" si="15"/>
        <v>0</v>
      </c>
      <c r="T90" s="302">
        <f t="shared" si="15"/>
        <v>0</v>
      </c>
      <c r="U90" s="302">
        <f t="shared" si="15"/>
        <v>4</v>
      </c>
      <c r="V90" s="302">
        <f t="shared" si="15"/>
        <v>9</v>
      </c>
      <c r="W90" s="302">
        <f t="shared" si="15"/>
        <v>0</v>
      </c>
      <c r="X90" s="302">
        <f t="shared" si="15"/>
        <v>0</v>
      </c>
      <c r="Y90" s="302">
        <f t="shared" si="15"/>
        <v>0</v>
      </c>
      <c r="Z90" s="302">
        <f t="shared" si="15"/>
        <v>0</v>
      </c>
      <c r="AA90" s="302">
        <f t="shared" si="15"/>
        <v>0</v>
      </c>
      <c r="AB90" s="302">
        <f t="shared" si="15"/>
        <v>0</v>
      </c>
      <c r="AC90" s="302">
        <f t="shared" si="15"/>
        <v>0</v>
      </c>
      <c r="AD90" s="302">
        <f t="shared" si="15"/>
        <v>39</v>
      </c>
      <c r="AE90" s="302">
        <f>SUM(AE84:AE89)</f>
        <v>2662</v>
      </c>
    </row>
    <row r="91" spans="1:31" ht="16.5">
      <c r="A91" s="186"/>
      <c r="B91" s="186"/>
      <c r="C91" s="186"/>
      <c r="D91" s="186"/>
      <c r="E91" s="186"/>
      <c r="F91" s="200"/>
      <c r="G91" s="200"/>
      <c r="H91" s="186"/>
      <c r="I91" s="186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9"/>
      <c r="V91" s="199"/>
      <c r="W91" s="199"/>
      <c r="X91" s="197"/>
      <c r="Y91" s="197"/>
      <c r="Z91" s="197"/>
      <c r="AA91" s="197"/>
      <c r="AB91" s="197"/>
      <c r="AC91" s="197"/>
      <c r="AD91" s="197"/>
      <c r="AE91" s="197"/>
    </row>
    <row r="92" spans="1:31" ht="16.5">
      <c r="A92" s="186"/>
      <c r="B92" s="186"/>
      <c r="C92" s="203" t="s">
        <v>67</v>
      </c>
      <c r="D92" s="689" t="s">
        <v>68</v>
      </c>
      <c r="E92" s="690"/>
      <c r="F92" s="690"/>
      <c r="G92" s="691"/>
      <c r="H92" s="204" t="s">
        <v>8</v>
      </c>
      <c r="I92" s="293" t="s">
        <v>9</v>
      </c>
      <c r="J92" s="293" t="s">
        <v>10</v>
      </c>
      <c r="K92" s="293" t="s">
        <v>11</v>
      </c>
      <c r="L92" s="293" t="s">
        <v>12</v>
      </c>
      <c r="M92" s="293" t="s">
        <v>13</v>
      </c>
      <c r="N92" s="293" t="s">
        <v>14</v>
      </c>
      <c r="O92" s="293" t="s">
        <v>15</v>
      </c>
      <c r="P92" s="293" t="s">
        <v>16</v>
      </c>
      <c r="Q92" s="293" t="s">
        <v>17</v>
      </c>
      <c r="R92" s="293" t="s">
        <v>18</v>
      </c>
      <c r="S92" s="293" t="s">
        <v>19</v>
      </c>
      <c r="T92" s="293" t="s">
        <v>20</v>
      </c>
      <c r="U92" s="293" t="s">
        <v>24</v>
      </c>
      <c r="V92" s="293" t="s">
        <v>25</v>
      </c>
      <c r="W92" s="293" t="s">
        <v>26</v>
      </c>
      <c r="X92" s="293" t="s">
        <v>27</v>
      </c>
      <c r="Y92" s="293" t="s">
        <v>28</v>
      </c>
      <c r="Z92" s="293" t="s">
        <v>29</v>
      </c>
      <c r="AA92" s="293" t="s">
        <v>30</v>
      </c>
      <c r="AB92" s="293" t="s">
        <v>31</v>
      </c>
      <c r="AC92" s="197"/>
      <c r="AD92" s="197"/>
      <c r="AE92" s="197"/>
    </row>
    <row r="93" spans="1:31" ht="16.5">
      <c r="A93" s="186"/>
      <c r="B93" s="186"/>
      <c r="C93" s="186"/>
      <c r="D93" s="692"/>
      <c r="E93" s="693"/>
      <c r="F93" s="693"/>
      <c r="G93" s="694"/>
      <c r="H93" s="197">
        <v>3567</v>
      </c>
      <c r="I93" s="197">
        <f>I90+2</f>
        <v>4</v>
      </c>
      <c r="J93" s="197">
        <f>J90+5</f>
        <v>223</v>
      </c>
      <c r="K93" s="197">
        <f>K90+2</f>
        <v>24</v>
      </c>
      <c r="L93" s="197">
        <f>L90+4</f>
        <v>92</v>
      </c>
      <c r="M93" s="197">
        <f>M90</f>
        <v>1623</v>
      </c>
      <c r="N93" s="294">
        <f t="shared" ref="N93:T93" si="16">N90</f>
        <v>15</v>
      </c>
      <c r="O93" s="294">
        <f t="shared" si="16"/>
        <v>22</v>
      </c>
      <c r="P93" s="294">
        <f t="shared" si="16"/>
        <v>0</v>
      </c>
      <c r="Q93" s="294">
        <f t="shared" si="16"/>
        <v>13</v>
      </c>
      <c r="R93" s="294">
        <f t="shared" si="16"/>
        <v>607</v>
      </c>
      <c r="S93" s="294">
        <f t="shared" si="16"/>
        <v>0</v>
      </c>
      <c r="T93" s="294">
        <f t="shared" si="16"/>
        <v>0</v>
      </c>
      <c r="U93" s="199"/>
      <c r="V93" s="199"/>
      <c r="W93" s="199"/>
      <c r="X93" s="197"/>
      <c r="Y93" s="197"/>
      <c r="Z93" s="197">
        <v>0</v>
      </c>
      <c r="AA93" s="197">
        <v>39</v>
      </c>
      <c r="AB93" s="197">
        <f>SUM(I93:AA93)</f>
        <v>2662</v>
      </c>
      <c r="AC93" s="197"/>
      <c r="AD93" s="197"/>
      <c r="AE93" s="197"/>
    </row>
    <row r="94" spans="1:31" ht="16.5">
      <c r="A94" s="186"/>
      <c r="B94" s="186"/>
      <c r="C94" s="186"/>
      <c r="D94" s="186"/>
      <c r="E94" s="186"/>
      <c r="F94" s="200"/>
      <c r="G94" s="200"/>
      <c r="H94" s="186"/>
      <c r="I94" s="186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9"/>
      <c r="V94" s="199"/>
      <c r="W94" s="199"/>
      <c r="X94" s="197"/>
      <c r="Y94" s="197"/>
      <c r="Z94" s="197"/>
      <c r="AA94" s="197"/>
      <c r="AB94" s="197"/>
      <c r="AC94" s="197"/>
      <c r="AD94" s="197"/>
      <c r="AE94" s="197"/>
    </row>
    <row r="95" spans="1:31" ht="16.5">
      <c r="A95" s="186"/>
      <c r="B95" s="186"/>
      <c r="C95" s="203" t="s">
        <v>69</v>
      </c>
      <c r="D95" s="695" t="s">
        <v>70</v>
      </c>
      <c r="E95" s="695"/>
      <c r="F95" s="695"/>
      <c r="G95" s="695"/>
      <c r="H95" s="204"/>
      <c r="I95" s="696" t="s">
        <v>71</v>
      </c>
      <c r="J95" s="696"/>
      <c r="K95" s="696" t="s">
        <v>72</v>
      </c>
      <c r="L95" s="696"/>
      <c r="M95" s="293" t="s">
        <v>13</v>
      </c>
      <c r="N95" s="293" t="s">
        <v>14</v>
      </c>
      <c r="O95" s="293" t="s">
        <v>15</v>
      </c>
      <c r="P95" s="293" t="s">
        <v>16</v>
      </c>
      <c r="Q95" s="293" t="s">
        <v>17</v>
      </c>
      <c r="R95" s="293" t="s">
        <v>18</v>
      </c>
      <c r="S95" s="293" t="s">
        <v>19</v>
      </c>
      <c r="T95" s="293" t="s">
        <v>20</v>
      </c>
      <c r="U95" s="293" t="s">
        <v>24</v>
      </c>
      <c r="V95" s="293" t="s">
        <v>25</v>
      </c>
      <c r="W95" s="293" t="s">
        <v>26</v>
      </c>
      <c r="X95" s="293" t="s">
        <v>27</v>
      </c>
      <c r="Y95" s="293" t="s">
        <v>28</v>
      </c>
      <c r="Z95" s="293" t="s">
        <v>29</v>
      </c>
      <c r="AA95" s="293" t="s">
        <v>30</v>
      </c>
      <c r="AB95" s="293" t="s">
        <v>31</v>
      </c>
      <c r="AC95" s="197"/>
      <c r="AD95" s="197"/>
      <c r="AE95" s="197"/>
    </row>
    <row r="96" spans="1:31" ht="16.5">
      <c r="A96" s="186"/>
      <c r="B96" s="186"/>
      <c r="C96" s="186"/>
      <c r="D96" s="695"/>
      <c r="E96" s="695"/>
      <c r="F96" s="695"/>
      <c r="G96" s="695"/>
      <c r="H96" s="197"/>
      <c r="I96" s="697">
        <f>I93+K93</f>
        <v>28</v>
      </c>
      <c r="J96" s="697"/>
      <c r="K96" s="697">
        <f>J93+L93</f>
        <v>315</v>
      </c>
      <c r="L96" s="697"/>
      <c r="M96" s="294">
        <f>M93</f>
        <v>1623</v>
      </c>
      <c r="N96" s="294">
        <f t="shared" ref="N96:R96" si="17">N93</f>
        <v>15</v>
      </c>
      <c r="O96" s="294">
        <f t="shared" si="17"/>
        <v>22</v>
      </c>
      <c r="P96" s="294" t="s">
        <v>799</v>
      </c>
      <c r="Q96" s="294">
        <f t="shared" si="17"/>
        <v>13</v>
      </c>
      <c r="R96" s="294">
        <f t="shared" si="17"/>
        <v>607</v>
      </c>
      <c r="S96" s="512" t="s">
        <v>799</v>
      </c>
      <c r="T96" s="512" t="s">
        <v>799</v>
      </c>
      <c r="U96" s="512" t="s">
        <v>799</v>
      </c>
      <c r="V96" s="512" t="s">
        <v>799</v>
      </c>
      <c r="W96" s="512" t="s">
        <v>799</v>
      </c>
      <c r="X96" s="512" t="s">
        <v>799</v>
      </c>
      <c r="Y96" s="512" t="s">
        <v>799</v>
      </c>
      <c r="Z96" s="294">
        <v>0</v>
      </c>
      <c r="AA96" s="294">
        <v>39</v>
      </c>
      <c r="AB96" s="294">
        <f>SUM(I96:AA96)</f>
        <v>2662</v>
      </c>
      <c r="AC96" s="205"/>
      <c r="AD96" s="205"/>
      <c r="AE96" s="205"/>
    </row>
    <row r="97" spans="1:32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</row>
    <row r="99" spans="1:32" s="286" customFormat="1" ht="25.5">
      <c r="A99" s="460" t="s">
        <v>1</v>
      </c>
      <c r="B99" s="461" t="s">
        <v>2</v>
      </c>
      <c r="C99" s="462" t="s">
        <v>3</v>
      </c>
      <c r="D99" s="460" t="s">
        <v>4</v>
      </c>
      <c r="E99" s="460" t="s">
        <v>5</v>
      </c>
      <c r="F99" s="463" t="s">
        <v>6</v>
      </c>
      <c r="G99" s="463" t="s">
        <v>7</v>
      </c>
      <c r="H99" s="463" t="s">
        <v>8</v>
      </c>
      <c r="I99" s="464" t="s">
        <v>9</v>
      </c>
      <c r="J99" s="464" t="s">
        <v>10</v>
      </c>
      <c r="K99" s="464" t="s">
        <v>11</v>
      </c>
      <c r="L99" s="464" t="s">
        <v>12</v>
      </c>
      <c r="M99" s="464" t="s">
        <v>13</v>
      </c>
      <c r="N99" s="464" t="s">
        <v>14</v>
      </c>
      <c r="O99" s="465" t="s">
        <v>15</v>
      </c>
      <c r="P99" s="464" t="s">
        <v>16</v>
      </c>
      <c r="Q99" s="465" t="s">
        <v>17</v>
      </c>
      <c r="R99" s="464" t="s">
        <v>18</v>
      </c>
      <c r="S99" s="465" t="s">
        <v>19</v>
      </c>
      <c r="T99" s="464" t="s">
        <v>20</v>
      </c>
      <c r="U99" s="443" t="s">
        <v>21</v>
      </c>
      <c r="V99" s="443" t="s">
        <v>22</v>
      </c>
      <c r="W99" s="465" t="s">
        <v>23</v>
      </c>
      <c r="X99" s="465" t="s">
        <v>24</v>
      </c>
      <c r="Y99" s="465" t="s">
        <v>25</v>
      </c>
      <c r="Z99" s="465" t="s">
        <v>26</v>
      </c>
      <c r="AA99" s="465" t="s">
        <v>27</v>
      </c>
      <c r="AB99" s="465" t="s">
        <v>28</v>
      </c>
      <c r="AC99" s="464" t="s">
        <v>29</v>
      </c>
      <c r="AD99" s="464" t="s">
        <v>30</v>
      </c>
      <c r="AE99" s="464" t="s">
        <v>31</v>
      </c>
    </row>
    <row r="100" spans="1:32" s="286" customFormat="1" ht="16.5">
      <c r="A100" s="287">
        <v>1</v>
      </c>
      <c r="B100" s="288">
        <v>18</v>
      </c>
      <c r="C100" s="299">
        <v>473</v>
      </c>
      <c r="D100" s="289" t="s">
        <v>752</v>
      </c>
      <c r="E100" s="289" t="s">
        <v>752</v>
      </c>
      <c r="F100" s="278">
        <v>2057</v>
      </c>
      <c r="G100" s="559" t="s">
        <v>33</v>
      </c>
      <c r="H100" s="605">
        <v>440</v>
      </c>
      <c r="I100" s="406">
        <v>0</v>
      </c>
      <c r="J100" s="406">
        <v>107</v>
      </c>
      <c r="K100" s="406">
        <v>0</v>
      </c>
      <c r="L100" s="406">
        <v>25</v>
      </c>
      <c r="M100" s="406">
        <v>65</v>
      </c>
      <c r="N100" s="406">
        <v>5</v>
      </c>
      <c r="O100" s="296"/>
      <c r="P100" s="406">
        <v>110</v>
      </c>
      <c r="Q100" s="296"/>
      <c r="R100" s="406">
        <v>40</v>
      </c>
      <c r="S100" s="296"/>
      <c r="T100" s="406">
        <v>0</v>
      </c>
      <c r="U100" s="467">
        <v>0</v>
      </c>
      <c r="V100" s="467">
        <v>0</v>
      </c>
      <c r="W100" s="296"/>
      <c r="X100" s="296"/>
      <c r="Y100" s="296"/>
      <c r="Z100" s="296"/>
      <c r="AA100" s="296"/>
      <c r="AB100" s="296"/>
      <c r="AC100" s="406">
        <v>0</v>
      </c>
      <c r="AD100" s="406">
        <v>4</v>
      </c>
      <c r="AE100" s="294">
        <f>SUM(I100:AD100)</f>
        <v>356</v>
      </c>
    </row>
    <row r="101" spans="1:32" s="286" customFormat="1" ht="16.5">
      <c r="A101" s="287">
        <v>2</v>
      </c>
      <c r="B101" s="288">
        <v>18</v>
      </c>
      <c r="C101" s="299">
        <v>473</v>
      </c>
      <c r="D101" s="289" t="s">
        <v>752</v>
      </c>
      <c r="E101" s="289" t="s">
        <v>752</v>
      </c>
      <c r="F101" s="468">
        <v>2057</v>
      </c>
      <c r="G101" s="606" t="s">
        <v>33</v>
      </c>
      <c r="H101" s="606">
        <v>440</v>
      </c>
      <c r="I101" s="406">
        <v>0</v>
      </c>
      <c r="J101" s="406">
        <v>106</v>
      </c>
      <c r="K101" s="406">
        <v>1</v>
      </c>
      <c r="L101" s="406">
        <v>25</v>
      </c>
      <c r="M101" s="406">
        <v>50</v>
      </c>
      <c r="N101" s="406">
        <v>5</v>
      </c>
      <c r="O101" s="296"/>
      <c r="P101" s="406">
        <v>107</v>
      </c>
      <c r="Q101" s="296"/>
      <c r="R101" s="406">
        <v>61</v>
      </c>
      <c r="S101" s="296"/>
      <c r="T101" s="406">
        <v>0</v>
      </c>
      <c r="U101" s="467">
        <v>0</v>
      </c>
      <c r="V101" s="467">
        <v>2</v>
      </c>
      <c r="W101" s="296"/>
      <c r="X101" s="296"/>
      <c r="Y101" s="296"/>
      <c r="Z101" s="296"/>
      <c r="AA101" s="296"/>
      <c r="AB101" s="296"/>
      <c r="AC101" s="406">
        <v>0</v>
      </c>
      <c r="AD101" s="406">
        <v>6</v>
      </c>
      <c r="AE101" s="294">
        <f>SUM(I101:AD101)</f>
        <v>363</v>
      </c>
    </row>
    <row r="102" spans="1:32" s="286" customFormat="1" ht="16.5">
      <c r="A102" s="287">
        <v>3</v>
      </c>
      <c r="B102" s="288">
        <v>18</v>
      </c>
      <c r="C102" s="299">
        <v>473</v>
      </c>
      <c r="D102" s="289" t="s">
        <v>752</v>
      </c>
      <c r="E102" s="289" t="s">
        <v>752</v>
      </c>
      <c r="F102" s="468">
        <v>2058</v>
      </c>
      <c r="G102" s="606" t="s">
        <v>34</v>
      </c>
      <c r="H102" s="605">
        <v>745</v>
      </c>
      <c r="I102" s="406">
        <v>0</v>
      </c>
      <c r="J102" s="406">
        <v>197</v>
      </c>
      <c r="K102" s="406">
        <v>3</v>
      </c>
      <c r="L102" s="406">
        <v>44</v>
      </c>
      <c r="M102" s="406">
        <v>54</v>
      </c>
      <c r="N102" s="406">
        <v>15</v>
      </c>
      <c r="O102" s="296"/>
      <c r="P102" s="406">
        <v>184</v>
      </c>
      <c r="Q102" s="296"/>
      <c r="R102" s="406">
        <v>88</v>
      </c>
      <c r="S102" s="296"/>
      <c r="T102" s="406">
        <v>0</v>
      </c>
      <c r="U102" s="467">
        <v>0</v>
      </c>
      <c r="V102" s="467">
        <v>6</v>
      </c>
      <c r="W102" s="296"/>
      <c r="X102" s="296"/>
      <c r="Y102" s="296"/>
      <c r="Z102" s="296"/>
      <c r="AA102" s="296"/>
      <c r="AB102" s="296"/>
      <c r="AC102" s="406">
        <v>1</v>
      </c>
      <c r="AD102" s="406">
        <v>8</v>
      </c>
      <c r="AE102" s="294">
        <f>SUM(I102:AD102)</f>
        <v>600</v>
      </c>
    </row>
    <row r="103" spans="1:32" s="286" customFormat="1" ht="16.5">
      <c r="A103" s="287">
        <v>4</v>
      </c>
      <c r="B103" s="288">
        <v>18</v>
      </c>
      <c r="C103" s="299">
        <v>473</v>
      </c>
      <c r="D103" s="289" t="s">
        <v>752</v>
      </c>
      <c r="E103" s="289" t="s">
        <v>752</v>
      </c>
      <c r="F103" s="468">
        <v>2058</v>
      </c>
      <c r="G103" s="606" t="s">
        <v>35</v>
      </c>
      <c r="H103" s="605">
        <v>744</v>
      </c>
      <c r="I103" s="406">
        <v>2</v>
      </c>
      <c r="J103" s="406">
        <v>222</v>
      </c>
      <c r="K103" s="406">
        <v>6</v>
      </c>
      <c r="L103" s="406">
        <v>26</v>
      </c>
      <c r="M103" s="406">
        <v>75</v>
      </c>
      <c r="N103" s="406">
        <v>15</v>
      </c>
      <c r="O103" s="296"/>
      <c r="P103" s="406">
        <v>149</v>
      </c>
      <c r="Q103" s="296"/>
      <c r="R103" s="406">
        <v>50</v>
      </c>
      <c r="S103" s="296"/>
      <c r="T103" s="406">
        <v>0</v>
      </c>
      <c r="U103" s="467">
        <v>0</v>
      </c>
      <c r="V103" s="467">
        <v>13</v>
      </c>
      <c r="W103" s="296"/>
      <c r="X103" s="296"/>
      <c r="Y103" s="296"/>
      <c r="Z103" s="296"/>
      <c r="AA103" s="296"/>
      <c r="AB103" s="296"/>
      <c r="AC103" s="406">
        <v>0</v>
      </c>
      <c r="AD103" s="406">
        <v>15</v>
      </c>
      <c r="AE103" s="294">
        <f>SUM(I103:AD103)</f>
        <v>573</v>
      </c>
    </row>
    <row r="104" spans="1:32" s="286" customFormat="1" ht="16.5">
      <c r="A104" s="287">
        <v>5</v>
      </c>
      <c r="B104" s="288">
        <v>18</v>
      </c>
      <c r="C104" s="299">
        <v>473</v>
      </c>
      <c r="D104" s="289" t="s">
        <v>752</v>
      </c>
      <c r="E104" s="289" t="s">
        <v>752</v>
      </c>
      <c r="F104" s="468">
        <v>2059</v>
      </c>
      <c r="G104" s="559" t="s">
        <v>33</v>
      </c>
      <c r="H104" s="606">
        <v>288</v>
      </c>
      <c r="I104" s="294"/>
      <c r="J104" s="294"/>
      <c r="K104" s="294"/>
      <c r="L104" s="294"/>
      <c r="M104" s="294"/>
      <c r="N104" s="294"/>
      <c r="O104" s="296"/>
      <c r="P104" s="294"/>
      <c r="Q104" s="296"/>
      <c r="R104" s="294"/>
      <c r="S104" s="296"/>
      <c r="T104" s="294"/>
      <c r="U104" s="289"/>
      <c r="V104" s="289"/>
      <c r="W104" s="296"/>
      <c r="X104" s="296"/>
      <c r="Y104" s="296"/>
      <c r="Z104" s="296"/>
      <c r="AA104" s="296"/>
      <c r="AB104" s="296"/>
      <c r="AC104" s="294"/>
      <c r="AD104" s="294"/>
      <c r="AE104" s="294">
        <f t="shared" ref="AE104" si="18">SUM(I104:AD104)</f>
        <v>0</v>
      </c>
      <c r="AF104" s="286" t="s">
        <v>853</v>
      </c>
    </row>
    <row r="105" spans="1:32" s="286" customFormat="1" ht="16.5">
      <c r="C105" s="300" t="s">
        <v>65</v>
      </c>
      <c r="D105" s="688" t="s">
        <v>66</v>
      </c>
      <c r="E105" s="688"/>
      <c r="F105" s="440"/>
      <c r="G105" s="440"/>
      <c r="H105" s="440">
        <f t="shared" ref="H105:AE105" si="19">SUM(H100:H104)</f>
        <v>2657</v>
      </c>
      <c r="I105" s="302">
        <f t="shared" si="19"/>
        <v>2</v>
      </c>
      <c r="J105" s="302">
        <f t="shared" si="19"/>
        <v>632</v>
      </c>
      <c r="K105" s="302">
        <f t="shared" si="19"/>
        <v>10</v>
      </c>
      <c r="L105" s="302">
        <f t="shared" si="19"/>
        <v>120</v>
      </c>
      <c r="M105" s="302">
        <f t="shared" si="19"/>
        <v>244</v>
      </c>
      <c r="N105" s="302">
        <f t="shared" si="19"/>
        <v>40</v>
      </c>
      <c r="O105" s="346">
        <f t="shared" si="19"/>
        <v>0</v>
      </c>
      <c r="P105" s="302">
        <f t="shared" si="19"/>
        <v>550</v>
      </c>
      <c r="Q105" s="346">
        <f t="shared" si="19"/>
        <v>0</v>
      </c>
      <c r="R105" s="302">
        <f t="shared" si="19"/>
        <v>239</v>
      </c>
      <c r="S105" s="346">
        <f t="shared" si="19"/>
        <v>0</v>
      </c>
      <c r="T105" s="302">
        <f t="shared" si="19"/>
        <v>0</v>
      </c>
      <c r="U105" s="302">
        <f t="shared" si="19"/>
        <v>0</v>
      </c>
      <c r="V105" s="302">
        <f t="shared" si="19"/>
        <v>21</v>
      </c>
      <c r="W105" s="346">
        <f t="shared" si="19"/>
        <v>0</v>
      </c>
      <c r="X105" s="346">
        <f t="shared" si="19"/>
        <v>0</v>
      </c>
      <c r="Y105" s="346">
        <f t="shared" si="19"/>
        <v>0</v>
      </c>
      <c r="Z105" s="346">
        <f t="shared" si="19"/>
        <v>0</v>
      </c>
      <c r="AA105" s="346">
        <f t="shared" si="19"/>
        <v>0</v>
      </c>
      <c r="AB105" s="346">
        <f t="shared" si="19"/>
        <v>0</v>
      </c>
      <c r="AC105" s="302">
        <f t="shared" si="19"/>
        <v>1</v>
      </c>
      <c r="AD105" s="302">
        <f t="shared" si="19"/>
        <v>33</v>
      </c>
      <c r="AE105" s="302">
        <f t="shared" si="19"/>
        <v>1892</v>
      </c>
    </row>
    <row r="106" spans="1:32" s="286" customFormat="1" ht="16.5">
      <c r="F106" s="297"/>
      <c r="G106" s="297"/>
    </row>
    <row r="107" spans="1:32" s="286" customFormat="1" ht="16.5">
      <c r="C107" s="300" t="s">
        <v>67</v>
      </c>
      <c r="D107" s="689" t="s">
        <v>68</v>
      </c>
      <c r="E107" s="690"/>
      <c r="F107" s="690"/>
      <c r="G107" s="691"/>
      <c r="H107" s="301" t="s">
        <v>8</v>
      </c>
      <c r="I107" s="293" t="s">
        <v>9</v>
      </c>
      <c r="J107" s="293" t="s">
        <v>10</v>
      </c>
      <c r="K107" s="293" t="s">
        <v>11</v>
      </c>
      <c r="L107" s="293" t="s">
        <v>12</v>
      </c>
      <c r="M107" s="293" t="s">
        <v>13</v>
      </c>
      <c r="N107" s="293" t="s">
        <v>14</v>
      </c>
      <c r="O107" s="293" t="s">
        <v>15</v>
      </c>
      <c r="P107" s="293" t="s">
        <v>16</v>
      </c>
      <c r="Q107" s="293" t="s">
        <v>17</v>
      </c>
      <c r="R107" s="293" t="s">
        <v>18</v>
      </c>
      <c r="S107" s="295" t="s">
        <v>19</v>
      </c>
      <c r="T107" s="293" t="s">
        <v>20</v>
      </c>
      <c r="U107" s="295" t="s">
        <v>24</v>
      </c>
      <c r="V107" s="295" t="s">
        <v>25</v>
      </c>
      <c r="W107" s="295" t="s">
        <v>26</v>
      </c>
      <c r="X107" s="295" t="s">
        <v>27</v>
      </c>
      <c r="Y107" s="295" t="s">
        <v>28</v>
      </c>
      <c r="Z107" s="293" t="s">
        <v>29</v>
      </c>
      <c r="AA107" s="293" t="s">
        <v>30</v>
      </c>
      <c r="AB107" s="293" t="s">
        <v>31</v>
      </c>
    </row>
    <row r="108" spans="1:32" s="286" customFormat="1" ht="16.5">
      <c r="D108" s="692"/>
      <c r="E108" s="693"/>
      <c r="F108" s="693"/>
      <c r="G108" s="694"/>
      <c r="H108" s="294">
        <f>H105</f>
        <v>2657</v>
      </c>
      <c r="I108" s="294">
        <f>I105</f>
        <v>2</v>
      </c>
      <c r="J108" s="294">
        <f>J105+11</f>
        <v>643</v>
      </c>
      <c r="K108" s="294">
        <f>K105</f>
        <v>10</v>
      </c>
      <c r="L108" s="294">
        <f>L105+10</f>
        <v>130</v>
      </c>
      <c r="M108" s="294">
        <f t="shared" ref="M108:T108" si="20">M105</f>
        <v>244</v>
      </c>
      <c r="N108" s="294">
        <f t="shared" si="20"/>
        <v>40</v>
      </c>
      <c r="O108" s="294">
        <f t="shared" si="20"/>
        <v>0</v>
      </c>
      <c r="P108" s="294">
        <f t="shared" si="20"/>
        <v>550</v>
      </c>
      <c r="Q108" s="294">
        <f t="shared" si="20"/>
        <v>0</v>
      </c>
      <c r="R108" s="294">
        <f t="shared" si="20"/>
        <v>239</v>
      </c>
      <c r="S108" s="296">
        <f t="shared" si="20"/>
        <v>0</v>
      </c>
      <c r="T108" s="294">
        <f t="shared" si="20"/>
        <v>0</v>
      </c>
      <c r="U108" s="296"/>
      <c r="V108" s="296">
        <f>Y100</f>
        <v>0</v>
      </c>
      <c r="W108" s="296">
        <f>Z100</f>
        <v>0</v>
      </c>
      <c r="X108" s="296">
        <f>AA100</f>
        <v>0</v>
      </c>
      <c r="Y108" s="296">
        <f>AB100</f>
        <v>0</v>
      </c>
      <c r="Z108" s="294">
        <f>AC105</f>
        <v>1</v>
      </c>
      <c r="AA108" s="294">
        <f>AD105</f>
        <v>33</v>
      </c>
      <c r="AB108" s="294">
        <f>SUM(I108:AA108)</f>
        <v>1892</v>
      </c>
    </row>
    <row r="109" spans="1:32" s="286" customFormat="1" ht="16.5">
      <c r="F109" s="297"/>
      <c r="G109" s="297"/>
    </row>
    <row r="110" spans="1:32" s="286" customFormat="1" ht="16.5">
      <c r="C110" s="300" t="s">
        <v>69</v>
      </c>
      <c r="D110" s="695" t="s">
        <v>70</v>
      </c>
      <c r="E110" s="695"/>
      <c r="F110" s="695"/>
      <c r="G110" s="695"/>
      <c r="H110" s="301" t="s">
        <v>8</v>
      </c>
      <c r="I110" s="696" t="s">
        <v>71</v>
      </c>
      <c r="J110" s="696"/>
      <c r="K110" s="696" t="s">
        <v>72</v>
      </c>
      <c r="L110" s="696"/>
      <c r="M110" s="293" t="s">
        <v>13</v>
      </c>
      <c r="N110" s="293" t="s">
        <v>14</v>
      </c>
      <c r="O110" s="293" t="s">
        <v>15</v>
      </c>
      <c r="P110" s="293" t="s">
        <v>16</v>
      </c>
      <c r="Q110" s="293" t="s">
        <v>17</v>
      </c>
      <c r="R110" s="293" t="s">
        <v>18</v>
      </c>
      <c r="S110" s="293" t="s">
        <v>19</v>
      </c>
      <c r="T110" s="293" t="s">
        <v>20</v>
      </c>
      <c r="U110" s="293" t="s">
        <v>24</v>
      </c>
      <c r="V110" s="293" t="s">
        <v>25</v>
      </c>
      <c r="W110" s="293" t="s">
        <v>26</v>
      </c>
      <c r="X110" s="293" t="s">
        <v>27</v>
      </c>
      <c r="Y110" s="293" t="s">
        <v>28</v>
      </c>
      <c r="Z110" s="293" t="s">
        <v>29</v>
      </c>
      <c r="AA110" s="293" t="s">
        <v>30</v>
      </c>
      <c r="AB110" s="293" t="s">
        <v>31</v>
      </c>
    </row>
    <row r="111" spans="1:32" s="286" customFormat="1" ht="16.5">
      <c r="D111" s="695"/>
      <c r="E111" s="695"/>
      <c r="F111" s="695"/>
      <c r="G111" s="695"/>
      <c r="H111" s="294">
        <f>H105</f>
        <v>2657</v>
      </c>
      <c r="I111" s="697">
        <f>I108+K108</f>
        <v>12</v>
      </c>
      <c r="J111" s="697"/>
      <c r="K111" s="697">
        <f>J108+L108</f>
        <v>773</v>
      </c>
      <c r="L111" s="697"/>
      <c r="M111" s="294">
        <f>M108</f>
        <v>244</v>
      </c>
      <c r="N111" s="294">
        <f t="shared" ref="N111:R111" si="21">N108</f>
        <v>40</v>
      </c>
      <c r="O111" s="294">
        <f t="shared" si="21"/>
        <v>0</v>
      </c>
      <c r="P111" s="294">
        <f t="shared" si="21"/>
        <v>550</v>
      </c>
      <c r="Q111" s="294" t="s">
        <v>799</v>
      </c>
      <c r="R111" s="294">
        <f t="shared" si="21"/>
        <v>239</v>
      </c>
      <c r="S111" s="294" t="s">
        <v>799</v>
      </c>
      <c r="T111" s="294">
        <f>T108</f>
        <v>0</v>
      </c>
      <c r="U111" s="512" t="s">
        <v>799</v>
      </c>
      <c r="V111" s="512" t="s">
        <v>799</v>
      </c>
      <c r="W111" s="512" t="s">
        <v>799</v>
      </c>
      <c r="X111" s="512" t="s">
        <v>799</v>
      </c>
      <c r="Y111" s="512" t="s">
        <v>799</v>
      </c>
      <c r="Z111" s="294">
        <f>Z108</f>
        <v>1</v>
      </c>
      <c r="AA111" s="294">
        <f>AA108</f>
        <v>33</v>
      </c>
      <c r="AB111" s="294">
        <f>SUM(I111:AA111)</f>
        <v>1892</v>
      </c>
    </row>
    <row r="112" spans="1:32" s="286" customFormat="1" ht="16.5"/>
    <row r="114" spans="1:31" s="189" customFormat="1" ht="16.5">
      <c r="A114" s="194" t="s">
        <v>1</v>
      </c>
      <c r="B114" s="188" t="s">
        <v>2</v>
      </c>
      <c r="C114" s="195" t="s">
        <v>3</v>
      </c>
      <c r="D114" s="194" t="s">
        <v>4</v>
      </c>
      <c r="E114" s="194" t="s">
        <v>5</v>
      </c>
      <c r="F114" s="187" t="s">
        <v>6</v>
      </c>
      <c r="G114" s="187" t="s">
        <v>7</v>
      </c>
      <c r="H114" s="187" t="s">
        <v>8</v>
      </c>
      <c r="I114" s="196" t="s">
        <v>9</v>
      </c>
      <c r="J114" s="196" t="s">
        <v>10</v>
      </c>
      <c r="K114" s="196" t="s">
        <v>11</v>
      </c>
      <c r="L114" s="196" t="s">
        <v>12</v>
      </c>
      <c r="M114" s="196" t="s">
        <v>13</v>
      </c>
      <c r="N114" s="196" t="s">
        <v>14</v>
      </c>
      <c r="O114" s="196" t="s">
        <v>15</v>
      </c>
      <c r="P114" s="196" t="s">
        <v>16</v>
      </c>
      <c r="Q114" s="196" t="s">
        <v>17</v>
      </c>
      <c r="R114" s="196" t="s">
        <v>18</v>
      </c>
      <c r="S114" s="196" t="s">
        <v>19</v>
      </c>
      <c r="T114" s="196" t="s">
        <v>20</v>
      </c>
      <c r="U114" s="198" t="s">
        <v>21</v>
      </c>
      <c r="V114" s="198" t="s">
        <v>22</v>
      </c>
      <c r="W114" s="295" t="s">
        <v>23</v>
      </c>
      <c r="X114" s="293" t="s">
        <v>24</v>
      </c>
      <c r="Y114" s="293" t="s">
        <v>25</v>
      </c>
      <c r="Z114" s="293" t="s">
        <v>26</v>
      </c>
      <c r="AA114" s="293" t="s">
        <v>27</v>
      </c>
      <c r="AB114" s="293" t="s">
        <v>28</v>
      </c>
      <c r="AC114" s="196" t="s">
        <v>29</v>
      </c>
      <c r="AD114" s="196" t="s">
        <v>30</v>
      </c>
      <c r="AE114" s="196" t="s">
        <v>31</v>
      </c>
    </row>
    <row r="115" spans="1:31" s="189" customFormat="1" ht="16.5">
      <c r="A115" s="190">
        <v>1</v>
      </c>
      <c r="B115" s="191">
        <v>18</v>
      </c>
      <c r="C115" s="202">
        <v>106</v>
      </c>
      <c r="D115" s="192" t="s">
        <v>751</v>
      </c>
      <c r="E115" s="289" t="s">
        <v>751</v>
      </c>
      <c r="F115" s="201">
        <v>2175</v>
      </c>
      <c r="G115" s="192" t="s">
        <v>33</v>
      </c>
      <c r="H115" s="193">
        <v>624</v>
      </c>
      <c r="I115" s="197">
        <v>1</v>
      </c>
      <c r="J115" s="197">
        <v>198</v>
      </c>
      <c r="K115" s="197">
        <v>4</v>
      </c>
      <c r="L115" s="197">
        <v>0</v>
      </c>
      <c r="M115" s="197">
        <v>238</v>
      </c>
      <c r="N115" s="197">
        <v>0</v>
      </c>
      <c r="O115" s="197">
        <v>0</v>
      </c>
      <c r="P115" s="197">
        <v>0</v>
      </c>
      <c r="Q115" s="197">
        <v>0</v>
      </c>
      <c r="R115" s="197">
        <v>51</v>
      </c>
      <c r="S115" s="197">
        <v>0</v>
      </c>
      <c r="T115" s="197">
        <v>0</v>
      </c>
      <c r="U115" s="199">
        <v>0</v>
      </c>
      <c r="V115" s="199">
        <v>0</v>
      </c>
      <c r="AC115" s="197">
        <v>0</v>
      </c>
      <c r="AD115" s="197">
        <v>4</v>
      </c>
      <c r="AE115" s="197">
        <v>496</v>
      </c>
    </row>
    <row r="116" spans="1:31" s="189" customFormat="1" ht="16.5">
      <c r="A116" s="190">
        <v>1</v>
      </c>
      <c r="B116" s="191">
        <v>18</v>
      </c>
      <c r="C116" s="202">
        <v>106</v>
      </c>
      <c r="D116" s="289" t="s">
        <v>751</v>
      </c>
      <c r="E116" s="289" t="s">
        <v>751</v>
      </c>
      <c r="F116" s="201">
        <v>2175</v>
      </c>
      <c r="G116" s="549" t="s">
        <v>34</v>
      </c>
      <c r="H116" s="193">
        <v>624</v>
      </c>
      <c r="I116" s="197">
        <v>0</v>
      </c>
      <c r="J116" s="197">
        <v>186</v>
      </c>
      <c r="K116" s="197">
        <v>3</v>
      </c>
      <c r="L116" s="197">
        <v>0</v>
      </c>
      <c r="M116" s="197">
        <v>274</v>
      </c>
      <c r="N116" s="197">
        <v>0</v>
      </c>
      <c r="O116" s="197">
        <v>0</v>
      </c>
      <c r="P116" s="197">
        <v>0</v>
      </c>
      <c r="Q116" s="197">
        <v>0</v>
      </c>
      <c r="R116" s="197">
        <v>35</v>
      </c>
      <c r="S116" s="197">
        <v>0</v>
      </c>
      <c r="T116" s="197">
        <v>0</v>
      </c>
      <c r="U116" s="199">
        <v>0</v>
      </c>
      <c r="V116" s="199">
        <v>0</v>
      </c>
      <c r="AC116" s="197">
        <v>0</v>
      </c>
      <c r="AD116" s="197">
        <v>12</v>
      </c>
      <c r="AE116" s="197">
        <v>510</v>
      </c>
    </row>
    <row r="117" spans="1:31" s="189" customFormat="1" ht="16.5">
      <c r="C117" s="203" t="s">
        <v>65</v>
      </c>
      <c r="D117" s="688" t="s">
        <v>66</v>
      </c>
      <c r="E117" s="688"/>
      <c r="F117" s="206"/>
      <c r="G117" s="206"/>
      <c r="H117" s="205">
        <f>SUM(H115:H116)</f>
        <v>1248</v>
      </c>
      <c r="I117" s="205">
        <f>I116+I115</f>
        <v>1</v>
      </c>
      <c r="J117" s="302">
        <f t="shared" ref="J117:AE117" si="22">J116+J115</f>
        <v>384</v>
      </c>
      <c r="K117" s="302">
        <f t="shared" si="22"/>
        <v>7</v>
      </c>
      <c r="L117" s="302">
        <f t="shared" si="22"/>
        <v>0</v>
      </c>
      <c r="M117" s="302">
        <f t="shared" si="22"/>
        <v>512</v>
      </c>
      <c r="N117" s="302">
        <f t="shared" si="22"/>
        <v>0</v>
      </c>
      <c r="O117" s="302">
        <f t="shared" si="22"/>
        <v>0</v>
      </c>
      <c r="P117" s="302">
        <f t="shared" si="22"/>
        <v>0</v>
      </c>
      <c r="Q117" s="302">
        <f t="shared" si="22"/>
        <v>0</v>
      </c>
      <c r="R117" s="302">
        <f t="shared" si="22"/>
        <v>86</v>
      </c>
      <c r="S117" s="302">
        <f t="shared" si="22"/>
        <v>0</v>
      </c>
      <c r="T117" s="302">
        <f t="shared" si="22"/>
        <v>0</v>
      </c>
      <c r="U117" s="302">
        <f t="shared" si="22"/>
        <v>0</v>
      </c>
      <c r="V117" s="302">
        <f t="shared" si="22"/>
        <v>0</v>
      </c>
      <c r="W117" s="302">
        <f t="shared" si="22"/>
        <v>0</v>
      </c>
      <c r="X117" s="302">
        <f t="shared" si="22"/>
        <v>0</v>
      </c>
      <c r="Y117" s="302">
        <f t="shared" si="22"/>
        <v>0</v>
      </c>
      <c r="Z117" s="302">
        <f t="shared" si="22"/>
        <v>0</v>
      </c>
      <c r="AA117" s="302">
        <f t="shared" si="22"/>
        <v>0</v>
      </c>
      <c r="AB117" s="302">
        <f t="shared" si="22"/>
        <v>0</v>
      </c>
      <c r="AC117" s="302">
        <f t="shared" si="22"/>
        <v>0</v>
      </c>
      <c r="AD117" s="302">
        <f t="shared" si="22"/>
        <v>16</v>
      </c>
      <c r="AE117" s="302">
        <f t="shared" si="22"/>
        <v>1006</v>
      </c>
    </row>
    <row r="118" spans="1:31" s="189" customFormat="1" ht="16.5">
      <c r="F118" s="200"/>
      <c r="G118" s="200"/>
    </row>
    <row r="119" spans="1:31" s="189" customFormat="1" ht="16.5">
      <c r="C119" s="203" t="s">
        <v>67</v>
      </c>
      <c r="D119" s="689" t="s">
        <v>68</v>
      </c>
      <c r="E119" s="690"/>
      <c r="F119" s="690"/>
      <c r="G119" s="691"/>
      <c r="H119" s="204" t="s">
        <v>8</v>
      </c>
      <c r="I119" s="196" t="s">
        <v>9</v>
      </c>
      <c r="J119" s="196" t="s">
        <v>10</v>
      </c>
      <c r="K119" s="196" t="s">
        <v>11</v>
      </c>
      <c r="L119" s="196" t="s">
        <v>12</v>
      </c>
      <c r="M119" s="196" t="s">
        <v>13</v>
      </c>
      <c r="N119" s="196" t="s">
        <v>14</v>
      </c>
      <c r="O119" s="196" t="s">
        <v>15</v>
      </c>
      <c r="P119" s="196" t="s">
        <v>16</v>
      </c>
      <c r="Q119" s="196" t="s">
        <v>17</v>
      </c>
      <c r="R119" s="196" t="s">
        <v>18</v>
      </c>
      <c r="S119" s="196" t="s">
        <v>19</v>
      </c>
      <c r="T119" s="196" t="s">
        <v>20</v>
      </c>
      <c r="U119" s="293" t="s">
        <v>24</v>
      </c>
      <c r="V119" s="293" t="s">
        <v>25</v>
      </c>
      <c r="W119" s="293" t="s">
        <v>26</v>
      </c>
      <c r="X119" s="293" t="s">
        <v>27</v>
      </c>
      <c r="Y119" s="293" t="s">
        <v>28</v>
      </c>
      <c r="Z119" s="196" t="s">
        <v>29</v>
      </c>
      <c r="AA119" s="196" t="s">
        <v>30</v>
      </c>
      <c r="AB119" s="196" t="s">
        <v>31</v>
      </c>
    </row>
    <row r="120" spans="1:31" s="189" customFormat="1" ht="16.5">
      <c r="D120" s="692"/>
      <c r="E120" s="693"/>
      <c r="F120" s="693"/>
      <c r="G120" s="694"/>
      <c r="H120" s="197">
        <v>1248</v>
      </c>
      <c r="I120" s="197">
        <v>1</v>
      </c>
      <c r="J120" s="197">
        <v>384</v>
      </c>
      <c r="K120" s="197">
        <v>7</v>
      </c>
      <c r="L120" s="197">
        <v>0</v>
      </c>
      <c r="M120" s="197">
        <v>512</v>
      </c>
      <c r="N120" s="197">
        <v>0</v>
      </c>
      <c r="O120" s="197">
        <v>0</v>
      </c>
      <c r="P120" s="197">
        <v>0</v>
      </c>
      <c r="Q120" s="197">
        <v>0</v>
      </c>
      <c r="R120" s="197">
        <v>86</v>
      </c>
      <c r="S120" s="197">
        <v>0</v>
      </c>
      <c r="T120" s="197">
        <v>0</v>
      </c>
      <c r="Z120" s="197">
        <v>0</v>
      </c>
      <c r="AA120" s="197">
        <v>16</v>
      </c>
      <c r="AB120" s="197">
        <v>1006</v>
      </c>
    </row>
    <row r="121" spans="1:31" s="189" customFormat="1" ht="16.5">
      <c r="F121" s="200"/>
      <c r="G121" s="200"/>
    </row>
    <row r="122" spans="1:31" s="189" customFormat="1" ht="16.5">
      <c r="C122" s="203" t="s">
        <v>69</v>
      </c>
      <c r="D122" s="695" t="s">
        <v>70</v>
      </c>
      <c r="E122" s="695"/>
      <c r="F122" s="695"/>
      <c r="G122" s="695"/>
      <c r="H122" s="204" t="s">
        <v>8</v>
      </c>
      <c r="I122" s="696" t="s">
        <v>71</v>
      </c>
      <c r="J122" s="696"/>
      <c r="K122" s="696" t="s">
        <v>72</v>
      </c>
      <c r="L122" s="696"/>
      <c r="M122" s="196" t="s">
        <v>13</v>
      </c>
      <c r="N122" s="196" t="s">
        <v>14</v>
      </c>
      <c r="O122" s="196" t="s">
        <v>15</v>
      </c>
      <c r="P122" s="196" t="s">
        <v>16</v>
      </c>
      <c r="Q122" s="196" t="s">
        <v>17</v>
      </c>
      <c r="R122" s="196" t="s">
        <v>18</v>
      </c>
      <c r="S122" s="196" t="s">
        <v>19</v>
      </c>
      <c r="T122" s="196" t="s">
        <v>20</v>
      </c>
      <c r="U122" s="293" t="s">
        <v>24</v>
      </c>
      <c r="V122" s="293" t="s">
        <v>25</v>
      </c>
      <c r="W122" s="293" t="s">
        <v>26</v>
      </c>
      <c r="X122" s="293" t="s">
        <v>27</v>
      </c>
      <c r="Y122" s="293" t="s">
        <v>28</v>
      </c>
      <c r="Z122" s="196" t="s">
        <v>29</v>
      </c>
      <c r="AA122" s="196" t="s">
        <v>30</v>
      </c>
      <c r="AB122" s="196" t="s">
        <v>31</v>
      </c>
    </row>
    <row r="123" spans="1:31" s="189" customFormat="1" ht="16.5">
      <c r="D123" s="695"/>
      <c r="E123" s="695"/>
      <c r="F123" s="695"/>
      <c r="G123" s="695"/>
      <c r="H123" s="197">
        <v>1248</v>
      </c>
      <c r="I123" s="697">
        <v>8</v>
      </c>
      <c r="J123" s="697"/>
      <c r="K123" s="697">
        <v>384</v>
      </c>
      <c r="L123" s="697"/>
      <c r="M123" s="197">
        <v>512</v>
      </c>
      <c r="N123" s="197" t="s">
        <v>799</v>
      </c>
      <c r="O123" s="197" t="s">
        <v>799</v>
      </c>
      <c r="P123" s="197" t="s">
        <v>799</v>
      </c>
      <c r="Q123" s="197" t="s">
        <v>799</v>
      </c>
      <c r="R123" s="197">
        <v>86</v>
      </c>
      <c r="S123" s="512" t="s">
        <v>799</v>
      </c>
      <c r="T123" s="512" t="s">
        <v>799</v>
      </c>
      <c r="U123" s="512" t="s">
        <v>799</v>
      </c>
      <c r="V123" s="512" t="s">
        <v>799</v>
      </c>
      <c r="W123" s="512" t="s">
        <v>799</v>
      </c>
      <c r="X123" s="512" t="s">
        <v>799</v>
      </c>
      <c r="Y123" s="512" t="s">
        <v>799</v>
      </c>
      <c r="Z123" s="197">
        <v>0</v>
      </c>
      <c r="AA123" s="197">
        <v>16</v>
      </c>
      <c r="AB123" s="197">
        <v>1006</v>
      </c>
    </row>
    <row r="126" spans="1:31" s="286" customFormat="1" ht="16.5">
      <c r="A126" s="291" t="s">
        <v>1</v>
      </c>
      <c r="B126" s="475" t="s">
        <v>2</v>
      </c>
      <c r="C126" s="292" t="s">
        <v>3</v>
      </c>
      <c r="D126" s="291" t="s">
        <v>4</v>
      </c>
      <c r="E126" s="291" t="s">
        <v>5</v>
      </c>
      <c r="F126" s="284" t="s">
        <v>6</v>
      </c>
      <c r="G126" s="284" t="s">
        <v>7</v>
      </c>
      <c r="H126" s="284" t="s">
        <v>8</v>
      </c>
      <c r="I126" s="293" t="s">
        <v>9</v>
      </c>
      <c r="J126" s="293" t="s">
        <v>10</v>
      </c>
      <c r="K126" s="293" t="s">
        <v>11</v>
      </c>
      <c r="L126" s="293" t="s">
        <v>12</v>
      </c>
      <c r="M126" s="293" t="s">
        <v>13</v>
      </c>
      <c r="N126" s="293" t="s">
        <v>14</v>
      </c>
      <c r="O126" s="293" t="s">
        <v>15</v>
      </c>
      <c r="P126" s="293" t="s">
        <v>16</v>
      </c>
      <c r="Q126" s="293" t="s">
        <v>17</v>
      </c>
      <c r="R126" s="293" t="s">
        <v>18</v>
      </c>
      <c r="S126" s="293" t="s">
        <v>19</v>
      </c>
      <c r="T126" s="293" t="s">
        <v>20</v>
      </c>
      <c r="U126" s="295" t="s">
        <v>21</v>
      </c>
      <c r="V126" s="295" t="s">
        <v>22</v>
      </c>
      <c r="W126" s="295" t="s">
        <v>23</v>
      </c>
      <c r="X126" s="293" t="s">
        <v>24</v>
      </c>
      <c r="Y126" s="293" t="s">
        <v>25</v>
      </c>
      <c r="Z126" s="293" t="s">
        <v>26</v>
      </c>
      <c r="AA126" s="293" t="s">
        <v>27</v>
      </c>
      <c r="AB126" s="293" t="s">
        <v>28</v>
      </c>
      <c r="AC126" s="293" t="s">
        <v>29</v>
      </c>
      <c r="AD126" s="293" t="s">
        <v>30</v>
      </c>
      <c r="AE126" s="293" t="s">
        <v>31</v>
      </c>
    </row>
    <row r="127" spans="1:31" s="286" customFormat="1" ht="16.5">
      <c r="A127" s="287">
        <v>1</v>
      </c>
      <c r="B127" s="476">
        <v>18</v>
      </c>
      <c r="C127" s="299">
        <v>513</v>
      </c>
      <c r="D127" s="289" t="s">
        <v>779</v>
      </c>
      <c r="E127" s="289"/>
      <c r="F127" s="298">
        <v>2190</v>
      </c>
      <c r="G127" s="289" t="s">
        <v>33</v>
      </c>
      <c r="H127" s="290">
        <v>414</v>
      </c>
      <c r="I127" s="294">
        <v>0</v>
      </c>
      <c r="J127" s="294">
        <v>108</v>
      </c>
      <c r="K127" s="294">
        <v>14</v>
      </c>
      <c r="L127" s="294">
        <v>2</v>
      </c>
      <c r="M127" s="294">
        <v>7</v>
      </c>
      <c r="N127" s="294">
        <v>0</v>
      </c>
      <c r="O127" s="294">
        <v>0</v>
      </c>
      <c r="P127" s="294">
        <v>69</v>
      </c>
      <c r="Q127" s="294">
        <v>6</v>
      </c>
      <c r="R127" s="294">
        <v>69</v>
      </c>
      <c r="S127" s="294">
        <v>0</v>
      </c>
      <c r="T127" s="294">
        <v>7</v>
      </c>
      <c r="U127" s="296">
        <v>0</v>
      </c>
      <c r="V127" s="296">
        <v>0</v>
      </c>
      <c r="W127" s="296"/>
      <c r="X127" s="294"/>
      <c r="Y127" s="294"/>
      <c r="Z127" s="294"/>
      <c r="AA127" s="294"/>
      <c r="AB127" s="294"/>
      <c r="AC127" s="294">
        <v>0</v>
      </c>
      <c r="AD127" s="294">
        <v>2</v>
      </c>
      <c r="AE127" s="294">
        <f>SUM(I127:AD127)</f>
        <v>284</v>
      </c>
    </row>
    <row r="128" spans="1:31" s="286" customFormat="1" ht="16.5">
      <c r="A128" s="287">
        <v>2</v>
      </c>
      <c r="B128" s="476">
        <v>18</v>
      </c>
      <c r="C128" s="299">
        <v>513</v>
      </c>
      <c r="D128" s="289" t="s">
        <v>779</v>
      </c>
      <c r="E128" s="289"/>
      <c r="F128" s="298">
        <v>2190</v>
      </c>
      <c r="G128" s="289" t="s">
        <v>34</v>
      </c>
      <c r="H128" s="290">
        <v>413</v>
      </c>
      <c r="I128" s="294">
        <v>0</v>
      </c>
      <c r="J128" s="294">
        <v>105</v>
      </c>
      <c r="K128" s="294">
        <v>15</v>
      </c>
      <c r="L128" s="294">
        <v>1</v>
      </c>
      <c r="M128" s="294">
        <v>7</v>
      </c>
      <c r="N128" s="294">
        <v>0</v>
      </c>
      <c r="O128" s="294">
        <v>0</v>
      </c>
      <c r="P128" s="294">
        <v>93</v>
      </c>
      <c r="Q128" s="294">
        <v>5</v>
      </c>
      <c r="R128" s="294">
        <v>92</v>
      </c>
      <c r="S128" s="294">
        <v>0</v>
      </c>
      <c r="T128" s="294">
        <v>2</v>
      </c>
      <c r="U128" s="296">
        <v>0</v>
      </c>
      <c r="V128" s="296">
        <v>0</v>
      </c>
      <c r="W128" s="296"/>
      <c r="X128" s="294"/>
      <c r="Y128" s="294"/>
      <c r="Z128" s="294"/>
      <c r="AA128" s="294"/>
      <c r="AB128" s="294"/>
      <c r="AC128" s="294">
        <v>1</v>
      </c>
      <c r="AD128" s="294">
        <v>1</v>
      </c>
      <c r="AE128" s="294">
        <f t="shared" ref="AE128:AE139" si="23">SUM(I128:AD128)</f>
        <v>322</v>
      </c>
    </row>
    <row r="129" spans="1:31" s="286" customFormat="1" ht="16.5">
      <c r="A129" s="287">
        <v>3</v>
      </c>
      <c r="B129" s="476">
        <v>18</v>
      </c>
      <c r="C129" s="299">
        <v>513</v>
      </c>
      <c r="D129" s="289" t="s">
        <v>779</v>
      </c>
      <c r="E129" s="289"/>
      <c r="F129" s="298">
        <v>2191</v>
      </c>
      <c r="G129" s="289" t="s">
        <v>33</v>
      </c>
      <c r="H129" s="290">
        <v>550</v>
      </c>
      <c r="I129" s="294">
        <v>1</v>
      </c>
      <c r="J129" s="294">
        <v>113</v>
      </c>
      <c r="K129" s="294">
        <v>42</v>
      </c>
      <c r="L129" s="294">
        <v>1</v>
      </c>
      <c r="M129" s="294">
        <v>7</v>
      </c>
      <c r="N129" s="294">
        <v>0</v>
      </c>
      <c r="O129" s="294">
        <v>0</v>
      </c>
      <c r="P129" s="294">
        <v>103</v>
      </c>
      <c r="Q129" s="294">
        <v>4</v>
      </c>
      <c r="R129" s="294">
        <v>118</v>
      </c>
      <c r="S129" s="294">
        <v>0</v>
      </c>
      <c r="T129" s="294">
        <v>10</v>
      </c>
      <c r="U129" s="296">
        <v>0</v>
      </c>
      <c r="V129" s="296">
        <v>0</v>
      </c>
      <c r="W129" s="296"/>
      <c r="X129" s="294"/>
      <c r="Y129" s="294"/>
      <c r="Z129" s="294"/>
      <c r="AA129" s="294"/>
      <c r="AB129" s="294"/>
      <c r="AC129" s="294">
        <v>0</v>
      </c>
      <c r="AD129" s="294">
        <v>7</v>
      </c>
      <c r="AE129" s="294">
        <f t="shared" si="23"/>
        <v>406</v>
      </c>
    </row>
    <row r="130" spans="1:31" s="286" customFormat="1" ht="16.5">
      <c r="A130" s="287">
        <v>4</v>
      </c>
      <c r="B130" s="476">
        <v>18</v>
      </c>
      <c r="C130" s="299">
        <v>513</v>
      </c>
      <c r="D130" s="289" t="s">
        <v>779</v>
      </c>
      <c r="E130" s="289"/>
      <c r="F130" s="298">
        <v>2191</v>
      </c>
      <c r="G130" s="289" t="s">
        <v>34</v>
      </c>
      <c r="H130" s="290">
        <v>549</v>
      </c>
      <c r="I130" s="294">
        <v>2</v>
      </c>
      <c r="J130" s="294">
        <v>107</v>
      </c>
      <c r="K130" s="294">
        <v>39</v>
      </c>
      <c r="L130" s="294">
        <v>2</v>
      </c>
      <c r="M130" s="294">
        <v>7</v>
      </c>
      <c r="N130" s="294">
        <v>0</v>
      </c>
      <c r="O130" s="294">
        <v>0</v>
      </c>
      <c r="P130" s="294">
        <v>96</v>
      </c>
      <c r="Q130" s="294">
        <v>12</v>
      </c>
      <c r="R130" s="294">
        <v>109</v>
      </c>
      <c r="S130" s="294">
        <v>0</v>
      </c>
      <c r="T130" s="294">
        <v>11</v>
      </c>
      <c r="U130" s="296">
        <v>2</v>
      </c>
      <c r="V130" s="296">
        <v>0</v>
      </c>
      <c r="W130" s="296"/>
      <c r="X130" s="294"/>
      <c r="Y130" s="294"/>
      <c r="Z130" s="294"/>
      <c r="AA130" s="294"/>
      <c r="AB130" s="294"/>
      <c r="AC130" s="294">
        <v>0</v>
      </c>
      <c r="AD130" s="294">
        <v>3</v>
      </c>
      <c r="AE130" s="294">
        <f t="shared" si="23"/>
        <v>390</v>
      </c>
    </row>
    <row r="131" spans="1:31" s="286" customFormat="1" ht="16.5">
      <c r="A131" s="287">
        <v>5</v>
      </c>
      <c r="B131" s="476">
        <v>18</v>
      </c>
      <c r="C131" s="299">
        <v>513</v>
      </c>
      <c r="D131" s="289" t="s">
        <v>779</v>
      </c>
      <c r="E131" s="289"/>
      <c r="F131" s="298">
        <v>2192</v>
      </c>
      <c r="G131" s="289" t="s">
        <v>33</v>
      </c>
      <c r="H131" s="290">
        <v>621</v>
      </c>
      <c r="I131" s="294">
        <v>0</v>
      </c>
      <c r="J131" s="294">
        <v>153</v>
      </c>
      <c r="K131" s="294">
        <v>41</v>
      </c>
      <c r="L131" s="294">
        <v>1</v>
      </c>
      <c r="M131" s="294">
        <v>2</v>
      </c>
      <c r="N131" s="294">
        <v>0</v>
      </c>
      <c r="O131" s="294">
        <v>0</v>
      </c>
      <c r="P131" s="294">
        <v>92</v>
      </c>
      <c r="Q131" s="294">
        <v>8</v>
      </c>
      <c r="R131" s="294">
        <v>125</v>
      </c>
      <c r="S131" s="294">
        <v>0</v>
      </c>
      <c r="T131" s="294">
        <v>5</v>
      </c>
      <c r="U131" s="296">
        <v>0</v>
      </c>
      <c r="V131" s="296">
        <v>0</v>
      </c>
      <c r="W131" s="296"/>
      <c r="X131" s="294"/>
      <c r="Y131" s="294"/>
      <c r="Z131" s="294"/>
      <c r="AA131" s="294"/>
      <c r="AB131" s="294"/>
      <c r="AC131" s="294">
        <v>0</v>
      </c>
      <c r="AD131" s="294">
        <v>1</v>
      </c>
      <c r="AE131" s="294">
        <f t="shared" si="23"/>
        <v>428</v>
      </c>
    </row>
    <row r="132" spans="1:31" s="286" customFormat="1" ht="16.5">
      <c r="A132" s="287">
        <v>6</v>
      </c>
      <c r="B132" s="476">
        <v>18</v>
      </c>
      <c r="C132" s="299">
        <v>513</v>
      </c>
      <c r="D132" s="289" t="s">
        <v>779</v>
      </c>
      <c r="E132" s="289"/>
      <c r="F132" s="298">
        <v>2192</v>
      </c>
      <c r="G132" s="289" t="s">
        <v>34</v>
      </c>
      <c r="H132" s="290">
        <v>621</v>
      </c>
      <c r="I132" s="294">
        <v>1</v>
      </c>
      <c r="J132" s="294">
        <v>162</v>
      </c>
      <c r="K132" s="294">
        <v>36</v>
      </c>
      <c r="L132" s="294">
        <v>2</v>
      </c>
      <c r="M132" s="294">
        <v>1</v>
      </c>
      <c r="N132" s="294">
        <v>0</v>
      </c>
      <c r="O132" s="294">
        <v>0</v>
      </c>
      <c r="P132" s="294">
        <v>118</v>
      </c>
      <c r="Q132" s="294">
        <v>1</v>
      </c>
      <c r="R132" s="294">
        <v>118</v>
      </c>
      <c r="S132" s="294">
        <v>0</v>
      </c>
      <c r="T132" s="294">
        <v>4</v>
      </c>
      <c r="U132" s="296">
        <v>0</v>
      </c>
      <c r="V132" s="296">
        <v>0</v>
      </c>
      <c r="W132" s="296"/>
      <c r="X132" s="294"/>
      <c r="Y132" s="294"/>
      <c r="Z132" s="294"/>
      <c r="AA132" s="294"/>
      <c r="AB132" s="294"/>
      <c r="AC132" s="294">
        <v>0</v>
      </c>
      <c r="AD132" s="294">
        <v>1</v>
      </c>
      <c r="AE132" s="294">
        <f t="shared" si="23"/>
        <v>444</v>
      </c>
    </row>
    <row r="133" spans="1:31" s="286" customFormat="1" ht="16.5">
      <c r="A133" s="287">
        <v>7</v>
      </c>
      <c r="B133" s="476">
        <v>18</v>
      </c>
      <c r="C133" s="299">
        <v>513</v>
      </c>
      <c r="D133" s="289" t="s">
        <v>779</v>
      </c>
      <c r="E133" s="289"/>
      <c r="F133" s="298">
        <v>2193</v>
      </c>
      <c r="G133" s="289" t="s">
        <v>33</v>
      </c>
      <c r="H133" s="290">
        <v>522</v>
      </c>
      <c r="I133" s="294">
        <v>1</v>
      </c>
      <c r="J133" s="294">
        <v>105</v>
      </c>
      <c r="K133" s="294">
        <v>20</v>
      </c>
      <c r="L133" s="294">
        <v>0</v>
      </c>
      <c r="M133" s="294">
        <v>1</v>
      </c>
      <c r="N133" s="294">
        <v>0</v>
      </c>
      <c r="O133" s="294">
        <v>0</v>
      </c>
      <c r="P133" s="294">
        <v>113</v>
      </c>
      <c r="Q133" s="294">
        <v>0</v>
      </c>
      <c r="R133" s="294">
        <v>120</v>
      </c>
      <c r="S133" s="294">
        <v>0</v>
      </c>
      <c r="T133" s="294">
        <v>6</v>
      </c>
      <c r="U133" s="296">
        <v>0</v>
      </c>
      <c r="V133" s="296">
        <v>0</v>
      </c>
      <c r="W133" s="296"/>
      <c r="X133" s="294"/>
      <c r="Y133" s="294"/>
      <c r="Z133" s="294"/>
      <c r="AA133" s="294"/>
      <c r="AB133" s="294"/>
      <c r="AC133" s="294">
        <v>0</v>
      </c>
      <c r="AD133" s="294"/>
      <c r="AE133" s="294">
        <f t="shared" si="23"/>
        <v>366</v>
      </c>
    </row>
    <row r="134" spans="1:31" s="286" customFormat="1" ht="16.5">
      <c r="A134" s="287">
        <v>8</v>
      </c>
      <c r="B134" s="476">
        <v>18</v>
      </c>
      <c r="C134" s="299">
        <v>513</v>
      </c>
      <c r="D134" s="289" t="s">
        <v>779</v>
      </c>
      <c r="E134" s="289"/>
      <c r="F134" s="298">
        <v>2193</v>
      </c>
      <c r="G134" s="289" t="s">
        <v>34</v>
      </c>
      <c r="H134" s="290">
        <v>522</v>
      </c>
      <c r="I134" s="294">
        <v>2</v>
      </c>
      <c r="J134" s="294">
        <v>109</v>
      </c>
      <c r="K134" s="294">
        <v>26</v>
      </c>
      <c r="L134" s="294">
        <v>0</v>
      </c>
      <c r="M134" s="294">
        <v>11</v>
      </c>
      <c r="N134" s="294">
        <v>0</v>
      </c>
      <c r="O134" s="294">
        <v>0</v>
      </c>
      <c r="P134" s="294">
        <v>109</v>
      </c>
      <c r="Q134" s="294">
        <v>3</v>
      </c>
      <c r="R134" s="294">
        <v>108</v>
      </c>
      <c r="S134" s="294">
        <v>0</v>
      </c>
      <c r="T134" s="294">
        <v>7</v>
      </c>
      <c r="U134" s="296">
        <v>0</v>
      </c>
      <c r="V134" s="296"/>
      <c r="W134" s="296"/>
      <c r="X134" s="294"/>
      <c r="Y134" s="294"/>
      <c r="Z134" s="294"/>
      <c r="AA134" s="294"/>
      <c r="AB134" s="294"/>
      <c r="AC134" s="294">
        <v>0</v>
      </c>
      <c r="AD134" s="294">
        <v>0</v>
      </c>
      <c r="AE134" s="294">
        <f t="shared" si="23"/>
        <v>375</v>
      </c>
    </row>
    <row r="135" spans="1:31" s="286" customFormat="1" ht="16.5">
      <c r="A135" s="287">
        <v>9</v>
      </c>
      <c r="B135" s="476">
        <v>18</v>
      </c>
      <c r="C135" s="299">
        <v>513</v>
      </c>
      <c r="D135" s="289" t="s">
        <v>779</v>
      </c>
      <c r="E135" s="289"/>
      <c r="F135" s="298">
        <v>2194</v>
      </c>
      <c r="G135" s="289" t="s">
        <v>33</v>
      </c>
      <c r="H135" s="290">
        <v>670</v>
      </c>
      <c r="I135" s="294">
        <v>2</v>
      </c>
      <c r="J135" s="294">
        <v>300</v>
      </c>
      <c r="K135" s="294">
        <v>50</v>
      </c>
      <c r="L135" s="294">
        <v>0</v>
      </c>
      <c r="M135" s="294">
        <v>4</v>
      </c>
      <c r="N135" s="294">
        <v>0</v>
      </c>
      <c r="O135" s="294">
        <v>0</v>
      </c>
      <c r="P135" s="294">
        <v>100</v>
      </c>
      <c r="Q135" s="294">
        <v>2</v>
      </c>
      <c r="R135" s="294">
        <v>45</v>
      </c>
      <c r="S135" s="294">
        <v>0</v>
      </c>
      <c r="T135" s="294">
        <v>8</v>
      </c>
      <c r="U135" s="296">
        <v>2</v>
      </c>
      <c r="V135" s="296">
        <v>0</v>
      </c>
      <c r="W135" s="296"/>
      <c r="X135" s="294"/>
      <c r="Y135" s="294"/>
      <c r="Z135" s="294"/>
      <c r="AA135" s="294"/>
      <c r="AB135" s="294"/>
      <c r="AC135" s="294">
        <v>0</v>
      </c>
      <c r="AD135" s="294">
        <v>3</v>
      </c>
      <c r="AE135" s="294">
        <f t="shared" si="23"/>
        <v>516</v>
      </c>
    </row>
    <row r="136" spans="1:31" s="286" customFormat="1" ht="16.5">
      <c r="A136" s="287">
        <v>10</v>
      </c>
      <c r="B136" s="476">
        <v>18</v>
      </c>
      <c r="C136" s="299">
        <v>513</v>
      </c>
      <c r="D136" s="289" t="s">
        <v>779</v>
      </c>
      <c r="E136" s="289"/>
      <c r="F136" s="298">
        <v>2195</v>
      </c>
      <c r="G136" s="289" t="s">
        <v>33</v>
      </c>
      <c r="H136" s="290">
        <v>561</v>
      </c>
      <c r="I136" s="294">
        <v>0</v>
      </c>
      <c r="J136" s="294">
        <v>189</v>
      </c>
      <c r="K136" s="294">
        <v>55</v>
      </c>
      <c r="L136" s="294">
        <v>1</v>
      </c>
      <c r="M136" s="294">
        <v>1</v>
      </c>
      <c r="N136" s="294">
        <v>1</v>
      </c>
      <c r="O136" s="294">
        <v>0</v>
      </c>
      <c r="P136" s="294">
        <v>136</v>
      </c>
      <c r="Q136" s="294">
        <v>1</v>
      </c>
      <c r="R136" s="294">
        <v>39</v>
      </c>
      <c r="S136" s="294">
        <v>0</v>
      </c>
      <c r="T136" s="294">
        <v>1</v>
      </c>
      <c r="U136" s="296">
        <v>0</v>
      </c>
      <c r="V136" s="296">
        <v>1</v>
      </c>
      <c r="W136" s="296"/>
      <c r="X136" s="294"/>
      <c r="Y136" s="294"/>
      <c r="Z136" s="294"/>
      <c r="AA136" s="294"/>
      <c r="AB136" s="294"/>
      <c r="AC136" s="294">
        <v>0</v>
      </c>
      <c r="AD136" s="294">
        <v>7</v>
      </c>
      <c r="AE136" s="294">
        <f t="shared" si="23"/>
        <v>432</v>
      </c>
    </row>
    <row r="137" spans="1:31" s="286" customFormat="1" ht="16.5">
      <c r="A137" s="287">
        <v>11</v>
      </c>
      <c r="B137" s="476">
        <v>18</v>
      </c>
      <c r="C137" s="299">
        <v>513</v>
      </c>
      <c r="D137" s="289" t="s">
        <v>779</v>
      </c>
      <c r="E137" s="289"/>
      <c r="F137" s="298">
        <v>2196</v>
      </c>
      <c r="G137" s="289" t="s">
        <v>33</v>
      </c>
      <c r="H137" s="290">
        <v>266</v>
      </c>
      <c r="I137" s="294">
        <v>0</v>
      </c>
      <c r="J137" s="294">
        <v>96</v>
      </c>
      <c r="K137" s="294">
        <v>29</v>
      </c>
      <c r="L137" s="294">
        <v>0</v>
      </c>
      <c r="M137" s="294">
        <v>1</v>
      </c>
      <c r="N137" s="294">
        <v>0</v>
      </c>
      <c r="O137" s="294">
        <v>0</v>
      </c>
      <c r="P137" s="294">
        <v>61</v>
      </c>
      <c r="Q137" s="294">
        <v>0</v>
      </c>
      <c r="R137" s="294">
        <v>34</v>
      </c>
      <c r="S137" s="294">
        <v>0</v>
      </c>
      <c r="T137" s="294">
        <v>0</v>
      </c>
      <c r="U137" s="296">
        <v>0</v>
      </c>
      <c r="V137" s="296">
        <v>0</v>
      </c>
      <c r="W137" s="296"/>
      <c r="X137" s="294"/>
      <c r="Y137" s="294"/>
      <c r="Z137" s="294"/>
      <c r="AA137" s="294"/>
      <c r="AB137" s="294"/>
      <c r="AC137" s="294">
        <v>0</v>
      </c>
      <c r="AD137" s="294">
        <v>0</v>
      </c>
      <c r="AE137" s="294">
        <f t="shared" si="23"/>
        <v>221</v>
      </c>
    </row>
    <row r="138" spans="1:31" s="286" customFormat="1" ht="16.5">
      <c r="A138" s="287">
        <v>12</v>
      </c>
      <c r="B138" s="476">
        <v>18</v>
      </c>
      <c r="C138" s="299">
        <v>513</v>
      </c>
      <c r="D138" s="289" t="s">
        <v>779</v>
      </c>
      <c r="E138" s="289"/>
      <c r="F138" s="298">
        <v>2197</v>
      </c>
      <c r="G138" s="289" t="s">
        <v>33</v>
      </c>
      <c r="H138" s="290">
        <v>137</v>
      </c>
      <c r="I138" s="294">
        <v>0</v>
      </c>
      <c r="J138" s="294">
        <v>53</v>
      </c>
      <c r="K138" s="294">
        <v>12</v>
      </c>
      <c r="L138" s="294">
        <v>0</v>
      </c>
      <c r="M138" s="294">
        <v>1</v>
      </c>
      <c r="N138" s="294">
        <v>0</v>
      </c>
      <c r="O138" s="294">
        <v>0</v>
      </c>
      <c r="P138" s="294">
        <v>44</v>
      </c>
      <c r="Q138" s="294">
        <v>0</v>
      </c>
      <c r="R138" s="294">
        <v>9</v>
      </c>
      <c r="S138" s="294">
        <v>0</v>
      </c>
      <c r="T138" s="294">
        <v>2</v>
      </c>
      <c r="U138" s="296">
        <v>0</v>
      </c>
      <c r="V138" s="296">
        <v>0</v>
      </c>
      <c r="W138" s="296"/>
      <c r="X138" s="294"/>
      <c r="Y138" s="294"/>
      <c r="Z138" s="294"/>
      <c r="AA138" s="294"/>
      <c r="AB138" s="294"/>
      <c r="AC138" s="294">
        <v>0</v>
      </c>
      <c r="AD138" s="294">
        <v>8</v>
      </c>
      <c r="AE138" s="294">
        <f t="shared" si="23"/>
        <v>129</v>
      </c>
    </row>
    <row r="139" spans="1:31" s="286" customFormat="1" ht="16.5">
      <c r="A139" s="287">
        <v>13</v>
      </c>
      <c r="B139" s="476">
        <v>18</v>
      </c>
      <c r="C139" s="299">
        <v>513</v>
      </c>
      <c r="D139" s="289" t="s">
        <v>779</v>
      </c>
      <c r="E139" s="289"/>
      <c r="F139" s="298">
        <v>2198</v>
      </c>
      <c r="G139" s="289" t="s">
        <v>33</v>
      </c>
      <c r="H139" s="290">
        <v>213</v>
      </c>
      <c r="I139" s="294">
        <v>0</v>
      </c>
      <c r="J139" s="294">
        <v>66</v>
      </c>
      <c r="K139" s="294">
        <v>27</v>
      </c>
      <c r="L139" s="294">
        <v>0</v>
      </c>
      <c r="M139" s="294">
        <v>2</v>
      </c>
      <c r="N139" s="294">
        <v>0</v>
      </c>
      <c r="O139" s="294">
        <v>0</v>
      </c>
      <c r="P139" s="294">
        <v>37</v>
      </c>
      <c r="Q139" s="294">
        <v>2</v>
      </c>
      <c r="R139" s="294">
        <v>32</v>
      </c>
      <c r="S139" s="294">
        <v>0</v>
      </c>
      <c r="T139" s="294">
        <v>0</v>
      </c>
      <c r="U139" s="296">
        <v>0</v>
      </c>
      <c r="V139" s="296">
        <v>0</v>
      </c>
      <c r="W139" s="296"/>
      <c r="X139" s="294"/>
      <c r="Y139" s="294"/>
      <c r="Z139" s="294"/>
      <c r="AA139" s="294"/>
      <c r="AB139" s="294"/>
      <c r="AC139" s="294">
        <v>0</v>
      </c>
      <c r="AD139" s="294">
        <v>0</v>
      </c>
      <c r="AE139" s="294">
        <f t="shared" si="23"/>
        <v>166</v>
      </c>
    </row>
    <row r="140" spans="1:31" s="286" customFormat="1" ht="16.5">
      <c r="C140" s="157" t="s">
        <v>65</v>
      </c>
      <c r="D140" s="688" t="s">
        <v>66</v>
      </c>
      <c r="E140" s="688"/>
      <c r="F140" s="440"/>
      <c r="G140" s="440"/>
      <c r="H140" s="302">
        <f>SUM(H127:H139)</f>
        <v>6059</v>
      </c>
      <c r="I140" s="302">
        <f t="shared" ref="I140:AD140" si="24">SUM(I127:I139)</f>
        <v>9</v>
      </c>
      <c r="J140" s="302">
        <f t="shared" si="24"/>
        <v>1666</v>
      </c>
      <c r="K140" s="302">
        <f t="shared" si="24"/>
        <v>406</v>
      </c>
      <c r="L140" s="302">
        <f t="shared" si="24"/>
        <v>10</v>
      </c>
      <c r="M140" s="302">
        <f t="shared" si="24"/>
        <v>52</v>
      </c>
      <c r="N140" s="302">
        <f t="shared" si="24"/>
        <v>1</v>
      </c>
      <c r="O140" s="302">
        <f t="shared" si="24"/>
        <v>0</v>
      </c>
      <c r="P140" s="302">
        <f t="shared" si="24"/>
        <v>1171</v>
      </c>
      <c r="Q140" s="302">
        <f t="shared" si="24"/>
        <v>44</v>
      </c>
      <c r="R140" s="302">
        <f t="shared" si="24"/>
        <v>1018</v>
      </c>
      <c r="S140" s="302">
        <f t="shared" si="24"/>
        <v>0</v>
      </c>
      <c r="T140" s="302">
        <f t="shared" si="24"/>
        <v>63</v>
      </c>
      <c r="U140" s="302">
        <f t="shared" si="24"/>
        <v>4</v>
      </c>
      <c r="V140" s="302">
        <f t="shared" si="24"/>
        <v>1</v>
      </c>
      <c r="W140" s="302">
        <f t="shared" si="24"/>
        <v>0</v>
      </c>
      <c r="X140" s="302">
        <f t="shared" si="24"/>
        <v>0</v>
      </c>
      <c r="Y140" s="302">
        <f t="shared" si="24"/>
        <v>0</v>
      </c>
      <c r="Z140" s="302">
        <f t="shared" si="24"/>
        <v>0</v>
      </c>
      <c r="AA140" s="302">
        <f t="shared" si="24"/>
        <v>0</v>
      </c>
      <c r="AB140" s="302">
        <f t="shared" si="24"/>
        <v>0</v>
      </c>
      <c r="AC140" s="302">
        <f t="shared" si="24"/>
        <v>1</v>
      </c>
      <c r="AD140" s="302">
        <f t="shared" si="24"/>
        <v>33</v>
      </c>
      <c r="AE140" s="302">
        <f>SUM(AE127:AE139)</f>
        <v>4479</v>
      </c>
    </row>
    <row r="141" spans="1:31" s="286" customFormat="1" ht="16.5">
      <c r="F141" s="297"/>
      <c r="G141" s="297"/>
      <c r="U141" s="286">
        <f>U140/2</f>
        <v>2</v>
      </c>
    </row>
    <row r="142" spans="1:31" s="286" customFormat="1" ht="16.5">
      <c r="C142" s="300" t="s">
        <v>67</v>
      </c>
      <c r="D142" s="689" t="s">
        <v>68</v>
      </c>
      <c r="E142" s="690"/>
      <c r="F142" s="690"/>
      <c r="G142" s="691"/>
      <c r="H142" s="301" t="s">
        <v>8</v>
      </c>
      <c r="I142" s="293" t="s">
        <v>9</v>
      </c>
      <c r="J142" s="293" t="s">
        <v>10</v>
      </c>
      <c r="K142" s="293" t="s">
        <v>11</v>
      </c>
      <c r="L142" s="293" t="s">
        <v>12</v>
      </c>
      <c r="M142" s="293" t="s">
        <v>13</v>
      </c>
      <c r="N142" s="293" t="s">
        <v>14</v>
      </c>
      <c r="O142" s="293" t="s">
        <v>15</v>
      </c>
      <c r="P142" s="293" t="s">
        <v>16</v>
      </c>
      <c r="Q142" s="293" t="s">
        <v>17</v>
      </c>
      <c r="R142" s="293" t="s">
        <v>18</v>
      </c>
      <c r="S142" s="293" t="s">
        <v>19</v>
      </c>
      <c r="T142" s="293" t="s">
        <v>20</v>
      </c>
      <c r="U142" s="293" t="s">
        <v>24</v>
      </c>
      <c r="V142" s="293" t="s">
        <v>25</v>
      </c>
      <c r="W142" s="293" t="s">
        <v>26</v>
      </c>
      <c r="X142" s="293" t="s">
        <v>27</v>
      </c>
      <c r="Y142" s="293" t="s">
        <v>28</v>
      </c>
      <c r="Z142" s="293" t="s">
        <v>29</v>
      </c>
      <c r="AA142" s="293" t="s">
        <v>30</v>
      </c>
      <c r="AB142" s="293" t="s">
        <v>31</v>
      </c>
    </row>
    <row r="143" spans="1:31" s="286" customFormat="1" ht="16.5">
      <c r="D143" s="692"/>
      <c r="E143" s="693"/>
      <c r="F143" s="693"/>
      <c r="G143" s="694"/>
      <c r="H143" s="294">
        <v>1248</v>
      </c>
      <c r="I143" s="294">
        <f>I140+2</f>
        <v>11</v>
      </c>
      <c r="J143" s="294">
        <f>J140+1</f>
        <v>1667</v>
      </c>
      <c r="K143" s="294">
        <f>K140+2</f>
        <v>408</v>
      </c>
      <c r="L143" s="294">
        <f t="shared" ref="L143:T143" si="25">L140</f>
        <v>10</v>
      </c>
      <c r="M143" s="294">
        <f t="shared" si="25"/>
        <v>52</v>
      </c>
      <c r="N143" s="294">
        <f t="shared" si="25"/>
        <v>1</v>
      </c>
      <c r="O143" s="294">
        <f t="shared" si="25"/>
        <v>0</v>
      </c>
      <c r="P143" s="294">
        <f t="shared" si="25"/>
        <v>1171</v>
      </c>
      <c r="Q143" s="294">
        <f t="shared" si="25"/>
        <v>44</v>
      </c>
      <c r="R143" s="294">
        <f t="shared" si="25"/>
        <v>1018</v>
      </c>
      <c r="S143" s="294">
        <f t="shared" si="25"/>
        <v>0</v>
      </c>
      <c r="T143" s="294">
        <f t="shared" si="25"/>
        <v>63</v>
      </c>
      <c r="Z143" s="294">
        <f>AC140</f>
        <v>1</v>
      </c>
      <c r="AA143" s="294">
        <f>AD140</f>
        <v>33</v>
      </c>
      <c r="AB143" s="294">
        <f>SUM(I143:AA143)</f>
        <v>4479</v>
      </c>
    </row>
    <row r="144" spans="1:31" s="286" customFormat="1" ht="16.5">
      <c r="F144" s="297"/>
      <c r="G144" s="297"/>
    </row>
    <row r="145" spans="1:31" s="286" customFormat="1" ht="16.5">
      <c r="C145" s="300" t="s">
        <v>69</v>
      </c>
      <c r="D145" s="695" t="s">
        <v>70</v>
      </c>
      <c r="E145" s="695"/>
      <c r="F145" s="695"/>
      <c r="G145" s="695"/>
      <c r="H145" s="301" t="s">
        <v>8</v>
      </c>
      <c r="I145" s="696" t="s">
        <v>71</v>
      </c>
      <c r="J145" s="696"/>
      <c r="K145" s="696" t="s">
        <v>72</v>
      </c>
      <c r="L145" s="696"/>
      <c r="M145" s="293" t="s">
        <v>13</v>
      </c>
      <c r="N145" s="293" t="s">
        <v>14</v>
      </c>
      <c r="O145" s="293" t="s">
        <v>15</v>
      </c>
      <c r="P145" s="293" t="s">
        <v>16</v>
      </c>
      <c r="Q145" s="293" t="s">
        <v>17</v>
      </c>
      <c r="R145" s="293" t="s">
        <v>18</v>
      </c>
      <c r="S145" s="293" t="s">
        <v>19</v>
      </c>
      <c r="T145" s="293" t="s">
        <v>20</v>
      </c>
      <c r="U145" s="293" t="s">
        <v>24</v>
      </c>
      <c r="V145" s="293" t="s">
        <v>25</v>
      </c>
      <c r="W145" s="293" t="s">
        <v>26</v>
      </c>
      <c r="X145" s="293" t="s">
        <v>27</v>
      </c>
      <c r="Y145" s="293" t="s">
        <v>28</v>
      </c>
      <c r="Z145" s="293" t="s">
        <v>29</v>
      </c>
      <c r="AA145" s="293" t="s">
        <v>30</v>
      </c>
      <c r="AB145" s="293" t="s">
        <v>31</v>
      </c>
    </row>
    <row r="146" spans="1:31" s="286" customFormat="1" ht="16.5">
      <c r="D146" s="695"/>
      <c r="E146" s="695"/>
      <c r="F146" s="695"/>
      <c r="G146" s="695"/>
      <c r="H146" s="294">
        <v>1248</v>
      </c>
      <c r="I146" s="697">
        <f>I143+K143</f>
        <v>419</v>
      </c>
      <c r="J146" s="697"/>
      <c r="K146" s="697">
        <f>J143+L143</f>
        <v>1677</v>
      </c>
      <c r="L146" s="697"/>
      <c r="M146" s="294">
        <f>M143</f>
        <v>52</v>
      </c>
      <c r="N146" s="294">
        <f t="shared" ref="N146:T146" si="26">N143</f>
        <v>1</v>
      </c>
      <c r="O146" s="294" t="s">
        <v>799</v>
      </c>
      <c r="P146" s="294">
        <f t="shared" si="26"/>
        <v>1171</v>
      </c>
      <c r="Q146" s="294">
        <f t="shared" si="26"/>
        <v>44</v>
      </c>
      <c r="R146" s="294">
        <f t="shared" si="26"/>
        <v>1018</v>
      </c>
      <c r="S146" s="294" t="s">
        <v>799</v>
      </c>
      <c r="T146" s="294">
        <f t="shared" si="26"/>
        <v>63</v>
      </c>
      <c r="U146" s="297" t="s">
        <v>799</v>
      </c>
      <c r="V146" s="297" t="s">
        <v>799</v>
      </c>
      <c r="W146" s="297" t="s">
        <v>799</v>
      </c>
      <c r="X146" s="297" t="s">
        <v>799</v>
      </c>
      <c r="Y146" s="297" t="s">
        <v>799</v>
      </c>
      <c r="Z146" s="294">
        <f>Z143</f>
        <v>1</v>
      </c>
      <c r="AA146" s="294">
        <f>AA143</f>
        <v>33</v>
      </c>
      <c r="AB146" s="294">
        <f>SUM(I146:AA146)</f>
        <v>4479</v>
      </c>
    </row>
    <row r="147" spans="1:31" s="283" customFormat="1"/>
    <row r="148" spans="1:31" s="283" customFormat="1"/>
    <row r="149" spans="1:31" s="286" customFormat="1" ht="16.5">
      <c r="A149" s="291" t="s">
        <v>1</v>
      </c>
      <c r="B149" s="291" t="s">
        <v>2</v>
      </c>
      <c r="C149" s="291" t="s">
        <v>3</v>
      </c>
      <c r="D149" s="291" t="s">
        <v>4</v>
      </c>
      <c r="E149" s="291" t="s">
        <v>5</v>
      </c>
      <c r="F149" s="291" t="s">
        <v>6</v>
      </c>
      <c r="G149" s="291" t="s">
        <v>7</v>
      </c>
      <c r="H149" s="291" t="s">
        <v>8</v>
      </c>
      <c r="I149" s="293" t="s">
        <v>9</v>
      </c>
      <c r="J149" s="293" t="s">
        <v>10</v>
      </c>
      <c r="K149" s="293" t="s">
        <v>11</v>
      </c>
      <c r="L149" s="293" t="s">
        <v>12</v>
      </c>
      <c r="M149" s="293" t="s">
        <v>13</v>
      </c>
      <c r="N149" s="293" t="s">
        <v>14</v>
      </c>
      <c r="O149" s="293" t="s">
        <v>15</v>
      </c>
      <c r="P149" s="293" t="s">
        <v>16</v>
      </c>
      <c r="Q149" s="293" t="s">
        <v>17</v>
      </c>
      <c r="R149" s="293" t="s">
        <v>18</v>
      </c>
      <c r="S149" s="293" t="s">
        <v>19</v>
      </c>
      <c r="T149" s="293" t="s">
        <v>20</v>
      </c>
      <c r="U149" s="274" t="s">
        <v>21</v>
      </c>
      <c r="V149" s="274" t="s">
        <v>22</v>
      </c>
      <c r="W149" s="295" t="s">
        <v>23</v>
      </c>
      <c r="X149" s="293" t="s">
        <v>24</v>
      </c>
      <c r="Y149" s="295" t="s">
        <v>25</v>
      </c>
      <c r="Z149" s="295" t="s">
        <v>26</v>
      </c>
      <c r="AA149" s="295" t="s">
        <v>27</v>
      </c>
      <c r="AB149" s="295" t="s">
        <v>28</v>
      </c>
      <c r="AC149" s="293" t="s">
        <v>29</v>
      </c>
      <c r="AD149" s="293" t="s">
        <v>30</v>
      </c>
      <c r="AE149" s="293" t="s">
        <v>31</v>
      </c>
    </row>
    <row r="150" spans="1:31" s="286" customFormat="1" ht="16.5">
      <c r="A150" s="448">
        <v>1.3</v>
      </c>
      <c r="B150" s="449">
        <v>18</v>
      </c>
      <c r="C150" s="450">
        <v>515</v>
      </c>
      <c r="D150" s="472" t="s">
        <v>753</v>
      </c>
      <c r="E150" s="473" t="s">
        <v>754</v>
      </c>
      <c r="F150" s="469">
        <v>2054</v>
      </c>
      <c r="G150" s="474" t="s">
        <v>33</v>
      </c>
      <c r="H150" s="548">
        <v>582</v>
      </c>
      <c r="I150" s="470">
        <v>5</v>
      </c>
      <c r="J150" s="470">
        <v>155</v>
      </c>
      <c r="K150" s="470">
        <v>89</v>
      </c>
      <c r="L150" s="470">
        <v>2</v>
      </c>
      <c r="M150" s="470">
        <v>96</v>
      </c>
      <c r="N150" s="470">
        <v>0</v>
      </c>
      <c r="O150" s="470">
        <v>17</v>
      </c>
      <c r="P150" s="470">
        <v>1</v>
      </c>
      <c r="Q150" s="470">
        <v>1</v>
      </c>
      <c r="R150" s="470">
        <v>40</v>
      </c>
      <c r="S150" s="293"/>
      <c r="T150" s="470">
        <v>0</v>
      </c>
      <c r="U150" s="470">
        <v>2</v>
      </c>
      <c r="V150" s="470">
        <v>1</v>
      </c>
      <c r="W150" s="295"/>
      <c r="X150" s="470">
        <v>1</v>
      </c>
      <c r="Y150" s="295"/>
      <c r="Z150" s="295"/>
      <c r="AA150" s="295"/>
      <c r="AB150" s="295"/>
      <c r="AC150" s="470">
        <v>0</v>
      </c>
      <c r="AD150" s="470">
        <v>9</v>
      </c>
      <c r="AE150" s="294">
        <f t="shared" ref="AE150:AE213" si="27">SUM(I150:AD150)</f>
        <v>419</v>
      </c>
    </row>
    <row r="151" spans="1:31" s="286" customFormat="1" ht="16.5">
      <c r="A151" s="448">
        <v>2.2999999999999998</v>
      </c>
      <c r="B151" s="449">
        <v>18</v>
      </c>
      <c r="C151" s="450">
        <v>515</v>
      </c>
      <c r="D151" s="472" t="s">
        <v>753</v>
      </c>
      <c r="E151" s="473" t="s">
        <v>755</v>
      </c>
      <c r="F151" s="469">
        <v>2200</v>
      </c>
      <c r="G151" s="474" t="s">
        <v>33</v>
      </c>
      <c r="H151" s="548">
        <v>551</v>
      </c>
      <c r="I151" s="470">
        <v>14</v>
      </c>
      <c r="J151" s="470">
        <v>43</v>
      </c>
      <c r="K151" s="470">
        <v>109</v>
      </c>
      <c r="L151" s="470">
        <v>6</v>
      </c>
      <c r="M151" s="470">
        <v>51</v>
      </c>
      <c r="N151" s="470">
        <v>2</v>
      </c>
      <c r="O151" s="470">
        <v>19</v>
      </c>
      <c r="P151" s="470">
        <v>1</v>
      </c>
      <c r="Q151" s="470">
        <v>0</v>
      </c>
      <c r="R151" s="470">
        <v>48</v>
      </c>
      <c r="S151" s="100"/>
      <c r="T151" s="470">
        <v>2</v>
      </c>
      <c r="U151" s="470">
        <v>5</v>
      </c>
      <c r="V151" s="470">
        <v>0</v>
      </c>
      <c r="W151" s="100"/>
      <c r="X151" s="470">
        <v>0</v>
      </c>
      <c r="Y151" s="383"/>
      <c r="Z151" s="383"/>
      <c r="AA151" s="383"/>
      <c r="AB151" s="383"/>
      <c r="AC151" s="470">
        <v>0</v>
      </c>
      <c r="AD151" s="470">
        <v>6</v>
      </c>
      <c r="AE151" s="294">
        <f t="shared" si="27"/>
        <v>306</v>
      </c>
    </row>
    <row r="152" spans="1:31" s="286" customFormat="1" ht="16.5">
      <c r="A152" s="448">
        <v>3.3</v>
      </c>
      <c r="B152" s="449">
        <v>18</v>
      </c>
      <c r="C152" s="450">
        <v>515</v>
      </c>
      <c r="D152" s="472" t="s">
        <v>753</v>
      </c>
      <c r="E152" s="473" t="s">
        <v>755</v>
      </c>
      <c r="F152" s="469">
        <v>2200</v>
      </c>
      <c r="G152" s="474" t="s">
        <v>34</v>
      </c>
      <c r="H152" s="548">
        <v>551</v>
      </c>
      <c r="I152" s="470">
        <v>19</v>
      </c>
      <c r="J152" s="470">
        <v>48</v>
      </c>
      <c r="K152" s="470">
        <v>78</v>
      </c>
      <c r="L152" s="470">
        <v>4</v>
      </c>
      <c r="M152" s="470">
        <v>40</v>
      </c>
      <c r="N152" s="470">
        <v>3</v>
      </c>
      <c r="O152" s="470">
        <v>38</v>
      </c>
      <c r="P152" s="470">
        <v>0</v>
      </c>
      <c r="Q152" s="470">
        <v>2</v>
      </c>
      <c r="R152" s="470">
        <v>57</v>
      </c>
      <c r="S152" s="100"/>
      <c r="T152" s="470">
        <v>0</v>
      </c>
      <c r="U152" s="470">
        <v>9</v>
      </c>
      <c r="V152" s="470">
        <v>1</v>
      </c>
      <c r="W152" s="100"/>
      <c r="X152" s="470">
        <v>2</v>
      </c>
      <c r="Y152" s="383"/>
      <c r="Z152" s="383"/>
      <c r="AA152" s="383"/>
      <c r="AB152" s="383"/>
      <c r="AC152" s="470">
        <v>0</v>
      </c>
      <c r="AD152" s="470">
        <v>9</v>
      </c>
      <c r="AE152" s="294">
        <f t="shared" si="27"/>
        <v>310</v>
      </c>
    </row>
    <row r="153" spans="1:31" s="286" customFormat="1" ht="16.5">
      <c r="A153" s="448">
        <v>4.3</v>
      </c>
      <c r="B153" s="449">
        <v>18</v>
      </c>
      <c r="C153" s="450">
        <v>515</v>
      </c>
      <c r="D153" s="472" t="s">
        <v>753</v>
      </c>
      <c r="E153" s="473" t="s">
        <v>755</v>
      </c>
      <c r="F153" s="469">
        <v>2200</v>
      </c>
      <c r="G153" s="474" t="s">
        <v>35</v>
      </c>
      <c r="H153" s="548">
        <v>551</v>
      </c>
      <c r="I153" s="470">
        <v>9</v>
      </c>
      <c r="J153" s="470">
        <v>43</v>
      </c>
      <c r="K153" s="470">
        <v>112</v>
      </c>
      <c r="L153" s="470">
        <v>6</v>
      </c>
      <c r="M153" s="470">
        <v>50</v>
      </c>
      <c r="N153" s="470">
        <v>0</v>
      </c>
      <c r="O153" s="470">
        <v>24</v>
      </c>
      <c r="P153" s="470">
        <v>2</v>
      </c>
      <c r="Q153" s="470">
        <v>1</v>
      </c>
      <c r="R153" s="470">
        <v>65</v>
      </c>
      <c r="S153" s="100"/>
      <c r="T153" s="470">
        <v>0</v>
      </c>
      <c r="U153" s="470">
        <v>4</v>
      </c>
      <c r="V153" s="470">
        <v>2</v>
      </c>
      <c r="W153" s="100"/>
      <c r="X153" s="470">
        <v>0</v>
      </c>
      <c r="Y153" s="383"/>
      <c r="Z153" s="383"/>
      <c r="AA153" s="383"/>
      <c r="AB153" s="383"/>
      <c r="AC153" s="470">
        <v>0</v>
      </c>
      <c r="AD153" s="470">
        <v>12</v>
      </c>
      <c r="AE153" s="294">
        <f t="shared" si="27"/>
        <v>330</v>
      </c>
    </row>
    <row r="154" spans="1:31" s="286" customFormat="1" ht="16.5">
      <c r="A154" s="448">
        <v>5.3</v>
      </c>
      <c r="B154" s="449">
        <v>18</v>
      </c>
      <c r="C154" s="450">
        <v>515</v>
      </c>
      <c r="D154" s="472" t="s">
        <v>753</v>
      </c>
      <c r="E154" s="473" t="s">
        <v>756</v>
      </c>
      <c r="F154" s="469">
        <v>2200</v>
      </c>
      <c r="G154" s="474" t="s">
        <v>81</v>
      </c>
      <c r="H154" s="548">
        <v>404</v>
      </c>
      <c r="I154" s="470">
        <v>5</v>
      </c>
      <c r="J154" s="470">
        <v>99</v>
      </c>
      <c r="K154" s="470">
        <v>28</v>
      </c>
      <c r="L154" s="470">
        <v>1</v>
      </c>
      <c r="M154" s="470">
        <v>38</v>
      </c>
      <c r="N154" s="470">
        <v>0</v>
      </c>
      <c r="O154" s="470">
        <v>13</v>
      </c>
      <c r="P154" s="470">
        <v>1</v>
      </c>
      <c r="Q154" s="470">
        <v>0</v>
      </c>
      <c r="R154" s="470">
        <v>56</v>
      </c>
      <c r="S154" s="293"/>
      <c r="T154" s="470">
        <v>0</v>
      </c>
      <c r="U154" s="470">
        <v>4</v>
      </c>
      <c r="V154" s="470">
        <v>0</v>
      </c>
      <c r="W154" s="295"/>
      <c r="X154" s="470">
        <v>2</v>
      </c>
      <c r="Y154" s="295"/>
      <c r="Z154" s="295"/>
      <c r="AA154" s="295"/>
      <c r="AB154" s="295"/>
      <c r="AC154" s="470">
        <v>0</v>
      </c>
      <c r="AD154" s="470">
        <v>6</v>
      </c>
      <c r="AE154" s="294">
        <f t="shared" si="27"/>
        <v>253</v>
      </c>
    </row>
    <row r="155" spans="1:31" s="286" customFormat="1" ht="16.5">
      <c r="A155" s="448">
        <v>6.3</v>
      </c>
      <c r="B155" s="449">
        <v>18</v>
      </c>
      <c r="C155" s="450">
        <v>515</v>
      </c>
      <c r="D155" s="472" t="s">
        <v>753</v>
      </c>
      <c r="E155" s="473" t="s">
        <v>756</v>
      </c>
      <c r="F155" s="469">
        <v>2200</v>
      </c>
      <c r="G155" s="474" t="s">
        <v>379</v>
      </c>
      <c r="H155" s="548">
        <v>404</v>
      </c>
      <c r="I155" s="470">
        <v>11</v>
      </c>
      <c r="J155" s="470">
        <v>98</v>
      </c>
      <c r="K155" s="470">
        <v>39</v>
      </c>
      <c r="L155" s="470">
        <v>1</v>
      </c>
      <c r="M155" s="470">
        <v>49</v>
      </c>
      <c r="N155" s="470">
        <v>1</v>
      </c>
      <c r="O155" s="470">
        <v>14</v>
      </c>
      <c r="P155" s="470">
        <v>0</v>
      </c>
      <c r="Q155" s="470">
        <v>3</v>
      </c>
      <c r="R155" s="470">
        <v>65</v>
      </c>
      <c r="S155" s="100"/>
      <c r="T155" s="470">
        <v>0</v>
      </c>
      <c r="U155" s="470">
        <v>2</v>
      </c>
      <c r="V155" s="470">
        <v>0</v>
      </c>
      <c r="W155" s="100"/>
      <c r="X155" s="470">
        <v>4</v>
      </c>
      <c r="Y155" s="471"/>
      <c r="Z155" s="383"/>
      <c r="AA155" s="383"/>
      <c r="AB155" s="383"/>
      <c r="AC155" s="470">
        <v>0</v>
      </c>
      <c r="AD155" s="470">
        <v>4</v>
      </c>
      <c r="AE155" s="294">
        <f t="shared" si="27"/>
        <v>291</v>
      </c>
    </row>
    <row r="156" spans="1:31" s="286" customFormat="1" ht="16.5">
      <c r="A156" s="448">
        <v>7.3</v>
      </c>
      <c r="B156" s="449">
        <v>18</v>
      </c>
      <c r="C156" s="450">
        <v>515</v>
      </c>
      <c r="D156" s="472" t="s">
        <v>753</v>
      </c>
      <c r="E156" s="473" t="s">
        <v>755</v>
      </c>
      <c r="F156" s="469">
        <v>2201</v>
      </c>
      <c r="G156" s="474" t="s">
        <v>33</v>
      </c>
      <c r="H156" s="548">
        <v>543</v>
      </c>
      <c r="I156" s="470">
        <v>10</v>
      </c>
      <c r="J156" s="470">
        <v>54</v>
      </c>
      <c r="K156" s="470">
        <v>85</v>
      </c>
      <c r="L156" s="470">
        <v>2</v>
      </c>
      <c r="M156" s="470">
        <v>57</v>
      </c>
      <c r="N156" s="470">
        <v>3</v>
      </c>
      <c r="O156" s="470">
        <v>33</v>
      </c>
      <c r="P156" s="470">
        <v>1</v>
      </c>
      <c r="Q156" s="470">
        <v>3</v>
      </c>
      <c r="R156" s="470">
        <v>45</v>
      </c>
      <c r="S156" s="293"/>
      <c r="T156" s="470">
        <v>0</v>
      </c>
      <c r="U156" s="470">
        <v>3</v>
      </c>
      <c r="V156" s="470">
        <v>0</v>
      </c>
      <c r="W156" s="295"/>
      <c r="X156" s="470">
        <v>4</v>
      </c>
      <c r="Y156" s="295"/>
      <c r="Z156" s="295"/>
      <c r="AA156" s="295"/>
      <c r="AB156" s="295"/>
      <c r="AC156" s="470">
        <v>0</v>
      </c>
      <c r="AD156" s="470">
        <v>10</v>
      </c>
      <c r="AE156" s="294">
        <f t="shared" si="27"/>
        <v>310</v>
      </c>
    </row>
    <row r="157" spans="1:31" s="286" customFormat="1" ht="16.5">
      <c r="A157" s="448">
        <v>8.3000000000000007</v>
      </c>
      <c r="B157" s="449">
        <v>18</v>
      </c>
      <c r="C157" s="450">
        <v>515</v>
      </c>
      <c r="D157" s="472" t="s">
        <v>753</v>
      </c>
      <c r="E157" s="473" t="s">
        <v>755</v>
      </c>
      <c r="F157" s="469">
        <v>2201</v>
      </c>
      <c r="G157" s="474" t="s">
        <v>34</v>
      </c>
      <c r="H157" s="548">
        <v>543</v>
      </c>
      <c r="I157" s="470">
        <v>8</v>
      </c>
      <c r="J157" s="470">
        <v>63</v>
      </c>
      <c r="K157" s="470">
        <v>68</v>
      </c>
      <c r="L157" s="470">
        <v>6</v>
      </c>
      <c r="M157" s="470">
        <v>64</v>
      </c>
      <c r="N157" s="470">
        <v>1</v>
      </c>
      <c r="O157" s="470">
        <v>20</v>
      </c>
      <c r="P157" s="470">
        <v>1</v>
      </c>
      <c r="Q157" s="470">
        <v>0</v>
      </c>
      <c r="R157" s="470">
        <v>67</v>
      </c>
      <c r="S157" s="293"/>
      <c r="T157" s="470">
        <v>2</v>
      </c>
      <c r="U157" s="470">
        <v>5</v>
      </c>
      <c r="V157" s="470">
        <v>3</v>
      </c>
      <c r="W157" s="295"/>
      <c r="X157" s="470">
        <v>4</v>
      </c>
      <c r="Y157" s="295"/>
      <c r="Z157" s="295"/>
      <c r="AA157" s="295"/>
      <c r="AB157" s="295"/>
      <c r="AC157" s="470">
        <v>0</v>
      </c>
      <c r="AD157" s="470">
        <v>8</v>
      </c>
      <c r="AE157" s="294">
        <f t="shared" si="27"/>
        <v>320</v>
      </c>
    </row>
    <row r="158" spans="1:31" s="286" customFormat="1" ht="16.5">
      <c r="A158" s="448">
        <v>9.3000000000000007</v>
      </c>
      <c r="B158" s="449">
        <v>18</v>
      </c>
      <c r="C158" s="450">
        <v>515</v>
      </c>
      <c r="D158" s="472" t="s">
        <v>753</v>
      </c>
      <c r="E158" s="473" t="s">
        <v>755</v>
      </c>
      <c r="F158" s="469">
        <v>2201</v>
      </c>
      <c r="G158" s="474" t="s">
        <v>35</v>
      </c>
      <c r="H158" s="548">
        <v>542</v>
      </c>
      <c r="I158" s="470">
        <v>11</v>
      </c>
      <c r="J158" s="470">
        <v>43</v>
      </c>
      <c r="K158" s="470">
        <v>73</v>
      </c>
      <c r="L158" s="470">
        <v>4</v>
      </c>
      <c r="M158" s="470">
        <v>59</v>
      </c>
      <c r="N158" s="470">
        <v>3</v>
      </c>
      <c r="O158" s="470">
        <v>26</v>
      </c>
      <c r="P158" s="470">
        <v>0</v>
      </c>
      <c r="Q158" s="470">
        <v>2</v>
      </c>
      <c r="R158" s="470">
        <v>62</v>
      </c>
      <c r="S158" s="293"/>
      <c r="T158" s="470">
        <v>0</v>
      </c>
      <c r="U158" s="470">
        <v>8</v>
      </c>
      <c r="V158" s="470">
        <v>1</v>
      </c>
      <c r="W158" s="295"/>
      <c r="X158" s="470">
        <v>0</v>
      </c>
      <c r="Y158" s="295"/>
      <c r="Z158" s="295"/>
      <c r="AA158" s="295"/>
      <c r="AB158" s="295"/>
      <c r="AC158" s="470">
        <v>0</v>
      </c>
      <c r="AD158" s="470">
        <v>18</v>
      </c>
      <c r="AE158" s="294">
        <f t="shared" si="27"/>
        <v>310</v>
      </c>
    </row>
    <row r="159" spans="1:31" s="286" customFormat="1" ht="16.5">
      <c r="A159" s="448">
        <v>10.3</v>
      </c>
      <c r="B159" s="449">
        <v>18</v>
      </c>
      <c r="C159" s="450">
        <v>515</v>
      </c>
      <c r="D159" s="472" t="s">
        <v>753</v>
      </c>
      <c r="E159" s="473" t="s">
        <v>755</v>
      </c>
      <c r="F159" s="469">
        <v>2202</v>
      </c>
      <c r="G159" s="474" t="s">
        <v>33</v>
      </c>
      <c r="H159" s="548">
        <v>666</v>
      </c>
      <c r="I159" s="470">
        <v>31</v>
      </c>
      <c r="J159" s="470">
        <v>58</v>
      </c>
      <c r="K159" s="470">
        <v>79</v>
      </c>
      <c r="L159" s="470">
        <v>6</v>
      </c>
      <c r="M159" s="470">
        <v>51</v>
      </c>
      <c r="N159" s="470">
        <v>0</v>
      </c>
      <c r="O159" s="470">
        <v>15</v>
      </c>
      <c r="P159" s="470">
        <v>1</v>
      </c>
      <c r="Q159" s="470">
        <v>6</v>
      </c>
      <c r="R159" s="470">
        <v>113</v>
      </c>
      <c r="S159" s="100"/>
      <c r="T159" s="470">
        <v>0</v>
      </c>
      <c r="U159" s="470">
        <v>10</v>
      </c>
      <c r="V159" s="470">
        <v>3</v>
      </c>
      <c r="W159" s="100"/>
      <c r="X159" s="470">
        <v>4</v>
      </c>
      <c r="Y159" s="471"/>
      <c r="Z159" s="383"/>
      <c r="AA159" s="383"/>
      <c r="AB159" s="383"/>
      <c r="AC159" s="470">
        <v>0</v>
      </c>
      <c r="AD159" s="470">
        <v>15</v>
      </c>
      <c r="AE159" s="294">
        <f t="shared" si="27"/>
        <v>392</v>
      </c>
    </row>
    <row r="160" spans="1:31" s="286" customFormat="1" ht="16.5">
      <c r="A160" s="448">
        <v>11.3</v>
      </c>
      <c r="B160" s="449">
        <v>18</v>
      </c>
      <c r="C160" s="450">
        <v>515</v>
      </c>
      <c r="D160" s="472" t="s">
        <v>753</v>
      </c>
      <c r="E160" s="473" t="s">
        <v>755</v>
      </c>
      <c r="F160" s="469">
        <v>2202</v>
      </c>
      <c r="G160" s="474" t="s">
        <v>34</v>
      </c>
      <c r="H160" s="548">
        <v>665</v>
      </c>
      <c r="I160" s="470">
        <v>19</v>
      </c>
      <c r="J160" s="470">
        <v>78</v>
      </c>
      <c r="K160" s="470">
        <v>96</v>
      </c>
      <c r="L160" s="470">
        <v>2</v>
      </c>
      <c r="M160" s="470">
        <v>53</v>
      </c>
      <c r="N160" s="470">
        <v>1</v>
      </c>
      <c r="O160" s="470">
        <v>19</v>
      </c>
      <c r="P160" s="470">
        <v>2</v>
      </c>
      <c r="Q160" s="470">
        <v>4</v>
      </c>
      <c r="R160" s="470">
        <v>86</v>
      </c>
      <c r="S160" s="293"/>
      <c r="T160" s="470">
        <v>2</v>
      </c>
      <c r="U160" s="470">
        <v>4</v>
      </c>
      <c r="V160" s="470">
        <v>1</v>
      </c>
      <c r="W160" s="295"/>
      <c r="X160" s="470">
        <v>5</v>
      </c>
      <c r="Y160" s="295"/>
      <c r="Z160" s="295"/>
      <c r="AA160" s="295"/>
      <c r="AB160" s="295"/>
      <c r="AC160" s="470">
        <v>0</v>
      </c>
      <c r="AD160" s="470">
        <v>13</v>
      </c>
      <c r="AE160" s="294">
        <f t="shared" si="27"/>
        <v>385</v>
      </c>
    </row>
    <row r="161" spans="1:31" s="286" customFormat="1" ht="16.5">
      <c r="A161" s="448">
        <v>12.3</v>
      </c>
      <c r="B161" s="449">
        <v>18</v>
      </c>
      <c r="C161" s="450">
        <v>515</v>
      </c>
      <c r="D161" s="472" t="s">
        <v>753</v>
      </c>
      <c r="E161" s="473" t="s">
        <v>757</v>
      </c>
      <c r="F161" s="469">
        <v>2203</v>
      </c>
      <c r="G161" s="474" t="s">
        <v>33</v>
      </c>
      <c r="H161" s="548">
        <v>452</v>
      </c>
      <c r="I161" s="470">
        <v>17</v>
      </c>
      <c r="J161" s="470">
        <v>67</v>
      </c>
      <c r="K161" s="470">
        <v>68</v>
      </c>
      <c r="L161" s="470">
        <v>5</v>
      </c>
      <c r="M161" s="470">
        <v>28</v>
      </c>
      <c r="N161" s="470">
        <v>1</v>
      </c>
      <c r="O161" s="470">
        <v>15</v>
      </c>
      <c r="P161" s="470">
        <v>2</v>
      </c>
      <c r="Q161" s="470">
        <v>6</v>
      </c>
      <c r="R161" s="470">
        <v>69</v>
      </c>
      <c r="S161" s="100"/>
      <c r="T161" s="470">
        <v>1</v>
      </c>
      <c r="U161" s="470">
        <v>3</v>
      </c>
      <c r="V161" s="470">
        <v>0</v>
      </c>
      <c r="W161" s="100"/>
      <c r="X161" s="470">
        <v>3</v>
      </c>
      <c r="Y161" s="383"/>
      <c r="Z161" s="383"/>
      <c r="AA161" s="383"/>
      <c r="AB161" s="383"/>
      <c r="AC161" s="470">
        <v>0</v>
      </c>
      <c r="AD161" s="470">
        <v>1</v>
      </c>
      <c r="AE161" s="294">
        <f t="shared" si="27"/>
        <v>286</v>
      </c>
    </row>
    <row r="162" spans="1:31" s="286" customFormat="1" ht="16.5">
      <c r="A162" s="448">
        <v>13.3</v>
      </c>
      <c r="B162" s="449">
        <v>18</v>
      </c>
      <c r="C162" s="450">
        <v>515</v>
      </c>
      <c r="D162" s="472" t="s">
        <v>753</v>
      </c>
      <c r="E162" s="473" t="s">
        <v>757</v>
      </c>
      <c r="F162" s="469">
        <v>2203</v>
      </c>
      <c r="G162" s="474" t="s">
        <v>34</v>
      </c>
      <c r="H162" s="548">
        <v>451</v>
      </c>
      <c r="I162" s="470">
        <v>11</v>
      </c>
      <c r="J162" s="470">
        <v>63</v>
      </c>
      <c r="K162" s="470">
        <v>78</v>
      </c>
      <c r="L162" s="470">
        <v>4</v>
      </c>
      <c r="M162" s="470">
        <v>29</v>
      </c>
      <c r="N162" s="470">
        <v>1</v>
      </c>
      <c r="O162" s="470">
        <v>7</v>
      </c>
      <c r="P162" s="470">
        <v>2</v>
      </c>
      <c r="Q162" s="470">
        <v>0</v>
      </c>
      <c r="R162" s="470">
        <v>56</v>
      </c>
      <c r="S162" s="100"/>
      <c r="T162" s="470">
        <v>0</v>
      </c>
      <c r="U162" s="470">
        <v>2</v>
      </c>
      <c r="V162" s="470">
        <v>2</v>
      </c>
      <c r="W162" s="100"/>
      <c r="X162" s="470">
        <v>10</v>
      </c>
      <c r="Y162" s="383"/>
      <c r="Z162" s="383"/>
      <c r="AA162" s="383"/>
      <c r="AB162" s="383"/>
      <c r="AC162" s="470">
        <v>0</v>
      </c>
      <c r="AD162" s="470">
        <v>4</v>
      </c>
      <c r="AE162" s="294">
        <f t="shared" si="27"/>
        <v>269</v>
      </c>
    </row>
    <row r="163" spans="1:31" s="286" customFormat="1" ht="16.5">
      <c r="A163" s="448">
        <v>14.3</v>
      </c>
      <c r="B163" s="449">
        <v>18</v>
      </c>
      <c r="C163" s="450">
        <v>515</v>
      </c>
      <c r="D163" s="472" t="s">
        <v>753</v>
      </c>
      <c r="E163" s="473" t="s">
        <v>757</v>
      </c>
      <c r="F163" s="469">
        <v>2204</v>
      </c>
      <c r="G163" s="474" t="s">
        <v>33</v>
      </c>
      <c r="H163" s="548">
        <v>494</v>
      </c>
      <c r="I163" s="470">
        <v>16</v>
      </c>
      <c r="J163" s="470">
        <v>59</v>
      </c>
      <c r="K163" s="470">
        <v>67</v>
      </c>
      <c r="L163" s="470">
        <v>5</v>
      </c>
      <c r="M163" s="470">
        <v>43</v>
      </c>
      <c r="N163" s="470">
        <v>0</v>
      </c>
      <c r="O163" s="470">
        <v>13</v>
      </c>
      <c r="P163" s="470">
        <v>0</v>
      </c>
      <c r="Q163" s="470">
        <v>6</v>
      </c>
      <c r="R163" s="470">
        <v>74</v>
      </c>
      <c r="S163" s="293"/>
      <c r="T163" s="470">
        <v>2</v>
      </c>
      <c r="U163" s="470">
        <v>9</v>
      </c>
      <c r="V163" s="470">
        <v>0</v>
      </c>
      <c r="W163" s="295"/>
      <c r="X163" s="470">
        <v>6</v>
      </c>
      <c r="Y163" s="295"/>
      <c r="Z163" s="295"/>
      <c r="AA163" s="295"/>
      <c r="AB163" s="295"/>
      <c r="AC163" s="470">
        <v>0</v>
      </c>
      <c r="AD163" s="470">
        <v>16</v>
      </c>
      <c r="AE163" s="294">
        <f t="shared" si="27"/>
        <v>316</v>
      </c>
    </row>
    <row r="164" spans="1:31" s="286" customFormat="1" ht="16.5">
      <c r="A164" s="448">
        <v>15.3</v>
      </c>
      <c r="B164" s="449">
        <v>18</v>
      </c>
      <c r="C164" s="450">
        <v>515</v>
      </c>
      <c r="D164" s="472" t="s">
        <v>753</v>
      </c>
      <c r="E164" s="473" t="s">
        <v>757</v>
      </c>
      <c r="F164" s="469">
        <v>2204</v>
      </c>
      <c r="G164" s="474" t="s">
        <v>34</v>
      </c>
      <c r="H164" s="548">
        <v>494</v>
      </c>
      <c r="I164" s="470">
        <v>10</v>
      </c>
      <c r="J164" s="470">
        <v>67</v>
      </c>
      <c r="K164" s="470">
        <v>60</v>
      </c>
      <c r="L164" s="470">
        <v>4</v>
      </c>
      <c r="M164" s="470">
        <v>53</v>
      </c>
      <c r="N164" s="470">
        <v>0</v>
      </c>
      <c r="O164" s="470">
        <v>13</v>
      </c>
      <c r="P164" s="470">
        <v>2</v>
      </c>
      <c r="Q164" s="470">
        <v>5</v>
      </c>
      <c r="R164" s="470">
        <v>48</v>
      </c>
      <c r="S164" s="293"/>
      <c r="T164" s="470">
        <v>0</v>
      </c>
      <c r="U164" s="470">
        <v>6</v>
      </c>
      <c r="V164" s="470">
        <v>1</v>
      </c>
      <c r="W164" s="295"/>
      <c r="X164" s="470">
        <v>4</v>
      </c>
      <c r="Y164" s="295"/>
      <c r="Z164" s="295"/>
      <c r="AA164" s="295"/>
      <c r="AB164" s="295"/>
      <c r="AC164" s="470">
        <v>0</v>
      </c>
      <c r="AD164" s="470">
        <v>9</v>
      </c>
      <c r="AE164" s="294">
        <f t="shared" si="27"/>
        <v>282</v>
      </c>
    </row>
    <row r="165" spans="1:31" s="286" customFormat="1" ht="16.5">
      <c r="A165" s="448">
        <v>16.3</v>
      </c>
      <c r="B165" s="449">
        <v>18</v>
      </c>
      <c r="C165" s="450">
        <v>515</v>
      </c>
      <c r="D165" s="472" t="s">
        <v>753</v>
      </c>
      <c r="E165" s="473" t="s">
        <v>758</v>
      </c>
      <c r="F165" s="469">
        <v>2205</v>
      </c>
      <c r="G165" s="474" t="s">
        <v>33</v>
      </c>
      <c r="H165" s="548">
        <v>509</v>
      </c>
      <c r="I165" s="470">
        <v>10</v>
      </c>
      <c r="J165" s="470">
        <v>35</v>
      </c>
      <c r="K165" s="470">
        <v>69</v>
      </c>
      <c r="L165" s="470">
        <v>11</v>
      </c>
      <c r="M165" s="470">
        <v>73</v>
      </c>
      <c r="N165" s="470">
        <v>1</v>
      </c>
      <c r="O165" s="470">
        <v>30</v>
      </c>
      <c r="P165" s="470">
        <v>0</v>
      </c>
      <c r="Q165" s="470">
        <v>1</v>
      </c>
      <c r="R165" s="470">
        <v>59</v>
      </c>
      <c r="S165" s="293"/>
      <c r="T165" s="470">
        <v>1</v>
      </c>
      <c r="U165" s="470">
        <v>2</v>
      </c>
      <c r="V165" s="470">
        <v>0</v>
      </c>
      <c r="W165" s="295"/>
      <c r="X165" s="470">
        <v>24</v>
      </c>
      <c r="Y165" s="295"/>
      <c r="Z165" s="295"/>
      <c r="AA165" s="295"/>
      <c r="AB165" s="295"/>
      <c r="AC165" s="470">
        <v>0</v>
      </c>
      <c r="AD165" s="470">
        <v>10</v>
      </c>
      <c r="AE165" s="294">
        <f t="shared" si="27"/>
        <v>326</v>
      </c>
    </row>
    <row r="166" spans="1:31" s="286" customFormat="1" ht="16.5">
      <c r="A166" s="448">
        <v>17.3</v>
      </c>
      <c r="B166" s="449">
        <v>18</v>
      </c>
      <c r="C166" s="450">
        <v>515</v>
      </c>
      <c r="D166" s="472" t="s">
        <v>753</v>
      </c>
      <c r="E166" s="473" t="s">
        <v>758</v>
      </c>
      <c r="F166" s="469">
        <v>2205</v>
      </c>
      <c r="G166" s="474" t="s">
        <v>34</v>
      </c>
      <c r="H166" s="548">
        <v>509</v>
      </c>
      <c r="I166" s="470">
        <v>13</v>
      </c>
      <c r="J166" s="470">
        <v>33</v>
      </c>
      <c r="K166" s="470">
        <v>73</v>
      </c>
      <c r="L166" s="470">
        <v>17</v>
      </c>
      <c r="M166" s="470">
        <v>67</v>
      </c>
      <c r="N166" s="470">
        <v>0</v>
      </c>
      <c r="O166" s="470">
        <v>27</v>
      </c>
      <c r="P166" s="470">
        <v>0</v>
      </c>
      <c r="Q166" s="470">
        <v>4</v>
      </c>
      <c r="R166" s="470">
        <v>50</v>
      </c>
      <c r="S166" s="293"/>
      <c r="T166" s="470">
        <v>2</v>
      </c>
      <c r="U166" s="470">
        <v>4</v>
      </c>
      <c r="V166" s="470">
        <v>0</v>
      </c>
      <c r="W166" s="295"/>
      <c r="X166" s="470">
        <v>13</v>
      </c>
      <c r="Y166" s="295"/>
      <c r="Z166" s="295"/>
      <c r="AA166" s="295"/>
      <c r="AB166" s="295"/>
      <c r="AC166" s="470">
        <v>0</v>
      </c>
      <c r="AD166" s="470">
        <v>12</v>
      </c>
      <c r="AE166" s="294">
        <f t="shared" si="27"/>
        <v>315</v>
      </c>
    </row>
    <row r="167" spans="1:31" s="286" customFormat="1" ht="16.5">
      <c r="A167" s="448">
        <v>18.3</v>
      </c>
      <c r="B167" s="449">
        <v>18</v>
      </c>
      <c r="C167" s="450">
        <v>515</v>
      </c>
      <c r="D167" s="472" t="s">
        <v>753</v>
      </c>
      <c r="E167" s="473" t="s">
        <v>758</v>
      </c>
      <c r="F167" s="469">
        <v>2205</v>
      </c>
      <c r="G167" s="474" t="s">
        <v>35</v>
      </c>
      <c r="H167" s="548">
        <v>508</v>
      </c>
      <c r="I167" s="470">
        <v>9</v>
      </c>
      <c r="J167" s="470">
        <v>62</v>
      </c>
      <c r="K167" s="470">
        <v>64</v>
      </c>
      <c r="L167" s="470">
        <v>6</v>
      </c>
      <c r="M167" s="470">
        <v>65</v>
      </c>
      <c r="N167" s="470">
        <v>1</v>
      </c>
      <c r="O167" s="470">
        <v>33</v>
      </c>
      <c r="P167" s="470">
        <v>2</v>
      </c>
      <c r="Q167" s="470">
        <v>1</v>
      </c>
      <c r="R167" s="470">
        <v>55</v>
      </c>
      <c r="S167" s="293"/>
      <c r="T167" s="470">
        <v>3</v>
      </c>
      <c r="U167" s="470">
        <v>0</v>
      </c>
      <c r="V167" s="470">
        <v>0</v>
      </c>
      <c r="W167" s="295"/>
      <c r="X167" s="470">
        <v>25</v>
      </c>
      <c r="Y167" s="295"/>
      <c r="Z167" s="295"/>
      <c r="AA167" s="295"/>
      <c r="AB167" s="295"/>
      <c r="AC167" s="470">
        <v>0</v>
      </c>
      <c r="AD167" s="470">
        <v>9</v>
      </c>
      <c r="AE167" s="294">
        <f t="shared" si="27"/>
        <v>335</v>
      </c>
    </row>
    <row r="168" spans="1:31" s="286" customFormat="1" ht="16.5">
      <c r="A168" s="448">
        <v>19.3</v>
      </c>
      <c r="B168" s="449">
        <v>18</v>
      </c>
      <c r="C168" s="450">
        <v>515</v>
      </c>
      <c r="D168" s="472" t="s">
        <v>753</v>
      </c>
      <c r="E168" s="473" t="s">
        <v>755</v>
      </c>
      <c r="F168" s="469">
        <v>2206</v>
      </c>
      <c r="G168" s="474" t="s">
        <v>33</v>
      </c>
      <c r="H168" s="548">
        <v>684</v>
      </c>
      <c r="I168" s="470">
        <v>19</v>
      </c>
      <c r="J168" s="470">
        <v>41</v>
      </c>
      <c r="K168" s="470">
        <v>93</v>
      </c>
      <c r="L168" s="470">
        <v>1</v>
      </c>
      <c r="M168" s="470">
        <v>81</v>
      </c>
      <c r="N168" s="470">
        <v>1</v>
      </c>
      <c r="O168" s="470">
        <v>23</v>
      </c>
      <c r="P168" s="470">
        <v>0</v>
      </c>
      <c r="Q168" s="470">
        <v>4</v>
      </c>
      <c r="R168" s="470">
        <v>94</v>
      </c>
      <c r="S168" s="293"/>
      <c r="T168" s="470">
        <v>0</v>
      </c>
      <c r="U168" s="470">
        <v>3</v>
      </c>
      <c r="V168" s="470">
        <v>1</v>
      </c>
      <c r="W168" s="295"/>
      <c r="X168" s="470">
        <v>2</v>
      </c>
      <c r="Y168" s="295"/>
      <c r="Z168" s="295"/>
      <c r="AA168" s="295"/>
      <c r="AB168" s="295"/>
      <c r="AC168" s="470">
        <v>0</v>
      </c>
      <c r="AD168" s="470">
        <v>12</v>
      </c>
      <c r="AE168" s="294">
        <f t="shared" si="27"/>
        <v>375</v>
      </c>
    </row>
    <row r="169" spans="1:31" s="286" customFormat="1" ht="16.5">
      <c r="A169" s="448">
        <v>20.3</v>
      </c>
      <c r="B169" s="449">
        <v>18</v>
      </c>
      <c r="C169" s="450">
        <v>515</v>
      </c>
      <c r="D169" s="472" t="s">
        <v>753</v>
      </c>
      <c r="E169" s="473" t="s">
        <v>755</v>
      </c>
      <c r="F169" s="469">
        <v>2206</v>
      </c>
      <c r="G169" s="474" t="s">
        <v>34</v>
      </c>
      <c r="H169" s="548">
        <v>683</v>
      </c>
      <c r="I169" s="470">
        <v>8</v>
      </c>
      <c r="J169" s="470">
        <v>34</v>
      </c>
      <c r="K169" s="470">
        <v>81</v>
      </c>
      <c r="L169" s="470">
        <v>8</v>
      </c>
      <c r="M169" s="470">
        <v>75</v>
      </c>
      <c r="N169" s="470">
        <v>1</v>
      </c>
      <c r="O169" s="470">
        <v>24</v>
      </c>
      <c r="P169" s="470">
        <v>1</v>
      </c>
      <c r="Q169" s="470">
        <v>9</v>
      </c>
      <c r="R169" s="470">
        <v>97</v>
      </c>
      <c r="S169" s="293"/>
      <c r="T169" s="470">
        <v>1</v>
      </c>
      <c r="U169" s="470">
        <v>2</v>
      </c>
      <c r="V169" s="470">
        <v>0</v>
      </c>
      <c r="W169" s="295"/>
      <c r="X169" s="470">
        <v>5</v>
      </c>
      <c r="Y169" s="295"/>
      <c r="Z169" s="295"/>
      <c r="AA169" s="295"/>
      <c r="AB169" s="295"/>
      <c r="AC169" s="470">
        <v>0</v>
      </c>
      <c r="AD169" s="470">
        <v>8</v>
      </c>
      <c r="AE169" s="294">
        <f t="shared" si="27"/>
        <v>354</v>
      </c>
    </row>
    <row r="170" spans="1:31" s="286" customFormat="1" ht="16.5">
      <c r="A170" s="448">
        <v>21.3</v>
      </c>
      <c r="B170" s="449">
        <v>18</v>
      </c>
      <c r="C170" s="450">
        <v>515</v>
      </c>
      <c r="D170" s="472" t="s">
        <v>753</v>
      </c>
      <c r="E170" s="473" t="s">
        <v>759</v>
      </c>
      <c r="F170" s="469">
        <v>2207</v>
      </c>
      <c r="G170" s="474" t="s">
        <v>33</v>
      </c>
      <c r="H170" s="548">
        <v>545</v>
      </c>
      <c r="I170" s="470">
        <v>24</v>
      </c>
      <c r="J170" s="470">
        <v>63</v>
      </c>
      <c r="K170" s="470">
        <v>117</v>
      </c>
      <c r="L170" s="470">
        <v>8</v>
      </c>
      <c r="M170" s="470">
        <v>34</v>
      </c>
      <c r="N170" s="470">
        <v>0</v>
      </c>
      <c r="O170" s="470">
        <v>7</v>
      </c>
      <c r="P170" s="470">
        <v>2</v>
      </c>
      <c r="Q170" s="470">
        <v>3</v>
      </c>
      <c r="R170" s="470">
        <v>47</v>
      </c>
      <c r="S170" s="293"/>
      <c r="T170" s="470">
        <v>1</v>
      </c>
      <c r="U170" s="470">
        <v>12</v>
      </c>
      <c r="V170" s="470">
        <v>1</v>
      </c>
      <c r="W170" s="295"/>
      <c r="X170" s="470">
        <v>5</v>
      </c>
      <c r="Y170" s="295"/>
      <c r="Z170" s="295"/>
      <c r="AA170" s="295"/>
      <c r="AB170" s="295"/>
      <c r="AC170" s="470">
        <v>0</v>
      </c>
      <c r="AD170" s="470">
        <v>8</v>
      </c>
      <c r="AE170" s="294">
        <f t="shared" si="27"/>
        <v>332</v>
      </c>
    </row>
    <row r="171" spans="1:31" s="286" customFormat="1" ht="16.5">
      <c r="A171" s="448">
        <v>22.3</v>
      </c>
      <c r="B171" s="449">
        <v>18</v>
      </c>
      <c r="C171" s="450">
        <v>515</v>
      </c>
      <c r="D171" s="472" t="s">
        <v>753</v>
      </c>
      <c r="E171" s="473" t="s">
        <v>759</v>
      </c>
      <c r="F171" s="469">
        <v>2207</v>
      </c>
      <c r="G171" s="474" t="s">
        <v>34</v>
      </c>
      <c r="H171" s="548">
        <v>545</v>
      </c>
      <c r="I171" s="470">
        <v>18</v>
      </c>
      <c r="J171" s="470">
        <v>89</v>
      </c>
      <c r="K171" s="470">
        <v>99</v>
      </c>
      <c r="L171" s="470">
        <v>0</v>
      </c>
      <c r="M171" s="470">
        <v>35</v>
      </c>
      <c r="N171" s="470">
        <v>1</v>
      </c>
      <c r="O171" s="470">
        <v>13</v>
      </c>
      <c r="P171" s="470">
        <v>1</v>
      </c>
      <c r="Q171" s="470">
        <v>2</v>
      </c>
      <c r="R171" s="470">
        <v>61</v>
      </c>
      <c r="S171" s="293"/>
      <c r="T171" s="470">
        <v>0</v>
      </c>
      <c r="U171" s="470">
        <v>1</v>
      </c>
      <c r="V171" s="470">
        <v>1</v>
      </c>
      <c r="W171" s="295"/>
      <c r="X171" s="470">
        <v>4</v>
      </c>
      <c r="Y171" s="295"/>
      <c r="Z171" s="295"/>
      <c r="AA171" s="295"/>
      <c r="AB171" s="295"/>
      <c r="AC171" s="470">
        <v>0</v>
      </c>
      <c r="AD171" s="470">
        <v>5</v>
      </c>
      <c r="AE171" s="294">
        <f t="shared" si="27"/>
        <v>330</v>
      </c>
    </row>
    <row r="172" spans="1:31" s="286" customFormat="1" ht="16.5">
      <c r="A172" s="448">
        <v>23.3</v>
      </c>
      <c r="B172" s="449">
        <v>18</v>
      </c>
      <c r="C172" s="450">
        <v>515</v>
      </c>
      <c r="D172" s="472" t="s">
        <v>753</v>
      </c>
      <c r="E172" s="473" t="s">
        <v>760</v>
      </c>
      <c r="F172" s="469">
        <v>2207</v>
      </c>
      <c r="G172" s="474" t="s">
        <v>81</v>
      </c>
      <c r="H172" s="548">
        <v>521</v>
      </c>
      <c r="I172" s="470">
        <v>7</v>
      </c>
      <c r="J172" s="470">
        <v>93</v>
      </c>
      <c r="K172" s="470">
        <v>104</v>
      </c>
      <c r="L172" s="470">
        <v>1</v>
      </c>
      <c r="M172" s="470">
        <v>34</v>
      </c>
      <c r="N172" s="470">
        <v>0</v>
      </c>
      <c r="O172" s="470">
        <v>4</v>
      </c>
      <c r="P172" s="470">
        <v>1</v>
      </c>
      <c r="Q172" s="470">
        <v>3</v>
      </c>
      <c r="R172" s="470">
        <v>37</v>
      </c>
      <c r="S172" s="293"/>
      <c r="T172" s="470">
        <v>2</v>
      </c>
      <c r="U172" s="470">
        <v>1</v>
      </c>
      <c r="V172" s="470">
        <v>2</v>
      </c>
      <c r="W172" s="295"/>
      <c r="X172" s="470">
        <v>2</v>
      </c>
      <c r="Y172" s="295"/>
      <c r="Z172" s="295"/>
      <c r="AA172" s="295"/>
      <c r="AB172" s="295"/>
      <c r="AC172" s="470">
        <v>0</v>
      </c>
      <c r="AD172" s="470">
        <v>21</v>
      </c>
      <c r="AE172" s="294">
        <f t="shared" si="27"/>
        <v>312</v>
      </c>
    </row>
    <row r="173" spans="1:31" s="286" customFormat="1" ht="16.5">
      <c r="A173" s="448">
        <v>24.3</v>
      </c>
      <c r="B173" s="449">
        <v>18</v>
      </c>
      <c r="C173" s="450">
        <v>515</v>
      </c>
      <c r="D173" s="472" t="s">
        <v>753</v>
      </c>
      <c r="E173" s="473" t="s">
        <v>760</v>
      </c>
      <c r="F173" s="469">
        <v>2207</v>
      </c>
      <c r="G173" s="474" t="s">
        <v>379</v>
      </c>
      <c r="H173" s="548">
        <v>520</v>
      </c>
      <c r="I173" s="470">
        <v>13</v>
      </c>
      <c r="J173" s="470">
        <v>109</v>
      </c>
      <c r="K173" s="470">
        <v>115</v>
      </c>
      <c r="L173" s="470">
        <v>6</v>
      </c>
      <c r="M173" s="470">
        <v>23</v>
      </c>
      <c r="N173" s="470">
        <v>0</v>
      </c>
      <c r="O173" s="470">
        <v>10</v>
      </c>
      <c r="P173" s="470">
        <v>3</v>
      </c>
      <c r="Q173" s="470">
        <v>0</v>
      </c>
      <c r="R173" s="470">
        <v>33</v>
      </c>
      <c r="S173" s="293"/>
      <c r="T173" s="470">
        <v>0</v>
      </c>
      <c r="U173" s="470">
        <v>3</v>
      </c>
      <c r="V173" s="470">
        <v>2</v>
      </c>
      <c r="W173" s="295"/>
      <c r="X173" s="470">
        <v>6</v>
      </c>
      <c r="Y173" s="295"/>
      <c r="Z173" s="295"/>
      <c r="AA173" s="295"/>
      <c r="AB173" s="295"/>
      <c r="AC173" s="470">
        <v>0</v>
      </c>
      <c r="AD173" s="470">
        <v>21</v>
      </c>
      <c r="AE173" s="294">
        <f t="shared" si="27"/>
        <v>344</v>
      </c>
    </row>
    <row r="174" spans="1:31" s="286" customFormat="1" ht="16.5">
      <c r="A174" s="448">
        <v>25.3</v>
      </c>
      <c r="B174" s="449">
        <v>18</v>
      </c>
      <c r="C174" s="450">
        <v>515</v>
      </c>
      <c r="D174" s="472" t="s">
        <v>753</v>
      </c>
      <c r="E174" s="473" t="s">
        <v>729</v>
      </c>
      <c r="F174" s="469">
        <v>2207</v>
      </c>
      <c r="G174" s="474" t="s">
        <v>36</v>
      </c>
      <c r="H174" s="548"/>
      <c r="I174" s="470">
        <v>3</v>
      </c>
      <c r="J174" s="470">
        <v>8</v>
      </c>
      <c r="K174" s="470">
        <v>15</v>
      </c>
      <c r="L174" s="470">
        <v>0</v>
      </c>
      <c r="M174" s="470">
        <v>8</v>
      </c>
      <c r="N174" s="470">
        <v>0</v>
      </c>
      <c r="O174" s="470">
        <v>1</v>
      </c>
      <c r="P174" s="470">
        <v>0</v>
      </c>
      <c r="Q174" s="470">
        <v>0</v>
      </c>
      <c r="R174" s="470">
        <v>8</v>
      </c>
      <c r="S174" s="100"/>
      <c r="T174" s="470">
        <v>0</v>
      </c>
      <c r="U174" s="470">
        <v>2</v>
      </c>
      <c r="V174" s="470">
        <v>0</v>
      </c>
      <c r="W174" s="100"/>
      <c r="X174" s="470">
        <v>1</v>
      </c>
      <c r="Y174" s="383"/>
      <c r="Z174" s="383"/>
      <c r="AA174" s="383"/>
      <c r="AB174" s="383"/>
      <c r="AC174" s="470">
        <v>0</v>
      </c>
      <c r="AD174" s="470">
        <v>0</v>
      </c>
      <c r="AE174" s="294">
        <f t="shared" si="27"/>
        <v>46</v>
      </c>
    </row>
    <row r="175" spans="1:31" s="286" customFormat="1" ht="16.5">
      <c r="A175" s="448">
        <v>26.3</v>
      </c>
      <c r="B175" s="449">
        <v>18</v>
      </c>
      <c r="C175" s="450">
        <v>515</v>
      </c>
      <c r="D175" s="472" t="s">
        <v>753</v>
      </c>
      <c r="E175" s="473" t="s">
        <v>759</v>
      </c>
      <c r="F175" s="469">
        <v>2207</v>
      </c>
      <c r="G175" s="474" t="s">
        <v>383</v>
      </c>
      <c r="H175" s="548"/>
      <c r="I175" s="470">
        <v>4</v>
      </c>
      <c r="J175" s="470">
        <v>5</v>
      </c>
      <c r="K175" s="470">
        <v>7</v>
      </c>
      <c r="L175" s="470">
        <v>0</v>
      </c>
      <c r="M175" s="470">
        <v>4</v>
      </c>
      <c r="N175" s="470">
        <v>0</v>
      </c>
      <c r="O175" s="470">
        <v>0</v>
      </c>
      <c r="P175" s="470">
        <v>1</v>
      </c>
      <c r="Q175" s="470">
        <v>0</v>
      </c>
      <c r="R175" s="470">
        <v>11</v>
      </c>
      <c r="S175" s="293"/>
      <c r="T175" s="470">
        <v>0</v>
      </c>
      <c r="U175" s="470">
        <v>1</v>
      </c>
      <c r="V175" s="470">
        <v>0</v>
      </c>
      <c r="W175" s="295"/>
      <c r="X175" s="470">
        <v>0</v>
      </c>
      <c r="Y175" s="295"/>
      <c r="Z175" s="295"/>
      <c r="AA175" s="295"/>
      <c r="AB175" s="295"/>
      <c r="AC175" s="470">
        <v>0</v>
      </c>
      <c r="AD175" s="470">
        <v>1</v>
      </c>
      <c r="AE175" s="294">
        <f t="shared" si="27"/>
        <v>34</v>
      </c>
    </row>
    <row r="176" spans="1:31" s="286" customFormat="1" ht="16.5">
      <c r="A176" s="448">
        <v>27.3</v>
      </c>
      <c r="B176" s="449">
        <v>18</v>
      </c>
      <c r="C176" s="450">
        <v>515</v>
      </c>
      <c r="D176" s="472" t="s">
        <v>753</v>
      </c>
      <c r="E176" s="473" t="s">
        <v>759</v>
      </c>
      <c r="F176" s="469">
        <v>2208</v>
      </c>
      <c r="G176" s="474" t="s">
        <v>33</v>
      </c>
      <c r="H176" s="548">
        <v>418</v>
      </c>
      <c r="I176" s="470">
        <v>12</v>
      </c>
      <c r="J176" s="470">
        <v>55</v>
      </c>
      <c r="K176" s="470">
        <v>84</v>
      </c>
      <c r="L176" s="470">
        <v>3</v>
      </c>
      <c r="M176" s="470">
        <v>48</v>
      </c>
      <c r="N176" s="470">
        <v>0</v>
      </c>
      <c r="O176" s="470">
        <v>5</v>
      </c>
      <c r="P176" s="470">
        <v>0</v>
      </c>
      <c r="Q176" s="470">
        <v>3</v>
      </c>
      <c r="R176" s="470">
        <v>43</v>
      </c>
      <c r="S176" s="293"/>
      <c r="T176" s="470">
        <v>1</v>
      </c>
      <c r="U176" s="470">
        <v>0</v>
      </c>
      <c r="V176" s="470">
        <v>0</v>
      </c>
      <c r="W176" s="295"/>
      <c r="X176" s="470">
        <v>2</v>
      </c>
      <c r="Y176" s="295"/>
      <c r="Z176" s="295"/>
      <c r="AA176" s="295"/>
      <c r="AB176" s="295"/>
      <c r="AC176" s="470">
        <v>0</v>
      </c>
      <c r="AD176" s="470">
        <v>6</v>
      </c>
      <c r="AE176" s="294">
        <f t="shared" si="27"/>
        <v>262</v>
      </c>
    </row>
    <row r="177" spans="1:31" s="286" customFormat="1" ht="16.5">
      <c r="A177" s="448">
        <v>28.3</v>
      </c>
      <c r="B177" s="449">
        <v>18</v>
      </c>
      <c r="C177" s="450">
        <v>515</v>
      </c>
      <c r="D177" s="472" t="s">
        <v>753</v>
      </c>
      <c r="E177" s="473" t="s">
        <v>759</v>
      </c>
      <c r="F177" s="469">
        <v>2208</v>
      </c>
      <c r="G177" s="474" t="s">
        <v>34</v>
      </c>
      <c r="H177" s="548">
        <v>418</v>
      </c>
      <c r="I177" s="470">
        <v>10</v>
      </c>
      <c r="J177" s="470">
        <v>58</v>
      </c>
      <c r="K177" s="470">
        <v>50</v>
      </c>
      <c r="L177" s="470">
        <v>3</v>
      </c>
      <c r="M177" s="470">
        <v>54</v>
      </c>
      <c r="N177" s="470">
        <v>0</v>
      </c>
      <c r="O177" s="470">
        <v>6</v>
      </c>
      <c r="P177" s="470">
        <v>1</v>
      </c>
      <c r="Q177" s="470">
        <v>3</v>
      </c>
      <c r="R177" s="470">
        <v>53</v>
      </c>
      <c r="S177" s="293"/>
      <c r="T177" s="470">
        <v>0</v>
      </c>
      <c r="U177" s="470">
        <v>4</v>
      </c>
      <c r="V177" s="470">
        <v>2</v>
      </c>
      <c r="W177" s="295"/>
      <c r="X177" s="470">
        <v>7</v>
      </c>
      <c r="Y177" s="295"/>
      <c r="Z177" s="295"/>
      <c r="AA177" s="295"/>
      <c r="AB177" s="295"/>
      <c r="AC177" s="470">
        <v>0</v>
      </c>
      <c r="AD177" s="470">
        <v>0</v>
      </c>
      <c r="AE177" s="294">
        <f t="shared" si="27"/>
        <v>251</v>
      </c>
    </row>
    <row r="178" spans="1:31" s="286" customFormat="1" ht="16.5">
      <c r="A178" s="448">
        <v>29.3</v>
      </c>
      <c r="B178" s="449">
        <v>18</v>
      </c>
      <c r="C178" s="450">
        <v>515</v>
      </c>
      <c r="D178" s="472" t="s">
        <v>753</v>
      </c>
      <c r="E178" s="473" t="s">
        <v>761</v>
      </c>
      <c r="F178" s="469">
        <v>2209</v>
      </c>
      <c r="G178" s="474" t="s">
        <v>33</v>
      </c>
      <c r="H178" s="548">
        <v>522</v>
      </c>
      <c r="I178" s="470">
        <v>15</v>
      </c>
      <c r="J178" s="470">
        <v>40</v>
      </c>
      <c r="K178" s="470">
        <v>71</v>
      </c>
      <c r="L178" s="470">
        <v>6</v>
      </c>
      <c r="M178" s="470">
        <v>80</v>
      </c>
      <c r="N178" s="470">
        <v>3</v>
      </c>
      <c r="O178" s="470">
        <v>10</v>
      </c>
      <c r="P178" s="470">
        <v>0</v>
      </c>
      <c r="Q178" s="470">
        <v>4</v>
      </c>
      <c r="R178" s="470">
        <v>81</v>
      </c>
      <c r="S178" s="293"/>
      <c r="T178" s="470">
        <v>3</v>
      </c>
      <c r="U178" s="470">
        <v>7</v>
      </c>
      <c r="V178" s="470">
        <v>1</v>
      </c>
      <c r="W178" s="295"/>
      <c r="X178" s="470">
        <v>9</v>
      </c>
      <c r="Y178" s="295"/>
      <c r="Z178" s="295"/>
      <c r="AA178" s="295"/>
      <c r="AB178" s="295"/>
      <c r="AC178" s="470">
        <v>0</v>
      </c>
      <c r="AD178" s="470">
        <v>7</v>
      </c>
      <c r="AE178" s="294">
        <f t="shared" si="27"/>
        <v>337</v>
      </c>
    </row>
    <row r="179" spans="1:31" s="286" customFormat="1" ht="16.5">
      <c r="A179" s="448">
        <v>30.3</v>
      </c>
      <c r="B179" s="449">
        <v>18</v>
      </c>
      <c r="C179" s="450">
        <v>515</v>
      </c>
      <c r="D179" s="472" t="s">
        <v>753</v>
      </c>
      <c r="E179" s="473" t="s">
        <v>761</v>
      </c>
      <c r="F179" s="469">
        <v>2209</v>
      </c>
      <c r="G179" s="474" t="s">
        <v>34</v>
      </c>
      <c r="H179" s="548">
        <v>522</v>
      </c>
      <c r="I179" s="470">
        <v>13</v>
      </c>
      <c r="J179" s="470">
        <v>34</v>
      </c>
      <c r="K179" s="470">
        <v>72</v>
      </c>
      <c r="L179" s="470">
        <v>6</v>
      </c>
      <c r="M179" s="470">
        <v>90</v>
      </c>
      <c r="N179" s="470">
        <v>1</v>
      </c>
      <c r="O179" s="470">
        <v>7</v>
      </c>
      <c r="P179" s="470">
        <v>3</v>
      </c>
      <c r="Q179" s="470">
        <v>3</v>
      </c>
      <c r="R179" s="470">
        <v>80</v>
      </c>
      <c r="S179" s="293"/>
      <c r="T179" s="470">
        <v>2</v>
      </c>
      <c r="U179" s="470">
        <v>6</v>
      </c>
      <c r="V179" s="470">
        <v>0</v>
      </c>
      <c r="W179" s="295"/>
      <c r="X179" s="470">
        <v>7</v>
      </c>
      <c r="Y179" s="295"/>
      <c r="Z179" s="295"/>
      <c r="AA179" s="295"/>
      <c r="AB179" s="295"/>
      <c r="AC179" s="470">
        <v>0</v>
      </c>
      <c r="AD179" s="470">
        <v>7</v>
      </c>
      <c r="AE179" s="294">
        <f t="shared" si="27"/>
        <v>331</v>
      </c>
    </row>
    <row r="180" spans="1:31" s="286" customFormat="1" ht="16.5">
      <c r="A180" s="448">
        <v>31.3</v>
      </c>
      <c r="B180" s="449">
        <v>18</v>
      </c>
      <c r="C180" s="450">
        <v>515</v>
      </c>
      <c r="D180" s="472" t="s">
        <v>753</v>
      </c>
      <c r="E180" s="473" t="s">
        <v>762</v>
      </c>
      <c r="F180" s="469">
        <v>2210</v>
      </c>
      <c r="G180" s="474" t="s">
        <v>33</v>
      </c>
      <c r="H180" s="548">
        <v>595</v>
      </c>
      <c r="I180" s="470">
        <v>17</v>
      </c>
      <c r="J180" s="470">
        <v>52</v>
      </c>
      <c r="K180" s="470">
        <v>84</v>
      </c>
      <c r="L180" s="470">
        <v>3</v>
      </c>
      <c r="M180" s="470">
        <v>86</v>
      </c>
      <c r="N180" s="470">
        <v>0</v>
      </c>
      <c r="O180" s="470">
        <v>28</v>
      </c>
      <c r="P180" s="470">
        <v>0</v>
      </c>
      <c r="Q180" s="470">
        <v>4</v>
      </c>
      <c r="R180" s="470">
        <v>85</v>
      </c>
      <c r="S180" s="293"/>
      <c r="T180" s="470">
        <v>0</v>
      </c>
      <c r="U180" s="470">
        <v>2</v>
      </c>
      <c r="V180" s="470">
        <v>3</v>
      </c>
      <c r="W180" s="295"/>
      <c r="X180" s="470">
        <v>14</v>
      </c>
      <c r="Y180" s="295"/>
      <c r="Z180" s="295"/>
      <c r="AA180" s="295"/>
      <c r="AB180" s="295"/>
      <c r="AC180" s="470">
        <v>0</v>
      </c>
      <c r="AD180" s="470">
        <v>5</v>
      </c>
      <c r="AE180" s="294">
        <f t="shared" si="27"/>
        <v>383</v>
      </c>
    </row>
    <row r="181" spans="1:31" s="286" customFormat="1" ht="16.5">
      <c r="A181" s="448">
        <v>32.299999999999997</v>
      </c>
      <c r="B181" s="449">
        <v>18</v>
      </c>
      <c r="C181" s="450">
        <v>515</v>
      </c>
      <c r="D181" s="472" t="s">
        <v>753</v>
      </c>
      <c r="E181" s="473" t="s">
        <v>762</v>
      </c>
      <c r="F181" s="469">
        <v>2210</v>
      </c>
      <c r="G181" s="474" t="s">
        <v>34</v>
      </c>
      <c r="H181" s="548">
        <v>595</v>
      </c>
      <c r="I181" s="470">
        <v>20</v>
      </c>
      <c r="J181" s="470">
        <v>50</v>
      </c>
      <c r="K181" s="470">
        <v>84</v>
      </c>
      <c r="L181" s="470">
        <v>6</v>
      </c>
      <c r="M181" s="470">
        <v>77</v>
      </c>
      <c r="N181" s="470">
        <v>1</v>
      </c>
      <c r="O181" s="470">
        <v>14</v>
      </c>
      <c r="P181" s="470">
        <v>1</v>
      </c>
      <c r="Q181" s="470">
        <v>3</v>
      </c>
      <c r="R181" s="470">
        <v>61</v>
      </c>
      <c r="S181" s="293"/>
      <c r="T181" s="470">
        <v>0</v>
      </c>
      <c r="U181" s="470">
        <v>5</v>
      </c>
      <c r="V181" s="470">
        <v>4</v>
      </c>
      <c r="W181" s="295"/>
      <c r="X181" s="470">
        <v>9</v>
      </c>
      <c r="Y181" s="295"/>
      <c r="Z181" s="295"/>
      <c r="AA181" s="295"/>
      <c r="AB181" s="295"/>
      <c r="AC181" s="470">
        <v>0</v>
      </c>
      <c r="AD181" s="470">
        <v>12</v>
      </c>
      <c r="AE181" s="294">
        <f t="shared" si="27"/>
        <v>347</v>
      </c>
    </row>
    <row r="182" spans="1:31" s="286" customFormat="1" ht="16.5">
      <c r="A182" s="448">
        <v>33.299999999999997</v>
      </c>
      <c r="B182" s="449">
        <v>18</v>
      </c>
      <c r="C182" s="450">
        <v>515</v>
      </c>
      <c r="D182" s="472" t="s">
        <v>753</v>
      </c>
      <c r="E182" s="473" t="s">
        <v>762</v>
      </c>
      <c r="F182" s="469">
        <v>2210</v>
      </c>
      <c r="G182" s="474" t="s">
        <v>35</v>
      </c>
      <c r="H182" s="548">
        <v>595</v>
      </c>
      <c r="I182" s="470">
        <v>13</v>
      </c>
      <c r="J182" s="470">
        <v>33</v>
      </c>
      <c r="K182" s="470">
        <v>83</v>
      </c>
      <c r="L182" s="470">
        <v>2</v>
      </c>
      <c r="M182" s="470">
        <v>87</v>
      </c>
      <c r="N182" s="470">
        <v>1</v>
      </c>
      <c r="O182" s="470">
        <v>22</v>
      </c>
      <c r="P182" s="470">
        <v>2</v>
      </c>
      <c r="Q182" s="470">
        <v>5</v>
      </c>
      <c r="R182" s="470">
        <v>67</v>
      </c>
      <c r="S182" s="293"/>
      <c r="T182" s="470">
        <v>0</v>
      </c>
      <c r="U182" s="470">
        <v>4</v>
      </c>
      <c r="V182" s="470">
        <v>0</v>
      </c>
      <c r="W182" s="295"/>
      <c r="X182" s="470">
        <v>12</v>
      </c>
      <c r="Y182" s="295"/>
      <c r="Z182" s="295"/>
      <c r="AA182" s="295"/>
      <c r="AB182" s="295"/>
      <c r="AC182" s="470">
        <v>0</v>
      </c>
      <c r="AD182" s="470">
        <v>11</v>
      </c>
      <c r="AE182" s="294">
        <f t="shared" si="27"/>
        <v>342</v>
      </c>
    </row>
    <row r="183" spans="1:31" s="286" customFormat="1" ht="16.5">
      <c r="A183" s="448">
        <v>34.299999999999997</v>
      </c>
      <c r="B183" s="449">
        <v>18</v>
      </c>
      <c r="C183" s="450">
        <v>515</v>
      </c>
      <c r="D183" s="472" t="s">
        <v>753</v>
      </c>
      <c r="E183" s="473" t="s">
        <v>762</v>
      </c>
      <c r="F183" s="469">
        <v>2211</v>
      </c>
      <c r="G183" s="474" t="s">
        <v>33</v>
      </c>
      <c r="H183" s="548">
        <v>430</v>
      </c>
      <c r="I183" s="470">
        <v>17</v>
      </c>
      <c r="J183" s="470">
        <v>80</v>
      </c>
      <c r="K183" s="470">
        <v>68</v>
      </c>
      <c r="L183" s="470">
        <v>2</v>
      </c>
      <c r="M183" s="470">
        <v>28</v>
      </c>
      <c r="N183" s="470">
        <v>1</v>
      </c>
      <c r="O183" s="470">
        <v>2</v>
      </c>
      <c r="P183" s="470">
        <v>0</v>
      </c>
      <c r="Q183" s="470">
        <v>4</v>
      </c>
      <c r="R183" s="470">
        <v>55</v>
      </c>
      <c r="S183" s="293"/>
      <c r="T183" s="470">
        <v>2</v>
      </c>
      <c r="U183" s="470">
        <v>1</v>
      </c>
      <c r="V183" s="470">
        <v>0</v>
      </c>
      <c r="W183" s="295"/>
      <c r="X183" s="470">
        <v>4</v>
      </c>
      <c r="Y183" s="295"/>
      <c r="Z183" s="295"/>
      <c r="AA183" s="295"/>
      <c r="AB183" s="295"/>
      <c r="AC183" s="470">
        <v>0</v>
      </c>
      <c r="AD183" s="470">
        <v>2</v>
      </c>
      <c r="AE183" s="294">
        <f t="shared" si="27"/>
        <v>266</v>
      </c>
    </row>
    <row r="184" spans="1:31" s="286" customFormat="1" ht="16.5">
      <c r="A184" s="448">
        <v>35.299999999999997</v>
      </c>
      <c r="B184" s="449">
        <v>18</v>
      </c>
      <c r="C184" s="450">
        <v>515</v>
      </c>
      <c r="D184" s="472" t="s">
        <v>753</v>
      </c>
      <c r="E184" s="473" t="s">
        <v>762</v>
      </c>
      <c r="F184" s="469">
        <v>2212</v>
      </c>
      <c r="G184" s="474" t="s">
        <v>33</v>
      </c>
      <c r="H184" s="548">
        <v>444</v>
      </c>
      <c r="I184" s="470">
        <v>14</v>
      </c>
      <c r="J184" s="470">
        <v>73</v>
      </c>
      <c r="K184" s="470">
        <v>71</v>
      </c>
      <c r="L184" s="470">
        <v>0</v>
      </c>
      <c r="M184" s="470">
        <v>38</v>
      </c>
      <c r="N184" s="470">
        <v>0</v>
      </c>
      <c r="O184" s="470">
        <v>4</v>
      </c>
      <c r="P184" s="470">
        <v>1</v>
      </c>
      <c r="Q184" s="470">
        <v>6</v>
      </c>
      <c r="R184" s="470">
        <v>78</v>
      </c>
      <c r="S184" s="293"/>
      <c r="T184" s="470">
        <v>2</v>
      </c>
      <c r="U184" s="470">
        <v>3</v>
      </c>
      <c r="V184" s="470">
        <v>2</v>
      </c>
      <c r="W184" s="295"/>
      <c r="X184" s="470">
        <v>2</v>
      </c>
      <c r="Y184" s="295"/>
      <c r="Z184" s="295"/>
      <c r="AA184" s="295"/>
      <c r="AB184" s="295"/>
      <c r="AC184" s="470">
        <v>0</v>
      </c>
      <c r="AD184" s="470">
        <v>4</v>
      </c>
      <c r="AE184" s="294">
        <f t="shared" si="27"/>
        <v>298</v>
      </c>
    </row>
    <row r="185" spans="1:31" s="286" customFormat="1" ht="16.5">
      <c r="A185" s="448">
        <v>36.299999999999997</v>
      </c>
      <c r="B185" s="449">
        <v>18</v>
      </c>
      <c r="C185" s="450">
        <v>515</v>
      </c>
      <c r="D185" s="472" t="s">
        <v>753</v>
      </c>
      <c r="E185" s="473" t="s">
        <v>762</v>
      </c>
      <c r="F185" s="469">
        <v>2212</v>
      </c>
      <c r="G185" s="474" t="s">
        <v>34</v>
      </c>
      <c r="H185" s="548">
        <v>443</v>
      </c>
      <c r="I185" s="470">
        <v>14</v>
      </c>
      <c r="J185" s="470">
        <v>72</v>
      </c>
      <c r="K185" s="470">
        <v>65</v>
      </c>
      <c r="L185" s="470">
        <v>3</v>
      </c>
      <c r="M185" s="470">
        <v>38</v>
      </c>
      <c r="N185" s="470">
        <v>1</v>
      </c>
      <c r="O185" s="470">
        <v>1</v>
      </c>
      <c r="P185" s="470">
        <v>0</v>
      </c>
      <c r="Q185" s="470">
        <v>4</v>
      </c>
      <c r="R185" s="470">
        <v>76</v>
      </c>
      <c r="S185" s="293"/>
      <c r="T185" s="470">
        <v>3</v>
      </c>
      <c r="U185" s="470">
        <v>1</v>
      </c>
      <c r="V185" s="470">
        <v>0</v>
      </c>
      <c r="W185" s="295"/>
      <c r="X185" s="470">
        <v>6</v>
      </c>
      <c r="Y185" s="295"/>
      <c r="Z185" s="295"/>
      <c r="AA185" s="295"/>
      <c r="AB185" s="295"/>
      <c r="AC185" s="470">
        <v>0</v>
      </c>
      <c r="AD185" s="470">
        <v>2</v>
      </c>
      <c r="AE185" s="294">
        <f t="shared" si="27"/>
        <v>286</v>
      </c>
    </row>
    <row r="186" spans="1:31" s="286" customFormat="1" ht="16.5">
      <c r="A186" s="448">
        <v>37.299999999999997</v>
      </c>
      <c r="B186" s="449">
        <v>18</v>
      </c>
      <c r="C186" s="450">
        <v>515</v>
      </c>
      <c r="D186" s="472" t="s">
        <v>753</v>
      </c>
      <c r="E186" s="473" t="s">
        <v>763</v>
      </c>
      <c r="F186" s="469">
        <v>2213</v>
      </c>
      <c r="G186" s="474" t="s">
        <v>33</v>
      </c>
      <c r="H186" s="548">
        <v>625</v>
      </c>
      <c r="I186" s="470">
        <v>9</v>
      </c>
      <c r="J186" s="470">
        <v>41</v>
      </c>
      <c r="K186" s="470">
        <v>73</v>
      </c>
      <c r="L186" s="470">
        <v>15</v>
      </c>
      <c r="M186" s="470">
        <v>107</v>
      </c>
      <c r="N186" s="470">
        <v>0</v>
      </c>
      <c r="O186" s="470">
        <v>13</v>
      </c>
      <c r="P186" s="470">
        <v>1</v>
      </c>
      <c r="Q186" s="470">
        <v>6</v>
      </c>
      <c r="R186" s="470">
        <v>90</v>
      </c>
      <c r="S186" s="100"/>
      <c r="T186" s="470">
        <v>0</v>
      </c>
      <c r="U186" s="470">
        <v>2</v>
      </c>
      <c r="V186" s="470">
        <v>2</v>
      </c>
      <c r="W186" s="383"/>
      <c r="X186" s="470">
        <v>4</v>
      </c>
      <c r="Y186" s="383"/>
      <c r="Z186" s="383"/>
      <c r="AA186" s="383"/>
      <c r="AB186" s="383"/>
      <c r="AC186" s="470">
        <v>0</v>
      </c>
      <c r="AD186" s="470">
        <v>9</v>
      </c>
      <c r="AE186" s="294">
        <f t="shared" si="27"/>
        <v>372</v>
      </c>
    </row>
    <row r="187" spans="1:31" s="286" customFormat="1" ht="16.5">
      <c r="A187" s="448">
        <v>38.299999999999997</v>
      </c>
      <c r="B187" s="449">
        <v>18</v>
      </c>
      <c r="C187" s="450">
        <v>515</v>
      </c>
      <c r="D187" s="472" t="s">
        <v>753</v>
      </c>
      <c r="E187" s="473" t="s">
        <v>763</v>
      </c>
      <c r="F187" s="469">
        <v>2213</v>
      </c>
      <c r="G187" s="474" t="s">
        <v>34</v>
      </c>
      <c r="H187" s="548">
        <v>624</v>
      </c>
      <c r="I187" s="470">
        <v>11</v>
      </c>
      <c r="J187" s="470">
        <v>57</v>
      </c>
      <c r="K187" s="470">
        <v>54</v>
      </c>
      <c r="L187" s="470">
        <v>10</v>
      </c>
      <c r="M187" s="470">
        <v>115</v>
      </c>
      <c r="N187" s="470">
        <v>0</v>
      </c>
      <c r="O187" s="470">
        <v>20</v>
      </c>
      <c r="P187" s="470">
        <v>1</v>
      </c>
      <c r="Q187" s="470">
        <v>10</v>
      </c>
      <c r="R187" s="470">
        <v>93</v>
      </c>
      <c r="S187" s="100"/>
      <c r="T187" s="470">
        <v>1</v>
      </c>
      <c r="U187" s="470">
        <v>2</v>
      </c>
      <c r="V187" s="470">
        <v>0</v>
      </c>
      <c r="W187" s="383"/>
      <c r="X187" s="470">
        <v>3</v>
      </c>
      <c r="Y187" s="383"/>
      <c r="Z187" s="383"/>
      <c r="AA187" s="383"/>
      <c r="AB187" s="383"/>
      <c r="AC187" s="470">
        <v>0</v>
      </c>
      <c r="AD187" s="470">
        <v>10</v>
      </c>
      <c r="AE187" s="294">
        <f t="shared" si="27"/>
        <v>387</v>
      </c>
    </row>
    <row r="188" spans="1:31" s="286" customFormat="1" ht="16.5">
      <c r="A188" s="448">
        <v>39.299999999999997</v>
      </c>
      <c r="B188" s="449">
        <v>18</v>
      </c>
      <c r="C188" s="450">
        <v>515</v>
      </c>
      <c r="D188" s="472" t="s">
        <v>753</v>
      </c>
      <c r="E188" s="473" t="s">
        <v>763</v>
      </c>
      <c r="F188" s="469">
        <v>2213</v>
      </c>
      <c r="G188" s="474" t="s">
        <v>35</v>
      </c>
      <c r="H188" s="548">
        <v>624</v>
      </c>
      <c r="I188" s="470">
        <v>10</v>
      </c>
      <c r="J188" s="470">
        <v>63</v>
      </c>
      <c r="K188" s="470">
        <v>49</v>
      </c>
      <c r="L188" s="470">
        <v>10</v>
      </c>
      <c r="M188" s="470">
        <v>79</v>
      </c>
      <c r="N188" s="470">
        <v>0</v>
      </c>
      <c r="O188" s="470">
        <v>20</v>
      </c>
      <c r="P188" s="470">
        <v>0</v>
      </c>
      <c r="Q188" s="470">
        <v>10</v>
      </c>
      <c r="R188" s="470">
        <v>91</v>
      </c>
      <c r="S188" s="100"/>
      <c r="T188" s="470">
        <v>1</v>
      </c>
      <c r="U188" s="470">
        <v>1</v>
      </c>
      <c r="V188" s="470">
        <v>2</v>
      </c>
      <c r="W188" s="383"/>
      <c r="X188" s="470">
        <v>0</v>
      </c>
      <c r="Y188" s="383"/>
      <c r="Z188" s="383"/>
      <c r="AA188" s="383"/>
      <c r="AB188" s="383"/>
      <c r="AC188" s="470">
        <v>0</v>
      </c>
      <c r="AD188" s="470">
        <v>6</v>
      </c>
      <c r="AE188" s="294">
        <f t="shared" si="27"/>
        <v>342</v>
      </c>
    </row>
    <row r="189" spans="1:31" s="286" customFormat="1" ht="16.5">
      <c r="A189" s="448">
        <v>40.299999999999997</v>
      </c>
      <c r="B189" s="449">
        <v>18</v>
      </c>
      <c r="C189" s="450">
        <v>515</v>
      </c>
      <c r="D189" s="472" t="s">
        <v>753</v>
      </c>
      <c r="E189" s="473" t="s">
        <v>763</v>
      </c>
      <c r="F189" s="469">
        <v>2214</v>
      </c>
      <c r="G189" s="474" t="s">
        <v>33</v>
      </c>
      <c r="H189" s="548">
        <v>632</v>
      </c>
      <c r="I189" s="470">
        <v>10</v>
      </c>
      <c r="J189" s="470">
        <v>74</v>
      </c>
      <c r="K189" s="470">
        <v>78</v>
      </c>
      <c r="L189" s="470">
        <v>1</v>
      </c>
      <c r="M189" s="470">
        <v>79</v>
      </c>
      <c r="N189" s="470">
        <v>1</v>
      </c>
      <c r="O189" s="470">
        <v>7</v>
      </c>
      <c r="P189" s="470">
        <v>1</v>
      </c>
      <c r="Q189" s="470">
        <v>4</v>
      </c>
      <c r="R189" s="470">
        <v>111</v>
      </c>
      <c r="S189" s="100"/>
      <c r="T189" s="470">
        <v>0</v>
      </c>
      <c r="U189" s="470">
        <v>7</v>
      </c>
      <c r="V189" s="470">
        <v>1</v>
      </c>
      <c r="W189" s="383"/>
      <c r="X189" s="470">
        <v>4</v>
      </c>
      <c r="Y189" s="383"/>
      <c r="Z189" s="383"/>
      <c r="AA189" s="383"/>
      <c r="AB189" s="383"/>
      <c r="AC189" s="470">
        <v>0</v>
      </c>
      <c r="AD189" s="470">
        <v>17</v>
      </c>
      <c r="AE189" s="294">
        <f t="shared" si="27"/>
        <v>395</v>
      </c>
    </row>
    <row r="190" spans="1:31" s="286" customFormat="1" ht="16.5">
      <c r="A190" s="448">
        <v>41.3</v>
      </c>
      <c r="B190" s="449">
        <v>18</v>
      </c>
      <c r="C190" s="450">
        <v>515</v>
      </c>
      <c r="D190" s="472" t="s">
        <v>753</v>
      </c>
      <c r="E190" s="473" t="s">
        <v>763</v>
      </c>
      <c r="F190" s="469">
        <v>2214</v>
      </c>
      <c r="G190" s="474" t="s">
        <v>34</v>
      </c>
      <c r="H190" s="548">
        <v>631</v>
      </c>
      <c r="I190" s="470">
        <v>15</v>
      </c>
      <c r="J190" s="470">
        <v>73</v>
      </c>
      <c r="K190" s="470">
        <v>66</v>
      </c>
      <c r="L190" s="470">
        <v>8</v>
      </c>
      <c r="M190" s="470">
        <v>71</v>
      </c>
      <c r="N190" s="470">
        <v>1</v>
      </c>
      <c r="O190" s="470">
        <v>11</v>
      </c>
      <c r="P190" s="470">
        <v>0</v>
      </c>
      <c r="Q190" s="470">
        <v>4</v>
      </c>
      <c r="R190" s="470">
        <v>121</v>
      </c>
      <c r="S190" s="100"/>
      <c r="T190" s="470">
        <v>0</v>
      </c>
      <c r="U190" s="470">
        <v>4</v>
      </c>
      <c r="V190" s="470">
        <v>0</v>
      </c>
      <c r="W190" s="383"/>
      <c r="X190" s="470">
        <v>11</v>
      </c>
      <c r="Y190" s="383"/>
      <c r="Z190" s="383"/>
      <c r="AA190" s="383"/>
      <c r="AB190" s="383"/>
      <c r="AC190" s="470">
        <v>0</v>
      </c>
      <c r="AD190" s="470">
        <v>7</v>
      </c>
      <c r="AE190" s="294">
        <f t="shared" si="27"/>
        <v>392</v>
      </c>
    </row>
    <row r="191" spans="1:31" s="286" customFormat="1" ht="16.5">
      <c r="A191" s="448">
        <v>42.3</v>
      </c>
      <c r="B191" s="449">
        <v>18</v>
      </c>
      <c r="C191" s="450">
        <v>515</v>
      </c>
      <c r="D191" s="472" t="s">
        <v>753</v>
      </c>
      <c r="E191" s="473" t="s">
        <v>763</v>
      </c>
      <c r="F191" s="469">
        <v>2214</v>
      </c>
      <c r="G191" s="474" t="s">
        <v>35</v>
      </c>
      <c r="H191" s="548">
        <v>631</v>
      </c>
      <c r="I191" s="470">
        <v>14</v>
      </c>
      <c r="J191" s="470">
        <v>54</v>
      </c>
      <c r="K191" s="470">
        <v>78</v>
      </c>
      <c r="L191" s="470">
        <v>3</v>
      </c>
      <c r="M191" s="470">
        <v>81</v>
      </c>
      <c r="N191" s="470">
        <v>0</v>
      </c>
      <c r="O191" s="470">
        <v>14</v>
      </c>
      <c r="P191" s="470">
        <v>2</v>
      </c>
      <c r="Q191" s="470">
        <v>3</v>
      </c>
      <c r="R191" s="470">
        <v>93</v>
      </c>
      <c r="S191" s="100"/>
      <c r="T191" s="470">
        <v>2</v>
      </c>
      <c r="U191" s="470">
        <v>2</v>
      </c>
      <c r="V191" s="470">
        <v>2</v>
      </c>
      <c r="W191" s="383"/>
      <c r="X191" s="470">
        <v>8</v>
      </c>
      <c r="Y191" s="383"/>
      <c r="Z191" s="383"/>
      <c r="AA191" s="383"/>
      <c r="AB191" s="383"/>
      <c r="AC191" s="470">
        <v>0</v>
      </c>
      <c r="AD191" s="470">
        <v>3</v>
      </c>
      <c r="AE191" s="294">
        <f t="shared" si="27"/>
        <v>359</v>
      </c>
    </row>
    <row r="192" spans="1:31" s="286" customFormat="1" ht="16.5">
      <c r="A192" s="448">
        <v>43.3</v>
      </c>
      <c r="B192" s="449">
        <v>18</v>
      </c>
      <c r="C192" s="450">
        <v>515</v>
      </c>
      <c r="D192" s="472" t="s">
        <v>753</v>
      </c>
      <c r="E192" s="473" t="s">
        <v>764</v>
      </c>
      <c r="F192" s="469">
        <v>2215</v>
      </c>
      <c r="G192" s="474" t="s">
        <v>33</v>
      </c>
      <c r="H192" s="548">
        <v>684</v>
      </c>
      <c r="I192" s="470">
        <v>23</v>
      </c>
      <c r="J192" s="470">
        <v>55</v>
      </c>
      <c r="K192" s="470">
        <v>82</v>
      </c>
      <c r="L192" s="470">
        <v>8</v>
      </c>
      <c r="M192" s="470">
        <v>98</v>
      </c>
      <c r="N192" s="470">
        <v>1</v>
      </c>
      <c r="O192" s="470">
        <v>11</v>
      </c>
      <c r="P192" s="470">
        <v>1</v>
      </c>
      <c r="Q192" s="470">
        <v>10</v>
      </c>
      <c r="R192" s="470">
        <v>94</v>
      </c>
      <c r="S192" s="100"/>
      <c r="T192" s="470">
        <v>0</v>
      </c>
      <c r="U192" s="470">
        <v>7</v>
      </c>
      <c r="V192" s="470">
        <v>0</v>
      </c>
      <c r="W192" s="383"/>
      <c r="X192" s="470">
        <v>5</v>
      </c>
      <c r="Y192" s="383"/>
      <c r="Z192" s="383"/>
      <c r="AA192" s="383"/>
      <c r="AB192" s="383"/>
      <c r="AC192" s="470">
        <v>0</v>
      </c>
      <c r="AD192" s="470">
        <v>15</v>
      </c>
      <c r="AE192" s="294">
        <f t="shared" si="27"/>
        <v>410</v>
      </c>
    </row>
    <row r="193" spans="1:31" s="286" customFormat="1" ht="16.5">
      <c r="A193" s="448">
        <v>44.3</v>
      </c>
      <c r="B193" s="449">
        <v>18</v>
      </c>
      <c r="C193" s="450">
        <v>515</v>
      </c>
      <c r="D193" s="472" t="s">
        <v>753</v>
      </c>
      <c r="E193" s="473" t="s">
        <v>764</v>
      </c>
      <c r="F193" s="469">
        <v>2215</v>
      </c>
      <c r="G193" s="474" t="s">
        <v>34</v>
      </c>
      <c r="H193" s="548">
        <v>684</v>
      </c>
      <c r="I193" s="470">
        <v>16</v>
      </c>
      <c r="J193" s="470">
        <v>62</v>
      </c>
      <c r="K193" s="470">
        <v>71</v>
      </c>
      <c r="L193" s="470">
        <v>11</v>
      </c>
      <c r="M193" s="470">
        <v>83</v>
      </c>
      <c r="N193" s="470">
        <v>3</v>
      </c>
      <c r="O193" s="470">
        <v>14</v>
      </c>
      <c r="P193" s="470">
        <v>1</v>
      </c>
      <c r="Q193" s="470">
        <v>8</v>
      </c>
      <c r="R193" s="470">
        <v>102</v>
      </c>
      <c r="S193" s="100"/>
      <c r="T193" s="470">
        <v>1</v>
      </c>
      <c r="U193" s="470">
        <v>2</v>
      </c>
      <c r="V193" s="470">
        <v>1</v>
      </c>
      <c r="W193" s="383"/>
      <c r="X193" s="470">
        <v>5</v>
      </c>
      <c r="Y193" s="383"/>
      <c r="Z193" s="383"/>
      <c r="AA193" s="383"/>
      <c r="AB193" s="383"/>
      <c r="AC193" s="470">
        <v>0</v>
      </c>
      <c r="AD193" s="470">
        <v>20</v>
      </c>
      <c r="AE193" s="294">
        <f t="shared" si="27"/>
        <v>400</v>
      </c>
    </row>
    <row r="194" spans="1:31" s="286" customFormat="1" ht="16.5">
      <c r="A194" s="448">
        <v>45.3</v>
      </c>
      <c r="B194" s="449">
        <v>18</v>
      </c>
      <c r="C194" s="450">
        <v>515</v>
      </c>
      <c r="D194" s="472" t="s">
        <v>753</v>
      </c>
      <c r="E194" s="473" t="s">
        <v>764</v>
      </c>
      <c r="F194" s="469">
        <v>2215</v>
      </c>
      <c r="G194" s="474" t="s">
        <v>35</v>
      </c>
      <c r="H194" s="548">
        <v>684</v>
      </c>
      <c r="I194" s="470">
        <v>13</v>
      </c>
      <c r="J194" s="470">
        <v>73</v>
      </c>
      <c r="K194" s="470">
        <v>74</v>
      </c>
      <c r="L194" s="470">
        <v>5</v>
      </c>
      <c r="M194" s="470">
        <v>84</v>
      </c>
      <c r="N194" s="470">
        <v>1</v>
      </c>
      <c r="O194" s="470">
        <v>14</v>
      </c>
      <c r="P194" s="470">
        <v>2</v>
      </c>
      <c r="Q194" s="470">
        <v>11</v>
      </c>
      <c r="R194" s="470">
        <v>126</v>
      </c>
      <c r="S194" s="100"/>
      <c r="T194" s="470">
        <v>2</v>
      </c>
      <c r="U194" s="470">
        <v>8</v>
      </c>
      <c r="V194" s="470">
        <v>0</v>
      </c>
      <c r="W194" s="383"/>
      <c r="X194" s="470">
        <v>5</v>
      </c>
      <c r="Y194" s="383"/>
      <c r="Z194" s="383"/>
      <c r="AA194" s="383"/>
      <c r="AB194" s="383"/>
      <c r="AC194" s="470">
        <v>0</v>
      </c>
      <c r="AD194" s="470">
        <v>4</v>
      </c>
      <c r="AE194" s="294">
        <f t="shared" si="27"/>
        <v>422</v>
      </c>
    </row>
    <row r="195" spans="1:31" s="286" customFormat="1" ht="16.5">
      <c r="A195" s="448">
        <v>46.3</v>
      </c>
      <c r="B195" s="449">
        <v>18</v>
      </c>
      <c r="C195" s="450">
        <v>515</v>
      </c>
      <c r="D195" s="472" t="s">
        <v>753</v>
      </c>
      <c r="E195" s="473" t="s">
        <v>744</v>
      </c>
      <c r="F195" s="469">
        <v>2216</v>
      </c>
      <c r="G195" s="474" t="s">
        <v>33</v>
      </c>
      <c r="H195" s="548">
        <v>736</v>
      </c>
      <c r="I195" s="470">
        <v>25</v>
      </c>
      <c r="J195" s="470">
        <v>66</v>
      </c>
      <c r="K195" s="470">
        <v>121</v>
      </c>
      <c r="L195" s="470">
        <v>5</v>
      </c>
      <c r="M195" s="470">
        <v>95</v>
      </c>
      <c r="N195" s="470">
        <v>2</v>
      </c>
      <c r="O195" s="470">
        <v>5</v>
      </c>
      <c r="P195" s="470">
        <v>1</v>
      </c>
      <c r="Q195" s="470">
        <v>1</v>
      </c>
      <c r="R195" s="470">
        <v>155</v>
      </c>
      <c r="S195" s="100"/>
      <c r="T195" s="470">
        <v>0</v>
      </c>
      <c r="U195" s="470">
        <v>6</v>
      </c>
      <c r="V195" s="470">
        <v>0</v>
      </c>
      <c r="W195" s="383"/>
      <c r="X195" s="470">
        <v>3</v>
      </c>
      <c r="Y195" s="383"/>
      <c r="Z195" s="383"/>
      <c r="AA195" s="383"/>
      <c r="AB195" s="383"/>
      <c r="AC195" s="470">
        <v>0</v>
      </c>
      <c r="AD195" s="470">
        <v>16</v>
      </c>
      <c r="AE195" s="294">
        <f t="shared" si="27"/>
        <v>501</v>
      </c>
    </row>
    <row r="196" spans="1:31" s="286" customFormat="1" ht="16.5">
      <c r="A196" s="448">
        <v>47.3</v>
      </c>
      <c r="B196" s="449">
        <v>18</v>
      </c>
      <c r="C196" s="450">
        <v>515</v>
      </c>
      <c r="D196" s="472" t="s">
        <v>753</v>
      </c>
      <c r="E196" s="473" t="s">
        <v>744</v>
      </c>
      <c r="F196" s="469">
        <v>2216</v>
      </c>
      <c r="G196" s="474" t="s">
        <v>34</v>
      </c>
      <c r="H196" s="548">
        <v>735</v>
      </c>
      <c r="I196" s="470">
        <v>23</v>
      </c>
      <c r="J196" s="470">
        <v>61</v>
      </c>
      <c r="K196" s="470">
        <v>90</v>
      </c>
      <c r="L196" s="470">
        <v>3</v>
      </c>
      <c r="M196" s="470">
        <v>101</v>
      </c>
      <c r="N196" s="470">
        <v>1</v>
      </c>
      <c r="O196" s="470">
        <v>1</v>
      </c>
      <c r="P196" s="470">
        <v>1</v>
      </c>
      <c r="Q196" s="470">
        <v>20</v>
      </c>
      <c r="R196" s="470">
        <v>157</v>
      </c>
      <c r="S196" s="100"/>
      <c r="T196" s="470">
        <v>2</v>
      </c>
      <c r="U196" s="470">
        <v>5</v>
      </c>
      <c r="V196" s="470">
        <v>1</v>
      </c>
      <c r="W196" s="383"/>
      <c r="X196" s="470">
        <v>3</v>
      </c>
      <c r="Y196" s="383"/>
      <c r="Z196" s="383"/>
      <c r="AA196" s="383"/>
      <c r="AB196" s="383"/>
      <c r="AC196" s="470">
        <v>1</v>
      </c>
      <c r="AD196" s="470">
        <v>17</v>
      </c>
      <c r="AE196" s="294">
        <f t="shared" si="27"/>
        <v>487</v>
      </c>
    </row>
    <row r="197" spans="1:31" s="286" customFormat="1" ht="16.5">
      <c r="A197" s="448">
        <v>48</v>
      </c>
      <c r="B197" s="449">
        <v>18</v>
      </c>
      <c r="C197" s="450">
        <v>515</v>
      </c>
      <c r="D197" s="472" t="s">
        <v>753</v>
      </c>
      <c r="E197" s="473" t="s">
        <v>744</v>
      </c>
      <c r="F197" s="469">
        <v>2217</v>
      </c>
      <c r="G197" s="474" t="s">
        <v>33</v>
      </c>
      <c r="H197" s="548">
        <v>687</v>
      </c>
      <c r="I197" s="470">
        <v>21</v>
      </c>
      <c r="J197" s="470">
        <v>51</v>
      </c>
      <c r="K197" s="470">
        <v>113</v>
      </c>
      <c r="L197" s="470">
        <v>10</v>
      </c>
      <c r="M197" s="470">
        <v>98</v>
      </c>
      <c r="N197" s="470">
        <v>0</v>
      </c>
      <c r="O197" s="470">
        <v>12</v>
      </c>
      <c r="P197" s="470">
        <v>1</v>
      </c>
      <c r="Q197" s="470">
        <v>12</v>
      </c>
      <c r="R197" s="470">
        <v>117</v>
      </c>
      <c r="S197" s="100"/>
      <c r="T197" s="470">
        <v>0</v>
      </c>
      <c r="U197" s="470">
        <v>6</v>
      </c>
      <c r="V197" s="470">
        <v>1</v>
      </c>
      <c r="W197" s="383"/>
      <c r="X197" s="470">
        <v>7</v>
      </c>
      <c r="Y197" s="383"/>
      <c r="Z197" s="383"/>
      <c r="AA197" s="383"/>
      <c r="AB197" s="383"/>
      <c r="AC197" s="470">
        <v>0</v>
      </c>
      <c r="AD197" s="470">
        <v>9</v>
      </c>
      <c r="AE197" s="294">
        <f t="shared" si="27"/>
        <v>458</v>
      </c>
    </row>
    <row r="198" spans="1:31" s="286" customFormat="1" ht="16.5">
      <c r="A198" s="448">
        <v>49</v>
      </c>
      <c r="B198" s="449">
        <v>18</v>
      </c>
      <c r="C198" s="450">
        <v>515</v>
      </c>
      <c r="D198" s="472" t="s">
        <v>753</v>
      </c>
      <c r="E198" s="473" t="s">
        <v>744</v>
      </c>
      <c r="F198" s="469">
        <v>2217</v>
      </c>
      <c r="G198" s="474" t="s">
        <v>34</v>
      </c>
      <c r="H198" s="548">
        <v>687</v>
      </c>
      <c r="I198" s="470">
        <v>26</v>
      </c>
      <c r="J198" s="470">
        <v>50</v>
      </c>
      <c r="K198" s="470">
        <v>132</v>
      </c>
      <c r="L198" s="470">
        <v>8</v>
      </c>
      <c r="M198" s="470">
        <v>122</v>
      </c>
      <c r="N198" s="470">
        <v>1</v>
      </c>
      <c r="O198" s="470">
        <v>2</v>
      </c>
      <c r="P198" s="470">
        <v>3</v>
      </c>
      <c r="Q198" s="470">
        <v>9</v>
      </c>
      <c r="R198" s="470">
        <v>122</v>
      </c>
      <c r="S198" s="100"/>
      <c r="T198" s="470">
        <v>2</v>
      </c>
      <c r="U198" s="470">
        <v>3</v>
      </c>
      <c r="V198" s="470">
        <v>0</v>
      </c>
      <c r="W198" s="383"/>
      <c r="X198" s="470">
        <v>4</v>
      </c>
      <c r="Y198" s="383"/>
      <c r="Z198" s="383"/>
      <c r="AA198" s="383"/>
      <c r="AB198" s="383"/>
      <c r="AC198" s="470">
        <v>0</v>
      </c>
      <c r="AD198" s="470">
        <v>7</v>
      </c>
      <c r="AE198" s="294">
        <f t="shared" si="27"/>
        <v>491</v>
      </c>
    </row>
    <row r="199" spans="1:31" s="286" customFormat="1" ht="16.5">
      <c r="A199" s="448">
        <v>50</v>
      </c>
      <c r="B199" s="449">
        <v>18</v>
      </c>
      <c r="C199" s="450">
        <v>515</v>
      </c>
      <c r="D199" s="472" t="s">
        <v>753</v>
      </c>
      <c r="E199" s="473" t="s">
        <v>744</v>
      </c>
      <c r="F199" s="469">
        <v>2217</v>
      </c>
      <c r="G199" s="474" t="s">
        <v>35</v>
      </c>
      <c r="H199" s="548">
        <v>687</v>
      </c>
      <c r="I199" s="470">
        <v>28</v>
      </c>
      <c r="J199" s="470">
        <v>53</v>
      </c>
      <c r="K199" s="470">
        <v>100</v>
      </c>
      <c r="L199" s="470">
        <v>5</v>
      </c>
      <c r="M199" s="470">
        <v>84</v>
      </c>
      <c r="N199" s="470">
        <v>1</v>
      </c>
      <c r="O199" s="470">
        <v>10</v>
      </c>
      <c r="P199" s="470">
        <v>1</v>
      </c>
      <c r="Q199" s="470">
        <v>13</v>
      </c>
      <c r="R199" s="470">
        <v>122</v>
      </c>
      <c r="S199" s="100"/>
      <c r="T199" s="470">
        <v>0</v>
      </c>
      <c r="U199" s="470">
        <v>5</v>
      </c>
      <c r="V199" s="470">
        <v>0</v>
      </c>
      <c r="W199" s="383"/>
      <c r="X199" s="470">
        <v>9</v>
      </c>
      <c r="Y199" s="383"/>
      <c r="Z199" s="383"/>
      <c r="AA199" s="383"/>
      <c r="AB199" s="383"/>
      <c r="AC199" s="470">
        <v>0</v>
      </c>
      <c r="AD199" s="470">
        <v>6</v>
      </c>
      <c r="AE199" s="294">
        <f t="shared" si="27"/>
        <v>437</v>
      </c>
    </row>
    <row r="200" spans="1:31" s="286" customFormat="1" ht="16.5">
      <c r="A200" s="448">
        <v>51</v>
      </c>
      <c r="B200" s="449">
        <v>18</v>
      </c>
      <c r="C200" s="450">
        <v>515</v>
      </c>
      <c r="D200" s="472" t="s">
        <v>753</v>
      </c>
      <c r="E200" s="473" t="s">
        <v>765</v>
      </c>
      <c r="F200" s="469">
        <v>2218</v>
      </c>
      <c r="G200" s="474" t="s">
        <v>33</v>
      </c>
      <c r="H200" s="548">
        <v>642</v>
      </c>
      <c r="I200" s="470">
        <v>23</v>
      </c>
      <c r="J200" s="470">
        <v>52</v>
      </c>
      <c r="K200" s="470">
        <v>49</v>
      </c>
      <c r="L200" s="470">
        <v>7</v>
      </c>
      <c r="M200" s="470">
        <v>114</v>
      </c>
      <c r="N200" s="470">
        <v>3</v>
      </c>
      <c r="O200" s="470">
        <v>6</v>
      </c>
      <c r="P200" s="470">
        <v>0</v>
      </c>
      <c r="Q200" s="470">
        <v>2</v>
      </c>
      <c r="R200" s="470">
        <v>88</v>
      </c>
      <c r="S200" s="100"/>
      <c r="T200" s="470">
        <v>2</v>
      </c>
      <c r="U200" s="470">
        <v>5</v>
      </c>
      <c r="V200" s="470">
        <v>1</v>
      </c>
      <c r="W200" s="383"/>
      <c r="X200" s="470">
        <v>5</v>
      </c>
      <c r="Y200" s="383"/>
      <c r="Z200" s="383"/>
      <c r="AA200" s="383"/>
      <c r="AB200" s="383"/>
      <c r="AC200" s="470">
        <v>0</v>
      </c>
      <c r="AD200" s="470">
        <v>13</v>
      </c>
      <c r="AE200" s="294">
        <f t="shared" si="27"/>
        <v>370</v>
      </c>
    </row>
    <row r="201" spans="1:31" s="286" customFormat="1" ht="16.5">
      <c r="A201" s="448">
        <v>52</v>
      </c>
      <c r="B201" s="449">
        <v>18</v>
      </c>
      <c r="C201" s="450">
        <v>515</v>
      </c>
      <c r="D201" s="472" t="s">
        <v>753</v>
      </c>
      <c r="E201" s="473" t="s">
        <v>765</v>
      </c>
      <c r="F201" s="469">
        <v>2218</v>
      </c>
      <c r="G201" s="474" t="s">
        <v>34</v>
      </c>
      <c r="H201" s="548">
        <v>642</v>
      </c>
      <c r="I201" s="470">
        <v>7</v>
      </c>
      <c r="J201" s="470">
        <v>49</v>
      </c>
      <c r="K201" s="470">
        <v>76</v>
      </c>
      <c r="L201" s="470">
        <v>5</v>
      </c>
      <c r="M201" s="470">
        <v>92</v>
      </c>
      <c r="N201" s="470">
        <v>0</v>
      </c>
      <c r="O201" s="470">
        <v>9</v>
      </c>
      <c r="P201" s="470">
        <v>2</v>
      </c>
      <c r="Q201" s="470">
        <v>5</v>
      </c>
      <c r="R201" s="470">
        <v>113</v>
      </c>
      <c r="S201" s="100"/>
      <c r="T201" s="470">
        <v>1</v>
      </c>
      <c r="U201" s="470">
        <v>6</v>
      </c>
      <c r="V201" s="470">
        <v>0</v>
      </c>
      <c r="W201" s="383"/>
      <c r="X201" s="470">
        <v>4</v>
      </c>
      <c r="Y201" s="383"/>
      <c r="Z201" s="383"/>
      <c r="AA201" s="383"/>
      <c r="AB201" s="383"/>
      <c r="AC201" s="470">
        <v>0</v>
      </c>
      <c r="AD201" s="470">
        <v>11</v>
      </c>
      <c r="AE201" s="294">
        <f t="shared" si="27"/>
        <v>380</v>
      </c>
    </row>
    <row r="202" spans="1:31" s="286" customFormat="1" ht="16.5">
      <c r="A202" s="448">
        <v>53</v>
      </c>
      <c r="B202" s="449">
        <v>18</v>
      </c>
      <c r="C202" s="450">
        <v>515</v>
      </c>
      <c r="D202" s="472" t="s">
        <v>753</v>
      </c>
      <c r="E202" s="473" t="s">
        <v>765</v>
      </c>
      <c r="F202" s="469">
        <v>2218</v>
      </c>
      <c r="G202" s="474" t="s">
        <v>35</v>
      </c>
      <c r="H202" s="548">
        <v>641</v>
      </c>
      <c r="I202" s="470">
        <v>12</v>
      </c>
      <c r="J202" s="470">
        <v>50</v>
      </c>
      <c r="K202" s="470">
        <v>85</v>
      </c>
      <c r="L202" s="470">
        <v>9</v>
      </c>
      <c r="M202" s="470">
        <v>100</v>
      </c>
      <c r="N202" s="470">
        <v>0</v>
      </c>
      <c r="O202" s="470">
        <v>4</v>
      </c>
      <c r="P202" s="470">
        <v>1</v>
      </c>
      <c r="Q202" s="470">
        <v>2</v>
      </c>
      <c r="R202" s="470">
        <v>103</v>
      </c>
      <c r="S202" s="100"/>
      <c r="T202" s="470">
        <v>1</v>
      </c>
      <c r="U202" s="470">
        <v>5</v>
      </c>
      <c r="V202" s="470">
        <v>0</v>
      </c>
      <c r="W202" s="383"/>
      <c r="X202" s="470">
        <v>3</v>
      </c>
      <c r="Y202" s="383"/>
      <c r="Z202" s="383"/>
      <c r="AA202" s="383"/>
      <c r="AB202" s="383"/>
      <c r="AC202" s="470">
        <v>0</v>
      </c>
      <c r="AD202" s="470">
        <v>21</v>
      </c>
      <c r="AE202" s="294">
        <f t="shared" si="27"/>
        <v>396</v>
      </c>
    </row>
    <row r="203" spans="1:31" s="286" customFormat="1" ht="16.5">
      <c r="A203" s="448">
        <v>54</v>
      </c>
      <c r="B203" s="449">
        <v>18</v>
      </c>
      <c r="C203" s="450">
        <v>515</v>
      </c>
      <c r="D203" s="472" t="s">
        <v>753</v>
      </c>
      <c r="E203" s="473" t="s">
        <v>765</v>
      </c>
      <c r="F203" s="469">
        <v>2218</v>
      </c>
      <c r="G203" s="474" t="s">
        <v>199</v>
      </c>
      <c r="H203" s="548">
        <v>641</v>
      </c>
      <c r="I203" s="470">
        <v>9</v>
      </c>
      <c r="J203" s="470">
        <v>26</v>
      </c>
      <c r="K203" s="470">
        <v>83</v>
      </c>
      <c r="L203" s="470">
        <v>10</v>
      </c>
      <c r="M203" s="470">
        <v>100</v>
      </c>
      <c r="N203" s="470">
        <v>1</v>
      </c>
      <c r="O203" s="470">
        <v>6</v>
      </c>
      <c r="P203" s="470">
        <v>0</v>
      </c>
      <c r="Q203" s="470">
        <v>3</v>
      </c>
      <c r="R203" s="470">
        <v>112</v>
      </c>
      <c r="S203" s="100"/>
      <c r="T203" s="470">
        <v>2</v>
      </c>
      <c r="U203" s="470">
        <v>6</v>
      </c>
      <c r="V203" s="470">
        <v>3</v>
      </c>
      <c r="W203" s="383"/>
      <c r="X203" s="470">
        <v>6</v>
      </c>
      <c r="Y203" s="383"/>
      <c r="Z203" s="383"/>
      <c r="AA203" s="383"/>
      <c r="AB203" s="383"/>
      <c r="AC203" s="470">
        <v>0</v>
      </c>
      <c r="AD203" s="470">
        <v>16</v>
      </c>
      <c r="AE203" s="294">
        <f t="shared" si="27"/>
        <v>383</v>
      </c>
    </row>
    <row r="204" spans="1:31" s="286" customFormat="1" ht="16.5">
      <c r="A204" s="448">
        <v>55</v>
      </c>
      <c r="B204" s="449">
        <v>18</v>
      </c>
      <c r="C204" s="450">
        <v>515</v>
      </c>
      <c r="D204" s="472" t="s">
        <v>753</v>
      </c>
      <c r="E204" s="473" t="s">
        <v>765</v>
      </c>
      <c r="F204" s="469">
        <v>2218</v>
      </c>
      <c r="G204" s="474" t="s">
        <v>337</v>
      </c>
      <c r="H204" s="548">
        <v>641</v>
      </c>
      <c r="I204" s="470">
        <v>6</v>
      </c>
      <c r="J204" s="470">
        <v>46</v>
      </c>
      <c r="K204" s="470">
        <v>79</v>
      </c>
      <c r="L204" s="470">
        <v>15</v>
      </c>
      <c r="M204" s="470">
        <v>111</v>
      </c>
      <c r="N204" s="470">
        <v>0</v>
      </c>
      <c r="O204" s="470">
        <v>8</v>
      </c>
      <c r="P204" s="470">
        <v>1</v>
      </c>
      <c r="Q204" s="470">
        <v>1</v>
      </c>
      <c r="R204" s="470">
        <v>109</v>
      </c>
      <c r="S204" s="100"/>
      <c r="T204" s="470">
        <v>1</v>
      </c>
      <c r="U204" s="470">
        <v>2</v>
      </c>
      <c r="V204" s="470">
        <v>0</v>
      </c>
      <c r="W204" s="383"/>
      <c r="X204" s="470">
        <v>2</v>
      </c>
      <c r="Y204" s="383"/>
      <c r="Z204" s="383"/>
      <c r="AA204" s="383"/>
      <c r="AB204" s="383"/>
      <c r="AC204" s="470">
        <v>0</v>
      </c>
      <c r="AD204" s="470">
        <v>14</v>
      </c>
      <c r="AE204" s="294">
        <f t="shared" si="27"/>
        <v>395</v>
      </c>
    </row>
    <row r="205" spans="1:31" s="286" customFormat="1" ht="16.5">
      <c r="A205" s="448">
        <v>56</v>
      </c>
      <c r="B205" s="449">
        <v>18</v>
      </c>
      <c r="C205" s="450">
        <v>515</v>
      </c>
      <c r="D205" s="472" t="s">
        <v>753</v>
      </c>
      <c r="E205" s="473" t="s">
        <v>764</v>
      </c>
      <c r="F205" s="469">
        <v>2219</v>
      </c>
      <c r="G205" s="474" t="s">
        <v>33</v>
      </c>
      <c r="H205" s="548">
        <v>713</v>
      </c>
      <c r="I205" s="470">
        <v>22</v>
      </c>
      <c r="J205" s="470">
        <v>72</v>
      </c>
      <c r="K205" s="470">
        <v>78</v>
      </c>
      <c r="L205" s="470">
        <v>3</v>
      </c>
      <c r="M205" s="470">
        <v>62</v>
      </c>
      <c r="N205" s="470">
        <v>0</v>
      </c>
      <c r="O205" s="470">
        <v>2</v>
      </c>
      <c r="P205" s="470">
        <v>5</v>
      </c>
      <c r="Q205" s="470">
        <v>7</v>
      </c>
      <c r="R205" s="470">
        <v>141</v>
      </c>
      <c r="S205" s="100"/>
      <c r="T205" s="470">
        <v>1</v>
      </c>
      <c r="U205" s="470">
        <v>3</v>
      </c>
      <c r="V205" s="470">
        <v>1</v>
      </c>
      <c r="W205" s="383"/>
      <c r="X205" s="470">
        <v>6</v>
      </c>
      <c r="Y205" s="383"/>
      <c r="Z205" s="383"/>
      <c r="AA205" s="383"/>
      <c r="AB205" s="383"/>
      <c r="AC205" s="470">
        <v>0</v>
      </c>
      <c r="AD205" s="470">
        <v>14</v>
      </c>
      <c r="AE205" s="294">
        <f t="shared" si="27"/>
        <v>417</v>
      </c>
    </row>
    <row r="206" spans="1:31" s="286" customFormat="1" ht="16.5">
      <c r="A206" s="448">
        <v>57</v>
      </c>
      <c r="B206" s="449">
        <v>18</v>
      </c>
      <c r="C206" s="450">
        <v>515</v>
      </c>
      <c r="D206" s="472" t="s">
        <v>753</v>
      </c>
      <c r="E206" s="473" t="s">
        <v>764</v>
      </c>
      <c r="F206" s="469">
        <v>2219</v>
      </c>
      <c r="G206" s="474" t="s">
        <v>34</v>
      </c>
      <c r="H206" s="548">
        <v>713</v>
      </c>
      <c r="I206" s="470">
        <v>17</v>
      </c>
      <c r="J206" s="470">
        <v>52</v>
      </c>
      <c r="K206" s="470">
        <v>87</v>
      </c>
      <c r="L206" s="470">
        <v>7</v>
      </c>
      <c r="M206" s="470">
        <v>73</v>
      </c>
      <c r="N206" s="470">
        <v>2</v>
      </c>
      <c r="O206" s="470">
        <v>4</v>
      </c>
      <c r="P206" s="470">
        <v>2</v>
      </c>
      <c r="Q206" s="470">
        <v>15</v>
      </c>
      <c r="R206" s="470">
        <v>144</v>
      </c>
      <c r="S206" s="100"/>
      <c r="T206" s="470">
        <v>0</v>
      </c>
      <c r="U206" s="470">
        <v>2</v>
      </c>
      <c r="V206" s="470">
        <v>2</v>
      </c>
      <c r="W206" s="383"/>
      <c r="X206" s="470">
        <v>10</v>
      </c>
      <c r="Y206" s="383"/>
      <c r="Z206" s="383"/>
      <c r="AA206" s="383"/>
      <c r="AB206" s="383"/>
      <c r="AC206" s="470">
        <v>1</v>
      </c>
      <c r="AD206" s="470">
        <v>10</v>
      </c>
      <c r="AE206" s="294">
        <f t="shared" si="27"/>
        <v>428</v>
      </c>
    </row>
    <row r="207" spans="1:31" s="286" customFormat="1" ht="16.5">
      <c r="A207" s="448">
        <v>58</v>
      </c>
      <c r="B207" s="449">
        <v>18</v>
      </c>
      <c r="C207" s="450">
        <v>515</v>
      </c>
      <c r="D207" s="472" t="s">
        <v>753</v>
      </c>
      <c r="E207" s="473" t="s">
        <v>764</v>
      </c>
      <c r="F207" s="469">
        <v>2219</v>
      </c>
      <c r="G207" s="474" t="s">
        <v>35</v>
      </c>
      <c r="H207" s="548">
        <v>712</v>
      </c>
      <c r="I207" s="470">
        <v>14</v>
      </c>
      <c r="J207" s="470">
        <v>42</v>
      </c>
      <c r="K207" s="470">
        <v>71</v>
      </c>
      <c r="L207" s="470">
        <v>4</v>
      </c>
      <c r="M207" s="470">
        <v>52</v>
      </c>
      <c r="N207" s="470">
        <v>1</v>
      </c>
      <c r="O207" s="470">
        <v>7</v>
      </c>
      <c r="P207" s="470">
        <v>0</v>
      </c>
      <c r="Q207" s="470">
        <v>6</v>
      </c>
      <c r="R207" s="470">
        <v>142</v>
      </c>
      <c r="S207" s="100"/>
      <c r="T207" s="470">
        <v>1</v>
      </c>
      <c r="U207" s="470">
        <v>5</v>
      </c>
      <c r="V207" s="470">
        <v>3</v>
      </c>
      <c r="W207" s="383"/>
      <c r="X207" s="470">
        <v>2</v>
      </c>
      <c r="Y207" s="383"/>
      <c r="Z207" s="383"/>
      <c r="AA207" s="383"/>
      <c r="AB207" s="383"/>
      <c r="AC207" s="470">
        <v>0</v>
      </c>
      <c r="AD207" s="470">
        <v>3</v>
      </c>
      <c r="AE207" s="294">
        <f t="shared" si="27"/>
        <v>353</v>
      </c>
    </row>
    <row r="208" spans="1:31" s="286" customFormat="1" ht="16.5">
      <c r="A208" s="448">
        <v>59</v>
      </c>
      <c r="B208" s="449">
        <v>18</v>
      </c>
      <c r="C208" s="450">
        <v>515</v>
      </c>
      <c r="D208" s="472" t="s">
        <v>753</v>
      </c>
      <c r="E208" s="473" t="s">
        <v>764</v>
      </c>
      <c r="F208" s="469">
        <v>2219</v>
      </c>
      <c r="G208" s="474" t="s">
        <v>199</v>
      </c>
      <c r="H208" s="548">
        <v>712</v>
      </c>
      <c r="I208" s="470">
        <v>21</v>
      </c>
      <c r="J208" s="470">
        <v>58</v>
      </c>
      <c r="K208" s="470">
        <v>87</v>
      </c>
      <c r="L208" s="470">
        <v>2</v>
      </c>
      <c r="M208" s="470">
        <v>59</v>
      </c>
      <c r="N208" s="470">
        <v>1</v>
      </c>
      <c r="O208" s="470">
        <v>10</v>
      </c>
      <c r="P208" s="470">
        <v>3</v>
      </c>
      <c r="Q208" s="470">
        <v>1</v>
      </c>
      <c r="R208" s="470">
        <v>114</v>
      </c>
      <c r="S208" s="100"/>
      <c r="T208" s="470">
        <v>0</v>
      </c>
      <c r="U208" s="470">
        <v>2</v>
      </c>
      <c r="V208" s="470">
        <v>1</v>
      </c>
      <c r="W208" s="383"/>
      <c r="X208" s="470">
        <v>6</v>
      </c>
      <c r="Y208" s="383"/>
      <c r="Z208" s="383"/>
      <c r="AA208" s="383"/>
      <c r="AB208" s="383"/>
      <c r="AC208" s="470">
        <v>0</v>
      </c>
      <c r="AD208" s="470">
        <v>12</v>
      </c>
      <c r="AE208" s="294">
        <f t="shared" si="27"/>
        <v>377</v>
      </c>
    </row>
    <row r="209" spans="1:31" s="286" customFormat="1" ht="16.5">
      <c r="A209" s="448">
        <v>60</v>
      </c>
      <c r="B209" s="449">
        <v>18</v>
      </c>
      <c r="C209" s="450">
        <v>515</v>
      </c>
      <c r="D209" s="472" t="s">
        <v>753</v>
      </c>
      <c r="E209" s="473" t="s">
        <v>764</v>
      </c>
      <c r="F209" s="469">
        <v>2219</v>
      </c>
      <c r="G209" s="474" t="s">
        <v>337</v>
      </c>
      <c r="H209" s="548">
        <v>712</v>
      </c>
      <c r="I209" s="470">
        <v>18</v>
      </c>
      <c r="J209" s="470">
        <v>37</v>
      </c>
      <c r="K209" s="470">
        <v>63</v>
      </c>
      <c r="L209" s="470">
        <v>7</v>
      </c>
      <c r="M209" s="470">
        <v>74</v>
      </c>
      <c r="N209" s="470">
        <v>1</v>
      </c>
      <c r="O209" s="470">
        <v>18</v>
      </c>
      <c r="P209" s="470">
        <v>1</v>
      </c>
      <c r="Q209" s="470">
        <v>12</v>
      </c>
      <c r="R209" s="470">
        <v>122</v>
      </c>
      <c r="S209" s="293"/>
      <c r="T209" s="470">
        <v>2</v>
      </c>
      <c r="U209" s="470">
        <v>2</v>
      </c>
      <c r="V209" s="470">
        <v>2</v>
      </c>
      <c r="W209" s="295"/>
      <c r="X209" s="470">
        <v>7</v>
      </c>
      <c r="Y209" s="295"/>
      <c r="Z209" s="295"/>
      <c r="AA209" s="295"/>
      <c r="AB209" s="295"/>
      <c r="AC209" s="470">
        <v>0</v>
      </c>
      <c r="AD209" s="470">
        <v>15</v>
      </c>
      <c r="AE209" s="294">
        <f t="shared" si="27"/>
        <v>381</v>
      </c>
    </row>
    <row r="210" spans="1:31" s="286" customFormat="1" ht="16.5">
      <c r="A210" s="448">
        <v>61</v>
      </c>
      <c r="B210" s="449">
        <v>18</v>
      </c>
      <c r="C210" s="450">
        <v>515</v>
      </c>
      <c r="D210" s="472" t="s">
        <v>753</v>
      </c>
      <c r="E210" s="473" t="s">
        <v>766</v>
      </c>
      <c r="F210" s="469">
        <v>2220</v>
      </c>
      <c r="G210" s="474" t="s">
        <v>33</v>
      </c>
      <c r="H210" s="548">
        <v>734</v>
      </c>
      <c r="I210" s="470">
        <v>39</v>
      </c>
      <c r="J210" s="470">
        <v>58</v>
      </c>
      <c r="K210" s="470">
        <v>81</v>
      </c>
      <c r="L210" s="470">
        <v>7</v>
      </c>
      <c r="M210" s="470">
        <v>92</v>
      </c>
      <c r="N210" s="470">
        <v>1</v>
      </c>
      <c r="O210" s="470">
        <v>8</v>
      </c>
      <c r="P210" s="470">
        <v>0</v>
      </c>
      <c r="Q210" s="470">
        <v>5</v>
      </c>
      <c r="R210" s="470">
        <v>99</v>
      </c>
      <c r="S210" s="100"/>
      <c r="T210" s="470">
        <v>2</v>
      </c>
      <c r="U210" s="470">
        <v>8</v>
      </c>
      <c r="V210" s="470">
        <v>1</v>
      </c>
      <c r="W210" s="383"/>
      <c r="X210" s="470">
        <v>12</v>
      </c>
      <c r="Y210" s="383"/>
      <c r="Z210" s="383"/>
      <c r="AA210" s="383"/>
      <c r="AB210" s="383"/>
      <c r="AC210" s="470">
        <v>1</v>
      </c>
      <c r="AD210" s="470">
        <v>2</v>
      </c>
      <c r="AE210" s="294">
        <f t="shared" si="27"/>
        <v>416</v>
      </c>
    </row>
    <row r="211" spans="1:31" s="286" customFormat="1" ht="16.5">
      <c r="A211" s="448">
        <v>62</v>
      </c>
      <c r="B211" s="449">
        <v>18</v>
      </c>
      <c r="C211" s="450">
        <v>515</v>
      </c>
      <c r="D211" s="472" t="s">
        <v>753</v>
      </c>
      <c r="E211" s="473" t="s">
        <v>766</v>
      </c>
      <c r="F211" s="469">
        <v>2220</v>
      </c>
      <c r="G211" s="474" t="s">
        <v>34</v>
      </c>
      <c r="H211" s="548">
        <v>734</v>
      </c>
      <c r="I211" s="470">
        <v>33</v>
      </c>
      <c r="J211" s="470">
        <v>65</v>
      </c>
      <c r="K211" s="470">
        <v>95</v>
      </c>
      <c r="L211" s="470">
        <v>2</v>
      </c>
      <c r="M211" s="470">
        <v>84</v>
      </c>
      <c r="N211" s="470">
        <v>0</v>
      </c>
      <c r="O211" s="470">
        <v>7</v>
      </c>
      <c r="P211" s="470">
        <v>1</v>
      </c>
      <c r="Q211" s="470">
        <v>8</v>
      </c>
      <c r="R211" s="470">
        <v>104</v>
      </c>
      <c r="S211" s="100"/>
      <c r="T211" s="470">
        <v>0</v>
      </c>
      <c r="U211" s="470">
        <v>4</v>
      </c>
      <c r="V211" s="470">
        <v>1</v>
      </c>
      <c r="W211" s="383"/>
      <c r="X211" s="470">
        <v>6</v>
      </c>
      <c r="Y211" s="383"/>
      <c r="Z211" s="383"/>
      <c r="AA211" s="383"/>
      <c r="AB211" s="383"/>
      <c r="AC211" s="470">
        <v>0</v>
      </c>
      <c r="AD211" s="470">
        <v>11</v>
      </c>
      <c r="AE211" s="294">
        <f t="shared" si="27"/>
        <v>421</v>
      </c>
    </row>
    <row r="212" spans="1:31" s="286" customFormat="1" ht="16.5">
      <c r="A212" s="448">
        <v>63</v>
      </c>
      <c r="B212" s="449">
        <v>18</v>
      </c>
      <c r="C212" s="450">
        <v>515</v>
      </c>
      <c r="D212" s="472" t="s">
        <v>753</v>
      </c>
      <c r="E212" s="473" t="s">
        <v>767</v>
      </c>
      <c r="F212" s="469">
        <v>2221</v>
      </c>
      <c r="G212" s="474" t="s">
        <v>33</v>
      </c>
      <c r="H212" s="548">
        <v>612</v>
      </c>
      <c r="I212" s="470">
        <v>23</v>
      </c>
      <c r="J212" s="470">
        <v>34</v>
      </c>
      <c r="K212" s="470">
        <v>101</v>
      </c>
      <c r="L212" s="470">
        <v>10</v>
      </c>
      <c r="M212" s="470">
        <v>62</v>
      </c>
      <c r="N212" s="470">
        <v>0</v>
      </c>
      <c r="O212" s="470">
        <v>6</v>
      </c>
      <c r="P212" s="470">
        <v>0</v>
      </c>
      <c r="Q212" s="470">
        <v>2</v>
      </c>
      <c r="R212" s="470">
        <v>57</v>
      </c>
      <c r="S212" s="100"/>
      <c r="T212" s="470">
        <v>1</v>
      </c>
      <c r="U212" s="470">
        <v>6</v>
      </c>
      <c r="V212" s="470">
        <v>3</v>
      </c>
      <c r="W212" s="383"/>
      <c r="X212" s="470">
        <v>3</v>
      </c>
      <c r="Y212" s="383"/>
      <c r="Z212" s="383"/>
      <c r="AA212" s="383"/>
      <c r="AB212" s="383"/>
      <c r="AC212" s="470">
        <v>0</v>
      </c>
      <c r="AD212" s="470">
        <v>11</v>
      </c>
      <c r="AE212" s="294">
        <f t="shared" si="27"/>
        <v>319</v>
      </c>
    </row>
    <row r="213" spans="1:31" s="286" customFormat="1" ht="16.5">
      <c r="A213" s="448">
        <v>64</v>
      </c>
      <c r="B213" s="449">
        <v>18</v>
      </c>
      <c r="C213" s="450">
        <v>515</v>
      </c>
      <c r="D213" s="472" t="s">
        <v>753</v>
      </c>
      <c r="E213" s="473" t="s">
        <v>767</v>
      </c>
      <c r="F213" s="469">
        <v>2221</v>
      </c>
      <c r="G213" s="474" t="s">
        <v>34</v>
      </c>
      <c r="H213" s="548">
        <v>612</v>
      </c>
      <c r="I213" s="470">
        <v>31</v>
      </c>
      <c r="J213" s="470">
        <v>34</v>
      </c>
      <c r="K213" s="470">
        <v>86</v>
      </c>
      <c r="L213" s="470">
        <v>7</v>
      </c>
      <c r="M213" s="470">
        <v>70</v>
      </c>
      <c r="N213" s="470">
        <v>1</v>
      </c>
      <c r="O213" s="470">
        <v>14</v>
      </c>
      <c r="P213" s="470">
        <v>1</v>
      </c>
      <c r="Q213" s="470">
        <v>4</v>
      </c>
      <c r="R213" s="470">
        <v>70</v>
      </c>
      <c r="S213" s="100"/>
      <c r="T213" s="470">
        <v>0</v>
      </c>
      <c r="U213" s="470">
        <v>5</v>
      </c>
      <c r="V213" s="470">
        <v>1</v>
      </c>
      <c r="W213" s="383"/>
      <c r="X213" s="470">
        <v>8</v>
      </c>
      <c r="Y213" s="383"/>
      <c r="Z213" s="383"/>
      <c r="AA213" s="383"/>
      <c r="AB213" s="383"/>
      <c r="AC213" s="470">
        <v>0</v>
      </c>
      <c r="AD213" s="470">
        <v>7</v>
      </c>
      <c r="AE213" s="294">
        <f t="shared" si="27"/>
        <v>339</v>
      </c>
    </row>
    <row r="214" spans="1:31" s="286" customFormat="1" ht="16.5">
      <c r="A214" s="448">
        <v>65</v>
      </c>
      <c r="B214" s="449">
        <v>18</v>
      </c>
      <c r="C214" s="450">
        <v>515</v>
      </c>
      <c r="D214" s="472" t="s">
        <v>753</v>
      </c>
      <c r="E214" s="473" t="s">
        <v>767</v>
      </c>
      <c r="F214" s="469">
        <v>2221</v>
      </c>
      <c r="G214" s="474" t="s">
        <v>35</v>
      </c>
      <c r="H214" s="548">
        <v>611</v>
      </c>
      <c r="I214" s="470">
        <v>33</v>
      </c>
      <c r="J214" s="470">
        <v>31</v>
      </c>
      <c r="K214" s="470">
        <v>110</v>
      </c>
      <c r="L214" s="470">
        <v>6</v>
      </c>
      <c r="M214" s="470">
        <v>52</v>
      </c>
      <c r="N214" s="470">
        <v>0</v>
      </c>
      <c r="O214" s="470">
        <v>10</v>
      </c>
      <c r="P214" s="470">
        <v>2</v>
      </c>
      <c r="Q214" s="470">
        <v>1</v>
      </c>
      <c r="R214" s="470">
        <v>57</v>
      </c>
      <c r="S214" s="100"/>
      <c r="T214" s="470">
        <v>3</v>
      </c>
      <c r="U214" s="470">
        <v>4</v>
      </c>
      <c r="V214" s="470">
        <v>0</v>
      </c>
      <c r="W214" s="383"/>
      <c r="X214" s="470">
        <v>7</v>
      </c>
      <c r="Y214" s="383"/>
      <c r="Z214" s="383"/>
      <c r="AA214" s="383"/>
      <c r="AB214" s="383"/>
      <c r="AC214" s="470">
        <v>0</v>
      </c>
      <c r="AD214" s="470">
        <v>7</v>
      </c>
      <c r="AE214" s="294">
        <f t="shared" ref="AE214:AE233" si="28">SUM(I214:AD214)</f>
        <v>323</v>
      </c>
    </row>
    <row r="215" spans="1:31" s="286" customFormat="1" ht="16.5">
      <c r="A215" s="448">
        <v>66</v>
      </c>
      <c r="B215" s="449">
        <v>18</v>
      </c>
      <c r="C215" s="450">
        <v>515</v>
      </c>
      <c r="D215" s="472" t="s">
        <v>753</v>
      </c>
      <c r="E215" s="473" t="s">
        <v>768</v>
      </c>
      <c r="F215" s="469">
        <v>2222</v>
      </c>
      <c r="G215" s="474" t="s">
        <v>33</v>
      </c>
      <c r="H215" s="548">
        <v>592</v>
      </c>
      <c r="I215" s="470">
        <v>5</v>
      </c>
      <c r="J215" s="470">
        <v>68</v>
      </c>
      <c r="K215" s="470">
        <v>128</v>
      </c>
      <c r="L215" s="470">
        <v>0</v>
      </c>
      <c r="M215" s="470">
        <v>4</v>
      </c>
      <c r="N215" s="470">
        <v>0</v>
      </c>
      <c r="O215" s="470">
        <v>2</v>
      </c>
      <c r="P215" s="470">
        <v>5</v>
      </c>
      <c r="Q215" s="470">
        <v>3</v>
      </c>
      <c r="R215" s="470">
        <v>144</v>
      </c>
      <c r="S215" s="100"/>
      <c r="T215" s="470">
        <v>1</v>
      </c>
      <c r="U215" s="470">
        <v>1</v>
      </c>
      <c r="V215" s="470">
        <v>0</v>
      </c>
      <c r="W215" s="383"/>
      <c r="X215" s="470">
        <v>3</v>
      </c>
      <c r="Y215" s="383"/>
      <c r="Z215" s="383"/>
      <c r="AA215" s="383"/>
      <c r="AB215" s="383"/>
      <c r="AC215" s="470">
        <v>0</v>
      </c>
      <c r="AD215" s="470">
        <v>21</v>
      </c>
      <c r="AE215" s="294">
        <f t="shared" si="28"/>
        <v>385</v>
      </c>
    </row>
    <row r="216" spans="1:31" s="286" customFormat="1" ht="16.5">
      <c r="A216" s="448">
        <v>67</v>
      </c>
      <c r="B216" s="449">
        <v>18</v>
      </c>
      <c r="C216" s="450">
        <v>515</v>
      </c>
      <c r="D216" s="472" t="s">
        <v>753</v>
      </c>
      <c r="E216" s="473" t="s">
        <v>769</v>
      </c>
      <c r="F216" s="469">
        <v>2222</v>
      </c>
      <c r="G216" s="474" t="s">
        <v>81</v>
      </c>
      <c r="H216" s="548">
        <v>262</v>
      </c>
      <c r="I216" s="470">
        <v>30</v>
      </c>
      <c r="J216" s="470">
        <v>30</v>
      </c>
      <c r="K216" s="470">
        <v>83</v>
      </c>
      <c r="L216" s="470">
        <v>3</v>
      </c>
      <c r="M216" s="470">
        <v>16</v>
      </c>
      <c r="N216" s="470">
        <v>0</v>
      </c>
      <c r="O216" s="470">
        <v>2</v>
      </c>
      <c r="P216" s="470">
        <v>0</v>
      </c>
      <c r="Q216" s="470">
        <v>1</v>
      </c>
      <c r="R216" s="470">
        <v>38</v>
      </c>
      <c r="S216" s="100"/>
      <c r="T216" s="470">
        <v>0</v>
      </c>
      <c r="U216" s="470">
        <v>6</v>
      </c>
      <c r="V216" s="470">
        <v>0</v>
      </c>
      <c r="W216" s="383"/>
      <c r="X216" s="470">
        <v>0</v>
      </c>
      <c r="Y216" s="383"/>
      <c r="Z216" s="383"/>
      <c r="AA216" s="383"/>
      <c r="AB216" s="383"/>
      <c r="AC216" s="470">
        <v>0</v>
      </c>
      <c r="AD216" s="470">
        <v>2</v>
      </c>
      <c r="AE216" s="294">
        <f t="shared" si="28"/>
        <v>211</v>
      </c>
    </row>
    <row r="217" spans="1:31" s="286" customFormat="1" ht="16.5">
      <c r="A217" s="448">
        <v>68</v>
      </c>
      <c r="B217" s="449">
        <v>18</v>
      </c>
      <c r="C217" s="450">
        <v>515</v>
      </c>
      <c r="D217" s="472" t="s">
        <v>753</v>
      </c>
      <c r="E217" s="473" t="s">
        <v>770</v>
      </c>
      <c r="F217" s="469">
        <v>2223</v>
      </c>
      <c r="G217" s="474" t="s">
        <v>33</v>
      </c>
      <c r="H217" s="548">
        <v>336</v>
      </c>
      <c r="I217" s="470">
        <v>2</v>
      </c>
      <c r="J217" s="470">
        <v>48</v>
      </c>
      <c r="K217" s="470">
        <v>65</v>
      </c>
      <c r="L217" s="470">
        <v>1</v>
      </c>
      <c r="M217" s="470">
        <v>66</v>
      </c>
      <c r="N217" s="470">
        <v>0</v>
      </c>
      <c r="O217" s="470">
        <v>8</v>
      </c>
      <c r="P217" s="470">
        <v>1</v>
      </c>
      <c r="Q217" s="470">
        <v>1</v>
      </c>
      <c r="R217" s="470">
        <v>31</v>
      </c>
      <c r="S217" s="100"/>
      <c r="T217" s="470">
        <v>0</v>
      </c>
      <c r="U217" s="470">
        <v>2</v>
      </c>
      <c r="V217" s="470">
        <v>0</v>
      </c>
      <c r="W217" s="383"/>
      <c r="X217" s="470">
        <v>10</v>
      </c>
      <c r="Y217" s="383"/>
      <c r="Z217" s="383"/>
      <c r="AA217" s="383"/>
      <c r="AB217" s="383"/>
      <c r="AC217" s="470">
        <v>0</v>
      </c>
      <c r="AD217" s="470">
        <v>11</v>
      </c>
      <c r="AE217" s="294">
        <f t="shared" si="28"/>
        <v>246</v>
      </c>
    </row>
    <row r="218" spans="1:31" s="286" customFormat="1" ht="16.5">
      <c r="A218" s="448">
        <v>69</v>
      </c>
      <c r="B218" s="449">
        <v>18</v>
      </c>
      <c r="C218" s="450">
        <v>515</v>
      </c>
      <c r="D218" s="472" t="s">
        <v>753</v>
      </c>
      <c r="E218" s="473" t="s">
        <v>771</v>
      </c>
      <c r="F218" s="469">
        <v>2223</v>
      </c>
      <c r="G218" s="474" t="s">
        <v>81</v>
      </c>
      <c r="H218" s="548">
        <v>295</v>
      </c>
      <c r="I218" s="470">
        <v>10</v>
      </c>
      <c r="J218" s="470">
        <v>37</v>
      </c>
      <c r="K218" s="470">
        <v>56</v>
      </c>
      <c r="L218" s="470">
        <v>1</v>
      </c>
      <c r="M218" s="470">
        <v>79</v>
      </c>
      <c r="N218" s="470">
        <v>0</v>
      </c>
      <c r="O218" s="470">
        <v>8</v>
      </c>
      <c r="P218" s="470">
        <v>1</v>
      </c>
      <c r="Q218" s="470">
        <v>1</v>
      </c>
      <c r="R218" s="470">
        <v>12</v>
      </c>
      <c r="S218" s="100"/>
      <c r="T218" s="470">
        <v>6</v>
      </c>
      <c r="U218" s="470">
        <v>1</v>
      </c>
      <c r="V218" s="470">
        <v>0</v>
      </c>
      <c r="W218" s="383"/>
      <c r="X218" s="470">
        <v>0</v>
      </c>
      <c r="Y218" s="383"/>
      <c r="Z218" s="383"/>
      <c r="AA218" s="383"/>
      <c r="AB218" s="383"/>
      <c r="AC218" s="470">
        <v>0</v>
      </c>
      <c r="AD218" s="470">
        <v>11</v>
      </c>
      <c r="AE218" s="294">
        <f t="shared" si="28"/>
        <v>223</v>
      </c>
    </row>
    <row r="219" spans="1:31" s="286" customFormat="1" ht="16.5">
      <c r="A219" s="448">
        <v>70</v>
      </c>
      <c r="B219" s="449">
        <v>18</v>
      </c>
      <c r="C219" s="450">
        <v>515</v>
      </c>
      <c r="D219" s="472" t="s">
        <v>753</v>
      </c>
      <c r="E219" s="473" t="s">
        <v>772</v>
      </c>
      <c r="F219" s="469">
        <v>2224</v>
      </c>
      <c r="G219" s="474" t="s">
        <v>33</v>
      </c>
      <c r="H219" s="548">
        <v>398</v>
      </c>
      <c r="I219" s="470">
        <v>8</v>
      </c>
      <c r="J219" s="470">
        <v>26</v>
      </c>
      <c r="K219" s="470">
        <v>85</v>
      </c>
      <c r="L219" s="470">
        <v>1</v>
      </c>
      <c r="M219" s="470">
        <v>37</v>
      </c>
      <c r="N219" s="470">
        <v>2</v>
      </c>
      <c r="O219" s="470">
        <v>4</v>
      </c>
      <c r="P219" s="470">
        <v>1</v>
      </c>
      <c r="Q219" s="470">
        <v>4</v>
      </c>
      <c r="R219" s="470">
        <v>98</v>
      </c>
      <c r="S219" s="100"/>
      <c r="T219" s="470">
        <v>2</v>
      </c>
      <c r="U219" s="470">
        <v>1</v>
      </c>
      <c r="V219" s="470">
        <v>0</v>
      </c>
      <c r="W219" s="383"/>
      <c r="X219" s="470">
        <v>1</v>
      </c>
      <c r="Y219" s="383"/>
      <c r="Z219" s="383"/>
      <c r="AA219" s="383"/>
      <c r="AB219" s="383"/>
      <c r="AC219" s="470">
        <v>0</v>
      </c>
      <c r="AD219" s="470">
        <v>12</v>
      </c>
      <c r="AE219" s="294">
        <f t="shared" si="28"/>
        <v>282</v>
      </c>
    </row>
    <row r="220" spans="1:31" s="286" customFormat="1" ht="16.5">
      <c r="A220" s="448">
        <v>71</v>
      </c>
      <c r="B220" s="449">
        <v>18</v>
      </c>
      <c r="C220" s="450">
        <v>515</v>
      </c>
      <c r="D220" s="472" t="s">
        <v>753</v>
      </c>
      <c r="E220" s="473" t="s">
        <v>772</v>
      </c>
      <c r="F220" s="469">
        <v>2224</v>
      </c>
      <c r="G220" s="474" t="s">
        <v>34</v>
      </c>
      <c r="H220" s="548">
        <v>397</v>
      </c>
      <c r="I220" s="470">
        <v>6</v>
      </c>
      <c r="J220" s="470">
        <v>34</v>
      </c>
      <c r="K220" s="470">
        <v>74</v>
      </c>
      <c r="L220" s="470">
        <v>5</v>
      </c>
      <c r="M220" s="470">
        <v>49</v>
      </c>
      <c r="N220" s="470">
        <v>0</v>
      </c>
      <c r="O220" s="470">
        <v>4</v>
      </c>
      <c r="P220" s="470">
        <v>1</v>
      </c>
      <c r="Q220" s="470">
        <v>11</v>
      </c>
      <c r="R220" s="470">
        <v>81</v>
      </c>
      <c r="S220" s="100"/>
      <c r="T220" s="470">
        <v>1</v>
      </c>
      <c r="U220" s="470">
        <v>1</v>
      </c>
      <c r="V220" s="470">
        <v>0</v>
      </c>
      <c r="W220" s="383"/>
      <c r="X220" s="470">
        <v>5</v>
      </c>
      <c r="Y220" s="383"/>
      <c r="Z220" s="383"/>
      <c r="AA220" s="383"/>
      <c r="AB220" s="383"/>
      <c r="AC220" s="470">
        <v>0</v>
      </c>
      <c r="AD220" s="470">
        <v>13</v>
      </c>
      <c r="AE220" s="294">
        <f t="shared" si="28"/>
        <v>285</v>
      </c>
    </row>
    <row r="221" spans="1:31" s="286" customFormat="1" ht="16.5">
      <c r="A221" s="448">
        <v>72</v>
      </c>
      <c r="B221" s="449">
        <v>18</v>
      </c>
      <c r="C221" s="450">
        <v>515</v>
      </c>
      <c r="D221" s="472" t="s">
        <v>753</v>
      </c>
      <c r="E221" s="473" t="s">
        <v>773</v>
      </c>
      <c r="F221" s="469">
        <v>2224</v>
      </c>
      <c r="G221" s="474" t="s">
        <v>81</v>
      </c>
      <c r="H221" s="548">
        <v>516</v>
      </c>
      <c r="I221" s="470">
        <v>27</v>
      </c>
      <c r="J221" s="470">
        <v>48</v>
      </c>
      <c r="K221" s="470">
        <v>62</v>
      </c>
      <c r="L221" s="470">
        <v>3</v>
      </c>
      <c r="M221" s="470">
        <v>42</v>
      </c>
      <c r="N221" s="470">
        <v>0</v>
      </c>
      <c r="O221" s="470">
        <v>8</v>
      </c>
      <c r="P221" s="470">
        <v>4</v>
      </c>
      <c r="Q221" s="470">
        <v>1</v>
      </c>
      <c r="R221" s="470">
        <v>43</v>
      </c>
      <c r="S221" s="100"/>
      <c r="T221" s="470">
        <v>1</v>
      </c>
      <c r="U221" s="470">
        <v>2</v>
      </c>
      <c r="V221" s="470">
        <v>1</v>
      </c>
      <c r="W221" s="383"/>
      <c r="X221" s="470">
        <v>1</v>
      </c>
      <c r="Y221" s="383"/>
      <c r="Z221" s="383"/>
      <c r="AA221" s="383"/>
      <c r="AB221" s="383"/>
      <c r="AC221" s="470">
        <v>0</v>
      </c>
      <c r="AD221" s="470">
        <v>7</v>
      </c>
      <c r="AE221" s="294">
        <f t="shared" si="28"/>
        <v>250</v>
      </c>
    </row>
    <row r="222" spans="1:31" s="286" customFormat="1" ht="16.5">
      <c r="A222" s="448">
        <v>73</v>
      </c>
      <c r="B222" s="449">
        <v>18</v>
      </c>
      <c r="C222" s="450">
        <v>515</v>
      </c>
      <c r="D222" s="472" t="s">
        <v>753</v>
      </c>
      <c r="E222" s="473" t="s">
        <v>773</v>
      </c>
      <c r="F222" s="469">
        <v>2224</v>
      </c>
      <c r="G222" s="474" t="s">
        <v>379</v>
      </c>
      <c r="H222" s="548">
        <v>516</v>
      </c>
      <c r="I222" s="470">
        <v>24</v>
      </c>
      <c r="J222" s="470">
        <v>48</v>
      </c>
      <c r="K222" s="470">
        <v>96</v>
      </c>
      <c r="L222" s="470">
        <v>1</v>
      </c>
      <c r="M222" s="470">
        <v>31</v>
      </c>
      <c r="N222" s="470">
        <v>1</v>
      </c>
      <c r="O222" s="470">
        <v>2</v>
      </c>
      <c r="P222" s="470">
        <v>1</v>
      </c>
      <c r="Q222" s="470">
        <v>1</v>
      </c>
      <c r="R222" s="470">
        <v>57</v>
      </c>
      <c r="S222" s="100"/>
      <c r="T222" s="470">
        <v>1</v>
      </c>
      <c r="U222" s="470">
        <v>5</v>
      </c>
      <c r="V222" s="470">
        <v>1</v>
      </c>
      <c r="W222" s="383"/>
      <c r="X222" s="470">
        <v>2</v>
      </c>
      <c r="Y222" s="383"/>
      <c r="Z222" s="383"/>
      <c r="AA222" s="383"/>
      <c r="AB222" s="383"/>
      <c r="AC222" s="470">
        <v>1</v>
      </c>
      <c r="AD222" s="470">
        <v>14</v>
      </c>
      <c r="AE222" s="294">
        <f t="shared" si="28"/>
        <v>286</v>
      </c>
    </row>
    <row r="223" spans="1:31" s="286" customFormat="1" ht="16.5">
      <c r="A223" s="448">
        <v>74</v>
      </c>
      <c r="B223" s="449">
        <v>18</v>
      </c>
      <c r="C223" s="450">
        <v>515</v>
      </c>
      <c r="D223" s="472" t="s">
        <v>753</v>
      </c>
      <c r="E223" s="473" t="s">
        <v>773</v>
      </c>
      <c r="F223" s="469">
        <v>2224</v>
      </c>
      <c r="G223" s="474" t="s">
        <v>380</v>
      </c>
      <c r="H223" s="548">
        <v>516</v>
      </c>
      <c r="I223" s="470">
        <v>19</v>
      </c>
      <c r="J223" s="470">
        <v>73</v>
      </c>
      <c r="K223" s="470">
        <v>75</v>
      </c>
      <c r="L223" s="470">
        <v>2</v>
      </c>
      <c r="M223" s="470">
        <v>25</v>
      </c>
      <c r="N223" s="470">
        <v>1</v>
      </c>
      <c r="O223" s="470">
        <v>2</v>
      </c>
      <c r="P223" s="470">
        <v>4</v>
      </c>
      <c r="Q223" s="470">
        <v>2</v>
      </c>
      <c r="R223" s="470">
        <v>50</v>
      </c>
      <c r="S223" s="100"/>
      <c r="T223" s="470">
        <v>1</v>
      </c>
      <c r="U223" s="470">
        <v>2</v>
      </c>
      <c r="V223" s="470">
        <v>1</v>
      </c>
      <c r="W223" s="383"/>
      <c r="X223" s="470">
        <v>1</v>
      </c>
      <c r="Y223" s="383"/>
      <c r="Z223" s="383"/>
      <c r="AA223" s="383"/>
      <c r="AB223" s="383"/>
      <c r="AC223" s="470">
        <v>0</v>
      </c>
      <c r="AD223" s="470">
        <v>7</v>
      </c>
      <c r="AE223" s="294">
        <f t="shared" si="28"/>
        <v>265</v>
      </c>
    </row>
    <row r="224" spans="1:31" s="286" customFormat="1" ht="16.5">
      <c r="A224" s="448">
        <v>75</v>
      </c>
      <c r="B224" s="449">
        <v>18</v>
      </c>
      <c r="C224" s="450">
        <v>515</v>
      </c>
      <c r="D224" s="472" t="s">
        <v>753</v>
      </c>
      <c r="E224" s="473" t="s">
        <v>774</v>
      </c>
      <c r="F224" s="469">
        <v>2225</v>
      </c>
      <c r="G224" s="474" t="s">
        <v>33</v>
      </c>
      <c r="H224" s="548">
        <v>433</v>
      </c>
      <c r="I224" s="470">
        <v>3</v>
      </c>
      <c r="J224" s="470">
        <v>41</v>
      </c>
      <c r="K224" s="470">
        <v>69</v>
      </c>
      <c r="L224" s="470">
        <v>4</v>
      </c>
      <c r="M224" s="470">
        <v>122</v>
      </c>
      <c r="N224" s="470">
        <v>1</v>
      </c>
      <c r="O224" s="470">
        <v>2</v>
      </c>
      <c r="P224" s="470">
        <v>2</v>
      </c>
      <c r="Q224" s="470">
        <v>1</v>
      </c>
      <c r="R224" s="470">
        <v>47</v>
      </c>
      <c r="S224" s="100"/>
      <c r="T224" s="470">
        <v>6</v>
      </c>
      <c r="U224" s="470">
        <v>7</v>
      </c>
      <c r="V224" s="470">
        <v>0</v>
      </c>
      <c r="W224" s="383"/>
      <c r="X224" s="470">
        <v>1</v>
      </c>
      <c r="Y224" s="383"/>
      <c r="Z224" s="383"/>
      <c r="AA224" s="383"/>
      <c r="AB224" s="383"/>
      <c r="AC224" s="470">
        <v>0</v>
      </c>
      <c r="AD224" s="470">
        <v>14</v>
      </c>
      <c r="AE224" s="294">
        <f t="shared" si="28"/>
        <v>320</v>
      </c>
    </row>
    <row r="225" spans="1:31" s="286" customFormat="1" ht="16.5">
      <c r="A225" s="448">
        <v>76</v>
      </c>
      <c r="B225" s="449">
        <v>18</v>
      </c>
      <c r="C225" s="450">
        <v>515</v>
      </c>
      <c r="D225" s="472" t="s">
        <v>753</v>
      </c>
      <c r="E225" s="473" t="s">
        <v>775</v>
      </c>
      <c r="F225" s="469">
        <v>2226</v>
      </c>
      <c r="G225" s="474" t="s">
        <v>33</v>
      </c>
      <c r="H225" s="548">
        <v>748</v>
      </c>
      <c r="I225" s="470">
        <v>9</v>
      </c>
      <c r="J225" s="470">
        <v>50</v>
      </c>
      <c r="K225" s="470">
        <v>104</v>
      </c>
      <c r="L225" s="470">
        <v>1</v>
      </c>
      <c r="M225" s="470">
        <v>192</v>
      </c>
      <c r="N225" s="470">
        <v>3</v>
      </c>
      <c r="O225" s="470">
        <v>8</v>
      </c>
      <c r="P225" s="470">
        <v>4</v>
      </c>
      <c r="Q225" s="470">
        <v>1</v>
      </c>
      <c r="R225" s="470">
        <v>155</v>
      </c>
      <c r="S225" s="100"/>
      <c r="T225" s="470">
        <v>0</v>
      </c>
      <c r="U225" s="470">
        <v>2</v>
      </c>
      <c r="V225" s="470">
        <v>1</v>
      </c>
      <c r="W225" s="383"/>
      <c r="X225" s="470">
        <v>1</v>
      </c>
      <c r="Y225" s="383"/>
      <c r="Z225" s="383"/>
      <c r="AA225" s="383"/>
      <c r="AB225" s="383"/>
      <c r="AC225" s="470">
        <v>0</v>
      </c>
      <c r="AD225" s="470">
        <v>11</v>
      </c>
      <c r="AE225" s="294">
        <f t="shared" si="28"/>
        <v>542</v>
      </c>
    </row>
    <row r="226" spans="1:31" s="286" customFormat="1" ht="16.5">
      <c r="A226" s="448">
        <v>77</v>
      </c>
      <c r="B226" s="449">
        <v>18</v>
      </c>
      <c r="C226" s="450">
        <v>515</v>
      </c>
      <c r="D226" s="472" t="s">
        <v>753</v>
      </c>
      <c r="E226" s="473" t="s">
        <v>776</v>
      </c>
      <c r="F226" s="469">
        <v>2226</v>
      </c>
      <c r="G226" s="474" t="s">
        <v>81</v>
      </c>
      <c r="H226" s="548">
        <v>520</v>
      </c>
      <c r="I226" s="470">
        <v>2</v>
      </c>
      <c r="J226" s="470">
        <v>137</v>
      </c>
      <c r="K226" s="470">
        <v>110</v>
      </c>
      <c r="L226" s="470">
        <v>2</v>
      </c>
      <c r="M226" s="470">
        <v>128</v>
      </c>
      <c r="N226" s="470">
        <v>0</v>
      </c>
      <c r="O226" s="470">
        <v>3</v>
      </c>
      <c r="P226" s="470">
        <v>0</v>
      </c>
      <c r="Q226" s="470">
        <v>1</v>
      </c>
      <c r="R226" s="470">
        <v>12</v>
      </c>
      <c r="S226" s="100"/>
      <c r="T226" s="470">
        <v>0</v>
      </c>
      <c r="U226" s="470">
        <v>2</v>
      </c>
      <c r="V226" s="470">
        <v>0</v>
      </c>
      <c r="W226" s="383"/>
      <c r="X226" s="470">
        <v>0</v>
      </c>
      <c r="Y226" s="383"/>
      <c r="Z226" s="383"/>
      <c r="AA226" s="383"/>
      <c r="AB226" s="383"/>
      <c r="AC226" s="470">
        <v>0</v>
      </c>
      <c r="AD226" s="470">
        <v>14</v>
      </c>
      <c r="AE226" s="294">
        <f t="shared" si="28"/>
        <v>411</v>
      </c>
    </row>
    <row r="227" spans="1:31" s="286" customFormat="1" ht="16.5">
      <c r="A227" s="448">
        <v>78</v>
      </c>
      <c r="B227" s="449">
        <v>18</v>
      </c>
      <c r="C227" s="450">
        <v>515</v>
      </c>
      <c r="D227" s="472" t="s">
        <v>753</v>
      </c>
      <c r="E227" s="473" t="s">
        <v>776</v>
      </c>
      <c r="F227" s="469">
        <v>2226</v>
      </c>
      <c r="G227" s="474" t="s">
        <v>379</v>
      </c>
      <c r="H227" s="548">
        <v>520</v>
      </c>
      <c r="I227" s="470">
        <v>4</v>
      </c>
      <c r="J227" s="470">
        <v>121</v>
      </c>
      <c r="K227" s="470">
        <v>94</v>
      </c>
      <c r="L227" s="470">
        <v>4</v>
      </c>
      <c r="M227" s="470">
        <v>122</v>
      </c>
      <c r="N227" s="470">
        <v>0</v>
      </c>
      <c r="O227" s="470">
        <v>1</v>
      </c>
      <c r="P227" s="470">
        <v>0</v>
      </c>
      <c r="Q227" s="470">
        <v>2</v>
      </c>
      <c r="R227" s="470">
        <v>22</v>
      </c>
      <c r="S227" s="100"/>
      <c r="T227" s="470">
        <v>1</v>
      </c>
      <c r="U227" s="470">
        <v>2</v>
      </c>
      <c r="V227" s="470">
        <v>0</v>
      </c>
      <c r="W227" s="383"/>
      <c r="X227" s="470">
        <v>0</v>
      </c>
      <c r="Y227" s="383"/>
      <c r="Z227" s="383"/>
      <c r="AA227" s="383"/>
      <c r="AB227" s="383"/>
      <c r="AC227" s="470">
        <v>0</v>
      </c>
      <c r="AD227" s="470">
        <v>13</v>
      </c>
      <c r="AE227" s="294">
        <f t="shared" si="28"/>
        <v>386</v>
      </c>
    </row>
    <row r="228" spans="1:31" s="286" customFormat="1" ht="16.5">
      <c r="A228" s="448">
        <v>79</v>
      </c>
      <c r="B228" s="449">
        <v>18</v>
      </c>
      <c r="C228" s="450">
        <v>515</v>
      </c>
      <c r="D228" s="472" t="s">
        <v>753</v>
      </c>
      <c r="E228" s="473" t="s">
        <v>777</v>
      </c>
      <c r="F228" s="469">
        <v>2227</v>
      </c>
      <c r="G228" s="474" t="s">
        <v>33</v>
      </c>
      <c r="H228" s="548">
        <v>634</v>
      </c>
      <c r="I228" s="470">
        <v>2</v>
      </c>
      <c r="J228" s="470">
        <v>114</v>
      </c>
      <c r="K228" s="470">
        <v>99</v>
      </c>
      <c r="L228" s="470">
        <v>0</v>
      </c>
      <c r="M228" s="470">
        <v>189</v>
      </c>
      <c r="N228" s="470">
        <v>1</v>
      </c>
      <c r="O228" s="470">
        <v>15</v>
      </c>
      <c r="P228" s="470">
        <v>0</v>
      </c>
      <c r="Q228" s="470">
        <v>2</v>
      </c>
      <c r="R228" s="470">
        <v>25</v>
      </c>
      <c r="S228" s="100"/>
      <c r="T228" s="470">
        <v>0</v>
      </c>
      <c r="U228" s="470">
        <v>2</v>
      </c>
      <c r="V228" s="470">
        <v>0</v>
      </c>
      <c r="W228" s="383"/>
      <c r="X228" s="470">
        <v>4</v>
      </c>
      <c r="Y228" s="383"/>
      <c r="Z228" s="383"/>
      <c r="AA228" s="383"/>
      <c r="AB228" s="383"/>
      <c r="AC228" s="470">
        <v>0</v>
      </c>
      <c r="AD228" s="470">
        <v>21</v>
      </c>
      <c r="AE228" s="294">
        <f t="shared" si="28"/>
        <v>474</v>
      </c>
    </row>
    <row r="229" spans="1:31" s="286" customFormat="1" ht="16.5">
      <c r="A229" s="448">
        <v>80</v>
      </c>
      <c r="B229" s="449">
        <v>18</v>
      </c>
      <c r="C229" s="450">
        <v>515</v>
      </c>
      <c r="D229" s="472" t="s">
        <v>753</v>
      </c>
      <c r="E229" s="473" t="s">
        <v>777</v>
      </c>
      <c r="F229" s="469">
        <v>2227</v>
      </c>
      <c r="G229" s="474" t="s">
        <v>34</v>
      </c>
      <c r="H229" s="548">
        <v>633</v>
      </c>
      <c r="I229" s="470">
        <v>7</v>
      </c>
      <c r="J229" s="470">
        <v>108</v>
      </c>
      <c r="K229" s="470">
        <v>132</v>
      </c>
      <c r="L229" s="470">
        <v>0</v>
      </c>
      <c r="M229" s="470">
        <v>176</v>
      </c>
      <c r="N229" s="470">
        <v>0</v>
      </c>
      <c r="O229" s="470">
        <v>13</v>
      </c>
      <c r="P229" s="470">
        <v>2</v>
      </c>
      <c r="Q229" s="470">
        <v>3</v>
      </c>
      <c r="R229" s="470">
        <v>12</v>
      </c>
      <c r="S229" s="100"/>
      <c r="T229" s="470">
        <v>0</v>
      </c>
      <c r="U229" s="470">
        <v>4</v>
      </c>
      <c r="V229" s="470">
        <v>0</v>
      </c>
      <c r="W229" s="383"/>
      <c r="X229" s="470">
        <v>10</v>
      </c>
      <c r="Y229" s="383"/>
      <c r="Z229" s="383"/>
      <c r="AA229" s="383"/>
      <c r="AB229" s="383"/>
      <c r="AC229" s="470">
        <v>0</v>
      </c>
      <c r="AD229" s="470">
        <v>18</v>
      </c>
      <c r="AE229" s="294">
        <f t="shared" si="28"/>
        <v>485</v>
      </c>
    </row>
    <row r="230" spans="1:31" s="286" customFormat="1" ht="16.5">
      <c r="A230" s="448">
        <v>81</v>
      </c>
      <c r="B230" s="449">
        <v>18</v>
      </c>
      <c r="C230" s="450">
        <v>515</v>
      </c>
      <c r="D230" s="472" t="s">
        <v>753</v>
      </c>
      <c r="E230" s="473" t="s">
        <v>778</v>
      </c>
      <c r="F230" s="469">
        <v>2227</v>
      </c>
      <c r="G230" s="474" t="s">
        <v>81</v>
      </c>
      <c r="H230" s="548">
        <v>265</v>
      </c>
      <c r="I230" s="470">
        <v>3</v>
      </c>
      <c r="J230" s="470">
        <v>38</v>
      </c>
      <c r="K230" s="470">
        <v>74</v>
      </c>
      <c r="L230" s="470">
        <v>0</v>
      </c>
      <c r="M230" s="470">
        <v>8</v>
      </c>
      <c r="N230" s="470">
        <v>0</v>
      </c>
      <c r="O230" s="470">
        <v>19</v>
      </c>
      <c r="P230" s="470">
        <v>0</v>
      </c>
      <c r="Q230" s="470">
        <v>0</v>
      </c>
      <c r="R230" s="470">
        <v>35</v>
      </c>
      <c r="S230" s="100"/>
      <c r="T230" s="470">
        <v>0</v>
      </c>
      <c r="U230" s="470">
        <v>0</v>
      </c>
      <c r="V230" s="470">
        <v>0</v>
      </c>
      <c r="W230" s="383"/>
      <c r="X230" s="470">
        <v>0</v>
      </c>
      <c r="Y230" s="383"/>
      <c r="Z230" s="383"/>
      <c r="AA230" s="383"/>
      <c r="AB230" s="383"/>
      <c r="AC230" s="470">
        <v>0</v>
      </c>
      <c r="AD230" s="470">
        <v>7</v>
      </c>
      <c r="AE230" s="294">
        <f t="shared" si="28"/>
        <v>184</v>
      </c>
    </row>
    <row r="231" spans="1:31" s="286" customFormat="1" ht="16.5">
      <c r="A231" s="448">
        <v>82</v>
      </c>
      <c r="B231" s="449">
        <v>18</v>
      </c>
      <c r="C231" s="450">
        <v>515</v>
      </c>
      <c r="D231" s="472" t="s">
        <v>753</v>
      </c>
      <c r="E231" s="473" t="s">
        <v>775</v>
      </c>
      <c r="F231" s="469">
        <v>2228</v>
      </c>
      <c r="G231" s="474" t="s">
        <v>33</v>
      </c>
      <c r="H231" s="548">
        <v>562</v>
      </c>
      <c r="I231" s="470">
        <v>5</v>
      </c>
      <c r="J231" s="470">
        <v>47</v>
      </c>
      <c r="K231" s="470">
        <v>114</v>
      </c>
      <c r="L231" s="470">
        <v>1</v>
      </c>
      <c r="M231" s="470">
        <v>136</v>
      </c>
      <c r="N231" s="470">
        <v>3</v>
      </c>
      <c r="O231" s="470">
        <v>12</v>
      </c>
      <c r="P231" s="470">
        <v>2</v>
      </c>
      <c r="Q231" s="470">
        <v>3</v>
      </c>
      <c r="R231" s="470">
        <v>89</v>
      </c>
      <c r="S231" s="100"/>
      <c r="T231" s="470">
        <v>0</v>
      </c>
      <c r="U231" s="470">
        <v>2</v>
      </c>
      <c r="V231" s="470">
        <v>0</v>
      </c>
      <c r="W231" s="383"/>
      <c r="X231" s="470">
        <v>0</v>
      </c>
      <c r="Y231" s="383"/>
      <c r="Z231" s="383"/>
      <c r="AA231" s="383"/>
      <c r="AB231" s="383"/>
      <c r="AC231" s="470">
        <v>0</v>
      </c>
      <c r="AD231" s="470">
        <v>11</v>
      </c>
      <c r="AE231" s="294">
        <f t="shared" si="28"/>
        <v>425</v>
      </c>
    </row>
    <row r="232" spans="1:31" s="286" customFormat="1" ht="16.5">
      <c r="A232" s="448">
        <v>83</v>
      </c>
      <c r="B232" s="449">
        <v>18</v>
      </c>
      <c r="C232" s="450">
        <v>515</v>
      </c>
      <c r="D232" s="472" t="s">
        <v>753</v>
      </c>
      <c r="E232" s="473" t="s">
        <v>775</v>
      </c>
      <c r="F232" s="469">
        <v>2228</v>
      </c>
      <c r="G232" s="474" t="s">
        <v>34</v>
      </c>
      <c r="H232" s="548">
        <v>562</v>
      </c>
      <c r="I232" s="470">
        <v>10</v>
      </c>
      <c r="J232" s="470">
        <v>66</v>
      </c>
      <c r="K232" s="470">
        <v>112</v>
      </c>
      <c r="L232" s="470">
        <v>4</v>
      </c>
      <c r="M232" s="470">
        <v>122</v>
      </c>
      <c r="N232" s="470">
        <v>1</v>
      </c>
      <c r="O232" s="470">
        <v>13</v>
      </c>
      <c r="P232" s="470">
        <v>0</v>
      </c>
      <c r="Q232" s="470">
        <v>5</v>
      </c>
      <c r="R232" s="470">
        <v>76</v>
      </c>
      <c r="S232" s="100"/>
      <c r="T232" s="470">
        <v>0</v>
      </c>
      <c r="U232" s="470">
        <v>2</v>
      </c>
      <c r="V232" s="470">
        <v>1</v>
      </c>
      <c r="W232" s="383"/>
      <c r="X232" s="470">
        <v>0</v>
      </c>
      <c r="Y232" s="383"/>
      <c r="Z232" s="383"/>
      <c r="AA232" s="383"/>
      <c r="AB232" s="383"/>
      <c r="AC232" s="470">
        <v>0</v>
      </c>
      <c r="AD232" s="470">
        <v>8</v>
      </c>
      <c r="AE232" s="294">
        <f t="shared" si="28"/>
        <v>420</v>
      </c>
    </row>
    <row r="233" spans="1:31" s="286" customFormat="1" ht="16.5">
      <c r="A233" s="448">
        <v>84</v>
      </c>
      <c r="B233" s="449">
        <v>18</v>
      </c>
      <c r="C233" s="450">
        <v>515</v>
      </c>
      <c r="D233" s="472" t="s">
        <v>753</v>
      </c>
      <c r="E233" s="473" t="s">
        <v>775</v>
      </c>
      <c r="F233" s="469">
        <v>2228</v>
      </c>
      <c r="G233" s="474" t="s">
        <v>35</v>
      </c>
      <c r="H233" s="604">
        <v>561</v>
      </c>
      <c r="I233" s="470">
        <v>5</v>
      </c>
      <c r="J233" s="470">
        <v>78</v>
      </c>
      <c r="K233" s="470">
        <v>121</v>
      </c>
      <c r="L233" s="470">
        <v>0</v>
      </c>
      <c r="M233" s="470">
        <v>109</v>
      </c>
      <c r="N233" s="470">
        <v>0</v>
      </c>
      <c r="O233" s="470">
        <v>10</v>
      </c>
      <c r="P233" s="470">
        <v>1</v>
      </c>
      <c r="Q233" s="470">
        <v>0</v>
      </c>
      <c r="R233" s="470">
        <v>74</v>
      </c>
      <c r="S233" s="100"/>
      <c r="T233" s="470">
        <v>1</v>
      </c>
      <c r="U233" s="470">
        <v>1</v>
      </c>
      <c r="V233" s="470">
        <v>0</v>
      </c>
      <c r="W233" s="383"/>
      <c r="X233" s="470">
        <v>0</v>
      </c>
      <c r="Y233" s="383"/>
      <c r="Z233" s="383"/>
      <c r="AA233" s="383"/>
      <c r="AB233" s="383"/>
      <c r="AC233" s="470">
        <v>0</v>
      </c>
      <c r="AD233" s="470">
        <v>15</v>
      </c>
      <c r="AE233" s="294">
        <f t="shared" si="28"/>
        <v>415</v>
      </c>
    </row>
    <row r="234" spans="1:31" s="286" customFormat="1" ht="16.5">
      <c r="A234" s="294"/>
      <c r="B234" s="294"/>
      <c r="C234" s="157" t="s">
        <v>65</v>
      </c>
      <c r="D234" s="688" t="s">
        <v>66</v>
      </c>
      <c r="E234" s="688"/>
      <c r="F234" s="440"/>
      <c r="G234" s="440"/>
      <c r="H234" s="302">
        <f>SUM(H150:H233)</f>
        <v>46588</v>
      </c>
      <c r="I234" s="302">
        <f>SUM(I150:I233)</f>
        <v>1202</v>
      </c>
      <c r="J234" s="302">
        <f t="shared" ref="J234:AD234" si="29">SUM(J150:J233)</f>
        <v>4908</v>
      </c>
      <c r="K234" s="302">
        <f t="shared" si="29"/>
        <v>6863</v>
      </c>
      <c r="L234" s="302">
        <f t="shared" si="29"/>
        <v>386</v>
      </c>
      <c r="M234" s="302">
        <f t="shared" si="29"/>
        <v>6033</v>
      </c>
      <c r="N234" s="302">
        <f t="shared" si="29"/>
        <v>65</v>
      </c>
      <c r="O234" s="302">
        <f t="shared" si="29"/>
        <v>966</v>
      </c>
      <c r="P234" s="302">
        <f t="shared" si="29"/>
        <v>99</v>
      </c>
      <c r="Q234" s="302">
        <f t="shared" si="29"/>
        <v>343</v>
      </c>
      <c r="R234" s="302">
        <f t="shared" si="29"/>
        <v>6452</v>
      </c>
      <c r="S234" s="302">
        <f t="shared" si="29"/>
        <v>0</v>
      </c>
      <c r="T234" s="302">
        <f t="shared" si="29"/>
        <v>81</v>
      </c>
      <c r="U234" s="302">
        <f t="shared" si="29"/>
        <v>310</v>
      </c>
      <c r="V234" s="302">
        <f t="shared" si="29"/>
        <v>68</v>
      </c>
      <c r="W234" s="302">
        <f t="shared" si="29"/>
        <v>0</v>
      </c>
      <c r="X234" s="302">
        <f t="shared" si="29"/>
        <v>405</v>
      </c>
      <c r="Y234" s="302">
        <f t="shared" si="29"/>
        <v>0</v>
      </c>
      <c r="Z234" s="302">
        <f t="shared" si="29"/>
        <v>0</v>
      </c>
      <c r="AA234" s="302">
        <f t="shared" si="29"/>
        <v>0</v>
      </c>
      <c r="AB234" s="302">
        <f t="shared" si="29"/>
        <v>0</v>
      </c>
      <c r="AC234" s="302">
        <f t="shared" si="29"/>
        <v>4</v>
      </c>
      <c r="AD234" s="302">
        <f t="shared" si="29"/>
        <v>846</v>
      </c>
      <c r="AE234" s="302">
        <f>SUM(I234:AD234)</f>
        <v>29031</v>
      </c>
    </row>
    <row r="235" spans="1:31" s="286" customFormat="1" ht="16.5">
      <c r="F235" s="297"/>
      <c r="G235" s="297"/>
      <c r="U235" s="286">
        <f>U234/2</f>
        <v>155</v>
      </c>
      <c r="V235" s="286">
        <f>V234/2</f>
        <v>34</v>
      </c>
    </row>
    <row r="236" spans="1:31" s="286" customFormat="1" ht="16.5">
      <c r="C236" s="300" t="s">
        <v>67</v>
      </c>
      <c r="D236" s="689" t="s">
        <v>68</v>
      </c>
      <c r="E236" s="690"/>
      <c r="F236" s="690"/>
      <c r="G236" s="691"/>
      <c r="H236" s="301" t="s">
        <v>8</v>
      </c>
      <c r="I236" s="293" t="s">
        <v>9</v>
      </c>
      <c r="J236" s="293" t="s">
        <v>10</v>
      </c>
      <c r="K236" s="293" t="s">
        <v>11</v>
      </c>
      <c r="L236" s="293" t="s">
        <v>12</v>
      </c>
      <c r="M236" s="293" t="s">
        <v>13</v>
      </c>
      <c r="N236" s="293" t="s">
        <v>14</v>
      </c>
      <c r="O236" s="293" t="s">
        <v>15</v>
      </c>
      <c r="P236" s="293" t="s">
        <v>16</v>
      </c>
      <c r="Q236" s="293" t="s">
        <v>17</v>
      </c>
      <c r="R236" s="293" t="s">
        <v>18</v>
      </c>
      <c r="S236" s="293" t="s">
        <v>19</v>
      </c>
      <c r="T236" s="293" t="s">
        <v>20</v>
      </c>
      <c r="U236" s="293" t="s">
        <v>24</v>
      </c>
      <c r="V236" s="293" t="s">
        <v>25</v>
      </c>
      <c r="W236" s="293" t="s">
        <v>26</v>
      </c>
      <c r="X236" s="293" t="s">
        <v>27</v>
      </c>
      <c r="Y236" s="293" t="s">
        <v>28</v>
      </c>
      <c r="Z236" s="293" t="s">
        <v>29</v>
      </c>
      <c r="AA236" s="293" t="s">
        <v>30</v>
      </c>
      <c r="AB236" s="293" t="s">
        <v>31</v>
      </c>
    </row>
    <row r="237" spans="1:31" s="286" customFormat="1" ht="16.5">
      <c r="D237" s="692"/>
      <c r="E237" s="693"/>
      <c r="F237" s="693"/>
      <c r="G237" s="694"/>
      <c r="H237" s="294">
        <f>H234</f>
        <v>46588</v>
      </c>
      <c r="I237" s="294">
        <f>I234+155</f>
        <v>1357</v>
      </c>
      <c r="J237" s="294">
        <f>J234+34</f>
        <v>4942</v>
      </c>
      <c r="K237" s="294">
        <f>K234+155</f>
        <v>7018</v>
      </c>
      <c r="L237" s="294">
        <f>L234+34</f>
        <v>420</v>
      </c>
      <c r="M237" s="294">
        <f t="shared" ref="M237:T237" si="30">M234</f>
        <v>6033</v>
      </c>
      <c r="N237" s="294">
        <f t="shared" si="30"/>
        <v>65</v>
      </c>
      <c r="O237" s="294">
        <f t="shared" si="30"/>
        <v>966</v>
      </c>
      <c r="P237" s="294">
        <f t="shared" si="30"/>
        <v>99</v>
      </c>
      <c r="Q237" s="294">
        <f t="shared" si="30"/>
        <v>343</v>
      </c>
      <c r="R237" s="294">
        <f t="shared" si="30"/>
        <v>6452</v>
      </c>
      <c r="S237" s="294">
        <f t="shared" si="30"/>
        <v>0</v>
      </c>
      <c r="T237" s="294">
        <f t="shared" si="30"/>
        <v>81</v>
      </c>
      <c r="U237" s="294">
        <f>X234</f>
        <v>405</v>
      </c>
      <c r="V237" s="294">
        <f t="shared" ref="V237:Y237" si="31">Y186</f>
        <v>0</v>
      </c>
      <c r="W237" s="294">
        <f t="shared" si="31"/>
        <v>0</v>
      </c>
      <c r="X237" s="294">
        <f t="shared" si="31"/>
        <v>0</v>
      </c>
      <c r="Y237" s="294">
        <f t="shared" si="31"/>
        <v>0</v>
      </c>
      <c r="Z237" s="294">
        <f>AC234</f>
        <v>4</v>
      </c>
      <c r="AA237" s="294">
        <f>AD234</f>
        <v>846</v>
      </c>
      <c r="AB237" s="294">
        <f>SUM(I237:AA237)</f>
        <v>29031</v>
      </c>
    </row>
    <row r="238" spans="1:31" s="286" customFormat="1" ht="16.5">
      <c r="F238" s="297"/>
      <c r="G238" s="297"/>
    </row>
    <row r="239" spans="1:31" s="286" customFormat="1" ht="16.5">
      <c r="C239" s="300" t="s">
        <v>69</v>
      </c>
      <c r="D239" s="695" t="s">
        <v>70</v>
      </c>
      <c r="E239" s="695"/>
      <c r="F239" s="695"/>
      <c r="G239" s="695"/>
      <c r="H239" s="301" t="s">
        <v>8</v>
      </c>
      <c r="I239" s="696" t="s">
        <v>71</v>
      </c>
      <c r="J239" s="696"/>
      <c r="K239" s="696" t="s">
        <v>72</v>
      </c>
      <c r="L239" s="696"/>
      <c r="M239" s="293" t="s">
        <v>13</v>
      </c>
      <c r="N239" s="293" t="s">
        <v>14</v>
      </c>
      <c r="O239" s="293" t="s">
        <v>15</v>
      </c>
      <c r="P239" s="293" t="s">
        <v>16</v>
      </c>
      <c r="Q239" s="293" t="s">
        <v>17</v>
      </c>
      <c r="R239" s="293" t="s">
        <v>18</v>
      </c>
      <c r="S239" s="293" t="s">
        <v>19</v>
      </c>
      <c r="T239" s="293" t="s">
        <v>20</v>
      </c>
      <c r="U239" s="293" t="s">
        <v>24</v>
      </c>
      <c r="V239" s="293" t="s">
        <v>25</v>
      </c>
      <c r="W239" s="293" t="s">
        <v>26</v>
      </c>
      <c r="X239" s="293" t="s">
        <v>27</v>
      </c>
      <c r="Y239" s="293" t="s">
        <v>28</v>
      </c>
      <c r="Z239" s="293" t="s">
        <v>29</v>
      </c>
      <c r="AA239" s="293" t="s">
        <v>30</v>
      </c>
      <c r="AB239" s="293" t="s">
        <v>31</v>
      </c>
    </row>
    <row r="240" spans="1:31" s="286" customFormat="1" ht="16.5">
      <c r="D240" s="695"/>
      <c r="E240" s="695"/>
      <c r="F240" s="695"/>
      <c r="G240" s="695"/>
      <c r="H240" s="294">
        <f>H234</f>
        <v>46588</v>
      </c>
      <c r="I240" s="697">
        <f>I237+K237</f>
        <v>8375</v>
      </c>
      <c r="J240" s="697"/>
      <c r="K240" s="697">
        <f>J237+L237</f>
        <v>5362</v>
      </c>
      <c r="L240" s="697"/>
      <c r="M240" s="294">
        <f>M237</f>
        <v>6033</v>
      </c>
      <c r="N240" s="294">
        <f t="shared" ref="N240:R240" si="32">N237</f>
        <v>65</v>
      </c>
      <c r="O240" s="294">
        <f t="shared" si="32"/>
        <v>966</v>
      </c>
      <c r="P240" s="294">
        <f t="shared" si="32"/>
        <v>99</v>
      </c>
      <c r="Q240" s="294">
        <f t="shared" si="32"/>
        <v>343</v>
      </c>
      <c r="R240" s="294">
        <f t="shared" si="32"/>
        <v>6452</v>
      </c>
      <c r="S240" s="294" t="s">
        <v>799</v>
      </c>
      <c r="T240" s="294">
        <f>T237</f>
        <v>81</v>
      </c>
      <c r="U240" s="294">
        <f>U237</f>
        <v>405</v>
      </c>
      <c r="V240" s="512" t="s">
        <v>799</v>
      </c>
      <c r="W240" s="512" t="s">
        <v>799</v>
      </c>
      <c r="X240" s="512" t="s">
        <v>799</v>
      </c>
      <c r="Y240" s="512" t="s">
        <v>799</v>
      </c>
      <c r="Z240" s="294">
        <f>Z237</f>
        <v>4</v>
      </c>
      <c r="AA240" s="294">
        <f>AA237</f>
        <v>846</v>
      </c>
      <c r="AB240" s="294">
        <f>SUM(I240:AA240)</f>
        <v>29031</v>
      </c>
    </row>
    <row r="241" s="286" customFormat="1" ht="16.5"/>
    <row r="242" s="286" customFormat="1" ht="16.5"/>
  </sheetData>
  <mergeCells count="59">
    <mergeCell ref="D140:E140"/>
    <mergeCell ref="D142:G143"/>
    <mergeCell ref="D145:G146"/>
    <mergeCell ref="I145:J145"/>
    <mergeCell ref="K145:L145"/>
    <mergeCell ref="I146:J146"/>
    <mergeCell ref="K146:L146"/>
    <mergeCell ref="D234:E234"/>
    <mergeCell ref="D236:G237"/>
    <mergeCell ref="D239:G240"/>
    <mergeCell ref="I239:J239"/>
    <mergeCell ref="K239:L239"/>
    <mergeCell ref="I240:J240"/>
    <mergeCell ref="K240:L240"/>
    <mergeCell ref="D105:E105"/>
    <mergeCell ref="D107:G108"/>
    <mergeCell ref="D110:G111"/>
    <mergeCell ref="I110:J110"/>
    <mergeCell ref="K110:L110"/>
    <mergeCell ref="I111:J111"/>
    <mergeCell ref="K111:L111"/>
    <mergeCell ref="D74:E74"/>
    <mergeCell ref="D76:G77"/>
    <mergeCell ref="D79:G80"/>
    <mergeCell ref="I79:J79"/>
    <mergeCell ref="K79:L79"/>
    <mergeCell ref="I80:J80"/>
    <mergeCell ref="K80:L80"/>
    <mergeCell ref="D48:E48"/>
    <mergeCell ref="D50:G51"/>
    <mergeCell ref="D53:G54"/>
    <mergeCell ref="J53:K53"/>
    <mergeCell ref="J54:K54"/>
    <mergeCell ref="D12:E12"/>
    <mergeCell ref="D14:G15"/>
    <mergeCell ref="D17:G18"/>
    <mergeCell ref="J17:K17"/>
    <mergeCell ref="J18:K18"/>
    <mergeCell ref="D24:E24"/>
    <mergeCell ref="D26:G27"/>
    <mergeCell ref="D29:G30"/>
    <mergeCell ref="I29:J29"/>
    <mergeCell ref="K29:L29"/>
    <mergeCell ref="I30:J30"/>
    <mergeCell ref="K30:L30"/>
    <mergeCell ref="D95:G96"/>
    <mergeCell ref="D90:E90"/>
    <mergeCell ref="D92:G93"/>
    <mergeCell ref="I95:J95"/>
    <mergeCell ref="K95:L95"/>
    <mergeCell ref="I96:J96"/>
    <mergeCell ref="K96:L96"/>
    <mergeCell ref="D117:E117"/>
    <mergeCell ref="D119:G120"/>
    <mergeCell ref="D122:G123"/>
    <mergeCell ref="I122:J122"/>
    <mergeCell ref="K122:L122"/>
    <mergeCell ref="I123:J123"/>
    <mergeCell ref="K123:L123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3"/>
  <sheetViews>
    <sheetView topLeftCell="E1" workbookViewId="0">
      <pane ySplit="1" topLeftCell="A156" activePane="bottomLeft" state="frozen"/>
      <selection activeCell="N153" sqref="N153"/>
      <selection pane="bottomLeft" activeCell="AE165" sqref="I165:AE165"/>
    </sheetView>
  </sheetViews>
  <sheetFormatPr baseColWidth="10" defaultRowHeight="15"/>
  <cols>
    <col min="1" max="1" width="3.140625" bestFit="1" customWidth="1"/>
    <col min="2" max="2" width="5" bestFit="1" customWidth="1"/>
    <col min="3" max="3" width="4.140625" bestFit="1" customWidth="1"/>
    <col min="4" max="4" width="25.28515625" bestFit="1" customWidth="1"/>
    <col min="5" max="5" width="4.7109375" customWidth="1"/>
    <col min="6" max="6" width="12.42578125" customWidth="1"/>
    <col min="7" max="7" width="16.85546875" customWidth="1"/>
    <col min="8" max="8" width="10" bestFit="1" customWidth="1"/>
    <col min="9" max="9" width="7.42578125" customWidth="1"/>
    <col min="10" max="10" width="8" customWidth="1"/>
    <col min="11" max="11" width="5" bestFit="1" customWidth="1"/>
    <col min="12" max="12" width="5.28515625" bestFit="1" customWidth="1"/>
    <col min="13" max="13" width="5" bestFit="1" customWidth="1"/>
    <col min="14" max="14" width="4.42578125" bestFit="1" customWidth="1"/>
    <col min="15" max="15" width="4.140625" bestFit="1" customWidth="1"/>
    <col min="16" max="16" width="5" bestFit="1" customWidth="1"/>
    <col min="17" max="17" width="4.28515625" bestFit="1" customWidth="1"/>
    <col min="18" max="18" width="7.7109375" bestFit="1" customWidth="1"/>
    <col min="19" max="19" width="4.140625" bestFit="1" customWidth="1"/>
    <col min="20" max="20" width="4.28515625" bestFit="1" customWidth="1"/>
    <col min="21" max="21" width="8" bestFit="1" customWidth="1"/>
    <col min="22" max="22" width="8.5703125" bestFit="1" customWidth="1"/>
    <col min="23" max="23" width="8" bestFit="1" customWidth="1"/>
    <col min="24" max="26" width="5.5703125" bestFit="1" customWidth="1"/>
    <col min="27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286" customFormat="1" ht="17.25" thickBot="1">
      <c r="A1" s="291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284" t="s">
        <v>7</v>
      </c>
      <c r="H1" s="284" t="s">
        <v>8</v>
      </c>
      <c r="I1" s="293" t="s">
        <v>9</v>
      </c>
      <c r="J1" s="293" t="s">
        <v>10</v>
      </c>
      <c r="K1" s="293" t="s">
        <v>11</v>
      </c>
      <c r="L1" s="293" t="s">
        <v>12</v>
      </c>
      <c r="M1" s="293" t="s">
        <v>13</v>
      </c>
      <c r="N1" s="293" t="s">
        <v>14</v>
      </c>
      <c r="O1" s="293" t="s">
        <v>15</v>
      </c>
      <c r="P1" s="293" t="s">
        <v>16</v>
      </c>
      <c r="Q1" s="293" t="s">
        <v>17</v>
      </c>
      <c r="R1" s="293" t="s">
        <v>18</v>
      </c>
      <c r="S1" s="293" t="s">
        <v>19</v>
      </c>
      <c r="T1" s="293" t="s">
        <v>20</v>
      </c>
      <c r="U1" s="295" t="s">
        <v>21</v>
      </c>
      <c r="V1" s="295" t="s">
        <v>22</v>
      </c>
      <c r="W1" s="295" t="s">
        <v>23</v>
      </c>
      <c r="X1" s="293" t="s">
        <v>24</v>
      </c>
      <c r="Y1" s="293" t="s">
        <v>25</v>
      </c>
      <c r="Z1" s="293" t="s">
        <v>26</v>
      </c>
      <c r="AA1" s="293" t="s">
        <v>27</v>
      </c>
      <c r="AB1" s="293" t="s">
        <v>28</v>
      </c>
      <c r="AC1" s="293" t="s">
        <v>29</v>
      </c>
      <c r="AD1" s="293" t="s">
        <v>30</v>
      </c>
      <c r="AE1" s="293" t="s">
        <v>31</v>
      </c>
    </row>
    <row r="2" spans="1:31" s="286" customFormat="1" ht="16.5">
      <c r="A2" s="287">
        <v>1</v>
      </c>
      <c r="B2" s="555">
        <v>19</v>
      </c>
      <c r="C2" s="299">
        <v>6</v>
      </c>
      <c r="D2" s="289" t="s">
        <v>726</v>
      </c>
      <c r="E2" s="289"/>
      <c r="F2" s="298">
        <v>43</v>
      </c>
      <c r="G2" s="289" t="s">
        <v>33</v>
      </c>
      <c r="H2" s="290">
        <v>731</v>
      </c>
      <c r="I2" s="294">
        <v>3</v>
      </c>
      <c r="J2" s="294">
        <v>248</v>
      </c>
      <c r="K2" s="294">
        <v>212</v>
      </c>
      <c r="L2" s="294">
        <v>2</v>
      </c>
      <c r="M2" s="294">
        <v>2</v>
      </c>
      <c r="N2" s="294"/>
      <c r="O2" s="294"/>
      <c r="P2" s="294">
        <v>66</v>
      </c>
      <c r="Q2" s="294"/>
      <c r="R2" s="294">
        <v>32</v>
      </c>
      <c r="S2" s="294">
        <v>0</v>
      </c>
      <c r="U2" s="296">
        <v>5</v>
      </c>
      <c r="V2" s="296">
        <v>2</v>
      </c>
      <c r="W2" s="296"/>
      <c r="X2" s="294"/>
      <c r="Y2" s="294"/>
      <c r="Z2" s="294"/>
      <c r="AA2" s="294"/>
      <c r="AB2" s="294"/>
      <c r="AC2" s="294">
        <v>0</v>
      </c>
      <c r="AD2" s="294">
        <v>13</v>
      </c>
      <c r="AE2" s="294">
        <f t="shared" ref="AE2:AE26" si="0">SUM(I2:AD2)</f>
        <v>585</v>
      </c>
    </row>
    <row r="3" spans="1:31" s="286" customFormat="1" ht="16.5">
      <c r="A3" s="287">
        <v>2</v>
      </c>
      <c r="B3" s="556">
        <v>19</v>
      </c>
      <c r="C3" s="299">
        <v>6</v>
      </c>
      <c r="D3" s="289" t="s">
        <v>726</v>
      </c>
      <c r="E3" s="289"/>
      <c r="F3" s="298">
        <v>44</v>
      </c>
      <c r="G3" s="289" t="s">
        <v>33</v>
      </c>
      <c r="H3" s="290">
        <v>418</v>
      </c>
      <c r="I3" s="294">
        <v>4</v>
      </c>
      <c r="J3" s="294">
        <v>104</v>
      </c>
      <c r="K3" s="294">
        <v>56</v>
      </c>
      <c r="L3" s="294">
        <v>1</v>
      </c>
      <c r="M3" s="294">
        <v>0</v>
      </c>
      <c r="N3" s="294"/>
      <c r="O3" s="294"/>
      <c r="P3" s="294">
        <v>133</v>
      </c>
      <c r="Q3" s="294"/>
      <c r="R3" s="294">
        <v>8</v>
      </c>
      <c r="S3" s="294">
        <v>0</v>
      </c>
      <c r="U3" s="296">
        <v>2</v>
      </c>
      <c r="V3" s="296">
        <v>1</v>
      </c>
      <c r="W3" s="296"/>
      <c r="X3" s="294"/>
      <c r="Y3" s="294"/>
      <c r="Z3" s="294"/>
      <c r="AA3" s="294"/>
      <c r="AB3" s="294"/>
      <c r="AC3" s="294">
        <v>0</v>
      </c>
      <c r="AD3" s="294">
        <v>10</v>
      </c>
      <c r="AE3" s="294">
        <f t="shared" si="0"/>
        <v>319</v>
      </c>
    </row>
    <row r="4" spans="1:31" s="286" customFormat="1" ht="16.5">
      <c r="A4" s="287">
        <v>3</v>
      </c>
      <c r="B4" s="556">
        <v>19</v>
      </c>
      <c r="C4" s="299">
        <v>6</v>
      </c>
      <c r="D4" s="289" t="s">
        <v>726</v>
      </c>
      <c r="E4" s="289"/>
      <c r="F4" s="298">
        <v>44</v>
      </c>
      <c r="G4" s="289" t="s">
        <v>34</v>
      </c>
      <c r="H4" s="290">
        <v>418</v>
      </c>
      <c r="I4" s="294">
        <v>2</v>
      </c>
      <c r="J4" s="294">
        <v>150</v>
      </c>
      <c r="K4" s="294">
        <v>44</v>
      </c>
      <c r="L4" s="294">
        <v>9</v>
      </c>
      <c r="M4" s="294">
        <v>1</v>
      </c>
      <c r="N4" s="294"/>
      <c r="O4" s="294"/>
      <c r="P4" s="294">
        <v>102</v>
      </c>
      <c r="Q4" s="294"/>
      <c r="R4" s="294">
        <v>3</v>
      </c>
      <c r="S4" s="294">
        <v>0</v>
      </c>
      <c r="U4" s="296">
        <v>1</v>
      </c>
      <c r="V4" s="296">
        <v>0</v>
      </c>
      <c r="W4" s="296"/>
      <c r="X4" s="294"/>
      <c r="Y4" s="294"/>
      <c r="Z4" s="294"/>
      <c r="AA4" s="294"/>
      <c r="AB4" s="294"/>
      <c r="AC4" s="294">
        <v>0</v>
      </c>
      <c r="AD4" s="294">
        <v>6</v>
      </c>
      <c r="AE4" s="294">
        <f t="shared" si="0"/>
        <v>318</v>
      </c>
    </row>
    <row r="5" spans="1:31" s="286" customFormat="1" ht="16.5">
      <c r="A5" s="287">
        <v>4</v>
      </c>
      <c r="B5" s="556">
        <v>19</v>
      </c>
      <c r="C5" s="299">
        <v>6</v>
      </c>
      <c r="D5" s="289" t="s">
        <v>726</v>
      </c>
      <c r="E5" s="289"/>
      <c r="F5" s="298">
        <v>45</v>
      </c>
      <c r="G5" s="289" t="s">
        <v>33</v>
      </c>
      <c r="H5" s="290">
        <v>388</v>
      </c>
      <c r="I5" s="294">
        <v>6</v>
      </c>
      <c r="J5" s="294">
        <v>130</v>
      </c>
      <c r="K5" s="294">
        <v>90</v>
      </c>
      <c r="L5" s="294">
        <v>5</v>
      </c>
      <c r="M5" s="294">
        <v>1</v>
      </c>
      <c r="N5" s="294"/>
      <c r="O5" s="294"/>
      <c r="P5" s="294">
        <v>44</v>
      </c>
      <c r="Q5" s="294"/>
      <c r="R5" s="294">
        <v>10</v>
      </c>
      <c r="S5" s="294">
        <v>0</v>
      </c>
      <c r="U5" s="296">
        <v>4</v>
      </c>
      <c r="V5" s="296">
        <v>1</v>
      </c>
      <c r="W5" s="296"/>
      <c r="X5" s="294"/>
      <c r="Y5" s="294"/>
      <c r="Z5" s="294"/>
      <c r="AA5" s="294"/>
      <c r="AB5" s="294"/>
      <c r="AC5" s="294">
        <v>0</v>
      </c>
      <c r="AD5" s="294">
        <v>3</v>
      </c>
      <c r="AE5" s="294">
        <f t="shared" si="0"/>
        <v>294</v>
      </c>
    </row>
    <row r="6" spans="1:31" s="286" customFormat="1" ht="16.5">
      <c r="A6" s="287">
        <v>5</v>
      </c>
      <c r="B6" s="556">
        <v>19</v>
      </c>
      <c r="C6" s="299">
        <v>6</v>
      </c>
      <c r="D6" s="289" t="s">
        <v>726</v>
      </c>
      <c r="E6" s="289"/>
      <c r="F6" s="298">
        <v>45</v>
      </c>
      <c r="G6" s="289" t="s">
        <v>34</v>
      </c>
      <c r="H6" s="290">
        <v>388</v>
      </c>
      <c r="I6" s="294">
        <v>3</v>
      </c>
      <c r="J6" s="294">
        <v>151</v>
      </c>
      <c r="K6" s="294">
        <v>79</v>
      </c>
      <c r="L6" s="294">
        <v>2</v>
      </c>
      <c r="M6" s="294">
        <v>0</v>
      </c>
      <c r="N6" s="294"/>
      <c r="O6" s="294"/>
      <c r="P6" s="294">
        <v>25</v>
      </c>
      <c r="Q6" s="294"/>
      <c r="R6" s="294">
        <v>9</v>
      </c>
      <c r="S6" s="294">
        <v>0</v>
      </c>
      <c r="U6" s="296">
        <v>4</v>
      </c>
      <c r="V6" s="296">
        <v>2</v>
      </c>
      <c r="W6" s="296"/>
      <c r="X6" s="294"/>
      <c r="Y6" s="294"/>
      <c r="Z6" s="294"/>
      <c r="AA6" s="294"/>
      <c r="AB6" s="294"/>
      <c r="AC6" s="294">
        <v>0</v>
      </c>
      <c r="AD6" s="294">
        <v>7</v>
      </c>
      <c r="AE6" s="294">
        <f t="shared" si="0"/>
        <v>282</v>
      </c>
    </row>
    <row r="7" spans="1:31" s="286" customFormat="1" ht="16.5">
      <c r="A7" s="287">
        <v>6</v>
      </c>
      <c r="B7" s="556">
        <v>19</v>
      </c>
      <c r="C7" s="299">
        <v>6</v>
      </c>
      <c r="D7" s="289" t="s">
        <v>726</v>
      </c>
      <c r="E7" s="289"/>
      <c r="F7" s="298">
        <v>46</v>
      </c>
      <c r="G7" s="289" t="s">
        <v>33</v>
      </c>
      <c r="H7" s="290">
        <v>484</v>
      </c>
      <c r="I7" s="294">
        <v>4</v>
      </c>
      <c r="J7" s="294">
        <v>125</v>
      </c>
      <c r="K7" s="294">
        <v>91</v>
      </c>
      <c r="L7" s="294">
        <v>12</v>
      </c>
      <c r="M7" s="294">
        <v>0</v>
      </c>
      <c r="N7" s="294"/>
      <c r="O7" s="294"/>
      <c r="P7" s="294">
        <v>66</v>
      </c>
      <c r="Q7" s="294"/>
      <c r="R7" s="294">
        <v>13</v>
      </c>
      <c r="S7" s="294">
        <v>0</v>
      </c>
      <c r="U7" s="296">
        <v>7</v>
      </c>
      <c r="V7" s="296">
        <v>4</v>
      </c>
      <c r="W7" s="296"/>
      <c r="X7" s="294"/>
      <c r="Y7" s="294"/>
      <c r="Z7" s="294"/>
      <c r="AA7" s="294"/>
      <c r="AB7" s="294"/>
      <c r="AC7" s="294">
        <v>0</v>
      </c>
      <c r="AD7" s="294">
        <v>7</v>
      </c>
      <c r="AE7" s="294">
        <f t="shared" si="0"/>
        <v>329</v>
      </c>
    </row>
    <row r="8" spans="1:31" s="286" customFormat="1" ht="16.5">
      <c r="A8" s="287">
        <v>7</v>
      </c>
      <c r="B8" s="556">
        <v>19</v>
      </c>
      <c r="C8" s="299">
        <v>6</v>
      </c>
      <c r="D8" s="289" t="s">
        <v>726</v>
      </c>
      <c r="E8" s="289"/>
      <c r="F8" s="298">
        <v>46</v>
      </c>
      <c r="G8" s="289" t="s">
        <v>34</v>
      </c>
      <c r="H8" s="290">
        <v>484</v>
      </c>
      <c r="I8" s="294">
        <v>6</v>
      </c>
      <c r="J8" s="294">
        <v>117</v>
      </c>
      <c r="K8" s="294">
        <v>118</v>
      </c>
      <c r="L8" s="294">
        <v>4</v>
      </c>
      <c r="M8" s="294">
        <v>0</v>
      </c>
      <c r="N8" s="294"/>
      <c r="O8" s="294"/>
      <c r="P8" s="294">
        <v>54</v>
      </c>
      <c r="Q8" s="294"/>
      <c r="R8" s="294">
        <v>14</v>
      </c>
      <c r="S8" s="294">
        <v>0</v>
      </c>
      <c r="U8" s="296">
        <v>13</v>
      </c>
      <c r="V8" s="296">
        <v>2</v>
      </c>
      <c r="W8" s="296"/>
      <c r="X8" s="294"/>
      <c r="Y8" s="294"/>
      <c r="Z8" s="294"/>
      <c r="AA8" s="294"/>
      <c r="AB8" s="294"/>
      <c r="AC8" s="294">
        <v>0</v>
      </c>
      <c r="AD8" s="294">
        <v>10</v>
      </c>
      <c r="AE8" s="294">
        <f t="shared" si="0"/>
        <v>338</v>
      </c>
    </row>
    <row r="9" spans="1:31" s="286" customFormat="1" ht="16.5">
      <c r="A9" s="287">
        <v>8</v>
      </c>
      <c r="B9" s="556">
        <v>19</v>
      </c>
      <c r="C9" s="299">
        <v>6</v>
      </c>
      <c r="D9" s="289" t="s">
        <v>726</v>
      </c>
      <c r="E9" s="289"/>
      <c r="F9" s="298">
        <v>47</v>
      </c>
      <c r="G9" s="289" t="s">
        <v>33</v>
      </c>
      <c r="H9" s="290">
        <v>650</v>
      </c>
      <c r="I9" s="294">
        <v>16</v>
      </c>
      <c r="J9" s="294">
        <v>159</v>
      </c>
      <c r="K9" s="294">
        <v>205</v>
      </c>
      <c r="L9" s="294">
        <v>19</v>
      </c>
      <c r="M9" s="294">
        <v>0</v>
      </c>
      <c r="N9" s="294"/>
      <c r="O9" s="294"/>
      <c r="P9" s="294">
        <v>41</v>
      </c>
      <c r="Q9" s="294"/>
      <c r="R9" s="294">
        <v>9</v>
      </c>
      <c r="S9" s="294">
        <v>2</v>
      </c>
      <c r="U9" s="296">
        <v>16</v>
      </c>
      <c r="V9" s="296">
        <v>1</v>
      </c>
      <c r="W9" s="296"/>
      <c r="X9" s="294"/>
      <c r="Y9" s="294"/>
      <c r="Z9" s="294"/>
      <c r="AA9" s="294"/>
      <c r="AB9" s="294"/>
      <c r="AC9" s="294">
        <v>0</v>
      </c>
      <c r="AD9" s="294">
        <v>2</v>
      </c>
      <c r="AE9" s="294">
        <f t="shared" si="0"/>
        <v>470</v>
      </c>
    </row>
    <row r="10" spans="1:31" s="286" customFormat="1" ht="16.5">
      <c r="A10" s="287">
        <v>9</v>
      </c>
      <c r="B10" s="556">
        <v>19</v>
      </c>
      <c r="C10" s="299">
        <v>6</v>
      </c>
      <c r="D10" s="289" t="s">
        <v>726</v>
      </c>
      <c r="E10" s="289"/>
      <c r="F10" s="298">
        <v>47</v>
      </c>
      <c r="G10" s="289" t="s">
        <v>34</v>
      </c>
      <c r="H10" s="290">
        <v>650</v>
      </c>
      <c r="I10" s="294">
        <v>11</v>
      </c>
      <c r="J10" s="294">
        <v>129</v>
      </c>
      <c r="K10" s="294">
        <v>232</v>
      </c>
      <c r="L10" s="294">
        <v>8</v>
      </c>
      <c r="M10" s="294">
        <v>1</v>
      </c>
      <c r="N10" s="294"/>
      <c r="O10" s="294"/>
      <c r="P10" s="294">
        <v>46</v>
      </c>
      <c r="Q10" s="294"/>
      <c r="R10" s="294">
        <v>8</v>
      </c>
      <c r="S10" s="294">
        <v>1</v>
      </c>
      <c r="U10" s="296">
        <v>12</v>
      </c>
      <c r="V10" s="296">
        <v>0</v>
      </c>
      <c r="W10" s="296"/>
      <c r="X10" s="294"/>
      <c r="Y10" s="294"/>
      <c r="Z10" s="294"/>
      <c r="AA10" s="294"/>
      <c r="AB10" s="294"/>
      <c r="AC10" s="294">
        <v>0</v>
      </c>
      <c r="AD10" s="294">
        <v>16</v>
      </c>
      <c r="AE10" s="294">
        <f t="shared" si="0"/>
        <v>464</v>
      </c>
    </row>
    <row r="11" spans="1:31" s="286" customFormat="1" ht="16.5">
      <c r="A11" s="287">
        <v>10</v>
      </c>
      <c r="B11" s="556">
        <v>19</v>
      </c>
      <c r="C11" s="299">
        <v>6</v>
      </c>
      <c r="D11" s="289" t="s">
        <v>726</v>
      </c>
      <c r="E11" s="289"/>
      <c r="F11" s="298">
        <v>48</v>
      </c>
      <c r="G11" s="289" t="s">
        <v>33</v>
      </c>
      <c r="H11" s="290">
        <v>380</v>
      </c>
      <c r="I11" s="294">
        <v>4</v>
      </c>
      <c r="J11" s="294">
        <v>90</v>
      </c>
      <c r="K11" s="294">
        <v>107</v>
      </c>
      <c r="L11" s="294">
        <v>17</v>
      </c>
      <c r="M11" s="294">
        <v>0</v>
      </c>
      <c r="N11" s="294"/>
      <c r="O11" s="294"/>
      <c r="P11" s="294">
        <v>30</v>
      </c>
      <c r="Q11" s="294"/>
      <c r="R11" s="294">
        <v>8</v>
      </c>
      <c r="S11" s="294">
        <v>0</v>
      </c>
      <c r="U11" s="296">
        <v>5</v>
      </c>
      <c r="V11" s="296">
        <v>3</v>
      </c>
      <c r="W11" s="296"/>
      <c r="X11" s="294"/>
      <c r="Y11" s="294"/>
      <c r="Z11" s="294"/>
      <c r="AA11" s="294"/>
      <c r="AB11" s="294"/>
      <c r="AC11" s="294">
        <v>0</v>
      </c>
      <c r="AD11" s="294">
        <v>1</v>
      </c>
      <c r="AE11" s="294">
        <f t="shared" si="0"/>
        <v>265</v>
      </c>
    </row>
    <row r="12" spans="1:31" s="286" customFormat="1" ht="16.5">
      <c r="A12" s="287">
        <v>11</v>
      </c>
      <c r="B12" s="556">
        <v>19</v>
      </c>
      <c r="C12" s="299">
        <v>6</v>
      </c>
      <c r="D12" s="289" t="s">
        <v>726</v>
      </c>
      <c r="E12" s="289"/>
      <c r="F12" s="298">
        <v>48</v>
      </c>
      <c r="G12" s="289" t="s">
        <v>34</v>
      </c>
      <c r="H12" s="290">
        <v>379</v>
      </c>
      <c r="I12" s="294">
        <v>4</v>
      </c>
      <c r="J12" s="294">
        <v>92</v>
      </c>
      <c r="K12" s="294">
        <v>114</v>
      </c>
      <c r="L12" s="294">
        <v>6</v>
      </c>
      <c r="M12" s="294">
        <v>1</v>
      </c>
      <c r="N12" s="294"/>
      <c r="O12" s="294"/>
      <c r="P12" s="294">
        <v>34</v>
      </c>
      <c r="Q12" s="294"/>
      <c r="R12" s="294">
        <v>7</v>
      </c>
      <c r="S12" s="294">
        <v>1</v>
      </c>
      <c r="U12" s="296">
        <v>4</v>
      </c>
      <c r="V12" s="296">
        <v>1</v>
      </c>
      <c r="W12" s="296"/>
      <c r="X12" s="294"/>
      <c r="Y12" s="294"/>
      <c r="Z12" s="294"/>
      <c r="AA12" s="294"/>
      <c r="AB12" s="294"/>
      <c r="AC12" s="294">
        <v>0</v>
      </c>
      <c r="AD12" s="294">
        <v>3</v>
      </c>
      <c r="AE12" s="294">
        <f t="shared" si="0"/>
        <v>267</v>
      </c>
    </row>
    <row r="13" spans="1:31" s="286" customFormat="1" ht="16.5">
      <c r="A13" s="287">
        <v>12</v>
      </c>
      <c r="B13" s="556">
        <v>19</v>
      </c>
      <c r="C13" s="299">
        <v>6</v>
      </c>
      <c r="D13" s="289" t="s">
        <v>726</v>
      </c>
      <c r="E13" s="289"/>
      <c r="F13" s="298">
        <v>49</v>
      </c>
      <c r="G13" s="289" t="s">
        <v>33</v>
      </c>
      <c r="H13" s="290">
        <v>504</v>
      </c>
      <c r="I13" s="294">
        <v>7</v>
      </c>
      <c r="J13" s="294">
        <v>118</v>
      </c>
      <c r="K13" s="294">
        <v>137</v>
      </c>
      <c r="L13" s="294">
        <v>8</v>
      </c>
      <c r="M13" s="294">
        <v>0</v>
      </c>
      <c r="N13" s="294"/>
      <c r="O13" s="294"/>
      <c r="P13" s="294">
        <v>88</v>
      </c>
      <c r="Q13" s="294"/>
      <c r="R13" s="294">
        <v>6</v>
      </c>
      <c r="S13" s="294">
        <v>0</v>
      </c>
      <c r="U13" s="296">
        <v>4</v>
      </c>
      <c r="V13" s="296">
        <v>0</v>
      </c>
      <c r="W13" s="296"/>
      <c r="X13" s="294"/>
      <c r="Y13" s="294"/>
      <c r="Z13" s="294"/>
      <c r="AA13" s="294"/>
      <c r="AB13" s="294"/>
      <c r="AC13" s="294">
        <v>0</v>
      </c>
      <c r="AD13" s="294">
        <v>11</v>
      </c>
      <c r="AE13" s="294">
        <f t="shared" si="0"/>
        <v>379</v>
      </c>
    </row>
    <row r="14" spans="1:31" s="286" customFormat="1" ht="16.5">
      <c r="A14" s="287">
        <v>13</v>
      </c>
      <c r="B14" s="556">
        <v>19</v>
      </c>
      <c r="C14" s="299">
        <v>6</v>
      </c>
      <c r="D14" s="289" t="s">
        <v>726</v>
      </c>
      <c r="E14" s="289"/>
      <c r="F14" s="298">
        <v>49</v>
      </c>
      <c r="G14" s="289" t="s">
        <v>34</v>
      </c>
      <c r="H14" s="290">
        <v>503</v>
      </c>
      <c r="I14" s="294">
        <v>4</v>
      </c>
      <c r="J14" s="294">
        <v>129</v>
      </c>
      <c r="K14" s="294">
        <v>113</v>
      </c>
      <c r="L14" s="294">
        <v>5</v>
      </c>
      <c r="M14" s="294">
        <v>0</v>
      </c>
      <c r="N14" s="294"/>
      <c r="O14" s="294"/>
      <c r="P14" s="294">
        <v>79</v>
      </c>
      <c r="Q14" s="294"/>
      <c r="R14" s="294">
        <v>12</v>
      </c>
      <c r="S14" s="294">
        <v>0</v>
      </c>
      <c r="U14" s="296">
        <v>7</v>
      </c>
      <c r="V14" s="296">
        <v>2</v>
      </c>
      <c r="W14" s="296"/>
      <c r="X14" s="294"/>
      <c r="Y14" s="294"/>
      <c r="Z14" s="294"/>
      <c r="AA14" s="294"/>
      <c r="AB14" s="294"/>
      <c r="AC14" s="294">
        <v>0</v>
      </c>
      <c r="AD14" s="294">
        <v>6</v>
      </c>
      <c r="AE14" s="294">
        <f t="shared" si="0"/>
        <v>357</v>
      </c>
    </row>
    <row r="15" spans="1:31" s="286" customFormat="1" ht="16.5">
      <c r="A15" s="287">
        <v>14</v>
      </c>
      <c r="B15" s="556">
        <v>19</v>
      </c>
      <c r="C15" s="299">
        <v>6</v>
      </c>
      <c r="D15" s="289" t="s">
        <v>726</v>
      </c>
      <c r="E15" s="289"/>
      <c r="F15" s="298">
        <v>50</v>
      </c>
      <c r="G15" s="289" t="s">
        <v>33</v>
      </c>
      <c r="H15" s="290">
        <v>724</v>
      </c>
      <c r="I15" s="294">
        <v>4</v>
      </c>
      <c r="J15" s="294">
        <v>335</v>
      </c>
      <c r="K15" s="294">
        <v>119</v>
      </c>
      <c r="L15" s="294">
        <v>10</v>
      </c>
      <c r="M15" s="294">
        <v>2</v>
      </c>
      <c r="N15" s="294"/>
      <c r="O15" s="294"/>
      <c r="P15" s="294">
        <v>66</v>
      </c>
      <c r="Q15" s="294"/>
      <c r="R15" s="294">
        <v>1</v>
      </c>
      <c r="S15" s="294">
        <v>0</v>
      </c>
      <c r="U15" s="296">
        <v>2</v>
      </c>
      <c r="V15" s="296">
        <v>7</v>
      </c>
      <c r="W15" s="296"/>
      <c r="X15" s="294"/>
      <c r="Y15" s="294"/>
      <c r="Z15" s="294"/>
      <c r="AA15" s="294"/>
      <c r="AB15" s="294"/>
      <c r="AC15" s="294">
        <v>0</v>
      </c>
      <c r="AD15" s="294">
        <v>17</v>
      </c>
      <c r="AE15" s="294">
        <f t="shared" si="0"/>
        <v>563</v>
      </c>
    </row>
    <row r="16" spans="1:31" s="286" customFormat="1" ht="16.5">
      <c r="A16" s="287">
        <v>15</v>
      </c>
      <c r="B16" s="556">
        <v>19</v>
      </c>
      <c r="C16" s="299">
        <v>6</v>
      </c>
      <c r="D16" s="289" t="s">
        <v>726</v>
      </c>
      <c r="E16" s="289"/>
      <c r="F16" s="298">
        <v>51</v>
      </c>
      <c r="G16" s="289" t="s">
        <v>33</v>
      </c>
      <c r="H16" s="290">
        <v>491</v>
      </c>
      <c r="I16" s="294">
        <v>2</v>
      </c>
      <c r="J16" s="294">
        <v>304</v>
      </c>
      <c r="K16" s="294">
        <v>35</v>
      </c>
      <c r="L16" s="294">
        <v>5</v>
      </c>
      <c r="M16" s="294">
        <v>0</v>
      </c>
      <c r="N16" s="294"/>
      <c r="O16" s="294"/>
      <c r="P16" s="294">
        <v>0</v>
      </c>
      <c r="Q16" s="294"/>
      <c r="R16" s="294">
        <v>10</v>
      </c>
      <c r="S16" s="294">
        <v>1</v>
      </c>
      <c r="U16" s="296">
        <v>0</v>
      </c>
      <c r="V16" s="296">
        <v>10</v>
      </c>
      <c r="W16" s="296"/>
      <c r="X16" s="294"/>
      <c r="Y16" s="294"/>
      <c r="Z16" s="294"/>
      <c r="AA16" s="294"/>
      <c r="AB16" s="294"/>
      <c r="AC16" s="294">
        <v>0</v>
      </c>
      <c r="AD16" s="294">
        <v>7</v>
      </c>
      <c r="AE16" s="294">
        <f t="shared" si="0"/>
        <v>374</v>
      </c>
    </row>
    <row r="17" spans="1:31" s="286" customFormat="1" ht="16.5">
      <c r="A17" s="287">
        <v>16</v>
      </c>
      <c r="B17" s="556">
        <v>19</v>
      </c>
      <c r="C17" s="299">
        <v>6</v>
      </c>
      <c r="D17" s="289" t="s">
        <v>726</v>
      </c>
      <c r="E17" s="289"/>
      <c r="F17" s="298">
        <v>51</v>
      </c>
      <c r="G17" s="289" t="s">
        <v>34</v>
      </c>
      <c r="H17" s="290">
        <v>491</v>
      </c>
      <c r="I17" s="294">
        <v>3</v>
      </c>
      <c r="J17" s="294">
        <v>312</v>
      </c>
      <c r="K17" s="294">
        <v>29</v>
      </c>
      <c r="L17" s="294">
        <v>2</v>
      </c>
      <c r="M17" s="294">
        <v>0</v>
      </c>
      <c r="N17" s="294"/>
      <c r="O17" s="294"/>
      <c r="P17" s="294">
        <v>0</v>
      </c>
      <c r="Q17" s="294"/>
      <c r="R17" s="294">
        <v>12</v>
      </c>
      <c r="S17" s="294">
        <v>1</v>
      </c>
      <c r="U17" s="296">
        <v>0</v>
      </c>
      <c r="V17" s="296">
        <v>6</v>
      </c>
      <c r="W17" s="296"/>
      <c r="X17" s="294"/>
      <c r="Y17" s="294"/>
      <c r="Z17" s="294"/>
      <c r="AA17" s="294"/>
      <c r="AB17" s="294"/>
      <c r="AC17" s="294">
        <v>0</v>
      </c>
      <c r="AD17" s="294">
        <v>1</v>
      </c>
      <c r="AE17" s="294">
        <f t="shared" si="0"/>
        <v>366</v>
      </c>
    </row>
    <row r="18" spans="1:31" s="286" customFormat="1" ht="16.5">
      <c r="A18" s="287">
        <v>17</v>
      </c>
      <c r="B18" s="556">
        <v>19</v>
      </c>
      <c r="C18" s="299">
        <v>6</v>
      </c>
      <c r="D18" s="289" t="s">
        <v>726</v>
      </c>
      <c r="E18" s="289"/>
      <c r="F18" s="298">
        <v>52</v>
      </c>
      <c r="G18" s="289" t="s">
        <v>33</v>
      </c>
      <c r="H18" s="290">
        <v>422</v>
      </c>
      <c r="I18" s="294">
        <v>0</v>
      </c>
      <c r="J18" s="294">
        <v>217</v>
      </c>
      <c r="K18" s="294">
        <v>83</v>
      </c>
      <c r="L18" s="294">
        <v>0</v>
      </c>
      <c r="M18" s="294">
        <v>1</v>
      </c>
      <c r="N18" s="294"/>
      <c r="O18" s="294"/>
      <c r="P18" s="294">
        <v>14</v>
      </c>
      <c r="Q18" s="294"/>
      <c r="R18" s="294">
        <v>4</v>
      </c>
      <c r="S18" s="294">
        <v>0</v>
      </c>
      <c r="U18" s="296">
        <v>0</v>
      </c>
      <c r="V18" s="296">
        <v>0</v>
      </c>
      <c r="W18" s="296"/>
      <c r="X18" s="294"/>
      <c r="Y18" s="294"/>
      <c r="Z18" s="294"/>
      <c r="AA18" s="294"/>
      <c r="AB18" s="294"/>
      <c r="AC18" s="294">
        <v>0</v>
      </c>
      <c r="AD18" s="294">
        <v>1</v>
      </c>
      <c r="AE18" s="294">
        <f t="shared" si="0"/>
        <v>320</v>
      </c>
    </row>
    <row r="19" spans="1:31" s="286" customFormat="1" ht="16.5">
      <c r="A19" s="287">
        <v>18</v>
      </c>
      <c r="B19" s="556">
        <v>19</v>
      </c>
      <c r="C19" s="299">
        <v>6</v>
      </c>
      <c r="D19" s="289" t="s">
        <v>726</v>
      </c>
      <c r="E19" s="289"/>
      <c r="F19" s="298">
        <v>52</v>
      </c>
      <c r="G19" s="289" t="s">
        <v>34</v>
      </c>
      <c r="H19" s="290">
        <v>422</v>
      </c>
      <c r="I19" s="294">
        <v>1</v>
      </c>
      <c r="J19" s="294">
        <v>201</v>
      </c>
      <c r="K19" s="294">
        <v>70</v>
      </c>
      <c r="L19" s="294">
        <v>1</v>
      </c>
      <c r="M19" s="294">
        <v>4</v>
      </c>
      <c r="N19" s="294"/>
      <c r="O19" s="294"/>
      <c r="P19" s="294">
        <v>10</v>
      </c>
      <c r="Q19" s="294"/>
      <c r="R19" s="294">
        <v>7</v>
      </c>
      <c r="S19" s="294">
        <v>0</v>
      </c>
      <c r="U19" s="296">
        <v>1</v>
      </c>
      <c r="V19" s="296">
        <v>2</v>
      </c>
      <c r="W19" s="296"/>
      <c r="X19" s="294"/>
      <c r="Y19" s="294"/>
      <c r="Z19" s="294"/>
      <c r="AA19" s="294"/>
      <c r="AB19" s="294"/>
      <c r="AC19" s="294">
        <v>0</v>
      </c>
      <c r="AD19" s="294">
        <v>7</v>
      </c>
      <c r="AE19" s="294">
        <f t="shared" si="0"/>
        <v>304</v>
      </c>
    </row>
    <row r="20" spans="1:31" s="286" customFormat="1" ht="16.5">
      <c r="A20" s="287">
        <v>19</v>
      </c>
      <c r="B20" s="556">
        <v>19</v>
      </c>
      <c r="C20" s="299">
        <v>6</v>
      </c>
      <c r="D20" s="289" t="s">
        <v>726</v>
      </c>
      <c r="E20" s="289"/>
      <c r="F20" s="298">
        <v>53</v>
      </c>
      <c r="G20" s="289" t="s">
        <v>33</v>
      </c>
      <c r="H20" s="290">
        <v>523</v>
      </c>
      <c r="I20" s="294">
        <v>7</v>
      </c>
      <c r="J20" s="294">
        <v>236</v>
      </c>
      <c r="K20" s="294">
        <v>136</v>
      </c>
      <c r="L20" s="294">
        <v>0</v>
      </c>
      <c r="M20" s="294">
        <v>1</v>
      </c>
      <c r="N20" s="294"/>
      <c r="O20" s="294"/>
      <c r="P20" s="294">
        <v>41</v>
      </c>
      <c r="Q20" s="294"/>
      <c r="R20" s="294">
        <v>0</v>
      </c>
      <c r="S20" s="294">
        <v>0</v>
      </c>
      <c r="U20" s="296">
        <v>4</v>
      </c>
      <c r="V20" s="296">
        <v>2</v>
      </c>
      <c r="W20" s="296"/>
      <c r="X20" s="294"/>
      <c r="Y20" s="294"/>
      <c r="Z20" s="294"/>
      <c r="AA20" s="294"/>
      <c r="AB20" s="294"/>
      <c r="AC20" s="294">
        <v>0</v>
      </c>
      <c r="AD20" s="294">
        <v>23</v>
      </c>
      <c r="AE20" s="294">
        <f t="shared" si="0"/>
        <v>450</v>
      </c>
    </row>
    <row r="21" spans="1:31" s="286" customFormat="1" ht="16.5">
      <c r="A21" s="287">
        <v>20</v>
      </c>
      <c r="B21" s="556">
        <v>19</v>
      </c>
      <c r="C21" s="299">
        <v>6</v>
      </c>
      <c r="D21" s="289" t="s">
        <v>726</v>
      </c>
      <c r="E21" s="289"/>
      <c r="F21" s="298">
        <v>53</v>
      </c>
      <c r="G21" s="289" t="s">
        <v>81</v>
      </c>
      <c r="H21" s="290">
        <v>339</v>
      </c>
      <c r="I21" s="294">
        <v>7</v>
      </c>
      <c r="J21" s="294">
        <v>195</v>
      </c>
      <c r="K21" s="294">
        <v>63</v>
      </c>
      <c r="L21" s="294">
        <v>2</v>
      </c>
      <c r="M21" s="294">
        <v>0</v>
      </c>
      <c r="N21" s="294"/>
      <c r="O21" s="294"/>
      <c r="P21" s="294">
        <v>13</v>
      </c>
      <c r="Q21" s="294"/>
      <c r="R21" s="294">
        <v>1</v>
      </c>
      <c r="S21" s="294">
        <v>0</v>
      </c>
      <c r="U21" s="296">
        <v>0</v>
      </c>
      <c r="V21" s="296">
        <v>1</v>
      </c>
      <c r="W21" s="296"/>
      <c r="X21" s="294"/>
      <c r="Y21" s="294"/>
      <c r="Z21" s="294"/>
      <c r="AA21" s="294"/>
      <c r="AB21" s="294"/>
      <c r="AC21" s="294">
        <v>0</v>
      </c>
      <c r="AD21" s="294">
        <v>13</v>
      </c>
      <c r="AE21" s="294">
        <f t="shared" si="0"/>
        <v>295</v>
      </c>
    </row>
    <row r="22" spans="1:31" s="286" customFormat="1" ht="16.5">
      <c r="A22" s="287">
        <v>21</v>
      </c>
      <c r="B22" s="556">
        <v>19</v>
      </c>
      <c r="C22" s="299">
        <v>6</v>
      </c>
      <c r="D22" s="289" t="s">
        <v>726</v>
      </c>
      <c r="E22" s="289"/>
      <c r="F22" s="298">
        <v>54</v>
      </c>
      <c r="G22" s="289" t="s">
        <v>33</v>
      </c>
      <c r="H22" s="290">
        <v>453</v>
      </c>
      <c r="I22" s="294">
        <v>4</v>
      </c>
      <c r="J22" s="294">
        <v>270</v>
      </c>
      <c r="K22" s="294">
        <v>68</v>
      </c>
      <c r="L22" s="294">
        <v>2</v>
      </c>
      <c r="M22" s="294">
        <v>0</v>
      </c>
      <c r="N22" s="294"/>
      <c r="O22" s="294"/>
      <c r="P22" s="294">
        <v>15</v>
      </c>
      <c r="Q22" s="294"/>
      <c r="R22" s="294">
        <v>2</v>
      </c>
      <c r="S22" s="294">
        <v>0</v>
      </c>
      <c r="U22" s="296">
        <v>4</v>
      </c>
      <c r="V22" s="296">
        <v>1</v>
      </c>
      <c r="W22" s="296"/>
      <c r="X22" s="294"/>
      <c r="Y22" s="294"/>
      <c r="Z22" s="294"/>
      <c r="AA22" s="294"/>
      <c r="AB22" s="294"/>
      <c r="AC22" s="294">
        <v>0</v>
      </c>
      <c r="AD22" s="294">
        <v>5</v>
      </c>
      <c r="AE22" s="294">
        <f t="shared" si="0"/>
        <v>371</v>
      </c>
    </row>
    <row r="23" spans="1:31" s="286" customFormat="1" ht="16.5">
      <c r="A23" s="287">
        <v>22</v>
      </c>
      <c r="B23" s="556">
        <v>19</v>
      </c>
      <c r="C23" s="299">
        <v>6</v>
      </c>
      <c r="D23" s="289" t="s">
        <v>726</v>
      </c>
      <c r="E23" s="289"/>
      <c r="F23" s="298">
        <v>54</v>
      </c>
      <c r="G23" s="289" t="s">
        <v>34</v>
      </c>
      <c r="H23" s="290">
        <v>453</v>
      </c>
      <c r="I23" s="294">
        <v>0</v>
      </c>
      <c r="J23" s="294">
        <v>249</v>
      </c>
      <c r="K23" s="294">
        <v>89</v>
      </c>
      <c r="L23" s="294">
        <v>4</v>
      </c>
      <c r="M23" s="294">
        <v>0</v>
      </c>
      <c r="N23" s="294"/>
      <c r="O23" s="294"/>
      <c r="P23" s="294">
        <v>13</v>
      </c>
      <c r="Q23" s="294"/>
      <c r="R23" s="294">
        <v>2</v>
      </c>
      <c r="S23" s="294">
        <v>1</v>
      </c>
      <c r="U23" s="296">
        <v>2</v>
      </c>
      <c r="V23" s="296">
        <v>0</v>
      </c>
      <c r="W23" s="296"/>
      <c r="X23" s="294"/>
      <c r="Y23" s="294"/>
      <c r="Z23" s="294"/>
      <c r="AA23" s="294"/>
      <c r="AB23" s="294"/>
      <c r="AC23" s="294">
        <v>0</v>
      </c>
      <c r="AD23" s="294">
        <v>6</v>
      </c>
      <c r="AE23" s="294">
        <f t="shared" si="0"/>
        <v>366</v>
      </c>
    </row>
    <row r="24" spans="1:31" s="286" customFormat="1" ht="16.5">
      <c r="A24" s="287">
        <v>23</v>
      </c>
      <c r="B24" s="556">
        <v>19</v>
      </c>
      <c r="C24" s="299">
        <v>6</v>
      </c>
      <c r="D24" s="289" t="s">
        <v>726</v>
      </c>
      <c r="E24" s="289"/>
      <c r="F24" s="298">
        <v>55</v>
      </c>
      <c r="G24" s="289" t="s">
        <v>33</v>
      </c>
      <c r="H24" s="290">
        <v>214</v>
      </c>
      <c r="I24" s="294">
        <v>0</v>
      </c>
      <c r="J24" s="294">
        <v>111</v>
      </c>
      <c r="K24" s="294">
        <v>48</v>
      </c>
      <c r="L24" s="294">
        <v>1</v>
      </c>
      <c r="M24" s="294">
        <v>0</v>
      </c>
      <c r="N24" s="294"/>
      <c r="O24" s="294"/>
      <c r="P24" s="294">
        <v>9</v>
      </c>
      <c r="Q24" s="294"/>
      <c r="R24" s="294">
        <v>2</v>
      </c>
      <c r="S24" s="294">
        <v>0</v>
      </c>
      <c r="U24" s="296">
        <v>2</v>
      </c>
      <c r="V24" s="296">
        <v>1</v>
      </c>
      <c r="W24" s="296"/>
      <c r="X24" s="294"/>
      <c r="Y24" s="294"/>
      <c r="Z24" s="294"/>
      <c r="AA24" s="294"/>
      <c r="AB24" s="294"/>
      <c r="AC24" s="294">
        <v>0</v>
      </c>
      <c r="AD24" s="294">
        <v>1</v>
      </c>
      <c r="AE24" s="294">
        <f t="shared" si="0"/>
        <v>175</v>
      </c>
    </row>
    <row r="25" spans="1:31" s="286" customFormat="1" ht="16.5">
      <c r="A25" s="287">
        <v>24</v>
      </c>
      <c r="B25" s="556">
        <v>19</v>
      </c>
      <c r="C25" s="299">
        <v>6</v>
      </c>
      <c r="D25" s="289" t="s">
        <v>726</v>
      </c>
      <c r="E25" s="289"/>
      <c r="F25" s="298">
        <v>56</v>
      </c>
      <c r="G25" s="289" t="s">
        <v>33</v>
      </c>
      <c r="H25" s="290">
        <v>424</v>
      </c>
      <c r="I25" s="294">
        <v>1</v>
      </c>
      <c r="J25" s="294">
        <v>233</v>
      </c>
      <c r="K25" s="294">
        <v>75</v>
      </c>
      <c r="L25" s="294">
        <v>1</v>
      </c>
      <c r="M25" s="294">
        <v>1</v>
      </c>
      <c r="N25" s="294"/>
      <c r="O25" s="294"/>
      <c r="P25" s="294">
        <v>14</v>
      </c>
      <c r="Q25" s="294"/>
      <c r="R25" s="294">
        <v>2</v>
      </c>
      <c r="S25" s="294">
        <v>0</v>
      </c>
      <c r="U25" s="296">
        <v>1</v>
      </c>
      <c r="V25" s="296">
        <v>8</v>
      </c>
      <c r="W25" s="296"/>
      <c r="X25" s="294"/>
      <c r="Y25" s="294"/>
      <c r="Z25" s="294"/>
      <c r="AA25" s="294"/>
      <c r="AB25" s="294"/>
      <c r="AC25" s="294">
        <v>0</v>
      </c>
      <c r="AD25" s="294">
        <v>11</v>
      </c>
      <c r="AE25" s="294">
        <f t="shared" si="0"/>
        <v>347</v>
      </c>
    </row>
    <row r="26" spans="1:31" s="286" customFormat="1" ht="17.25" thickBot="1">
      <c r="A26" s="287">
        <v>25</v>
      </c>
      <c r="B26" s="557">
        <v>19</v>
      </c>
      <c r="C26" s="299">
        <v>6</v>
      </c>
      <c r="D26" s="289" t="s">
        <v>726</v>
      </c>
      <c r="E26" s="289"/>
      <c r="F26" s="298">
        <v>56</v>
      </c>
      <c r="G26" s="289" t="s">
        <v>34</v>
      </c>
      <c r="H26" s="290">
        <v>423</v>
      </c>
      <c r="I26" s="294">
        <v>0</v>
      </c>
      <c r="J26" s="294">
        <v>267</v>
      </c>
      <c r="K26" s="294">
        <v>54</v>
      </c>
      <c r="L26" s="294">
        <v>1</v>
      </c>
      <c r="M26" s="294">
        <v>0</v>
      </c>
      <c r="N26" s="294"/>
      <c r="O26" s="294"/>
      <c r="P26" s="294">
        <v>9</v>
      </c>
      <c r="Q26" s="294"/>
      <c r="R26" s="294">
        <v>1</v>
      </c>
      <c r="S26" s="294">
        <v>0</v>
      </c>
      <c r="U26" s="296">
        <v>1</v>
      </c>
      <c r="V26" s="296">
        <v>7</v>
      </c>
      <c r="W26" s="296"/>
      <c r="X26" s="294"/>
      <c r="Y26" s="294"/>
      <c r="Z26" s="294"/>
      <c r="AA26" s="294"/>
      <c r="AB26" s="294"/>
      <c r="AC26" s="294">
        <v>0</v>
      </c>
      <c r="AD26" s="294">
        <v>5</v>
      </c>
      <c r="AE26" s="294">
        <f t="shared" si="0"/>
        <v>345</v>
      </c>
    </row>
    <row r="27" spans="1:31" s="286" customFormat="1" ht="16.5">
      <c r="C27" s="300" t="s">
        <v>65</v>
      </c>
      <c r="D27" s="688" t="s">
        <v>66</v>
      </c>
      <c r="E27" s="688"/>
      <c r="F27" s="438"/>
      <c r="G27" s="438"/>
      <c r="H27" s="302">
        <f t="shared" ref="H27" si="1">SUM(H2:H26)</f>
        <v>11756</v>
      </c>
      <c r="I27" s="302">
        <f>SUM(I2:I26)</f>
        <v>103</v>
      </c>
      <c r="J27" s="302">
        <f t="shared" ref="J27:AE27" si="2">SUM(J2:J26)</f>
        <v>4672</v>
      </c>
      <c r="K27" s="302">
        <f t="shared" si="2"/>
        <v>2467</v>
      </c>
      <c r="L27" s="302">
        <f t="shared" si="2"/>
        <v>127</v>
      </c>
      <c r="M27" s="302">
        <f t="shared" si="2"/>
        <v>15</v>
      </c>
      <c r="N27" s="302">
        <f t="shared" si="2"/>
        <v>0</v>
      </c>
      <c r="O27" s="302">
        <f t="shared" si="2"/>
        <v>0</v>
      </c>
      <c r="P27" s="302">
        <f t="shared" si="2"/>
        <v>1012</v>
      </c>
      <c r="Q27" s="302">
        <f t="shared" si="2"/>
        <v>0</v>
      </c>
      <c r="R27" s="302">
        <f t="shared" si="2"/>
        <v>183</v>
      </c>
      <c r="S27" s="302">
        <f t="shared" si="2"/>
        <v>7</v>
      </c>
      <c r="T27" s="302">
        <f t="shared" si="2"/>
        <v>0</v>
      </c>
      <c r="U27" s="302">
        <f t="shared" si="2"/>
        <v>101</v>
      </c>
      <c r="V27" s="302">
        <f t="shared" si="2"/>
        <v>64</v>
      </c>
      <c r="W27" s="302">
        <f t="shared" si="2"/>
        <v>0</v>
      </c>
      <c r="X27" s="302">
        <f t="shared" si="2"/>
        <v>0</v>
      </c>
      <c r="Y27" s="302">
        <f t="shared" si="2"/>
        <v>0</v>
      </c>
      <c r="Z27" s="302">
        <f t="shared" si="2"/>
        <v>0</v>
      </c>
      <c r="AA27" s="302">
        <f t="shared" si="2"/>
        <v>0</v>
      </c>
      <c r="AB27" s="302">
        <f t="shared" si="2"/>
        <v>0</v>
      </c>
      <c r="AC27" s="302">
        <f t="shared" si="2"/>
        <v>0</v>
      </c>
      <c r="AD27" s="302">
        <f t="shared" si="2"/>
        <v>192</v>
      </c>
      <c r="AE27" s="302">
        <f t="shared" si="2"/>
        <v>8943</v>
      </c>
    </row>
    <row r="28" spans="1:31" s="286" customFormat="1" ht="16.5">
      <c r="F28" s="297"/>
      <c r="G28" s="297"/>
      <c r="U28" s="286">
        <f>U27/2</f>
        <v>50.5</v>
      </c>
      <c r="V28" s="286">
        <f>V27/2</f>
        <v>32</v>
      </c>
    </row>
    <row r="29" spans="1:31" s="286" customFormat="1" ht="16.5">
      <c r="C29" s="300" t="s">
        <v>67</v>
      </c>
      <c r="D29" s="689" t="s">
        <v>68</v>
      </c>
      <c r="E29" s="690"/>
      <c r="F29" s="690"/>
      <c r="G29" s="691"/>
      <c r="H29" s="301" t="s">
        <v>8</v>
      </c>
      <c r="I29" s="293" t="s">
        <v>9</v>
      </c>
      <c r="J29" s="293" t="s">
        <v>10</v>
      </c>
      <c r="K29" s="293" t="s">
        <v>11</v>
      </c>
      <c r="L29" s="293" t="s">
        <v>12</v>
      </c>
      <c r="M29" s="293" t="s">
        <v>13</v>
      </c>
      <c r="N29" s="293" t="s">
        <v>14</v>
      </c>
      <c r="O29" s="293" t="s">
        <v>15</v>
      </c>
      <c r="P29" s="293" t="s">
        <v>16</v>
      </c>
      <c r="Q29" s="293" t="s">
        <v>17</v>
      </c>
      <c r="R29" s="293" t="s">
        <v>18</v>
      </c>
      <c r="S29" s="293" t="s">
        <v>19</v>
      </c>
      <c r="T29" s="293" t="s">
        <v>20</v>
      </c>
      <c r="U29" s="293" t="s">
        <v>24</v>
      </c>
      <c r="V29" s="293" t="s">
        <v>25</v>
      </c>
      <c r="W29" s="293" t="s">
        <v>26</v>
      </c>
      <c r="X29" s="293" t="s">
        <v>27</v>
      </c>
      <c r="Y29" s="293" t="s">
        <v>28</v>
      </c>
      <c r="Z29" s="293" t="s">
        <v>29</v>
      </c>
      <c r="AA29" s="293" t="s">
        <v>30</v>
      </c>
      <c r="AB29" s="293" t="s">
        <v>31</v>
      </c>
    </row>
    <row r="30" spans="1:31" s="286" customFormat="1" ht="16.5">
      <c r="D30" s="692"/>
      <c r="E30" s="693"/>
      <c r="F30" s="693"/>
      <c r="G30" s="694"/>
      <c r="H30" s="294">
        <f>H27</f>
        <v>11756</v>
      </c>
      <c r="I30" s="294">
        <f>I27+50</f>
        <v>153</v>
      </c>
      <c r="J30" s="294">
        <f>J27+32</f>
        <v>4704</v>
      </c>
      <c r="K30" s="294">
        <f>K27+51</f>
        <v>2518</v>
      </c>
      <c r="L30" s="294">
        <f>L27+32</f>
        <v>159</v>
      </c>
      <c r="M30" s="294">
        <f t="shared" ref="M30:T30" si="3">M27</f>
        <v>15</v>
      </c>
      <c r="N30" s="294">
        <f t="shared" si="3"/>
        <v>0</v>
      </c>
      <c r="O30" s="294">
        <f t="shared" si="3"/>
        <v>0</v>
      </c>
      <c r="P30" s="294">
        <f t="shared" si="3"/>
        <v>1012</v>
      </c>
      <c r="Q30" s="294">
        <f t="shared" si="3"/>
        <v>0</v>
      </c>
      <c r="R30" s="294">
        <f t="shared" si="3"/>
        <v>183</v>
      </c>
      <c r="S30" s="294">
        <f t="shared" si="3"/>
        <v>7</v>
      </c>
      <c r="T30" s="294">
        <f t="shared" si="3"/>
        <v>0</v>
      </c>
      <c r="U30" s="294">
        <f>X2</f>
        <v>0</v>
      </c>
      <c r="V30" s="294">
        <f>Y2</f>
        <v>0</v>
      </c>
      <c r="W30" s="294">
        <f>Z2</f>
        <v>0</v>
      </c>
      <c r="X30" s="294">
        <f>AA2</f>
        <v>0</v>
      </c>
      <c r="Y30" s="294">
        <f>AB2</f>
        <v>0</v>
      </c>
      <c r="Z30" s="294">
        <f>AC27</f>
        <v>0</v>
      </c>
      <c r="AA30" s="294">
        <f>AD27</f>
        <v>192</v>
      </c>
      <c r="AB30" s="294">
        <f>SUM(I30:AA30)</f>
        <v>8943</v>
      </c>
    </row>
    <row r="31" spans="1:31" s="286" customFormat="1" ht="16.5">
      <c r="F31" s="297"/>
      <c r="G31" s="297"/>
    </row>
    <row r="32" spans="1:31" s="286" customFormat="1" ht="30.75" customHeight="1">
      <c r="C32" s="300" t="s">
        <v>69</v>
      </c>
      <c r="D32" s="695" t="s">
        <v>70</v>
      </c>
      <c r="E32" s="695"/>
      <c r="F32" s="695"/>
      <c r="G32" s="695"/>
      <c r="H32" s="301" t="s">
        <v>8</v>
      </c>
      <c r="I32" s="696" t="s">
        <v>71</v>
      </c>
      <c r="J32" s="696"/>
      <c r="K32" s="696" t="s">
        <v>72</v>
      </c>
      <c r="L32" s="696"/>
      <c r="M32" s="293" t="s">
        <v>13</v>
      </c>
      <c r="N32" s="293" t="s">
        <v>14</v>
      </c>
      <c r="O32" s="293" t="s">
        <v>15</v>
      </c>
      <c r="P32" s="293" t="s">
        <v>16</v>
      </c>
      <c r="Q32" s="293" t="s">
        <v>17</v>
      </c>
      <c r="R32" s="293" t="s">
        <v>18</v>
      </c>
      <c r="S32" s="293" t="s">
        <v>19</v>
      </c>
      <c r="T32" s="293" t="s">
        <v>20</v>
      </c>
      <c r="U32" s="293" t="s">
        <v>24</v>
      </c>
      <c r="V32" s="293" t="s">
        <v>25</v>
      </c>
      <c r="W32" s="293" t="s">
        <v>26</v>
      </c>
      <c r="X32" s="293" t="s">
        <v>27</v>
      </c>
      <c r="Y32" s="293" t="s">
        <v>28</v>
      </c>
      <c r="Z32" s="293" t="s">
        <v>29</v>
      </c>
      <c r="AA32" s="293" t="s">
        <v>30</v>
      </c>
      <c r="AB32" s="293" t="s">
        <v>31</v>
      </c>
    </row>
    <row r="33" spans="1:32" s="286" customFormat="1" ht="16.5">
      <c r="D33" s="695"/>
      <c r="E33" s="695"/>
      <c r="F33" s="695"/>
      <c r="G33" s="695"/>
      <c r="H33" s="294">
        <f>H27</f>
        <v>11756</v>
      </c>
      <c r="I33" s="697">
        <f>I30+K30</f>
        <v>2671</v>
      </c>
      <c r="J33" s="697"/>
      <c r="K33" s="697">
        <f>J30+L30</f>
        <v>4863</v>
      </c>
      <c r="L33" s="697"/>
      <c r="M33" s="294">
        <f>M30</f>
        <v>15</v>
      </c>
      <c r="N33" s="294" t="s">
        <v>799</v>
      </c>
      <c r="O33" s="294" t="s">
        <v>799</v>
      </c>
      <c r="P33" s="294">
        <f t="shared" ref="P33:S33" si="4">P30</f>
        <v>1012</v>
      </c>
      <c r="Q33" s="294" t="s">
        <v>799</v>
      </c>
      <c r="R33" s="294">
        <f t="shared" si="4"/>
        <v>183</v>
      </c>
      <c r="S33" s="294">
        <f t="shared" si="4"/>
        <v>7</v>
      </c>
      <c r="T33" s="294">
        <f>T30</f>
        <v>0</v>
      </c>
      <c r="U33" s="294">
        <f>U30</f>
        <v>0</v>
      </c>
      <c r="V33" s="294">
        <f t="shared" ref="V33:Y33" si="5">V30</f>
        <v>0</v>
      </c>
      <c r="W33" s="294">
        <f t="shared" si="5"/>
        <v>0</v>
      </c>
      <c r="X33" s="294">
        <f t="shared" si="5"/>
        <v>0</v>
      </c>
      <c r="Y33" s="294">
        <f t="shared" si="5"/>
        <v>0</v>
      </c>
      <c r="Z33" s="294">
        <f>Z30</f>
        <v>0</v>
      </c>
      <c r="AA33" s="294">
        <f>AA30</f>
        <v>192</v>
      </c>
      <c r="AB33" s="294">
        <f>SUM(I33:AA33)</f>
        <v>8943</v>
      </c>
    </row>
    <row r="34" spans="1:32" s="283" customFormat="1"/>
    <row r="35" spans="1:32" s="283" customFormat="1"/>
    <row r="36" spans="1:32" s="286" customFormat="1" ht="16.5">
      <c r="A36" s="291" t="s">
        <v>1</v>
      </c>
      <c r="B36" s="285" t="s">
        <v>2</v>
      </c>
      <c r="C36" s="292" t="s">
        <v>3</v>
      </c>
      <c r="D36" s="291" t="s">
        <v>4</v>
      </c>
      <c r="E36" s="291" t="s">
        <v>5</v>
      </c>
      <c r="F36" s="284" t="s">
        <v>6</v>
      </c>
      <c r="G36" s="284" t="s">
        <v>7</v>
      </c>
      <c r="H36" s="284" t="s">
        <v>8</v>
      </c>
      <c r="I36" s="293" t="s">
        <v>9</v>
      </c>
      <c r="J36" s="293" t="s">
        <v>10</v>
      </c>
      <c r="K36" s="293" t="s">
        <v>11</v>
      </c>
      <c r="L36" s="293" t="s">
        <v>12</v>
      </c>
      <c r="M36" s="293" t="s">
        <v>13</v>
      </c>
      <c r="N36" s="293" t="s">
        <v>14</v>
      </c>
      <c r="O36" s="293" t="s">
        <v>15</v>
      </c>
      <c r="P36" s="293" t="s">
        <v>16</v>
      </c>
      <c r="Q36" s="293" t="s">
        <v>17</v>
      </c>
      <c r="R36" s="293" t="s">
        <v>18</v>
      </c>
      <c r="S36" s="293" t="s">
        <v>19</v>
      </c>
      <c r="T36" s="293" t="s">
        <v>20</v>
      </c>
      <c r="U36" s="295" t="s">
        <v>21</v>
      </c>
      <c r="V36" s="295" t="s">
        <v>22</v>
      </c>
      <c r="W36" s="295" t="s">
        <v>23</v>
      </c>
      <c r="X36" s="293" t="s">
        <v>24</v>
      </c>
      <c r="Y36" s="293" t="s">
        <v>25</v>
      </c>
      <c r="Z36" s="293" t="s">
        <v>26</v>
      </c>
      <c r="AA36" s="293" t="s">
        <v>27</v>
      </c>
      <c r="AB36" s="293" t="s">
        <v>28</v>
      </c>
      <c r="AC36" s="293" t="s">
        <v>29</v>
      </c>
      <c r="AD36" s="293" t="s">
        <v>30</v>
      </c>
      <c r="AE36" s="293" t="s">
        <v>31</v>
      </c>
    </row>
    <row r="37" spans="1:32" s="286" customFormat="1" ht="16.5">
      <c r="A37" s="287">
        <v>1</v>
      </c>
      <c r="B37" s="558">
        <v>19</v>
      </c>
      <c r="C37" s="299">
        <v>41</v>
      </c>
      <c r="D37" s="289" t="s">
        <v>781</v>
      </c>
      <c r="E37" s="289"/>
      <c r="F37" s="298">
        <v>258</v>
      </c>
      <c r="G37" s="289" t="s">
        <v>33</v>
      </c>
      <c r="H37" s="290">
        <v>572</v>
      </c>
      <c r="I37" s="294">
        <v>6</v>
      </c>
      <c r="J37" s="294">
        <v>67</v>
      </c>
      <c r="K37" s="294">
        <v>28</v>
      </c>
      <c r="L37" s="294">
        <v>4</v>
      </c>
      <c r="M37" s="294">
        <v>177</v>
      </c>
      <c r="N37" s="294">
        <v>2</v>
      </c>
      <c r="O37" s="294">
        <v>3</v>
      </c>
      <c r="P37" s="294">
        <v>1</v>
      </c>
      <c r="Q37" s="294"/>
      <c r="R37" s="294">
        <v>110</v>
      </c>
      <c r="S37" s="294">
        <v>5</v>
      </c>
      <c r="T37" s="294">
        <v>1</v>
      </c>
      <c r="U37" s="296">
        <v>0</v>
      </c>
      <c r="V37" s="296">
        <v>3</v>
      </c>
      <c r="W37" s="296"/>
      <c r="X37" s="294">
        <v>0</v>
      </c>
      <c r="Y37" s="294"/>
      <c r="Z37" s="294"/>
      <c r="AA37" s="294"/>
      <c r="AB37" s="294"/>
      <c r="AC37" s="294">
        <v>1</v>
      </c>
      <c r="AD37" s="294">
        <v>9</v>
      </c>
      <c r="AE37" s="294">
        <f t="shared" ref="AE37:AE73" si="6">SUM(I37:AD37)</f>
        <v>417</v>
      </c>
    </row>
    <row r="38" spans="1:32" s="286" customFormat="1" ht="16.5">
      <c r="A38" s="287">
        <v>2</v>
      </c>
      <c r="B38" s="556">
        <v>19</v>
      </c>
      <c r="C38" s="299">
        <v>41</v>
      </c>
      <c r="D38" s="289" t="s">
        <v>781</v>
      </c>
      <c r="E38" s="289"/>
      <c r="F38" s="298">
        <v>258</v>
      </c>
      <c r="G38" s="289" t="s">
        <v>34</v>
      </c>
      <c r="H38" s="290">
        <v>571</v>
      </c>
      <c r="I38" s="294">
        <v>8</v>
      </c>
      <c r="J38" s="294">
        <v>79</v>
      </c>
      <c r="K38" s="294">
        <v>11</v>
      </c>
      <c r="L38" s="294">
        <v>4</v>
      </c>
      <c r="M38" s="294">
        <v>168</v>
      </c>
      <c r="N38" s="294">
        <v>0</v>
      </c>
      <c r="O38" s="294">
        <v>0</v>
      </c>
      <c r="P38" s="294">
        <v>0</v>
      </c>
      <c r="Q38" s="294"/>
      <c r="R38" s="294">
        <v>124</v>
      </c>
      <c r="S38" s="294">
        <v>6</v>
      </c>
      <c r="T38" s="294">
        <v>3</v>
      </c>
      <c r="U38" s="296">
        <v>0</v>
      </c>
      <c r="V38" s="296">
        <v>0</v>
      </c>
      <c r="W38" s="296"/>
      <c r="X38" s="294">
        <v>0</v>
      </c>
      <c r="Y38" s="294"/>
      <c r="Z38" s="294"/>
      <c r="AA38" s="294"/>
      <c r="AB38" s="294"/>
      <c r="AC38" s="294">
        <v>0</v>
      </c>
      <c r="AD38" s="294">
        <v>14</v>
      </c>
      <c r="AE38" s="294">
        <f t="shared" si="6"/>
        <v>417</v>
      </c>
    </row>
    <row r="39" spans="1:32" s="286" customFormat="1" ht="16.5">
      <c r="A39" s="287">
        <v>3</v>
      </c>
      <c r="B39" s="556">
        <v>19</v>
      </c>
      <c r="C39" s="299">
        <v>41</v>
      </c>
      <c r="D39" s="289" t="s">
        <v>781</v>
      </c>
      <c r="E39" s="289"/>
      <c r="F39" s="298">
        <v>258</v>
      </c>
      <c r="G39" s="289" t="s">
        <v>35</v>
      </c>
      <c r="H39" s="290">
        <v>571</v>
      </c>
      <c r="I39" s="294">
        <v>5</v>
      </c>
      <c r="J39" s="294">
        <v>55</v>
      </c>
      <c r="K39" s="294">
        <v>18</v>
      </c>
      <c r="L39" s="294">
        <v>3</v>
      </c>
      <c r="M39" s="294">
        <v>180</v>
      </c>
      <c r="N39" s="294">
        <v>0</v>
      </c>
      <c r="O39" s="294">
        <v>1</v>
      </c>
      <c r="P39" s="294">
        <v>1</v>
      </c>
      <c r="Q39" s="294"/>
      <c r="R39" s="294">
        <v>142</v>
      </c>
      <c r="S39" s="294">
        <v>6</v>
      </c>
      <c r="T39" s="294">
        <v>6</v>
      </c>
      <c r="U39" s="296">
        <v>0</v>
      </c>
      <c r="V39" s="296">
        <v>5</v>
      </c>
      <c r="W39" s="296"/>
      <c r="X39" s="294">
        <v>0</v>
      </c>
      <c r="Y39" s="294"/>
      <c r="Z39" s="294"/>
      <c r="AA39" s="294"/>
      <c r="AB39" s="294"/>
      <c r="AC39" s="294">
        <v>0</v>
      </c>
      <c r="AD39" s="294">
        <v>9</v>
      </c>
      <c r="AE39" s="294">
        <f t="shared" si="6"/>
        <v>431</v>
      </c>
    </row>
    <row r="40" spans="1:32" s="286" customFormat="1" ht="16.5">
      <c r="A40" s="287">
        <v>4</v>
      </c>
      <c r="B40" s="556">
        <v>19</v>
      </c>
      <c r="C40" s="299">
        <v>41</v>
      </c>
      <c r="D40" s="289" t="s">
        <v>781</v>
      </c>
      <c r="E40" s="289"/>
      <c r="F40" s="298">
        <v>259</v>
      </c>
      <c r="G40" s="289" t="s">
        <v>33</v>
      </c>
      <c r="H40" s="290">
        <v>470</v>
      </c>
      <c r="I40" s="294">
        <v>2</v>
      </c>
      <c r="J40" s="294">
        <v>38</v>
      </c>
      <c r="K40" s="294">
        <v>8</v>
      </c>
      <c r="L40" s="294">
        <v>0</v>
      </c>
      <c r="M40" s="294">
        <v>160</v>
      </c>
      <c r="N40" s="294">
        <v>0</v>
      </c>
      <c r="O40" s="294">
        <v>1</v>
      </c>
      <c r="P40" s="294">
        <v>3</v>
      </c>
      <c r="Q40" s="294"/>
      <c r="R40" s="294">
        <v>123</v>
      </c>
      <c r="S40" s="294">
        <v>5</v>
      </c>
      <c r="T40" s="294">
        <v>6</v>
      </c>
      <c r="U40" s="296">
        <v>0</v>
      </c>
      <c r="V40" s="296">
        <v>4</v>
      </c>
      <c r="W40" s="296"/>
      <c r="X40" s="294">
        <v>0</v>
      </c>
      <c r="Y40" s="294"/>
      <c r="Z40" s="294"/>
      <c r="AA40" s="294"/>
      <c r="AB40" s="294"/>
      <c r="AC40" s="294">
        <v>0</v>
      </c>
      <c r="AD40" s="294">
        <v>1</v>
      </c>
      <c r="AE40" s="294">
        <f t="shared" si="6"/>
        <v>351</v>
      </c>
    </row>
    <row r="41" spans="1:32" s="286" customFormat="1" ht="16.5">
      <c r="A41" s="287">
        <v>5</v>
      </c>
      <c r="B41" s="556">
        <v>19</v>
      </c>
      <c r="C41" s="299">
        <v>41</v>
      </c>
      <c r="D41" s="289" t="s">
        <v>781</v>
      </c>
      <c r="E41" s="289"/>
      <c r="F41" s="298">
        <v>259</v>
      </c>
      <c r="G41" s="289" t="s">
        <v>34</v>
      </c>
      <c r="H41" s="290">
        <v>469</v>
      </c>
      <c r="I41" s="294">
        <v>3</v>
      </c>
      <c r="J41" s="294">
        <v>48</v>
      </c>
      <c r="K41" s="294">
        <v>9</v>
      </c>
      <c r="L41" s="294">
        <v>3</v>
      </c>
      <c r="M41" s="294">
        <v>117</v>
      </c>
      <c r="N41" s="294">
        <v>2</v>
      </c>
      <c r="O41" s="294">
        <v>0</v>
      </c>
      <c r="P41" s="294">
        <v>2</v>
      </c>
      <c r="Q41" s="294"/>
      <c r="R41" s="294">
        <v>127</v>
      </c>
      <c r="S41" s="294">
        <v>1</v>
      </c>
      <c r="T41" s="294">
        <v>3</v>
      </c>
      <c r="U41" s="296">
        <v>0</v>
      </c>
      <c r="V41" s="296">
        <v>2</v>
      </c>
      <c r="W41" s="296"/>
      <c r="X41" s="294">
        <v>0</v>
      </c>
      <c r="Y41" s="294"/>
      <c r="Z41" s="294"/>
      <c r="AA41" s="294"/>
      <c r="AB41" s="294"/>
      <c r="AC41" s="294">
        <v>0</v>
      </c>
      <c r="AD41" s="294">
        <v>17</v>
      </c>
      <c r="AE41" s="294">
        <f t="shared" si="6"/>
        <v>334</v>
      </c>
      <c r="AF41" s="286" t="s">
        <v>834</v>
      </c>
    </row>
    <row r="42" spans="1:32" s="286" customFormat="1" ht="16.5">
      <c r="A42" s="287">
        <v>6</v>
      </c>
      <c r="B42" s="556">
        <v>19</v>
      </c>
      <c r="C42" s="299">
        <v>41</v>
      </c>
      <c r="D42" s="289" t="s">
        <v>781</v>
      </c>
      <c r="E42" s="289"/>
      <c r="F42" s="298">
        <v>260</v>
      </c>
      <c r="G42" s="289" t="s">
        <v>33</v>
      </c>
      <c r="H42" s="290">
        <v>390</v>
      </c>
      <c r="I42" s="294">
        <v>9</v>
      </c>
      <c r="J42" s="294">
        <v>45</v>
      </c>
      <c r="K42" s="294">
        <v>24</v>
      </c>
      <c r="L42" s="294">
        <v>1</v>
      </c>
      <c r="M42" s="294">
        <v>81</v>
      </c>
      <c r="N42" s="294">
        <v>0</v>
      </c>
      <c r="O42" s="294">
        <v>0</v>
      </c>
      <c r="P42" s="294">
        <v>1</v>
      </c>
      <c r="Q42" s="294"/>
      <c r="R42" s="294">
        <v>118</v>
      </c>
      <c r="S42" s="294">
        <v>1</v>
      </c>
      <c r="T42" s="294">
        <v>2</v>
      </c>
      <c r="U42" s="296">
        <v>0</v>
      </c>
      <c r="V42" s="296">
        <v>2</v>
      </c>
      <c r="W42" s="296"/>
      <c r="X42" s="294">
        <v>0</v>
      </c>
      <c r="Y42" s="294"/>
      <c r="Z42" s="294"/>
      <c r="AA42" s="294"/>
      <c r="AB42" s="294"/>
      <c r="AC42" s="294">
        <v>0</v>
      </c>
      <c r="AD42" s="294">
        <v>7</v>
      </c>
      <c r="AE42" s="294">
        <f t="shared" si="6"/>
        <v>291</v>
      </c>
    </row>
    <row r="43" spans="1:32" s="286" customFormat="1" ht="16.5">
      <c r="A43" s="287">
        <v>7</v>
      </c>
      <c r="B43" s="556">
        <v>19</v>
      </c>
      <c r="C43" s="299">
        <v>41</v>
      </c>
      <c r="D43" s="289" t="s">
        <v>781</v>
      </c>
      <c r="E43" s="289"/>
      <c r="F43" s="298">
        <v>260</v>
      </c>
      <c r="G43" s="289" t="s">
        <v>34</v>
      </c>
      <c r="H43" s="290">
        <v>390</v>
      </c>
      <c r="I43" s="294">
        <v>4</v>
      </c>
      <c r="J43" s="294">
        <v>41</v>
      </c>
      <c r="K43" s="294">
        <v>20</v>
      </c>
      <c r="L43" s="294">
        <v>7</v>
      </c>
      <c r="M43" s="294">
        <v>74</v>
      </c>
      <c r="N43" s="294">
        <v>1</v>
      </c>
      <c r="O43" s="294">
        <v>0</v>
      </c>
      <c r="P43" s="294">
        <v>2</v>
      </c>
      <c r="Q43" s="294"/>
      <c r="R43" s="294">
        <v>113</v>
      </c>
      <c r="S43" s="294">
        <v>1</v>
      </c>
      <c r="T43" s="294">
        <v>2</v>
      </c>
      <c r="U43" s="296">
        <v>1</v>
      </c>
      <c r="V43" s="296">
        <v>0</v>
      </c>
      <c r="W43" s="296"/>
      <c r="X43" s="294">
        <v>2</v>
      </c>
      <c r="Y43" s="294"/>
      <c r="Z43" s="294"/>
      <c r="AA43" s="294"/>
      <c r="AB43" s="294"/>
      <c r="AC43" s="294">
        <v>0</v>
      </c>
      <c r="AD43" s="294">
        <v>3</v>
      </c>
      <c r="AE43" s="294">
        <f t="shared" si="6"/>
        <v>271</v>
      </c>
    </row>
    <row r="44" spans="1:32" s="286" customFormat="1" ht="16.5">
      <c r="A44" s="287">
        <v>8</v>
      </c>
      <c r="B44" s="556">
        <v>19</v>
      </c>
      <c r="C44" s="299">
        <v>41</v>
      </c>
      <c r="D44" s="289" t="s">
        <v>781</v>
      </c>
      <c r="E44" s="289"/>
      <c r="F44" s="298">
        <v>261</v>
      </c>
      <c r="G44" s="289" t="s">
        <v>33</v>
      </c>
      <c r="H44" s="290">
        <v>643</v>
      </c>
      <c r="I44" s="294">
        <v>9</v>
      </c>
      <c r="J44" s="294">
        <v>102</v>
      </c>
      <c r="K44" s="294">
        <v>21</v>
      </c>
      <c r="L44" s="294">
        <v>3</v>
      </c>
      <c r="M44" s="294">
        <v>148</v>
      </c>
      <c r="N44" s="294">
        <v>2</v>
      </c>
      <c r="O44" s="294">
        <v>2</v>
      </c>
      <c r="P44" s="294">
        <v>0</v>
      </c>
      <c r="Q44" s="294"/>
      <c r="R44" s="294">
        <v>186</v>
      </c>
      <c r="S44" s="294">
        <v>3</v>
      </c>
      <c r="T44" s="294">
        <v>11</v>
      </c>
      <c r="U44" s="296">
        <v>4</v>
      </c>
      <c r="V44" s="296">
        <v>3</v>
      </c>
      <c r="W44" s="296"/>
      <c r="X44" s="294">
        <v>3</v>
      </c>
      <c r="Y44" s="294"/>
      <c r="Z44" s="294"/>
      <c r="AA44" s="294"/>
      <c r="AB44" s="294"/>
      <c r="AC44" s="294">
        <v>0</v>
      </c>
      <c r="AD44" s="294">
        <v>8</v>
      </c>
      <c r="AE44" s="294">
        <f t="shared" si="6"/>
        <v>505</v>
      </c>
    </row>
    <row r="45" spans="1:32" s="286" customFormat="1" ht="16.5">
      <c r="A45" s="287">
        <v>9</v>
      </c>
      <c r="B45" s="556">
        <v>19</v>
      </c>
      <c r="C45" s="299">
        <v>41</v>
      </c>
      <c r="D45" s="289" t="s">
        <v>781</v>
      </c>
      <c r="E45" s="289"/>
      <c r="F45" s="298">
        <v>261</v>
      </c>
      <c r="G45" s="289" t="s">
        <v>34</v>
      </c>
      <c r="H45" s="290">
        <v>557</v>
      </c>
      <c r="I45" s="294">
        <v>2</v>
      </c>
      <c r="J45" s="294">
        <v>87</v>
      </c>
      <c r="K45" s="294">
        <v>9</v>
      </c>
      <c r="L45" s="294">
        <v>0</v>
      </c>
      <c r="M45" s="294">
        <v>154</v>
      </c>
      <c r="N45" s="294">
        <v>1</v>
      </c>
      <c r="O45" s="294">
        <v>0</v>
      </c>
      <c r="P45" s="294">
        <v>3</v>
      </c>
      <c r="Q45" s="294"/>
      <c r="R45" s="294">
        <v>169</v>
      </c>
      <c r="S45" s="294">
        <v>1</v>
      </c>
      <c r="T45" s="294">
        <v>2</v>
      </c>
      <c r="U45" s="296">
        <v>1</v>
      </c>
      <c r="V45" s="296">
        <v>2</v>
      </c>
      <c r="W45" s="296"/>
      <c r="X45" s="294">
        <v>2</v>
      </c>
      <c r="Y45" s="294"/>
      <c r="Z45" s="294"/>
      <c r="AA45" s="294"/>
      <c r="AB45" s="294"/>
      <c r="AC45" s="294">
        <v>0</v>
      </c>
      <c r="AD45" s="294">
        <v>7</v>
      </c>
      <c r="AE45" s="294">
        <f t="shared" si="6"/>
        <v>440</v>
      </c>
    </row>
    <row r="46" spans="1:32" s="286" customFormat="1" ht="16.5">
      <c r="A46" s="287">
        <v>10</v>
      </c>
      <c r="B46" s="556">
        <v>19</v>
      </c>
      <c r="C46" s="299">
        <v>41</v>
      </c>
      <c r="D46" s="289" t="s">
        <v>781</v>
      </c>
      <c r="E46" s="289"/>
      <c r="F46" s="298">
        <v>262</v>
      </c>
      <c r="G46" s="289" t="s">
        <v>33</v>
      </c>
      <c r="H46" s="290">
        <v>669</v>
      </c>
      <c r="I46" s="294">
        <v>6</v>
      </c>
      <c r="J46" s="294">
        <v>88</v>
      </c>
      <c r="K46" s="294">
        <v>22</v>
      </c>
      <c r="L46" s="294">
        <v>4</v>
      </c>
      <c r="M46" s="294">
        <v>158</v>
      </c>
      <c r="N46" s="294">
        <v>0</v>
      </c>
      <c r="O46" s="294">
        <v>2</v>
      </c>
      <c r="P46" s="294">
        <v>4</v>
      </c>
      <c r="Q46" s="294"/>
      <c r="R46" s="294">
        <v>180</v>
      </c>
      <c r="S46" s="294">
        <v>0</v>
      </c>
      <c r="T46" s="294">
        <v>6</v>
      </c>
      <c r="U46" s="296">
        <v>1</v>
      </c>
      <c r="V46" s="296">
        <v>2</v>
      </c>
      <c r="W46" s="296"/>
      <c r="X46" s="294">
        <v>1</v>
      </c>
      <c r="Y46" s="294"/>
      <c r="Z46" s="294"/>
      <c r="AA46" s="294"/>
      <c r="AB46" s="294"/>
      <c r="AC46" s="294">
        <v>1</v>
      </c>
      <c r="AD46" s="294">
        <v>10</v>
      </c>
      <c r="AE46" s="294">
        <f t="shared" si="6"/>
        <v>485</v>
      </c>
    </row>
    <row r="47" spans="1:32" s="286" customFormat="1" ht="16.5">
      <c r="A47" s="287">
        <v>11</v>
      </c>
      <c r="B47" s="556">
        <v>19</v>
      </c>
      <c r="C47" s="299">
        <v>41</v>
      </c>
      <c r="D47" s="289" t="s">
        <v>781</v>
      </c>
      <c r="E47" s="289"/>
      <c r="F47" s="298">
        <v>262</v>
      </c>
      <c r="G47" s="289" t="s">
        <v>34</v>
      </c>
      <c r="H47" s="290">
        <v>669</v>
      </c>
      <c r="I47" s="294">
        <v>7</v>
      </c>
      <c r="J47" s="294">
        <v>120</v>
      </c>
      <c r="K47" s="294">
        <v>21</v>
      </c>
      <c r="L47" s="294">
        <v>8</v>
      </c>
      <c r="M47" s="294">
        <v>161</v>
      </c>
      <c r="N47" s="294">
        <v>1</v>
      </c>
      <c r="O47" s="294">
        <v>3</v>
      </c>
      <c r="P47" s="294">
        <v>1</v>
      </c>
      <c r="Q47" s="294"/>
      <c r="R47" s="294">
        <v>179</v>
      </c>
      <c r="S47" s="294">
        <v>1</v>
      </c>
      <c r="T47" s="294">
        <v>6</v>
      </c>
      <c r="U47" s="296">
        <v>3</v>
      </c>
      <c r="V47" s="296">
        <v>2</v>
      </c>
      <c r="W47" s="296"/>
      <c r="X47" s="294">
        <v>0</v>
      </c>
      <c r="Y47" s="294"/>
      <c r="Z47" s="294"/>
      <c r="AA47" s="294"/>
      <c r="AB47" s="294"/>
      <c r="AC47" s="294">
        <v>0</v>
      </c>
      <c r="AD47" s="294">
        <v>10</v>
      </c>
      <c r="AE47" s="294">
        <f t="shared" si="6"/>
        <v>523</v>
      </c>
    </row>
    <row r="48" spans="1:32" s="286" customFormat="1" ht="16.5">
      <c r="A48" s="287">
        <v>12</v>
      </c>
      <c r="B48" s="556">
        <v>19</v>
      </c>
      <c r="C48" s="299">
        <v>41</v>
      </c>
      <c r="D48" s="289" t="s">
        <v>781</v>
      </c>
      <c r="E48" s="289"/>
      <c r="F48" s="298">
        <v>263</v>
      </c>
      <c r="G48" s="289" t="s">
        <v>33</v>
      </c>
      <c r="H48" s="290">
        <v>406</v>
      </c>
      <c r="I48" s="294">
        <v>2</v>
      </c>
      <c r="J48" s="294">
        <v>51</v>
      </c>
      <c r="K48" s="294">
        <v>11</v>
      </c>
      <c r="L48" s="294">
        <v>2</v>
      </c>
      <c r="M48" s="294">
        <v>77</v>
      </c>
      <c r="N48" s="294">
        <v>5</v>
      </c>
      <c r="O48" s="294">
        <v>1</v>
      </c>
      <c r="P48" s="294">
        <v>0</v>
      </c>
      <c r="Q48" s="294"/>
      <c r="R48" s="294">
        <v>123</v>
      </c>
      <c r="S48" s="294">
        <v>1</v>
      </c>
      <c r="T48" s="294">
        <v>3</v>
      </c>
      <c r="U48" s="296">
        <v>0</v>
      </c>
      <c r="V48" s="296">
        <v>2</v>
      </c>
      <c r="W48" s="296"/>
      <c r="X48" s="294">
        <v>0</v>
      </c>
      <c r="Y48" s="294"/>
      <c r="Z48" s="294"/>
      <c r="AA48" s="294"/>
      <c r="AB48" s="294"/>
      <c r="AC48" s="294">
        <v>0</v>
      </c>
      <c r="AD48" s="294">
        <v>7</v>
      </c>
      <c r="AE48" s="294">
        <f t="shared" si="6"/>
        <v>285</v>
      </c>
    </row>
    <row r="49" spans="1:31" s="286" customFormat="1" ht="16.5">
      <c r="A49" s="287">
        <v>13</v>
      </c>
      <c r="B49" s="556">
        <v>19</v>
      </c>
      <c r="C49" s="299">
        <v>41</v>
      </c>
      <c r="D49" s="289" t="s">
        <v>781</v>
      </c>
      <c r="E49" s="289"/>
      <c r="F49" s="298">
        <v>263</v>
      </c>
      <c r="G49" s="289" t="s">
        <v>34</v>
      </c>
      <c r="H49" s="290">
        <v>406</v>
      </c>
      <c r="I49" s="294">
        <v>6</v>
      </c>
      <c r="J49" s="294">
        <v>61</v>
      </c>
      <c r="K49" s="294">
        <v>14</v>
      </c>
      <c r="L49" s="294">
        <v>9</v>
      </c>
      <c r="M49" s="294">
        <v>74</v>
      </c>
      <c r="N49" s="294">
        <v>4</v>
      </c>
      <c r="O49" s="294">
        <v>0</v>
      </c>
      <c r="P49" s="294">
        <v>0</v>
      </c>
      <c r="Q49" s="294"/>
      <c r="R49" s="294">
        <v>103</v>
      </c>
      <c r="S49" s="294">
        <v>2</v>
      </c>
      <c r="T49" s="294">
        <v>2</v>
      </c>
      <c r="U49" s="296">
        <v>0</v>
      </c>
      <c r="V49" s="296">
        <v>5</v>
      </c>
      <c r="W49" s="296"/>
      <c r="X49" s="294">
        <v>1</v>
      </c>
      <c r="Y49" s="294"/>
      <c r="Z49" s="294"/>
      <c r="AA49" s="294"/>
      <c r="AB49" s="294"/>
      <c r="AC49" s="294">
        <v>1</v>
      </c>
      <c r="AD49" s="294">
        <v>10</v>
      </c>
      <c r="AE49" s="294">
        <f t="shared" si="6"/>
        <v>292</v>
      </c>
    </row>
    <row r="50" spans="1:31" s="286" customFormat="1" ht="16.5">
      <c r="A50" s="287">
        <v>14</v>
      </c>
      <c r="B50" s="556">
        <v>19</v>
      </c>
      <c r="C50" s="299">
        <v>41</v>
      </c>
      <c r="D50" s="289" t="s">
        <v>781</v>
      </c>
      <c r="E50" s="289"/>
      <c r="F50" s="298">
        <v>264</v>
      </c>
      <c r="G50" s="289" t="s">
        <v>33</v>
      </c>
      <c r="H50" s="290">
        <v>484</v>
      </c>
      <c r="I50" s="294">
        <v>4</v>
      </c>
      <c r="J50" s="294">
        <v>77</v>
      </c>
      <c r="K50" s="294">
        <v>15</v>
      </c>
      <c r="L50" s="294">
        <v>1</v>
      </c>
      <c r="M50" s="294">
        <v>98</v>
      </c>
      <c r="N50" s="294">
        <v>0</v>
      </c>
      <c r="O50" s="294">
        <v>1</v>
      </c>
      <c r="P50" s="294">
        <v>0</v>
      </c>
      <c r="Q50" s="294"/>
      <c r="R50" s="294">
        <v>131</v>
      </c>
      <c r="S50" s="294">
        <v>0</v>
      </c>
      <c r="T50" s="294">
        <v>3</v>
      </c>
      <c r="U50" s="296">
        <v>0</v>
      </c>
      <c r="V50" s="296">
        <v>1</v>
      </c>
      <c r="W50" s="296"/>
      <c r="X50" s="294">
        <v>1</v>
      </c>
      <c r="Y50" s="294"/>
      <c r="Z50" s="294"/>
      <c r="AA50" s="294"/>
      <c r="AB50" s="294"/>
      <c r="AC50" s="294">
        <v>1</v>
      </c>
      <c r="AD50" s="294">
        <v>7</v>
      </c>
      <c r="AE50" s="294">
        <f t="shared" si="6"/>
        <v>340</v>
      </c>
    </row>
    <row r="51" spans="1:31" s="286" customFormat="1" ht="16.5">
      <c r="A51" s="287">
        <v>15</v>
      </c>
      <c r="B51" s="556">
        <v>19</v>
      </c>
      <c r="C51" s="299">
        <v>41</v>
      </c>
      <c r="D51" s="289" t="s">
        <v>781</v>
      </c>
      <c r="E51" s="289"/>
      <c r="F51" s="298">
        <v>264</v>
      </c>
      <c r="G51" s="289" t="s">
        <v>34</v>
      </c>
      <c r="H51" s="290">
        <v>483</v>
      </c>
      <c r="I51" s="294">
        <v>7</v>
      </c>
      <c r="J51" s="294">
        <v>78</v>
      </c>
      <c r="K51" s="294">
        <v>11</v>
      </c>
      <c r="L51" s="294">
        <v>1</v>
      </c>
      <c r="M51" s="294">
        <v>111</v>
      </c>
      <c r="N51" s="294">
        <v>1</v>
      </c>
      <c r="O51" s="294">
        <v>2</v>
      </c>
      <c r="P51" s="294">
        <v>1</v>
      </c>
      <c r="Q51" s="294"/>
      <c r="R51" s="294">
        <v>142</v>
      </c>
      <c r="S51" s="294">
        <v>3</v>
      </c>
      <c r="T51" s="294">
        <v>3</v>
      </c>
      <c r="U51" s="296">
        <v>0</v>
      </c>
      <c r="V51" s="296">
        <v>4</v>
      </c>
      <c r="W51" s="296"/>
      <c r="X51" s="294">
        <v>1</v>
      </c>
      <c r="Y51" s="294"/>
      <c r="Z51" s="294"/>
      <c r="AA51" s="294"/>
      <c r="AB51" s="294"/>
      <c r="AC51" s="294">
        <v>0</v>
      </c>
      <c r="AD51" s="294">
        <v>3</v>
      </c>
      <c r="AE51" s="294">
        <f t="shared" si="6"/>
        <v>368</v>
      </c>
    </row>
    <row r="52" spans="1:31" s="286" customFormat="1" ht="16.5">
      <c r="A52" s="287">
        <v>16</v>
      </c>
      <c r="B52" s="556">
        <v>19</v>
      </c>
      <c r="C52" s="299">
        <v>41</v>
      </c>
      <c r="D52" s="289" t="s">
        <v>781</v>
      </c>
      <c r="E52" s="289"/>
      <c r="F52" s="298">
        <v>265</v>
      </c>
      <c r="G52" s="289" t="s">
        <v>33</v>
      </c>
      <c r="H52" s="290">
        <v>643</v>
      </c>
      <c r="I52" s="294">
        <v>4</v>
      </c>
      <c r="J52" s="294">
        <v>77</v>
      </c>
      <c r="K52" s="294">
        <v>28</v>
      </c>
      <c r="L52" s="294">
        <v>3</v>
      </c>
      <c r="M52" s="294">
        <v>130</v>
      </c>
      <c r="N52" s="294">
        <v>2</v>
      </c>
      <c r="O52" s="294">
        <v>1</v>
      </c>
      <c r="P52" s="294">
        <v>2</v>
      </c>
      <c r="Q52" s="294"/>
      <c r="R52" s="294">
        <v>176</v>
      </c>
      <c r="S52" s="294">
        <v>3</v>
      </c>
      <c r="T52" s="294">
        <v>3</v>
      </c>
      <c r="U52" s="296">
        <v>2</v>
      </c>
      <c r="V52" s="296">
        <v>1</v>
      </c>
      <c r="W52" s="296"/>
      <c r="X52" s="294">
        <v>0</v>
      </c>
      <c r="Y52" s="294"/>
      <c r="Z52" s="294"/>
      <c r="AA52" s="294"/>
      <c r="AB52" s="294"/>
      <c r="AC52" s="294">
        <v>0</v>
      </c>
      <c r="AD52" s="294">
        <v>6</v>
      </c>
      <c r="AE52" s="294">
        <f t="shared" si="6"/>
        <v>438</v>
      </c>
    </row>
    <row r="53" spans="1:31" s="286" customFormat="1" ht="16.5">
      <c r="A53" s="287">
        <v>17</v>
      </c>
      <c r="B53" s="556">
        <v>19</v>
      </c>
      <c r="C53" s="299">
        <v>41</v>
      </c>
      <c r="D53" s="289" t="s">
        <v>781</v>
      </c>
      <c r="E53" s="289"/>
      <c r="F53" s="298">
        <v>265</v>
      </c>
      <c r="G53" s="289" t="s">
        <v>34</v>
      </c>
      <c r="H53" s="290">
        <v>642</v>
      </c>
      <c r="I53" s="294">
        <v>8</v>
      </c>
      <c r="J53" s="294">
        <v>64</v>
      </c>
      <c r="K53" s="294">
        <v>25</v>
      </c>
      <c r="L53" s="294">
        <v>5</v>
      </c>
      <c r="M53" s="294">
        <v>119</v>
      </c>
      <c r="N53" s="294">
        <v>2</v>
      </c>
      <c r="O53" s="294">
        <v>0</v>
      </c>
      <c r="P53" s="294">
        <v>0</v>
      </c>
      <c r="Q53" s="294"/>
      <c r="R53" s="294">
        <v>166</v>
      </c>
      <c r="S53" s="294">
        <v>5</v>
      </c>
      <c r="T53" s="294">
        <v>4</v>
      </c>
      <c r="U53" s="296">
        <v>1</v>
      </c>
      <c r="V53" s="296">
        <v>1</v>
      </c>
      <c r="W53" s="296"/>
      <c r="X53" s="294">
        <v>1</v>
      </c>
      <c r="Y53" s="294"/>
      <c r="Z53" s="294"/>
      <c r="AA53" s="294"/>
      <c r="AB53" s="294"/>
      <c r="AC53" s="294">
        <v>0</v>
      </c>
      <c r="AD53" s="294">
        <v>7</v>
      </c>
      <c r="AE53" s="294">
        <f t="shared" si="6"/>
        <v>408</v>
      </c>
    </row>
    <row r="54" spans="1:31" s="286" customFormat="1" ht="16.5">
      <c r="A54" s="287">
        <v>18</v>
      </c>
      <c r="B54" s="556">
        <v>19</v>
      </c>
      <c r="C54" s="299">
        <v>41</v>
      </c>
      <c r="D54" s="289" t="s">
        <v>781</v>
      </c>
      <c r="E54" s="289"/>
      <c r="F54" s="298">
        <v>265</v>
      </c>
      <c r="G54" s="289" t="s">
        <v>35</v>
      </c>
      <c r="H54" s="290">
        <v>642</v>
      </c>
      <c r="I54" s="294">
        <v>4</v>
      </c>
      <c r="J54" s="294">
        <v>52</v>
      </c>
      <c r="K54" s="294">
        <v>27</v>
      </c>
      <c r="L54" s="294">
        <v>5</v>
      </c>
      <c r="M54" s="294">
        <v>149</v>
      </c>
      <c r="N54" s="294">
        <v>1</v>
      </c>
      <c r="O54" s="294">
        <v>3</v>
      </c>
      <c r="P54" s="294">
        <v>2</v>
      </c>
      <c r="Q54" s="294"/>
      <c r="R54" s="294">
        <v>170</v>
      </c>
      <c r="S54" s="294">
        <v>4</v>
      </c>
      <c r="T54" s="294">
        <v>5</v>
      </c>
      <c r="U54" s="296">
        <v>3</v>
      </c>
      <c r="V54" s="296">
        <v>1</v>
      </c>
      <c r="W54" s="296"/>
      <c r="X54" s="294">
        <v>2</v>
      </c>
      <c r="Y54" s="294"/>
      <c r="Z54" s="294"/>
      <c r="AA54" s="294"/>
      <c r="AB54" s="294"/>
      <c r="AC54" s="294">
        <v>0</v>
      </c>
      <c r="AD54" s="294">
        <v>10</v>
      </c>
      <c r="AE54" s="294">
        <f t="shared" si="6"/>
        <v>438</v>
      </c>
    </row>
    <row r="55" spans="1:31" s="286" customFormat="1" ht="16.5">
      <c r="A55" s="287">
        <v>19</v>
      </c>
      <c r="B55" s="556">
        <v>19</v>
      </c>
      <c r="C55" s="299">
        <v>41</v>
      </c>
      <c r="D55" s="289" t="s">
        <v>781</v>
      </c>
      <c r="E55" s="289"/>
      <c r="F55" s="298">
        <v>266</v>
      </c>
      <c r="G55" s="289" t="s">
        <v>33</v>
      </c>
      <c r="H55" s="290">
        <v>622</v>
      </c>
      <c r="I55" s="294">
        <v>6</v>
      </c>
      <c r="J55" s="294">
        <v>74</v>
      </c>
      <c r="K55" s="294">
        <v>16</v>
      </c>
      <c r="L55" s="294">
        <v>5</v>
      </c>
      <c r="M55" s="294">
        <v>94</v>
      </c>
      <c r="N55" s="294">
        <v>0</v>
      </c>
      <c r="O55" s="294">
        <v>2</v>
      </c>
      <c r="P55" s="294">
        <v>2</v>
      </c>
      <c r="Q55" s="294"/>
      <c r="R55" s="294">
        <v>190</v>
      </c>
      <c r="S55" s="294">
        <v>2</v>
      </c>
      <c r="T55" s="294">
        <v>2</v>
      </c>
      <c r="U55" s="296">
        <v>2</v>
      </c>
      <c r="V55" s="296">
        <v>3</v>
      </c>
      <c r="W55" s="296"/>
      <c r="X55" s="294">
        <v>3</v>
      </c>
      <c r="Y55" s="294"/>
      <c r="Z55" s="294"/>
      <c r="AA55" s="294"/>
      <c r="AB55" s="294"/>
      <c r="AC55" s="294">
        <v>0</v>
      </c>
      <c r="AD55" s="294">
        <v>11</v>
      </c>
      <c r="AE55" s="294">
        <f t="shared" si="6"/>
        <v>412</v>
      </c>
    </row>
    <row r="56" spans="1:31" s="286" customFormat="1" ht="16.5">
      <c r="A56" s="287">
        <v>20</v>
      </c>
      <c r="B56" s="556">
        <v>19</v>
      </c>
      <c r="C56" s="299">
        <v>41</v>
      </c>
      <c r="D56" s="289" t="s">
        <v>781</v>
      </c>
      <c r="E56" s="289"/>
      <c r="F56" s="298">
        <v>267</v>
      </c>
      <c r="G56" s="289" t="s">
        <v>33</v>
      </c>
      <c r="H56" s="290">
        <v>421</v>
      </c>
      <c r="I56" s="294">
        <v>2</v>
      </c>
      <c r="J56" s="294">
        <v>39</v>
      </c>
      <c r="K56" s="294">
        <v>15</v>
      </c>
      <c r="L56" s="294">
        <v>2</v>
      </c>
      <c r="M56" s="294">
        <v>52</v>
      </c>
      <c r="N56" s="294">
        <v>0</v>
      </c>
      <c r="O56" s="294">
        <v>0</v>
      </c>
      <c r="P56" s="294">
        <v>0</v>
      </c>
      <c r="Q56" s="294"/>
      <c r="R56" s="294">
        <v>116</v>
      </c>
      <c r="S56" s="294">
        <v>2</v>
      </c>
      <c r="T56" s="294">
        <v>8</v>
      </c>
      <c r="U56" s="296">
        <v>1</v>
      </c>
      <c r="V56" s="296">
        <v>3</v>
      </c>
      <c r="W56" s="296"/>
      <c r="X56" s="294">
        <v>2</v>
      </c>
      <c r="Y56" s="294"/>
      <c r="Z56" s="294"/>
      <c r="AA56" s="294"/>
      <c r="AB56" s="294"/>
      <c r="AC56" s="294">
        <v>0</v>
      </c>
      <c r="AD56" s="294">
        <v>9</v>
      </c>
      <c r="AE56" s="294">
        <f t="shared" si="6"/>
        <v>251</v>
      </c>
    </row>
    <row r="57" spans="1:31" s="286" customFormat="1" ht="16.5">
      <c r="A57" s="287">
        <v>21</v>
      </c>
      <c r="B57" s="556">
        <v>19</v>
      </c>
      <c r="C57" s="299">
        <v>41</v>
      </c>
      <c r="D57" s="289" t="s">
        <v>781</v>
      </c>
      <c r="E57" s="289"/>
      <c r="F57" s="298">
        <v>267</v>
      </c>
      <c r="G57" s="289" t="s">
        <v>34</v>
      </c>
      <c r="H57" s="290">
        <v>421</v>
      </c>
      <c r="I57" s="294">
        <v>4</v>
      </c>
      <c r="J57" s="294">
        <v>52</v>
      </c>
      <c r="K57" s="294">
        <v>9</v>
      </c>
      <c r="L57" s="294">
        <v>1</v>
      </c>
      <c r="M57" s="294">
        <v>57</v>
      </c>
      <c r="N57" s="294">
        <v>1</v>
      </c>
      <c r="O57" s="294">
        <v>1</v>
      </c>
      <c r="P57" s="294">
        <v>0</v>
      </c>
      <c r="Q57" s="294"/>
      <c r="R57" s="294">
        <v>113</v>
      </c>
      <c r="S57" s="294">
        <v>2</v>
      </c>
      <c r="T57" s="294">
        <v>3</v>
      </c>
      <c r="U57" s="296">
        <v>2</v>
      </c>
      <c r="V57" s="296">
        <v>2</v>
      </c>
      <c r="W57" s="296"/>
      <c r="X57" s="294">
        <v>1</v>
      </c>
      <c r="Y57" s="294"/>
      <c r="Z57" s="294"/>
      <c r="AA57" s="294"/>
      <c r="AB57" s="294"/>
      <c r="AC57" s="294">
        <v>0</v>
      </c>
      <c r="AD57" s="294">
        <v>6</v>
      </c>
      <c r="AE57" s="294">
        <f t="shared" si="6"/>
        <v>254</v>
      </c>
    </row>
    <row r="58" spans="1:31" s="286" customFormat="1" ht="16.5">
      <c r="A58" s="287">
        <v>22</v>
      </c>
      <c r="B58" s="556">
        <v>19</v>
      </c>
      <c r="C58" s="299">
        <v>41</v>
      </c>
      <c r="D58" s="289" t="s">
        <v>781</v>
      </c>
      <c r="E58" s="289"/>
      <c r="F58" s="298">
        <v>268</v>
      </c>
      <c r="G58" s="289" t="s">
        <v>33</v>
      </c>
      <c r="H58" s="290">
        <v>748</v>
      </c>
      <c r="I58" s="294">
        <v>5</v>
      </c>
      <c r="J58" s="294">
        <v>93</v>
      </c>
      <c r="K58" s="294">
        <v>24</v>
      </c>
      <c r="L58" s="294">
        <v>6</v>
      </c>
      <c r="M58" s="294">
        <v>143</v>
      </c>
      <c r="N58" s="294">
        <v>1</v>
      </c>
      <c r="O58" s="294">
        <v>1</v>
      </c>
      <c r="P58" s="294">
        <v>3</v>
      </c>
      <c r="Q58" s="294"/>
      <c r="R58" s="294">
        <v>209</v>
      </c>
      <c r="S58" s="294">
        <v>1</v>
      </c>
      <c r="T58" s="294">
        <v>6</v>
      </c>
      <c r="U58" s="296">
        <v>1</v>
      </c>
      <c r="V58" s="296">
        <v>7</v>
      </c>
      <c r="W58" s="296"/>
      <c r="X58" s="294">
        <v>1</v>
      </c>
      <c r="Y58" s="294"/>
      <c r="Z58" s="294"/>
      <c r="AA58" s="294"/>
      <c r="AB58" s="294"/>
      <c r="AC58" s="294">
        <v>0</v>
      </c>
      <c r="AD58" s="294">
        <v>14</v>
      </c>
      <c r="AE58" s="294">
        <f t="shared" si="6"/>
        <v>515</v>
      </c>
    </row>
    <row r="59" spans="1:31" s="286" customFormat="1" ht="16.5">
      <c r="A59" s="287">
        <v>23</v>
      </c>
      <c r="B59" s="556">
        <v>19</v>
      </c>
      <c r="C59" s="299">
        <v>41</v>
      </c>
      <c r="D59" s="289" t="s">
        <v>781</v>
      </c>
      <c r="E59" s="289"/>
      <c r="F59" s="298">
        <v>269</v>
      </c>
      <c r="G59" s="289" t="s">
        <v>33</v>
      </c>
      <c r="H59" s="290">
        <v>676</v>
      </c>
      <c r="I59" s="294">
        <v>4</v>
      </c>
      <c r="J59" s="294">
        <v>67</v>
      </c>
      <c r="K59" s="294">
        <v>25</v>
      </c>
      <c r="L59" s="294">
        <v>4</v>
      </c>
      <c r="M59" s="294">
        <v>151</v>
      </c>
      <c r="N59" s="294">
        <v>2</v>
      </c>
      <c r="O59" s="294">
        <v>2</v>
      </c>
      <c r="P59" s="294">
        <v>0</v>
      </c>
      <c r="Q59" s="294"/>
      <c r="R59" s="294">
        <v>152</v>
      </c>
      <c r="S59" s="294">
        <v>0</v>
      </c>
      <c r="T59" s="294">
        <v>5</v>
      </c>
      <c r="U59" s="296">
        <v>0</v>
      </c>
      <c r="V59" s="296">
        <v>1</v>
      </c>
      <c r="W59" s="296"/>
      <c r="X59" s="294">
        <v>2</v>
      </c>
      <c r="Y59" s="294"/>
      <c r="Z59" s="294"/>
      <c r="AA59" s="294"/>
      <c r="AB59" s="294"/>
      <c r="AC59" s="294">
        <v>0</v>
      </c>
      <c r="AD59" s="294">
        <v>17</v>
      </c>
      <c r="AE59" s="294">
        <f t="shared" si="6"/>
        <v>432</v>
      </c>
    </row>
    <row r="60" spans="1:31" s="286" customFormat="1" ht="16.5">
      <c r="A60" s="287">
        <v>24</v>
      </c>
      <c r="B60" s="556">
        <v>19</v>
      </c>
      <c r="C60" s="299">
        <v>41</v>
      </c>
      <c r="D60" s="289" t="s">
        <v>781</v>
      </c>
      <c r="E60" s="289"/>
      <c r="F60" s="298">
        <v>269</v>
      </c>
      <c r="G60" s="289" t="s">
        <v>34</v>
      </c>
      <c r="H60" s="290">
        <v>676</v>
      </c>
      <c r="I60" s="294">
        <v>8</v>
      </c>
      <c r="J60" s="294">
        <v>63</v>
      </c>
      <c r="K60" s="294">
        <v>12</v>
      </c>
      <c r="L60" s="294">
        <v>6</v>
      </c>
      <c r="M60" s="294">
        <v>132</v>
      </c>
      <c r="N60" s="294">
        <v>3</v>
      </c>
      <c r="O60" s="294">
        <v>4</v>
      </c>
      <c r="P60" s="294">
        <v>2</v>
      </c>
      <c r="Q60" s="294"/>
      <c r="R60" s="294">
        <v>186</v>
      </c>
      <c r="S60" s="294">
        <v>2</v>
      </c>
      <c r="T60" s="294">
        <v>3</v>
      </c>
      <c r="U60" s="296">
        <v>0</v>
      </c>
      <c r="V60" s="296">
        <v>2</v>
      </c>
      <c r="W60" s="296"/>
      <c r="X60" s="294">
        <v>2</v>
      </c>
      <c r="Y60" s="294"/>
      <c r="Z60" s="294"/>
      <c r="AA60" s="294"/>
      <c r="AB60" s="294"/>
      <c r="AC60" s="294">
        <v>0</v>
      </c>
      <c r="AD60" s="294">
        <v>13</v>
      </c>
      <c r="AE60" s="294">
        <f t="shared" si="6"/>
        <v>438</v>
      </c>
    </row>
    <row r="61" spans="1:31" s="286" customFormat="1" ht="16.5">
      <c r="A61" s="287">
        <v>25</v>
      </c>
      <c r="B61" s="556">
        <v>19</v>
      </c>
      <c r="C61" s="299">
        <v>41</v>
      </c>
      <c r="D61" s="289" t="s">
        <v>781</v>
      </c>
      <c r="E61" s="289"/>
      <c r="F61" s="298">
        <v>270</v>
      </c>
      <c r="G61" s="289" t="s">
        <v>33</v>
      </c>
      <c r="H61" s="290">
        <v>549</v>
      </c>
      <c r="I61" s="294">
        <v>9</v>
      </c>
      <c r="J61" s="294">
        <v>50</v>
      </c>
      <c r="K61" s="294">
        <v>18</v>
      </c>
      <c r="L61" s="294">
        <v>4</v>
      </c>
      <c r="M61" s="294">
        <v>61</v>
      </c>
      <c r="N61" s="294">
        <v>0</v>
      </c>
      <c r="O61" s="294">
        <v>5</v>
      </c>
      <c r="P61" s="294">
        <v>0</v>
      </c>
      <c r="Q61" s="294"/>
      <c r="R61" s="294">
        <v>155</v>
      </c>
      <c r="S61" s="294">
        <v>2</v>
      </c>
      <c r="T61" s="294">
        <v>2</v>
      </c>
      <c r="U61" s="296">
        <v>3</v>
      </c>
      <c r="V61" s="296">
        <v>3</v>
      </c>
      <c r="W61" s="296"/>
      <c r="X61" s="294">
        <v>0</v>
      </c>
      <c r="Y61" s="294"/>
      <c r="Z61" s="294"/>
      <c r="AA61" s="294"/>
      <c r="AB61" s="294"/>
      <c r="AC61" s="294">
        <v>0</v>
      </c>
      <c r="AD61" s="294">
        <v>13</v>
      </c>
      <c r="AE61" s="294">
        <f t="shared" si="6"/>
        <v>325</v>
      </c>
    </row>
    <row r="62" spans="1:31" s="286" customFormat="1" ht="16.5">
      <c r="A62" s="287">
        <v>26</v>
      </c>
      <c r="B62" s="556">
        <v>19</v>
      </c>
      <c r="C62" s="299">
        <v>41</v>
      </c>
      <c r="D62" s="289" t="s">
        <v>781</v>
      </c>
      <c r="E62" s="289"/>
      <c r="F62" s="298">
        <v>270</v>
      </c>
      <c r="G62" s="289" t="s">
        <v>34</v>
      </c>
      <c r="H62" s="290">
        <v>549</v>
      </c>
      <c r="I62" s="294">
        <v>7</v>
      </c>
      <c r="J62" s="294">
        <v>34</v>
      </c>
      <c r="K62" s="294">
        <v>19</v>
      </c>
      <c r="L62" s="294">
        <v>8</v>
      </c>
      <c r="M62" s="294">
        <v>83</v>
      </c>
      <c r="N62" s="294">
        <v>0</v>
      </c>
      <c r="O62" s="294">
        <v>3</v>
      </c>
      <c r="P62" s="294">
        <v>2</v>
      </c>
      <c r="Q62" s="294"/>
      <c r="R62" s="294">
        <v>170</v>
      </c>
      <c r="S62" s="294">
        <v>4</v>
      </c>
      <c r="T62" s="294">
        <v>2</v>
      </c>
      <c r="U62" s="296">
        <v>3</v>
      </c>
      <c r="V62" s="296">
        <v>0</v>
      </c>
      <c r="W62" s="296"/>
      <c r="X62" s="294">
        <v>0</v>
      </c>
      <c r="Y62" s="294"/>
      <c r="Z62" s="294"/>
      <c r="AA62" s="294"/>
      <c r="AB62" s="294"/>
      <c r="AC62" s="294">
        <v>0</v>
      </c>
      <c r="AD62" s="294">
        <v>7</v>
      </c>
      <c r="AE62" s="294">
        <f t="shared" si="6"/>
        <v>342</v>
      </c>
    </row>
    <row r="63" spans="1:31" s="286" customFormat="1" ht="16.5">
      <c r="A63" s="287">
        <v>27</v>
      </c>
      <c r="B63" s="556">
        <v>19</v>
      </c>
      <c r="C63" s="299">
        <v>41</v>
      </c>
      <c r="D63" s="289" t="s">
        <v>781</v>
      </c>
      <c r="E63" s="289"/>
      <c r="F63" s="298">
        <v>270</v>
      </c>
      <c r="G63" s="289" t="s">
        <v>35</v>
      </c>
      <c r="H63" s="290">
        <v>549</v>
      </c>
      <c r="I63" s="294">
        <v>8</v>
      </c>
      <c r="J63" s="294">
        <v>52</v>
      </c>
      <c r="K63" s="294">
        <v>24</v>
      </c>
      <c r="L63" s="294">
        <v>6</v>
      </c>
      <c r="M63" s="294">
        <v>64</v>
      </c>
      <c r="N63" s="294">
        <v>2</v>
      </c>
      <c r="O63" s="294">
        <v>1</v>
      </c>
      <c r="P63" s="294">
        <v>1</v>
      </c>
      <c r="Q63" s="294"/>
      <c r="R63" s="294">
        <v>159</v>
      </c>
      <c r="S63" s="294">
        <v>3</v>
      </c>
      <c r="T63" s="294">
        <v>0</v>
      </c>
      <c r="U63" s="296">
        <v>3</v>
      </c>
      <c r="V63" s="296">
        <v>2</v>
      </c>
      <c r="W63" s="296"/>
      <c r="X63" s="294">
        <v>3</v>
      </c>
      <c r="Y63" s="294"/>
      <c r="Z63" s="294"/>
      <c r="AA63" s="294"/>
      <c r="AB63" s="294"/>
      <c r="AC63" s="294">
        <v>0</v>
      </c>
      <c r="AD63" s="294">
        <v>8</v>
      </c>
      <c r="AE63" s="294">
        <f t="shared" si="6"/>
        <v>336</v>
      </c>
    </row>
    <row r="64" spans="1:31" s="286" customFormat="1" ht="16.5">
      <c r="A64" s="287">
        <v>28</v>
      </c>
      <c r="B64" s="556">
        <v>19</v>
      </c>
      <c r="C64" s="299">
        <v>41</v>
      </c>
      <c r="D64" s="289" t="s">
        <v>781</v>
      </c>
      <c r="E64" s="289"/>
      <c r="F64" s="298">
        <v>270</v>
      </c>
      <c r="G64" s="289" t="s">
        <v>36</v>
      </c>
      <c r="H64" s="290"/>
      <c r="I64" s="294">
        <v>2</v>
      </c>
      <c r="J64" s="294">
        <v>2</v>
      </c>
      <c r="K64" s="294">
        <v>1</v>
      </c>
      <c r="L64" s="294">
        <v>0</v>
      </c>
      <c r="M64" s="294">
        <v>2</v>
      </c>
      <c r="N64" s="294">
        <v>0</v>
      </c>
      <c r="O64" s="294">
        <v>0</v>
      </c>
      <c r="P64" s="294">
        <v>0</v>
      </c>
      <c r="Q64" s="294"/>
      <c r="R64" s="294">
        <v>13</v>
      </c>
      <c r="S64" s="294">
        <v>1</v>
      </c>
      <c r="T64" s="294">
        <v>0</v>
      </c>
      <c r="U64" s="296">
        <v>1</v>
      </c>
      <c r="V64" s="296">
        <v>0</v>
      </c>
      <c r="W64" s="296"/>
      <c r="X64" s="294">
        <v>0</v>
      </c>
      <c r="Y64" s="294"/>
      <c r="Z64" s="294"/>
      <c r="AA64" s="294"/>
      <c r="AB64" s="294"/>
      <c r="AC64" s="294">
        <v>0</v>
      </c>
      <c r="AD64" s="294">
        <v>1</v>
      </c>
      <c r="AE64" s="294">
        <f t="shared" si="6"/>
        <v>23</v>
      </c>
    </row>
    <row r="65" spans="1:31" s="286" customFormat="1" ht="16.5">
      <c r="A65" s="287">
        <v>29</v>
      </c>
      <c r="B65" s="556">
        <v>19</v>
      </c>
      <c r="C65" s="299">
        <v>41</v>
      </c>
      <c r="D65" s="289" t="s">
        <v>781</v>
      </c>
      <c r="E65" s="289"/>
      <c r="F65" s="298">
        <v>271</v>
      </c>
      <c r="G65" s="289" t="s">
        <v>33</v>
      </c>
      <c r="H65" s="290">
        <v>501</v>
      </c>
      <c r="I65" s="294">
        <v>8</v>
      </c>
      <c r="J65" s="294">
        <v>59</v>
      </c>
      <c r="K65" s="294">
        <v>15</v>
      </c>
      <c r="L65" s="294">
        <v>1</v>
      </c>
      <c r="M65" s="294">
        <v>38</v>
      </c>
      <c r="N65" s="294">
        <v>2</v>
      </c>
      <c r="O65" s="294">
        <v>1</v>
      </c>
      <c r="P65" s="294">
        <v>17</v>
      </c>
      <c r="Q65" s="294"/>
      <c r="R65" s="294">
        <v>151</v>
      </c>
      <c r="S65" s="294">
        <v>1</v>
      </c>
      <c r="T65" s="294">
        <v>8</v>
      </c>
      <c r="U65" s="296">
        <v>1</v>
      </c>
      <c r="V65" s="296">
        <v>1</v>
      </c>
      <c r="W65" s="296"/>
      <c r="X65" s="294">
        <v>1</v>
      </c>
      <c r="Y65" s="294"/>
      <c r="Z65" s="294"/>
      <c r="AA65" s="294"/>
      <c r="AB65" s="294"/>
      <c r="AC65" s="294">
        <v>0</v>
      </c>
      <c r="AD65" s="294">
        <v>6</v>
      </c>
      <c r="AE65" s="294">
        <f t="shared" si="6"/>
        <v>310</v>
      </c>
    </row>
    <row r="66" spans="1:31" s="286" customFormat="1" ht="16.5">
      <c r="A66" s="287">
        <v>30</v>
      </c>
      <c r="B66" s="556">
        <v>19</v>
      </c>
      <c r="C66" s="299">
        <v>41</v>
      </c>
      <c r="D66" s="289" t="s">
        <v>781</v>
      </c>
      <c r="E66" s="289"/>
      <c r="F66" s="298">
        <v>271</v>
      </c>
      <c r="G66" s="289" t="s">
        <v>34</v>
      </c>
      <c r="H66" s="290">
        <v>500</v>
      </c>
      <c r="I66" s="294">
        <v>8</v>
      </c>
      <c r="J66" s="294">
        <v>71</v>
      </c>
      <c r="K66" s="294">
        <v>16</v>
      </c>
      <c r="L66" s="294">
        <v>4</v>
      </c>
      <c r="M66" s="294">
        <v>40</v>
      </c>
      <c r="N66" s="294">
        <v>0</v>
      </c>
      <c r="O66" s="294">
        <v>2</v>
      </c>
      <c r="P66" s="294">
        <v>13</v>
      </c>
      <c r="Q66" s="294"/>
      <c r="R66" s="294">
        <v>139</v>
      </c>
      <c r="S66" s="294">
        <v>2</v>
      </c>
      <c r="T66" s="294">
        <v>2</v>
      </c>
      <c r="U66" s="296">
        <v>2</v>
      </c>
      <c r="V66" s="296">
        <v>2</v>
      </c>
      <c r="W66" s="296"/>
      <c r="X66" s="294">
        <v>2</v>
      </c>
      <c r="Y66" s="294"/>
      <c r="Z66" s="294"/>
      <c r="AA66" s="294"/>
      <c r="AB66" s="294"/>
      <c r="AC66" s="294">
        <v>0</v>
      </c>
      <c r="AD66" s="294">
        <v>10</v>
      </c>
      <c r="AE66" s="294">
        <f t="shared" si="6"/>
        <v>313</v>
      </c>
    </row>
    <row r="67" spans="1:31" s="286" customFormat="1" ht="16.5">
      <c r="A67" s="287">
        <v>31</v>
      </c>
      <c r="B67" s="556">
        <v>19</v>
      </c>
      <c r="C67" s="299">
        <v>41</v>
      </c>
      <c r="D67" s="289" t="s">
        <v>781</v>
      </c>
      <c r="E67" s="289"/>
      <c r="F67" s="298">
        <v>272</v>
      </c>
      <c r="G67" s="289" t="s">
        <v>33</v>
      </c>
      <c r="H67" s="290">
        <v>553</v>
      </c>
      <c r="I67" s="294">
        <v>5</v>
      </c>
      <c r="J67" s="294">
        <v>50</v>
      </c>
      <c r="K67" s="294">
        <v>18</v>
      </c>
      <c r="L67" s="294">
        <v>3</v>
      </c>
      <c r="M67" s="294">
        <v>82</v>
      </c>
      <c r="N67" s="294">
        <v>1</v>
      </c>
      <c r="O67" s="294">
        <v>2</v>
      </c>
      <c r="P67" s="294">
        <v>1</v>
      </c>
      <c r="Q67" s="294"/>
      <c r="R67" s="294">
        <v>178</v>
      </c>
      <c r="S67" s="294">
        <v>2</v>
      </c>
      <c r="T67" s="294">
        <v>4</v>
      </c>
      <c r="U67" s="296">
        <v>1</v>
      </c>
      <c r="V67" s="296">
        <v>1</v>
      </c>
      <c r="W67" s="296"/>
      <c r="X67" s="294">
        <v>5</v>
      </c>
      <c r="Y67" s="294"/>
      <c r="Z67" s="294"/>
      <c r="AA67" s="294"/>
      <c r="AB67" s="294"/>
      <c r="AC67" s="294">
        <v>0</v>
      </c>
      <c r="AD67" s="294">
        <v>9</v>
      </c>
      <c r="AE67" s="294">
        <f t="shared" si="6"/>
        <v>362</v>
      </c>
    </row>
    <row r="68" spans="1:31" s="286" customFormat="1" ht="16.5">
      <c r="A68" s="287">
        <v>32</v>
      </c>
      <c r="B68" s="556">
        <v>19</v>
      </c>
      <c r="C68" s="299">
        <v>41</v>
      </c>
      <c r="D68" s="289" t="s">
        <v>781</v>
      </c>
      <c r="E68" s="289"/>
      <c r="F68" s="298">
        <v>272</v>
      </c>
      <c r="G68" s="289" t="s">
        <v>34</v>
      </c>
      <c r="H68" s="290">
        <v>552</v>
      </c>
      <c r="I68" s="294">
        <v>3</v>
      </c>
      <c r="J68" s="294">
        <v>59</v>
      </c>
      <c r="K68" s="294">
        <v>14</v>
      </c>
      <c r="L68" s="294">
        <v>3</v>
      </c>
      <c r="M68" s="294">
        <v>87</v>
      </c>
      <c r="N68" s="294">
        <v>2</v>
      </c>
      <c r="O68" s="294">
        <v>0</v>
      </c>
      <c r="P68" s="294">
        <v>3</v>
      </c>
      <c r="Q68" s="294"/>
      <c r="R68" s="294">
        <v>176</v>
      </c>
      <c r="S68" s="294">
        <v>0</v>
      </c>
      <c r="T68" s="294">
        <v>13</v>
      </c>
      <c r="U68" s="296">
        <v>2</v>
      </c>
      <c r="V68" s="296">
        <v>6</v>
      </c>
      <c r="W68" s="296"/>
      <c r="X68" s="294">
        <v>1</v>
      </c>
      <c r="Y68" s="294"/>
      <c r="Z68" s="294"/>
      <c r="AA68" s="294"/>
      <c r="AB68" s="294"/>
      <c r="AC68" s="294">
        <v>0</v>
      </c>
      <c r="AD68" s="294">
        <v>9</v>
      </c>
      <c r="AE68" s="294">
        <f t="shared" si="6"/>
        <v>378</v>
      </c>
    </row>
    <row r="69" spans="1:31" s="286" customFormat="1" ht="16.5">
      <c r="A69" s="287">
        <v>33</v>
      </c>
      <c r="B69" s="556">
        <v>19</v>
      </c>
      <c r="C69" s="299">
        <v>41</v>
      </c>
      <c r="D69" s="289" t="s">
        <v>781</v>
      </c>
      <c r="E69" s="289"/>
      <c r="F69" s="298">
        <v>273</v>
      </c>
      <c r="G69" s="289" t="s">
        <v>33</v>
      </c>
      <c r="H69" s="290">
        <v>556</v>
      </c>
      <c r="I69" s="294">
        <v>10</v>
      </c>
      <c r="J69" s="294">
        <v>95</v>
      </c>
      <c r="K69" s="294">
        <v>18</v>
      </c>
      <c r="L69" s="294">
        <v>2</v>
      </c>
      <c r="M69" s="294">
        <v>69</v>
      </c>
      <c r="N69" s="294">
        <v>1</v>
      </c>
      <c r="O69" s="294">
        <v>2</v>
      </c>
      <c r="P69" s="294">
        <v>4</v>
      </c>
      <c r="Q69" s="294"/>
      <c r="R69" s="294">
        <v>124</v>
      </c>
      <c r="S69" s="294">
        <v>0</v>
      </c>
      <c r="T69" s="294">
        <v>1</v>
      </c>
      <c r="U69" s="296">
        <v>3</v>
      </c>
      <c r="V69" s="296">
        <v>4</v>
      </c>
      <c r="W69" s="296"/>
      <c r="X69" s="294">
        <v>3</v>
      </c>
      <c r="Y69" s="294"/>
      <c r="Z69" s="294"/>
      <c r="AA69" s="294"/>
      <c r="AB69" s="294"/>
      <c r="AC69" s="294">
        <v>1</v>
      </c>
      <c r="AD69" s="294">
        <v>15</v>
      </c>
      <c r="AE69" s="294">
        <f t="shared" si="6"/>
        <v>352</v>
      </c>
    </row>
    <row r="70" spans="1:31" s="286" customFormat="1" ht="16.5">
      <c r="A70" s="287">
        <v>34</v>
      </c>
      <c r="B70" s="556">
        <v>19</v>
      </c>
      <c r="C70" s="299">
        <v>41</v>
      </c>
      <c r="D70" s="289" t="s">
        <v>781</v>
      </c>
      <c r="E70" s="289"/>
      <c r="F70" s="298">
        <v>273</v>
      </c>
      <c r="G70" s="289" t="s">
        <v>34</v>
      </c>
      <c r="H70" s="290">
        <v>556</v>
      </c>
      <c r="I70" s="294">
        <v>1</v>
      </c>
      <c r="J70" s="294">
        <v>84</v>
      </c>
      <c r="K70" s="294">
        <v>30</v>
      </c>
      <c r="L70" s="294">
        <v>7</v>
      </c>
      <c r="M70" s="294">
        <v>69</v>
      </c>
      <c r="N70" s="294">
        <v>0</v>
      </c>
      <c r="O70" s="294">
        <v>1</v>
      </c>
      <c r="P70" s="294">
        <v>2</v>
      </c>
      <c r="Q70" s="294"/>
      <c r="R70" s="294">
        <v>144</v>
      </c>
      <c r="S70" s="294">
        <v>2</v>
      </c>
      <c r="T70" s="294">
        <v>6</v>
      </c>
      <c r="U70" s="296">
        <v>3</v>
      </c>
      <c r="V70" s="296">
        <v>4</v>
      </c>
      <c r="W70" s="296"/>
      <c r="X70" s="294">
        <v>3</v>
      </c>
      <c r="Y70" s="294"/>
      <c r="Z70" s="294"/>
      <c r="AA70" s="294"/>
      <c r="AB70" s="294"/>
      <c r="AC70" s="294">
        <v>0</v>
      </c>
      <c r="AD70" s="294">
        <v>10</v>
      </c>
      <c r="AE70" s="294">
        <f t="shared" si="6"/>
        <v>366</v>
      </c>
    </row>
    <row r="71" spans="1:31" s="286" customFormat="1" ht="16.5">
      <c r="A71" s="287">
        <v>35</v>
      </c>
      <c r="B71" s="556">
        <v>19</v>
      </c>
      <c r="C71" s="299">
        <v>41</v>
      </c>
      <c r="D71" s="289" t="s">
        <v>781</v>
      </c>
      <c r="E71" s="289"/>
      <c r="F71" s="298">
        <v>274</v>
      </c>
      <c r="G71" s="289" t="s">
        <v>33</v>
      </c>
      <c r="H71" s="290">
        <v>627</v>
      </c>
      <c r="I71" s="294">
        <v>7</v>
      </c>
      <c r="J71" s="294">
        <v>80</v>
      </c>
      <c r="K71" s="294">
        <v>27</v>
      </c>
      <c r="L71" s="294">
        <v>8</v>
      </c>
      <c r="M71" s="294">
        <v>58</v>
      </c>
      <c r="N71" s="294">
        <v>0</v>
      </c>
      <c r="O71" s="294">
        <v>5</v>
      </c>
      <c r="P71" s="294">
        <v>2</v>
      </c>
      <c r="Q71" s="294"/>
      <c r="R71" s="294">
        <v>158</v>
      </c>
      <c r="S71" s="294">
        <v>1</v>
      </c>
      <c r="T71" s="294">
        <v>5</v>
      </c>
      <c r="U71" s="296">
        <v>1</v>
      </c>
      <c r="V71" s="296">
        <v>3</v>
      </c>
      <c r="W71" s="296"/>
      <c r="X71" s="294">
        <v>3</v>
      </c>
      <c r="Y71" s="294"/>
      <c r="Z71" s="294"/>
      <c r="AA71" s="294"/>
      <c r="AB71" s="294"/>
      <c r="AC71" s="294">
        <v>0</v>
      </c>
      <c r="AD71" s="294">
        <v>14</v>
      </c>
      <c r="AE71" s="294">
        <f t="shared" si="6"/>
        <v>372</v>
      </c>
    </row>
    <row r="72" spans="1:31" s="286" customFormat="1" ht="16.5">
      <c r="A72" s="287">
        <v>36</v>
      </c>
      <c r="B72" s="556">
        <v>19</v>
      </c>
      <c r="C72" s="299">
        <v>41</v>
      </c>
      <c r="D72" s="289" t="s">
        <v>781</v>
      </c>
      <c r="E72" s="289"/>
      <c r="F72" s="298">
        <v>274</v>
      </c>
      <c r="G72" s="289" t="s">
        <v>34</v>
      </c>
      <c r="H72" s="290">
        <v>627</v>
      </c>
      <c r="I72" s="294">
        <v>5</v>
      </c>
      <c r="J72" s="294">
        <v>58</v>
      </c>
      <c r="K72" s="294">
        <v>29</v>
      </c>
      <c r="L72" s="294">
        <v>3</v>
      </c>
      <c r="M72" s="294">
        <v>78</v>
      </c>
      <c r="N72" s="294">
        <v>0</v>
      </c>
      <c r="O72" s="294">
        <v>7</v>
      </c>
      <c r="P72" s="294">
        <v>2</v>
      </c>
      <c r="Q72" s="294"/>
      <c r="R72" s="294">
        <v>179</v>
      </c>
      <c r="S72" s="294">
        <v>3</v>
      </c>
      <c r="T72" s="294">
        <v>3</v>
      </c>
      <c r="U72" s="296">
        <v>3</v>
      </c>
      <c r="V72" s="296">
        <v>3</v>
      </c>
      <c r="W72" s="296"/>
      <c r="X72" s="294">
        <v>4</v>
      </c>
      <c r="Y72" s="294"/>
      <c r="Z72" s="294"/>
      <c r="AA72" s="294"/>
      <c r="AB72" s="294"/>
      <c r="AC72" s="294">
        <v>0</v>
      </c>
      <c r="AD72" s="294">
        <v>8</v>
      </c>
      <c r="AE72" s="294">
        <f t="shared" si="6"/>
        <v>385</v>
      </c>
    </row>
    <row r="73" spans="1:31" s="286" customFormat="1" ht="17.25" thickBot="1">
      <c r="A73" s="287">
        <v>37</v>
      </c>
      <c r="B73" s="557">
        <v>19</v>
      </c>
      <c r="C73" s="299">
        <v>41</v>
      </c>
      <c r="D73" s="289" t="s">
        <v>781</v>
      </c>
      <c r="E73" s="289"/>
      <c r="F73" s="298">
        <v>274</v>
      </c>
      <c r="G73" s="289" t="s">
        <v>35</v>
      </c>
      <c r="H73" s="290">
        <v>627</v>
      </c>
      <c r="I73" s="294">
        <v>11</v>
      </c>
      <c r="J73" s="294">
        <v>73</v>
      </c>
      <c r="K73" s="294">
        <v>20</v>
      </c>
      <c r="L73" s="294">
        <v>5</v>
      </c>
      <c r="M73" s="294">
        <v>54</v>
      </c>
      <c r="N73" s="294">
        <v>0</v>
      </c>
      <c r="O73" s="294">
        <v>1</v>
      </c>
      <c r="P73" s="294">
        <v>0</v>
      </c>
      <c r="Q73" s="294"/>
      <c r="R73" s="294">
        <v>177</v>
      </c>
      <c r="S73" s="294">
        <v>4</v>
      </c>
      <c r="T73" s="294">
        <v>6</v>
      </c>
      <c r="U73" s="296">
        <v>1</v>
      </c>
      <c r="V73" s="296">
        <v>6</v>
      </c>
      <c r="W73" s="296"/>
      <c r="X73" s="294">
        <v>2</v>
      </c>
      <c r="Y73" s="294"/>
      <c r="Z73" s="294"/>
      <c r="AA73" s="294"/>
      <c r="AB73" s="294"/>
      <c r="AC73" s="294">
        <v>0</v>
      </c>
      <c r="AD73" s="294">
        <v>10</v>
      </c>
      <c r="AE73" s="294">
        <f t="shared" si="6"/>
        <v>370</v>
      </c>
    </row>
    <row r="74" spans="1:31" s="286" customFormat="1" ht="16.5">
      <c r="C74" s="300" t="s">
        <v>65</v>
      </c>
      <c r="D74" s="688" t="s">
        <v>66</v>
      </c>
      <c r="E74" s="688"/>
      <c r="F74" s="440"/>
      <c r="G74" s="440"/>
      <c r="H74" s="302">
        <f t="shared" ref="H74" si="7">SUM(H37:H73)</f>
        <v>19987</v>
      </c>
      <c r="I74" s="302">
        <f>SUM(I37:I73)</f>
        <v>209</v>
      </c>
      <c r="J74" s="302">
        <f t="shared" ref="J74:AD74" si="8">SUM(J37:J73)</f>
        <v>2385</v>
      </c>
      <c r="K74" s="302">
        <f t="shared" si="8"/>
        <v>672</v>
      </c>
      <c r="L74" s="302">
        <f t="shared" si="8"/>
        <v>141</v>
      </c>
      <c r="M74" s="302">
        <f t="shared" si="8"/>
        <v>3750</v>
      </c>
      <c r="N74" s="302">
        <f t="shared" si="8"/>
        <v>39</v>
      </c>
      <c r="O74" s="302">
        <f t="shared" si="8"/>
        <v>60</v>
      </c>
      <c r="P74" s="302">
        <f t="shared" si="8"/>
        <v>77</v>
      </c>
      <c r="Q74" s="302">
        <f t="shared" si="8"/>
        <v>0</v>
      </c>
      <c r="R74" s="302">
        <f t="shared" si="8"/>
        <v>5471</v>
      </c>
      <c r="S74" s="302">
        <f t="shared" si="8"/>
        <v>82</v>
      </c>
      <c r="T74" s="302">
        <f t="shared" si="8"/>
        <v>150</v>
      </c>
      <c r="U74" s="302">
        <f t="shared" si="8"/>
        <v>49</v>
      </c>
      <c r="V74" s="302">
        <f t="shared" si="8"/>
        <v>93</v>
      </c>
      <c r="W74" s="302">
        <f t="shared" si="8"/>
        <v>0</v>
      </c>
      <c r="X74" s="302">
        <f t="shared" si="8"/>
        <v>52</v>
      </c>
      <c r="Y74" s="302">
        <f t="shared" si="8"/>
        <v>0</v>
      </c>
      <c r="Z74" s="302">
        <f t="shared" si="8"/>
        <v>0</v>
      </c>
      <c r="AA74" s="302">
        <f t="shared" si="8"/>
        <v>0</v>
      </c>
      <c r="AB74" s="302">
        <f t="shared" si="8"/>
        <v>0</v>
      </c>
      <c r="AC74" s="302">
        <f t="shared" si="8"/>
        <v>5</v>
      </c>
      <c r="AD74" s="302">
        <f t="shared" si="8"/>
        <v>335</v>
      </c>
      <c r="AE74" s="302">
        <f>SUM(AE37:AE73)</f>
        <v>13570</v>
      </c>
    </row>
    <row r="75" spans="1:31" s="286" customFormat="1" ht="16.5">
      <c r="F75" s="297"/>
      <c r="G75" s="297"/>
      <c r="U75" s="286">
        <f>U74/2</f>
        <v>24.5</v>
      </c>
      <c r="V75" s="286">
        <f>V74/2</f>
        <v>46.5</v>
      </c>
    </row>
    <row r="76" spans="1:31" s="286" customFormat="1" ht="16.5">
      <c r="C76" s="300" t="s">
        <v>67</v>
      </c>
      <c r="D76" s="689" t="s">
        <v>68</v>
      </c>
      <c r="E76" s="690"/>
      <c r="F76" s="690"/>
      <c r="G76" s="691"/>
      <c r="H76" s="301" t="s">
        <v>8</v>
      </c>
      <c r="I76" s="293" t="s">
        <v>9</v>
      </c>
      <c r="J76" s="293" t="s">
        <v>10</v>
      </c>
      <c r="K76" s="293" t="s">
        <v>11</v>
      </c>
      <c r="L76" s="293" t="s">
        <v>12</v>
      </c>
      <c r="M76" s="293" t="s">
        <v>13</v>
      </c>
      <c r="N76" s="293" t="s">
        <v>14</v>
      </c>
      <c r="O76" s="293" t="s">
        <v>15</v>
      </c>
      <c r="P76" s="293" t="s">
        <v>16</v>
      </c>
      <c r="Q76" s="293" t="s">
        <v>17</v>
      </c>
      <c r="R76" s="293" t="s">
        <v>18</v>
      </c>
      <c r="S76" s="293" t="s">
        <v>19</v>
      </c>
      <c r="T76" s="293" t="s">
        <v>20</v>
      </c>
      <c r="U76" s="293" t="s">
        <v>24</v>
      </c>
      <c r="V76" s="293" t="s">
        <v>25</v>
      </c>
      <c r="W76" s="293" t="s">
        <v>26</v>
      </c>
      <c r="X76" s="293" t="s">
        <v>27</v>
      </c>
      <c r="Y76" s="293" t="s">
        <v>28</v>
      </c>
      <c r="Z76" s="293" t="s">
        <v>29</v>
      </c>
      <c r="AA76" s="293" t="s">
        <v>30</v>
      </c>
      <c r="AB76" s="293" t="s">
        <v>31</v>
      </c>
    </row>
    <row r="77" spans="1:31" s="286" customFormat="1" ht="16.5">
      <c r="D77" s="692"/>
      <c r="E77" s="693"/>
      <c r="F77" s="693"/>
      <c r="G77" s="694"/>
      <c r="H77" s="294">
        <f>H74</f>
        <v>19987</v>
      </c>
      <c r="I77" s="294">
        <f>I74+24</f>
        <v>233</v>
      </c>
      <c r="J77" s="294">
        <f>J74+47</f>
        <v>2432</v>
      </c>
      <c r="K77" s="294">
        <f>K74+25</f>
        <v>697</v>
      </c>
      <c r="L77" s="294">
        <f>L74+46</f>
        <v>187</v>
      </c>
      <c r="M77" s="294">
        <f t="shared" ref="M77:T77" si="9">M74</f>
        <v>3750</v>
      </c>
      <c r="N77" s="294">
        <f t="shared" si="9"/>
        <v>39</v>
      </c>
      <c r="O77" s="294">
        <f t="shared" si="9"/>
        <v>60</v>
      </c>
      <c r="P77" s="294">
        <f t="shared" si="9"/>
        <v>77</v>
      </c>
      <c r="Q77" s="294">
        <f t="shared" si="9"/>
        <v>0</v>
      </c>
      <c r="R77" s="294">
        <f t="shared" si="9"/>
        <v>5471</v>
      </c>
      <c r="S77" s="294">
        <f t="shared" si="9"/>
        <v>82</v>
      </c>
      <c r="T77" s="294">
        <f t="shared" si="9"/>
        <v>150</v>
      </c>
      <c r="U77" s="294">
        <v>52</v>
      </c>
      <c r="V77" s="294">
        <f>Y37</f>
        <v>0</v>
      </c>
      <c r="W77" s="294">
        <f>Z37</f>
        <v>0</v>
      </c>
      <c r="X77" s="294">
        <f>AA37</f>
        <v>0</v>
      </c>
      <c r="Y77" s="294">
        <f>AB37</f>
        <v>0</v>
      </c>
      <c r="Z77" s="294">
        <f>AC74</f>
        <v>5</v>
      </c>
      <c r="AA77" s="294">
        <f>AD74</f>
        <v>335</v>
      </c>
      <c r="AB77" s="294">
        <f>SUM(I77:AA77)</f>
        <v>13570</v>
      </c>
    </row>
    <row r="78" spans="1:31" s="286" customFormat="1" ht="16.5">
      <c r="F78" s="297"/>
      <c r="G78" s="297"/>
    </row>
    <row r="79" spans="1:31" s="286" customFormat="1" ht="30.75" customHeight="1">
      <c r="C79" s="300" t="s">
        <v>69</v>
      </c>
      <c r="D79" s="695" t="s">
        <v>70</v>
      </c>
      <c r="E79" s="695"/>
      <c r="F79" s="695"/>
      <c r="G79" s="695"/>
      <c r="H79" s="301" t="s">
        <v>8</v>
      </c>
      <c r="I79" s="696" t="s">
        <v>71</v>
      </c>
      <c r="J79" s="696"/>
      <c r="K79" s="696" t="s">
        <v>72</v>
      </c>
      <c r="L79" s="696"/>
      <c r="M79" s="293" t="s">
        <v>13</v>
      </c>
      <c r="N79" s="293" t="s">
        <v>14</v>
      </c>
      <c r="O79" s="293" t="s">
        <v>15</v>
      </c>
      <c r="P79" s="293" t="s">
        <v>16</v>
      </c>
      <c r="Q79" s="293" t="s">
        <v>17</v>
      </c>
      <c r="R79" s="293" t="s">
        <v>18</v>
      </c>
      <c r="S79" s="293" t="s">
        <v>19</v>
      </c>
      <c r="T79" s="293" t="s">
        <v>20</v>
      </c>
      <c r="U79" s="293" t="s">
        <v>24</v>
      </c>
      <c r="V79" s="293" t="s">
        <v>25</v>
      </c>
      <c r="W79" s="293" t="s">
        <v>26</v>
      </c>
      <c r="X79" s="293" t="s">
        <v>27</v>
      </c>
      <c r="Y79" s="293" t="s">
        <v>28</v>
      </c>
      <c r="Z79" s="293" t="s">
        <v>29</v>
      </c>
      <c r="AA79" s="293" t="s">
        <v>30</v>
      </c>
      <c r="AB79" s="293" t="s">
        <v>31</v>
      </c>
    </row>
    <row r="80" spans="1:31" s="286" customFormat="1" ht="16.5">
      <c r="D80" s="695"/>
      <c r="E80" s="695"/>
      <c r="F80" s="695"/>
      <c r="G80" s="695"/>
      <c r="H80" s="294">
        <f>H74</f>
        <v>19987</v>
      </c>
      <c r="I80" s="697">
        <f>I77+K77</f>
        <v>930</v>
      </c>
      <c r="J80" s="697"/>
      <c r="K80" s="697">
        <f>J77+L77</f>
        <v>2619</v>
      </c>
      <c r="L80" s="697"/>
      <c r="M80" s="294">
        <f>M77</f>
        <v>3750</v>
      </c>
      <c r="N80" s="294">
        <f t="shared" ref="N80:S80" si="10">N77</f>
        <v>39</v>
      </c>
      <c r="O80" s="294">
        <f t="shared" si="10"/>
        <v>60</v>
      </c>
      <c r="P80" s="294">
        <f t="shared" si="10"/>
        <v>77</v>
      </c>
      <c r="Q80" s="294" t="s">
        <v>799</v>
      </c>
      <c r="R80" s="294">
        <f t="shared" si="10"/>
        <v>5471</v>
      </c>
      <c r="S80" s="294">
        <f t="shared" si="10"/>
        <v>82</v>
      </c>
      <c r="T80" s="294">
        <f>T77</f>
        <v>150</v>
      </c>
      <c r="U80" s="294">
        <f>U77</f>
        <v>52</v>
      </c>
      <c r="V80" s="294">
        <f t="shared" ref="V80:Y80" si="11">V77</f>
        <v>0</v>
      </c>
      <c r="W80" s="294">
        <f t="shared" si="11"/>
        <v>0</v>
      </c>
      <c r="X80" s="294">
        <f t="shared" si="11"/>
        <v>0</v>
      </c>
      <c r="Y80" s="294">
        <f t="shared" si="11"/>
        <v>0</v>
      </c>
      <c r="Z80" s="294">
        <f>Z77</f>
        <v>5</v>
      </c>
      <c r="AA80" s="294">
        <f>AA77</f>
        <v>335</v>
      </c>
      <c r="AB80" s="294">
        <f>SUM(I80:AA80)</f>
        <v>13570</v>
      </c>
    </row>
    <row r="81" spans="1:31" s="283" customFormat="1"/>
    <row r="82" spans="1:31" s="283" customFormat="1">
      <c r="D82" s="283" t="s">
        <v>833</v>
      </c>
    </row>
    <row r="83" spans="1:31" s="39" customFormat="1" ht="16.5">
      <c r="A83" s="28">
        <v>5</v>
      </c>
      <c r="B83" s="661">
        <v>19</v>
      </c>
      <c r="C83" s="30">
        <v>41</v>
      </c>
      <c r="D83" s="401" t="s">
        <v>781</v>
      </c>
      <c r="E83" s="401"/>
      <c r="F83" s="662">
        <v>259</v>
      </c>
      <c r="G83" s="401" t="s">
        <v>34</v>
      </c>
      <c r="H83" s="663">
        <v>469</v>
      </c>
      <c r="I83" s="39">
        <v>3</v>
      </c>
      <c r="J83" s="39">
        <v>48</v>
      </c>
      <c r="K83" s="39">
        <v>9</v>
      </c>
      <c r="L83" s="39">
        <v>3</v>
      </c>
      <c r="M83" s="39">
        <v>2</v>
      </c>
      <c r="N83" s="39">
        <v>0</v>
      </c>
      <c r="O83" s="39">
        <v>0</v>
      </c>
      <c r="P83" s="39">
        <v>2</v>
      </c>
      <c r="R83" s="39">
        <v>127</v>
      </c>
      <c r="S83" s="39">
        <v>1</v>
      </c>
      <c r="T83" s="39">
        <v>3</v>
      </c>
      <c r="U83" s="401">
        <v>0</v>
      </c>
      <c r="V83" s="401">
        <v>2</v>
      </c>
      <c r="W83" s="401"/>
      <c r="X83" s="39">
        <v>0</v>
      </c>
      <c r="AC83" s="39">
        <v>0</v>
      </c>
      <c r="AD83" s="39">
        <v>18</v>
      </c>
      <c r="AE83" s="39">
        <f t="shared" ref="AE83" si="12">SUM(I83:AD83)</f>
        <v>218</v>
      </c>
    </row>
    <row r="84" spans="1:31" s="39" customFormat="1" ht="16.5">
      <c r="A84" s="665"/>
      <c r="B84" s="666"/>
      <c r="C84" s="667"/>
      <c r="D84" s="668"/>
      <c r="E84" s="668"/>
      <c r="F84" s="669"/>
      <c r="G84" s="668"/>
      <c r="H84" s="670"/>
      <c r="I84" s="671"/>
      <c r="J84" s="671"/>
      <c r="K84" s="671"/>
      <c r="L84" s="671"/>
      <c r="M84" s="671"/>
      <c r="N84" s="671"/>
      <c r="O84" s="671"/>
      <c r="P84" s="671"/>
      <c r="Q84" s="671"/>
      <c r="R84" s="671"/>
      <c r="S84" s="671"/>
      <c r="T84" s="671"/>
      <c r="U84" s="668"/>
      <c r="V84" s="668"/>
      <c r="W84" s="668"/>
      <c r="X84" s="671"/>
      <c r="Y84" s="671"/>
      <c r="Z84" s="671"/>
      <c r="AA84" s="671"/>
      <c r="AB84" s="671"/>
      <c r="AC84" s="671"/>
      <c r="AD84" s="671"/>
      <c r="AE84" s="671"/>
    </row>
    <row r="85" spans="1:31" s="189" customFormat="1" ht="16.5">
      <c r="A85" s="194" t="s">
        <v>1</v>
      </c>
      <c r="B85" s="188" t="s">
        <v>2</v>
      </c>
      <c r="C85" s="195" t="s">
        <v>3</v>
      </c>
      <c r="D85" s="194" t="s">
        <v>4</v>
      </c>
      <c r="E85" s="194" t="s">
        <v>5</v>
      </c>
      <c r="F85" s="187" t="s">
        <v>6</v>
      </c>
      <c r="G85" s="187" t="s">
        <v>7</v>
      </c>
      <c r="H85" s="187" t="s">
        <v>8</v>
      </c>
      <c r="I85" s="196" t="s">
        <v>9</v>
      </c>
      <c r="J85" s="196" t="s">
        <v>10</v>
      </c>
      <c r="K85" s="196" t="s">
        <v>11</v>
      </c>
      <c r="L85" s="196" t="s">
        <v>12</v>
      </c>
      <c r="M85" s="196" t="s">
        <v>13</v>
      </c>
      <c r="N85" s="196" t="s">
        <v>14</v>
      </c>
      <c r="O85" s="196" t="s">
        <v>15</v>
      </c>
      <c r="P85" s="196" t="s">
        <v>16</v>
      </c>
      <c r="Q85" s="196" t="s">
        <v>17</v>
      </c>
      <c r="R85" s="196" t="s">
        <v>18</v>
      </c>
      <c r="S85" s="196" t="s">
        <v>19</v>
      </c>
      <c r="T85" s="196" t="s">
        <v>20</v>
      </c>
      <c r="U85" s="198" t="s">
        <v>21</v>
      </c>
      <c r="V85" s="198" t="s">
        <v>22</v>
      </c>
      <c r="W85" s="198" t="s">
        <v>23</v>
      </c>
      <c r="X85" s="196" t="s">
        <v>24</v>
      </c>
      <c r="Y85" s="196" t="s">
        <v>25</v>
      </c>
      <c r="Z85" s="196" t="s">
        <v>26</v>
      </c>
      <c r="AA85" s="196" t="s">
        <v>27</v>
      </c>
      <c r="AB85" s="196" t="s">
        <v>28</v>
      </c>
      <c r="AC85" s="196" t="s">
        <v>29</v>
      </c>
      <c r="AD85" s="196" t="s">
        <v>30</v>
      </c>
      <c r="AE85" s="196" t="s">
        <v>31</v>
      </c>
    </row>
    <row r="86" spans="1:31" s="189" customFormat="1" ht="16.5">
      <c r="A86" s="190">
        <v>1</v>
      </c>
      <c r="B86" s="191">
        <v>19</v>
      </c>
      <c r="C86" s="202">
        <v>2</v>
      </c>
      <c r="D86" s="192" t="s">
        <v>382</v>
      </c>
      <c r="E86" s="192"/>
      <c r="F86" s="201">
        <v>669</v>
      </c>
      <c r="G86" s="192" t="s">
        <v>33</v>
      </c>
      <c r="H86" s="193">
        <v>655</v>
      </c>
      <c r="I86" s="197">
        <v>50</v>
      </c>
      <c r="J86" s="197">
        <v>91</v>
      </c>
      <c r="K86" s="197">
        <v>14</v>
      </c>
      <c r="L86" s="197">
        <v>1</v>
      </c>
      <c r="M86" s="197">
        <v>44</v>
      </c>
      <c r="N86" s="197">
        <v>8</v>
      </c>
      <c r="O86" s="197">
        <v>1</v>
      </c>
      <c r="P86" s="197">
        <v>3</v>
      </c>
      <c r="Q86" s="197">
        <v>2</v>
      </c>
      <c r="R86" s="197">
        <v>65</v>
      </c>
      <c r="S86" s="197"/>
      <c r="T86" s="197">
        <v>2</v>
      </c>
      <c r="U86" s="199">
        <v>3</v>
      </c>
      <c r="V86" s="199">
        <v>3</v>
      </c>
      <c r="W86" s="199"/>
      <c r="X86" s="197">
        <v>3</v>
      </c>
      <c r="Y86" s="197"/>
      <c r="Z86" s="197"/>
      <c r="AA86" s="197"/>
      <c r="AB86" s="197"/>
      <c r="AC86" s="197">
        <v>0</v>
      </c>
      <c r="AD86" s="197">
        <v>12</v>
      </c>
      <c r="AE86" s="197">
        <f>SUM(I86:AD86)</f>
        <v>302</v>
      </c>
    </row>
    <row r="87" spans="1:31" s="189" customFormat="1" ht="16.5">
      <c r="A87" s="190">
        <v>2</v>
      </c>
      <c r="B87" s="191">
        <v>19</v>
      </c>
      <c r="C87" s="202">
        <v>2</v>
      </c>
      <c r="D87" s="192" t="s">
        <v>382</v>
      </c>
      <c r="E87" s="192"/>
      <c r="F87" s="201">
        <v>669</v>
      </c>
      <c r="G87" s="182" t="s">
        <v>34</v>
      </c>
      <c r="H87" s="193">
        <v>654</v>
      </c>
      <c r="I87" s="197">
        <v>54</v>
      </c>
      <c r="J87" s="197">
        <v>92</v>
      </c>
      <c r="K87" s="197">
        <v>8</v>
      </c>
      <c r="L87" s="197">
        <v>2</v>
      </c>
      <c r="M87" s="197">
        <v>36</v>
      </c>
      <c r="N87" s="197">
        <v>1</v>
      </c>
      <c r="O87" s="197">
        <v>5</v>
      </c>
      <c r="P87" s="197">
        <v>4</v>
      </c>
      <c r="Q87" s="197">
        <v>1</v>
      </c>
      <c r="R87" s="197">
        <v>60</v>
      </c>
      <c r="S87" s="197"/>
      <c r="T87" s="197">
        <v>1</v>
      </c>
      <c r="U87" s="199">
        <v>3</v>
      </c>
      <c r="V87" s="199">
        <v>0</v>
      </c>
      <c r="W87" s="199"/>
      <c r="X87" s="197">
        <v>3</v>
      </c>
      <c r="Y87" s="197"/>
      <c r="Z87" s="197"/>
      <c r="AA87" s="197"/>
      <c r="AB87" s="197"/>
      <c r="AC87" s="197">
        <v>0</v>
      </c>
      <c r="AD87" s="197">
        <v>9</v>
      </c>
      <c r="AE87" s="197">
        <f t="shared" ref="AE87:AE150" si="13">SUM(I87:AD87)</f>
        <v>279</v>
      </c>
    </row>
    <row r="88" spans="1:31" s="189" customFormat="1" ht="16.5">
      <c r="A88" s="190">
        <v>3</v>
      </c>
      <c r="B88" s="191">
        <v>19</v>
      </c>
      <c r="C88" s="202">
        <v>2</v>
      </c>
      <c r="D88" s="192" t="s">
        <v>382</v>
      </c>
      <c r="E88" s="192"/>
      <c r="F88" s="201">
        <v>669</v>
      </c>
      <c r="G88" s="182" t="s">
        <v>35</v>
      </c>
      <c r="H88" s="193">
        <v>654</v>
      </c>
      <c r="I88" s="197">
        <v>73</v>
      </c>
      <c r="J88" s="197">
        <v>97</v>
      </c>
      <c r="K88" s="197">
        <v>14</v>
      </c>
      <c r="L88" s="197">
        <v>0</v>
      </c>
      <c r="M88" s="197">
        <v>32</v>
      </c>
      <c r="N88" s="197">
        <v>3</v>
      </c>
      <c r="O88" s="197">
        <v>10</v>
      </c>
      <c r="P88" s="197">
        <v>6</v>
      </c>
      <c r="Q88" s="197">
        <v>2</v>
      </c>
      <c r="R88" s="197">
        <v>52</v>
      </c>
      <c r="S88" s="197"/>
      <c r="T88" s="197">
        <v>0</v>
      </c>
      <c r="U88" s="199">
        <v>2</v>
      </c>
      <c r="V88" s="199">
        <v>0</v>
      </c>
      <c r="W88" s="199"/>
      <c r="X88" s="197">
        <v>4</v>
      </c>
      <c r="Y88" s="197"/>
      <c r="Z88" s="197"/>
      <c r="AA88" s="197"/>
      <c r="AB88" s="197"/>
      <c r="AC88" s="197">
        <v>0</v>
      </c>
      <c r="AD88" s="197">
        <v>16</v>
      </c>
      <c r="AE88" s="197">
        <f t="shared" si="13"/>
        <v>311</v>
      </c>
    </row>
    <row r="89" spans="1:31" s="189" customFormat="1" ht="16.5">
      <c r="A89" s="190">
        <v>4</v>
      </c>
      <c r="B89" s="191">
        <v>19</v>
      </c>
      <c r="C89" s="202">
        <v>2</v>
      </c>
      <c r="D89" s="192" t="s">
        <v>382</v>
      </c>
      <c r="E89" s="192"/>
      <c r="F89" s="201">
        <v>669</v>
      </c>
      <c r="G89" s="182" t="s">
        <v>199</v>
      </c>
      <c r="H89" s="193">
        <v>654</v>
      </c>
      <c r="I89" s="197">
        <v>56</v>
      </c>
      <c r="J89" s="197">
        <v>85</v>
      </c>
      <c r="K89" s="197">
        <v>12</v>
      </c>
      <c r="L89" s="197">
        <v>2</v>
      </c>
      <c r="M89" s="197">
        <v>33</v>
      </c>
      <c r="N89" s="197">
        <v>2</v>
      </c>
      <c r="O89" s="197">
        <v>2</v>
      </c>
      <c r="P89" s="197">
        <v>3</v>
      </c>
      <c r="Q89" s="197">
        <v>1</v>
      </c>
      <c r="R89" s="197">
        <v>69</v>
      </c>
      <c r="S89" s="197"/>
      <c r="T89" s="197">
        <v>2</v>
      </c>
      <c r="U89" s="199">
        <v>3</v>
      </c>
      <c r="V89" s="199">
        <v>3</v>
      </c>
      <c r="W89" s="199"/>
      <c r="X89" s="197">
        <v>5</v>
      </c>
      <c r="Y89" s="197"/>
      <c r="Z89" s="197"/>
      <c r="AA89" s="197"/>
      <c r="AB89" s="197"/>
      <c r="AC89" s="197">
        <v>0</v>
      </c>
      <c r="AD89" s="197">
        <v>8</v>
      </c>
      <c r="AE89" s="197">
        <f t="shared" si="13"/>
        <v>286</v>
      </c>
    </row>
    <row r="90" spans="1:31" s="189" customFormat="1" ht="16.5">
      <c r="A90" s="190">
        <v>5</v>
      </c>
      <c r="B90" s="191">
        <v>19</v>
      </c>
      <c r="C90" s="202">
        <v>2</v>
      </c>
      <c r="D90" s="192" t="s">
        <v>382</v>
      </c>
      <c r="E90" s="192"/>
      <c r="F90" s="201">
        <v>669</v>
      </c>
      <c r="G90" s="182" t="s">
        <v>337</v>
      </c>
      <c r="H90" s="193">
        <v>654</v>
      </c>
      <c r="I90" s="197">
        <v>78</v>
      </c>
      <c r="J90" s="197">
        <v>95</v>
      </c>
      <c r="K90" s="197">
        <v>17</v>
      </c>
      <c r="L90" s="197">
        <v>2</v>
      </c>
      <c r="M90" s="197">
        <v>36</v>
      </c>
      <c r="N90" s="197">
        <v>1</v>
      </c>
      <c r="O90" s="197">
        <v>4</v>
      </c>
      <c r="P90" s="197">
        <v>2</v>
      </c>
      <c r="Q90" s="197">
        <v>0</v>
      </c>
      <c r="R90" s="197">
        <v>48</v>
      </c>
      <c r="S90" s="197"/>
      <c r="T90" s="197">
        <v>3</v>
      </c>
      <c r="U90" s="199">
        <v>5</v>
      </c>
      <c r="V90" s="199">
        <v>4</v>
      </c>
      <c r="W90" s="199"/>
      <c r="X90" s="197">
        <v>5</v>
      </c>
      <c r="Y90" s="197"/>
      <c r="Z90" s="197"/>
      <c r="AA90" s="197"/>
      <c r="AB90" s="197"/>
      <c r="AC90" s="197">
        <v>0</v>
      </c>
      <c r="AD90" s="197">
        <v>5</v>
      </c>
      <c r="AE90" s="197">
        <f t="shared" si="13"/>
        <v>305</v>
      </c>
    </row>
    <row r="91" spans="1:31" s="189" customFormat="1" ht="16.5">
      <c r="A91" s="190">
        <v>6</v>
      </c>
      <c r="B91" s="191">
        <v>19</v>
      </c>
      <c r="C91" s="202">
        <v>2</v>
      </c>
      <c r="D91" s="192" t="s">
        <v>382</v>
      </c>
      <c r="E91" s="192"/>
      <c r="F91" s="201">
        <v>669</v>
      </c>
      <c r="G91" s="182" t="s">
        <v>338</v>
      </c>
      <c r="H91" s="193">
        <v>654</v>
      </c>
      <c r="I91" s="197">
        <v>67</v>
      </c>
      <c r="J91" s="197">
        <v>85</v>
      </c>
      <c r="K91" s="197">
        <v>16</v>
      </c>
      <c r="L91" s="197">
        <v>3</v>
      </c>
      <c r="M91" s="197">
        <v>46</v>
      </c>
      <c r="N91" s="197">
        <v>2</v>
      </c>
      <c r="O91" s="197">
        <v>10</v>
      </c>
      <c r="P91" s="197">
        <v>4</v>
      </c>
      <c r="Q91" s="197">
        <v>1</v>
      </c>
      <c r="R91" s="197">
        <v>46</v>
      </c>
      <c r="S91" s="197"/>
      <c r="T91" s="197">
        <v>1</v>
      </c>
      <c r="U91" s="199">
        <v>7</v>
      </c>
      <c r="V91" s="199">
        <v>1</v>
      </c>
      <c r="W91" s="199"/>
      <c r="X91" s="197">
        <v>8</v>
      </c>
      <c r="Y91" s="197"/>
      <c r="Z91" s="197"/>
      <c r="AA91" s="197"/>
      <c r="AB91" s="197"/>
      <c r="AC91" s="197">
        <v>0</v>
      </c>
      <c r="AD91" s="197">
        <v>5</v>
      </c>
      <c r="AE91" s="197">
        <f t="shared" si="13"/>
        <v>302</v>
      </c>
    </row>
    <row r="92" spans="1:31" s="189" customFormat="1" ht="16.5">
      <c r="A92" s="190">
        <v>7</v>
      </c>
      <c r="B92" s="191">
        <v>19</v>
      </c>
      <c r="C92" s="202">
        <v>2</v>
      </c>
      <c r="D92" s="192" t="s">
        <v>382</v>
      </c>
      <c r="E92" s="192"/>
      <c r="F92" s="201">
        <v>670</v>
      </c>
      <c r="G92" s="192" t="s">
        <v>33</v>
      </c>
      <c r="H92" s="193">
        <v>701</v>
      </c>
      <c r="I92" s="197">
        <v>50</v>
      </c>
      <c r="J92" s="197">
        <v>90</v>
      </c>
      <c r="K92" s="197">
        <v>17</v>
      </c>
      <c r="L92" s="197">
        <v>0</v>
      </c>
      <c r="M92" s="197">
        <v>50</v>
      </c>
      <c r="N92" s="197">
        <v>4</v>
      </c>
      <c r="O92" s="197">
        <v>18</v>
      </c>
      <c r="P92" s="197">
        <v>6</v>
      </c>
      <c r="Q92" s="197">
        <v>1</v>
      </c>
      <c r="R92" s="197">
        <v>41</v>
      </c>
      <c r="S92" s="197"/>
      <c r="T92" s="197">
        <v>1</v>
      </c>
      <c r="U92" s="199">
        <v>5</v>
      </c>
      <c r="V92" s="199">
        <v>3</v>
      </c>
      <c r="W92" s="199"/>
      <c r="X92" s="197">
        <v>8</v>
      </c>
      <c r="Y92" s="197"/>
      <c r="Z92" s="197"/>
      <c r="AA92" s="197"/>
      <c r="AB92" s="197"/>
      <c r="AC92" s="197">
        <v>0</v>
      </c>
      <c r="AD92" s="197">
        <v>9</v>
      </c>
      <c r="AE92" s="197">
        <f t="shared" si="13"/>
        <v>303</v>
      </c>
    </row>
    <row r="93" spans="1:31" s="189" customFormat="1" ht="16.5">
      <c r="A93" s="190">
        <v>8</v>
      </c>
      <c r="B93" s="191">
        <v>19</v>
      </c>
      <c r="C93" s="202">
        <v>2</v>
      </c>
      <c r="D93" s="192" t="s">
        <v>382</v>
      </c>
      <c r="E93" s="192"/>
      <c r="F93" s="201">
        <v>670</v>
      </c>
      <c r="G93" s="182" t="s">
        <v>34</v>
      </c>
      <c r="H93" s="193">
        <v>701</v>
      </c>
      <c r="I93" s="197">
        <v>76</v>
      </c>
      <c r="J93" s="197">
        <v>86</v>
      </c>
      <c r="K93" s="197">
        <v>16</v>
      </c>
      <c r="L93" s="197">
        <v>2</v>
      </c>
      <c r="M93" s="197">
        <v>45</v>
      </c>
      <c r="N93" s="197">
        <v>2</v>
      </c>
      <c r="O93" s="197">
        <v>6</v>
      </c>
      <c r="P93" s="197">
        <v>7</v>
      </c>
      <c r="Q93" s="197">
        <v>1</v>
      </c>
      <c r="R93" s="197">
        <v>74</v>
      </c>
      <c r="S93" s="197"/>
      <c r="T93" s="197">
        <v>3</v>
      </c>
      <c r="U93" s="199">
        <v>4</v>
      </c>
      <c r="V93" s="199">
        <v>0</v>
      </c>
      <c r="W93" s="199"/>
      <c r="X93" s="197">
        <v>8</v>
      </c>
      <c r="Y93" s="197"/>
      <c r="Z93" s="197"/>
      <c r="AA93" s="197"/>
      <c r="AB93" s="197"/>
      <c r="AC93" s="197">
        <v>0</v>
      </c>
      <c r="AD93" s="197">
        <v>15</v>
      </c>
      <c r="AE93" s="197">
        <f t="shared" si="13"/>
        <v>345</v>
      </c>
    </row>
    <row r="94" spans="1:31" s="189" customFormat="1" ht="16.5">
      <c r="A94" s="190">
        <v>9</v>
      </c>
      <c r="B94" s="191">
        <v>19</v>
      </c>
      <c r="C94" s="202">
        <v>2</v>
      </c>
      <c r="D94" s="192" t="s">
        <v>382</v>
      </c>
      <c r="E94" s="192"/>
      <c r="F94" s="201">
        <v>670</v>
      </c>
      <c r="G94" s="182" t="s">
        <v>35</v>
      </c>
      <c r="H94" s="193">
        <v>700</v>
      </c>
      <c r="I94" s="197">
        <v>72</v>
      </c>
      <c r="J94" s="197">
        <v>84</v>
      </c>
      <c r="K94" s="197">
        <v>14</v>
      </c>
      <c r="L94" s="197">
        <v>2</v>
      </c>
      <c r="M94" s="197">
        <v>48</v>
      </c>
      <c r="N94" s="197">
        <v>6</v>
      </c>
      <c r="O94" s="197">
        <v>6</v>
      </c>
      <c r="P94" s="197">
        <v>8</v>
      </c>
      <c r="Q94" s="197">
        <v>2</v>
      </c>
      <c r="R94" s="197">
        <v>66</v>
      </c>
      <c r="S94" s="197"/>
      <c r="T94" s="197">
        <v>1</v>
      </c>
      <c r="U94" s="199">
        <v>2</v>
      </c>
      <c r="V94" s="199">
        <v>4</v>
      </c>
      <c r="W94" s="199"/>
      <c r="X94" s="197">
        <v>10</v>
      </c>
      <c r="Y94" s="197"/>
      <c r="Z94" s="197"/>
      <c r="AA94" s="197"/>
      <c r="AB94" s="197"/>
      <c r="AC94" s="197">
        <v>0</v>
      </c>
      <c r="AD94" s="197">
        <v>8</v>
      </c>
      <c r="AE94" s="197">
        <f t="shared" si="13"/>
        <v>333</v>
      </c>
    </row>
    <row r="95" spans="1:31" s="189" customFormat="1" ht="16.5">
      <c r="A95" s="190">
        <v>10</v>
      </c>
      <c r="B95" s="191">
        <v>19</v>
      </c>
      <c r="C95" s="202">
        <v>2</v>
      </c>
      <c r="D95" s="192" t="s">
        <v>382</v>
      </c>
      <c r="E95" s="192"/>
      <c r="F95" s="201">
        <v>670</v>
      </c>
      <c r="G95" s="182" t="s">
        <v>199</v>
      </c>
      <c r="H95" s="193">
        <v>700</v>
      </c>
      <c r="I95" s="197">
        <v>84</v>
      </c>
      <c r="J95" s="197">
        <v>100</v>
      </c>
      <c r="K95" s="197">
        <v>11</v>
      </c>
      <c r="L95" s="197">
        <v>2</v>
      </c>
      <c r="M95" s="197">
        <v>32</v>
      </c>
      <c r="N95" s="197">
        <v>1</v>
      </c>
      <c r="O95" s="197">
        <v>3</v>
      </c>
      <c r="P95" s="197">
        <v>9</v>
      </c>
      <c r="Q95" s="197">
        <v>0</v>
      </c>
      <c r="R95" s="197">
        <v>54</v>
      </c>
      <c r="S95" s="197"/>
      <c r="T95" s="197">
        <v>2</v>
      </c>
      <c r="U95" s="199">
        <v>5</v>
      </c>
      <c r="V95" s="199">
        <v>3</v>
      </c>
      <c r="W95" s="199"/>
      <c r="X95" s="197">
        <v>9</v>
      </c>
      <c r="Y95" s="197"/>
      <c r="Z95" s="197"/>
      <c r="AA95" s="197"/>
      <c r="AB95" s="197"/>
      <c r="AC95" s="197">
        <v>1</v>
      </c>
      <c r="AD95" s="197">
        <v>7</v>
      </c>
      <c r="AE95" s="197">
        <f t="shared" si="13"/>
        <v>323</v>
      </c>
    </row>
    <row r="96" spans="1:31" s="189" customFormat="1" ht="16.5">
      <c r="A96" s="190">
        <v>11</v>
      </c>
      <c r="B96" s="191">
        <v>19</v>
      </c>
      <c r="C96" s="202">
        <v>2</v>
      </c>
      <c r="D96" s="192" t="s">
        <v>382</v>
      </c>
      <c r="E96" s="192"/>
      <c r="F96" s="201">
        <v>671</v>
      </c>
      <c r="G96" s="192" t="s">
        <v>33</v>
      </c>
      <c r="H96" s="193">
        <v>711</v>
      </c>
      <c r="I96" s="197">
        <v>53</v>
      </c>
      <c r="J96" s="197">
        <v>106</v>
      </c>
      <c r="K96" s="197">
        <v>14</v>
      </c>
      <c r="L96" s="197">
        <v>2</v>
      </c>
      <c r="M96" s="197">
        <v>45</v>
      </c>
      <c r="N96" s="197">
        <v>3</v>
      </c>
      <c r="O96" s="197">
        <v>6</v>
      </c>
      <c r="P96" s="197">
        <v>6</v>
      </c>
      <c r="Q96" s="197">
        <v>1</v>
      </c>
      <c r="R96" s="197">
        <v>79</v>
      </c>
      <c r="S96" s="197"/>
      <c r="T96" s="197">
        <v>6</v>
      </c>
      <c r="U96" s="199">
        <v>3</v>
      </c>
      <c r="V96" s="199">
        <v>2</v>
      </c>
      <c r="W96" s="199"/>
      <c r="X96" s="197">
        <v>10</v>
      </c>
      <c r="Y96" s="197"/>
      <c r="Z96" s="197"/>
      <c r="AA96" s="197"/>
      <c r="AB96" s="197"/>
      <c r="AC96" s="197">
        <v>1</v>
      </c>
      <c r="AD96" s="197">
        <v>20</v>
      </c>
      <c r="AE96" s="197">
        <f t="shared" si="13"/>
        <v>357</v>
      </c>
    </row>
    <row r="97" spans="1:31" s="189" customFormat="1" ht="16.5">
      <c r="A97" s="190">
        <v>12</v>
      </c>
      <c r="B97" s="191">
        <v>19</v>
      </c>
      <c r="C97" s="202">
        <v>2</v>
      </c>
      <c r="D97" s="192" t="s">
        <v>382</v>
      </c>
      <c r="E97" s="192"/>
      <c r="F97" s="201">
        <v>671</v>
      </c>
      <c r="G97" s="182" t="s">
        <v>34</v>
      </c>
      <c r="H97" s="193">
        <v>711</v>
      </c>
      <c r="I97" s="197">
        <v>51</v>
      </c>
      <c r="J97" s="197">
        <v>135</v>
      </c>
      <c r="K97" s="197">
        <v>8</v>
      </c>
      <c r="L97" s="197">
        <v>2</v>
      </c>
      <c r="M97" s="197">
        <v>42</v>
      </c>
      <c r="N97" s="197">
        <v>3</v>
      </c>
      <c r="O97" s="197">
        <v>9</v>
      </c>
      <c r="P97" s="197">
        <v>3</v>
      </c>
      <c r="Q97" s="197">
        <v>0</v>
      </c>
      <c r="R97" s="197">
        <v>73</v>
      </c>
      <c r="S97" s="197"/>
      <c r="T97" s="197">
        <v>6</v>
      </c>
      <c r="U97" s="199">
        <v>5</v>
      </c>
      <c r="V97" s="199">
        <v>3</v>
      </c>
      <c r="W97" s="199"/>
      <c r="X97" s="197">
        <v>9</v>
      </c>
      <c r="Y97" s="197"/>
      <c r="Z97" s="197"/>
      <c r="AA97" s="197"/>
      <c r="AB97" s="197"/>
      <c r="AC97" s="197">
        <v>0</v>
      </c>
      <c r="AD97" s="197">
        <v>2</v>
      </c>
      <c r="AE97" s="197">
        <f t="shared" si="13"/>
        <v>351</v>
      </c>
    </row>
    <row r="98" spans="1:31" s="189" customFormat="1" ht="16.5">
      <c r="A98" s="190">
        <v>12</v>
      </c>
      <c r="B98" s="191">
        <v>19</v>
      </c>
      <c r="C98" s="202">
        <v>2</v>
      </c>
      <c r="D98" s="192" t="s">
        <v>382</v>
      </c>
      <c r="E98" s="192"/>
      <c r="F98" s="201">
        <v>672</v>
      </c>
      <c r="G98" s="192" t="s">
        <v>33</v>
      </c>
      <c r="H98" s="193">
        <v>585</v>
      </c>
      <c r="I98" s="197">
        <v>46</v>
      </c>
      <c r="J98" s="197">
        <v>64</v>
      </c>
      <c r="K98" s="197">
        <v>31</v>
      </c>
      <c r="L98" s="197">
        <v>3</v>
      </c>
      <c r="M98" s="197">
        <v>28</v>
      </c>
      <c r="N98" s="197">
        <v>5</v>
      </c>
      <c r="O98" s="197">
        <v>11</v>
      </c>
      <c r="P98" s="197">
        <v>2</v>
      </c>
      <c r="Q98" s="197">
        <v>0</v>
      </c>
      <c r="R98" s="197">
        <v>31</v>
      </c>
      <c r="S98" s="197"/>
      <c r="T98" s="197">
        <v>1</v>
      </c>
      <c r="U98" s="199">
        <v>1</v>
      </c>
      <c r="V98" s="199">
        <v>5</v>
      </c>
      <c r="W98" s="199"/>
      <c r="X98" s="197">
        <v>18</v>
      </c>
      <c r="Y98" s="197"/>
      <c r="Z98" s="197"/>
      <c r="AA98" s="197"/>
      <c r="AB98" s="197"/>
      <c r="AC98" s="197">
        <v>0</v>
      </c>
      <c r="AD98" s="197">
        <v>4</v>
      </c>
      <c r="AE98" s="197">
        <f t="shared" si="13"/>
        <v>250</v>
      </c>
    </row>
    <row r="99" spans="1:31" s="189" customFormat="1" ht="16.5">
      <c r="A99" s="190">
        <v>12</v>
      </c>
      <c r="B99" s="191">
        <v>19</v>
      </c>
      <c r="C99" s="202">
        <v>2</v>
      </c>
      <c r="D99" s="192" t="s">
        <v>382</v>
      </c>
      <c r="E99" s="192"/>
      <c r="F99" s="201">
        <v>672</v>
      </c>
      <c r="G99" s="182" t="s">
        <v>34</v>
      </c>
      <c r="H99" s="193">
        <v>585</v>
      </c>
      <c r="I99" s="197">
        <v>74</v>
      </c>
      <c r="J99" s="197">
        <v>66</v>
      </c>
      <c r="K99" s="197">
        <v>27</v>
      </c>
      <c r="L99" s="197">
        <v>1</v>
      </c>
      <c r="M99" s="197">
        <v>33</v>
      </c>
      <c r="N99" s="197">
        <v>1</v>
      </c>
      <c r="O99" s="197">
        <v>3</v>
      </c>
      <c r="P99" s="197">
        <v>5</v>
      </c>
      <c r="Q99" s="197">
        <v>0</v>
      </c>
      <c r="R99" s="197">
        <v>35</v>
      </c>
      <c r="S99" s="197"/>
      <c r="T99" s="197">
        <v>1</v>
      </c>
      <c r="U99" s="199">
        <v>8</v>
      </c>
      <c r="V99" s="199">
        <v>2</v>
      </c>
      <c r="W99" s="199"/>
      <c r="X99" s="197">
        <v>21</v>
      </c>
      <c r="Y99" s="197"/>
      <c r="Z99" s="197"/>
      <c r="AA99" s="197"/>
      <c r="AB99" s="197"/>
      <c r="AC99" s="197">
        <v>0</v>
      </c>
      <c r="AD99" s="197">
        <v>13</v>
      </c>
      <c r="AE99" s="197">
        <f t="shared" si="13"/>
        <v>290</v>
      </c>
    </row>
    <row r="100" spans="1:31" s="189" customFormat="1" ht="16.5">
      <c r="A100" s="190">
        <v>12</v>
      </c>
      <c r="B100" s="191">
        <v>19</v>
      </c>
      <c r="C100" s="202">
        <v>2</v>
      </c>
      <c r="D100" s="192" t="s">
        <v>382</v>
      </c>
      <c r="E100" s="192"/>
      <c r="F100" s="201">
        <v>672</v>
      </c>
      <c r="G100" s="182" t="s">
        <v>35</v>
      </c>
      <c r="H100" s="193">
        <v>584</v>
      </c>
      <c r="I100" s="197">
        <v>53</v>
      </c>
      <c r="J100" s="197">
        <v>89</v>
      </c>
      <c r="K100" s="197">
        <v>35</v>
      </c>
      <c r="L100" s="197">
        <v>4</v>
      </c>
      <c r="M100" s="197">
        <v>50</v>
      </c>
      <c r="N100" s="197">
        <v>3</v>
      </c>
      <c r="O100" s="197">
        <v>1</v>
      </c>
      <c r="P100" s="197">
        <v>4</v>
      </c>
      <c r="Q100" s="197">
        <v>0</v>
      </c>
      <c r="R100" s="197">
        <v>38</v>
      </c>
      <c r="S100" s="197"/>
      <c r="T100" s="197">
        <v>5</v>
      </c>
      <c r="U100" s="199">
        <v>5</v>
      </c>
      <c r="V100" s="199">
        <v>1</v>
      </c>
      <c r="W100" s="199"/>
      <c r="X100" s="197">
        <v>15</v>
      </c>
      <c r="Y100" s="197"/>
      <c r="Z100" s="197"/>
      <c r="AA100" s="197"/>
      <c r="AB100" s="197"/>
      <c r="AC100" s="197">
        <v>0</v>
      </c>
      <c r="AD100" s="197">
        <v>10</v>
      </c>
      <c r="AE100" s="197">
        <f t="shared" si="13"/>
        <v>313</v>
      </c>
    </row>
    <row r="101" spans="1:31" s="189" customFormat="1" ht="16.5">
      <c r="A101" s="190">
        <v>12</v>
      </c>
      <c r="B101" s="191">
        <v>19</v>
      </c>
      <c r="C101" s="202">
        <v>2</v>
      </c>
      <c r="D101" s="192" t="s">
        <v>382</v>
      </c>
      <c r="E101" s="192"/>
      <c r="F101" s="201">
        <v>673</v>
      </c>
      <c r="G101" s="192" t="s">
        <v>33</v>
      </c>
      <c r="H101" s="193">
        <v>677</v>
      </c>
      <c r="I101" s="197">
        <v>74</v>
      </c>
      <c r="J101" s="197">
        <v>86</v>
      </c>
      <c r="K101" s="197">
        <v>31</v>
      </c>
      <c r="L101" s="197">
        <v>1</v>
      </c>
      <c r="M101" s="197">
        <v>37</v>
      </c>
      <c r="N101" s="197">
        <v>4</v>
      </c>
      <c r="O101" s="197">
        <v>18</v>
      </c>
      <c r="P101" s="197">
        <v>2</v>
      </c>
      <c r="Q101" s="197">
        <v>0</v>
      </c>
      <c r="R101" s="197">
        <v>33</v>
      </c>
      <c r="S101" s="197"/>
      <c r="T101" s="197">
        <v>2</v>
      </c>
      <c r="U101" s="199">
        <v>7</v>
      </c>
      <c r="V101" s="199">
        <v>2</v>
      </c>
      <c r="W101" s="199"/>
      <c r="X101" s="197">
        <v>4</v>
      </c>
      <c r="Y101" s="197"/>
      <c r="Z101" s="197"/>
      <c r="AA101" s="197"/>
      <c r="AB101" s="197"/>
      <c r="AC101" s="197">
        <v>0</v>
      </c>
      <c r="AD101" s="197">
        <v>5</v>
      </c>
      <c r="AE101" s="197">
        <f t="shared" si="13"/>
        <v>306</v>
      </c>
    </row>
    <row r="102" spans="1:31" s="189" customFormat="1" ht="16.5">
      <c r="A102" s="190">
        <v>12</v>
      </c>
      <c r="B102" s="191">
        <v>19</v>
      </c>
      <c r="C102" s="202">
        <v>2</v>
      </c>
      <c r="D102" s="192" t="s">
        <v>382</v>
      </c>
      <c r="E102" s="192"/>
      <c r="F102" s="201">
        <v>673</v>
      </c>
      <c r="G102" s="182" t="s">
        <v>34</v>
      </c>
      <c r="H102" s="193">
        <v>677</v>
      </c>
      <c r="I102" s="197">
        <v>57</v>
      </c>
      <c r="J102" s="197">
        <v>80</v>
      </c>
      <c r="K102" s="197">
        <v>24</v>
      </c>
      <c r="L102" s="197">
        <v>5</v>
      </c>
      <c r="M102" s="197">
        <v>52</v>
      </c>
      <c r="N102" s="197">
        <v>6</v>
      </c>
      <c r="O102" s="197">
        <v>6</v>
      </c>
      <c r="P102" s="197">
        <v>6</v>
      </c>
      <c r="Q102" s="197">
        <v>2</v>
      </c>
      <c r="R102" s="197">
        <v>35</v>
      </c>
      <c r="S102" s="197"/>
      <c r="T102" s="197">
        <v>1</v>
      </c>
      <c r="U102" s="199">
        <v>8</v>
      </c>
      <c r="V102" s="199">
        <v>1</v>
      </c>
      <c r="W102" s="199"/>
      <c r="X102" s="197">
        <v>4</v>
      </c>
      <c r="Y102" s="197"/>
      <c r="Z102" s="197"/>
      <c r="AA102" s="197"/>
      <c r="AB102" s="197"/>
      <c r="AC102" s="197">
        <v>0</v>
      </c>
      <c r="AD102" s="197">
        <v>8</v>
      </c>
      <c r="AE102" s="197">
        <f t="shared" si="13"/>
        <v>295</v>
      </c>
    </row>
    <row r="103" spans="1:31" s="189" customFormat="1" ht="16.5">
      <c r="A103" s="190">
        <v>12</v>
      </c>
      <c r="B103" s="191">
        <v>19</v>
      </c>
      <c r="C103" s="202">
        <v>2</v>
      </c>
      <c r="D103" s="192" t="s">
        <v>382</v>
      </c>
      <c r="E103" s="192"/>
      <c r="F103" s="201">
        <v>673</v>
      </c>
      <c r="G103" s="182" t="s">
        <v>35</v>
      </c>
      <c r="H103" s="193">
        <v>677</v>
      </c>
      <c r="I103" s="197">
        <v>64</v>
      </c>
      <c r="J103" s="197">
        <v>102</v>
      </c>
      <c r="K103" s="197">
        <v>18</v>
      </c>
      <c r="L103" s="197">
        <v>1</v>
      </c>
      <c r="M103" s="197">
        <v>46</v>
      </c>
      <c r="N103" s="197">
        <v>6</v>
      </c>
      <c r="O103" s="197">
        <v>6</v>
      </c>
      <c r="P103" s="197">
        <v>7</v>
      </c>
      <c r="Q103" s="197">
        <v>2</v>
      </c>
      <c r="R103" s="197">
        <v>41</v>
      </c>
      <c r="S103" s="197"/>
      <c r="T103" s="197">
        <v>1</v>
      </c>
      <c r="U103" s="199">
        <v>9</v>
      </c>
      <c r="V103" s="199">
        <v>0</v>
      </c>
      <c r="W103" s="199"/>
      <c r="X103" s="197">
        <v>5</v>
      </c>
      <c r="Y103" s="197"/>
      <c r="Z103" s="197"/>
      <c r="AA103" s="197"/>
      <c r="AB103" s="197"/>
      <c r="AC103" s="197">
        <v>0</v>
      </c>
      <c r="AD103" s="197">
        <v>1</v>
      </c>
      <c r="AE103" s="197">
        <f t="shared" si="13"/>
        <v>309</v>
      </c>
    </row>
    <row r="104" spans="1:31" s="189" customFormat="1" ht="16.5">
      <c r="A104" s="190">
        <v>12</v>
      </c>
      <c r="B104" s="191">
        <v>19</v>
      </c>
      <c r="C104" s="202">
        <v>2</v>
      </c>
      <c r="D104" s="192" t="s">
        <v>382</v>
      </c>
      <c r="E104" s="192"/>
      <c r="F104" s="201">
        <v>673</v>
      </c>
      <c r="G104" s="182" t="s">
        <v>199</v>
      </c>
      <c r="H104" s="193">
        <v>677</v>
      </c>
      <c r="I104" s="197">
        <v>50</v>
      </c>
      <c r="J104" s="197">
        <v>108</v>
      </c>
      <c r="K104" s="197">
        <v>25</v>
      </c>
      <c r="L104" s="197">
        <v>4</v>
      </c>
      <c r="M104" s="197">
        <v>46</v>
      </c>
      <c r="N104" s="197">
        <v>2</v>
      </c>
      <c r="O104" s="197">
        <v>12</v>
      </c>
      <c r="P104" s="197">
        <v>2</v>
      </c>
      <c r="Q104" s="197">
        <v>1</v>
      </c>
      <c r="R104" s="197">
        <v>44</v>
      </c>
      <c r="S104" s="197"/>
      <c r="T104" s="197">
        <v>2</v>
      </c>
      <c r="U104" s="199">
        <v>4</v>
      </c>
      <c r="V104" s="199">
        <v>0</v>
      </c>
      <c r="W104" s="199"/>
      <c r="X104" s="197">
        <v>3</v>
      </c>
      <c r="Y104" s="197"/>
      <c r="Z104" s="197"/>
      <c r="AA104" s="197"/>
      <c r="AB104" s="197"/>
      <c r="AC104" s="197">
        <v>0</v>
      </c>
      <c r="AD104" s="197">
        <v>16</v>
      </c>
      <c r="AE104" s="197">
        <f t="shared" si="13"/>
        <v>319</v>
      </c>
    </row>
    <row r="105" spans="1:31" s="189" customFormat="1" ht="16.5">
      <c r="A105" s="190">
        <v>12</v>
      </c>
      <c r="B105" s="191">
        <v>19</v>
      </c>
      <c r="C105" s="202">
        <v>2</v>
      </c>
      <c r="D105" s="192" t="s">
        <v>382</v>
      </c>
      <c r="E105" s="192"/>
      <c r="F105" s="201">
        <v>673</v>
      </c>
      <c r="G105" s="182" t="s">
        <v>337</v>
      </c>
      <c r="H105" s="193">
        <v>677</v>
      </c>
      <c r="I105" s="197">
        <v>50</v>
      </c>
      <c r="J105" s="197">
        <v>90</v>
      </c>
      <c r="K105" s="197">
        <v>17</v>
      </c>
      <c r="L105" s="197">
        <v>0</v>
      </c>
      <c r="M105" s="197">
        <v>50</v>
      </c>
      <c r="N105" s="197">
        <v>4</v>
      </c>
      <c r="O105" s="197">
        <v>18</v>
      </c>
      <c r="P105" s="197">
        <v>6</v>
      </c>
      <c r="Q105" s="197">
        <v>1</v>
      </c>
      <c r="R105" s="197">
        <v>41</v>
      </c>
      <c r="S105" s="197"/>
      <c r="T105" s="197">
        <v>1</v>
      </c>
      <c r="U105" s="199">
        <v>4</v>
      </c>
      <c r="V105" s="199">
        <v>3</v>
      </c>
      <c r="W105" s="199"/>
      <c r="X105" s="197">
        <v>8</v>
      </c>
      <c r="Y105" s="197"/>
      <c r="Z105" s="197"/>
      <c r="AA105" s="197"/>
      <c r="AB105" s="197"/>
      <c r="AC105" s="197">
        <v>0</v>
      </c>
      <c r="AD105" s="197">
        <v>9</v>
      </c>
      <c r="AE105" s="197">
        <f t="shared" si="13"/>
        <v>302</v>
      </c>
    </row>
    <row r="106" spans="1:31" s="189" customFormat="1" ht="16.5">
      <c r="A106" s="190">
        <v>12</v>
      </c>
      <c r="B106" s="191">
        <v>19</v>
      </c>
      <c r="C106" s="202">
        <v>2</v>
      </c>
      <c r="D106" s="192" t="s">
        <v>382</v>
      </c>
      <c r="E106" s="192"/>
      <c r="F106" s="201">
        <v>673</v>
      </c>
      <c r="G106" s="182" t="s">
        <v>338</v>
      </c>
      <c r="H106" s="193">
        <v>676</v>
      </c>
      <c r="I106" s="197">
        <v>69</v>
      </c>
      <c r="J106" s="197">
        <v>102</v>
      </c>
      <c r="K106" s="197">
        <v>15</v>
      </c>
      <c r="L106" s="197">
        <v>9</v>
      </c>
      <c r="M106" s="197">
        <v>53</v>
      </c>
      <c r="N106" s="197">
        <v>4</v>
      </c>
      <c r="O106" s="197">
        <v>6</v>
      </c>
      <c r="P106" s="197">
        <v>5</v>
      </c>
      <c r="Q106" s="197">
        <v>2</v>
      </c>
      <c r="R106" s="197">
        <v>36</v>
      </c>
      <c r="S106" s="197"/>
      <c r="T106" s="197">
        <v>1</v>
      </c>
      <c r="U106" s="199">
        <v>6</v>
      </c>
      <c r="V106" s="199">
        <v>3</v>
      </c>
      <c r="W106" s="199"/>
      <c r="X106" s="197">
        <v>7</v>
      </c>
      <c r="Y106" s="197"/>
      <c r="Z106" s="197"/>
      <c r="AA106" s="197"/>
      <c r="AB106" s="197"/>
      <c r="AC106" s="197">
        <v>0</v>
      </c>
      <c r="AD106" s="197">
        <v>6</v>
      </c>
      <c r="AE106" s="197">
        <f t="shared" si="13"/>
        <v>324</v>
      </c>
    </row>
    <row r="107" spans="1:31" s="189" customFormat="1" ht="16.5">
      <c r="A107" s="190">
        <v>12</v>
      </c>
      <c r="B107" s="191">
        <v>19</v>
      </c>
      <c r="C107" s="202">
        <v>2</v>
      </c>
      <c r="D107" s="192" t="s">
        <v>382</v>
      </c>
      <c r="E107" s="192"/>
      <c r="F107" s="201">
        <v>673</v>
      </c>
      <c r="G107" s="182" t="s">
        <v>346</v>
      </c>
      <c r="H107" s="193">
        <v>676</v>
      </c>
      <c r="I107" s="197">
        <v>53</v>
      </c>
      <c r="J107" s="197">
        <v>77</v>
      </c>
      <c r="K107" s="197">
        <v>22</v>
      </c>
      <c r="L107" s="197">
        <v>5</v>
      </c>
      <c r="M107" s="197">
        <v>42</v>
      </c>
      <c r="N107" s="197">
        <v>4</v>
      </c>
      <c r="O107" s="197">
        <v>8</v>
      </c>
      <c r="P107" s="197">
        <v>3</v>
      </c>
      <c r="Q107" s="197">
        <v>0</v>
      </c>
      <c r="R107" s="197">
        <v>42</v>
      </c>
      <c r="S107" s="197"/>
      <c r="T107" s="197">
        <v>2</v>
      </c>
      <c r="U107" s="199">
        <v>8</v>
      </c>
      <c r="V107" s="199">
        <v>0</v>
      </c>
      <c r="W107" s="199"/>
      <c r="X107" s="197">
        <v>7</v>
      </c>
      <c r="Y107" s="197"/>
      <c r="Z107" s="197"/>
      <c r="AA107" s="197"/>
      <c r="AB107" s="197"/>
      <c r="AC107" s="197">
        <v>0</v>
      </c>
      <c r="AD107" s="197">
        <v>18</v>
      </c>
      <c r="AE107" s="197">
        <f t="shared" si="13"/>
        <v>291</v>
      </c>
    </row>
    <row r="108" spans="1:31" s="189" customFormat="1" ht="16.5">
      <c r="A108" s="190">
        <v>12</v>
      </c>
      <c r="B108" s="191">
        <v>19</v>
      </c>
      <c r="C108" s="202">
        <v>2</v>
      </c>
      <c r="D108" s="192" t="s">
        <v>382</v>
      </c>
      <c r="E108" s="192"/>
      <c r="F108" s="201">
        <v>674</v>
      </c>
      <c r="G108" s="192" t="s">
        <v>33</v>
      </c>
      <c r="H108" s="193">
        <v>727</v>
      </c>
      <c r="I108" s="197">
        <v>92</v>
      </c>
      <c r="J108" s="197">
        <v>114</v>
      </c>
      <c r="K108" s="197">
        <v>13</v>
      </c>
      <c r="L108" s="197">
        <v>5</v>
      </c>
      <c r="M108" s="197">
        <v>52</v>
      </c>
      <c r="N108" s="197">
        <v>3</v>
      </c>
      <c r="O108" s="197">
        <v>4</v>
      </c>
      <c r="P108" s="197">
        <v>3</v>
      </c>
      <c r="Q108" s="197">
        <v>3</v>
      </c>
      <c r="R108" s="197">
        <v>48</v>
      </c>
      <c r="S108" s="197"/>
      <c r="T108" s="197">
        <v>5</v>
      </c>
      <c r="U108" s="199">
        <v>3</v>
      </c>
      <c r="V108" s="199">
        <v>4</v>
      </c>
      <c r="W108" s="199"/>
      <c r="X108" s="197">
        <v>8</v>
      </c>
      <c r="Y108" s="197"/>
      <c r="Z108" s="197"/>
      <c r="AA108" s="197"/>
      <c r="AB108" s="197"/>
      <c r="AC108" s="197">
        <v>0</v>
      </c>
      <c r="AD108" s="197">
        <v>12</v>
      </c>
      <c r="AE108" s="197">
        <f t="shared" si="13"/>
        <v>369</v>
      </c>
    </row>
    <row r="109" spans="1:31" s="189" customFormat="1" ht="16.5">
      <c r="A109" s="190">
        <v>12</v>
      </c>
      <c r="B109" s="191">
        <v>19</v>
      </c>
      <c r="C109" s="202">
        <v>2</v>
      </c>
      <c r="D109" s="192" t="s">
        <v>382</v>
      </c>
      <c r="E109" s="192"/>
      <c r="F109" s="201">
        <v>674</v>
      </c>
      <c r="G109" s="182" t="s">
        <v>34</v>
      </c>
      <c r="H109" s="193">
        <v>726</v>
      </c>
      <c r="I109" s="197">
        <v>73</v>
      </c>
      <c r="J109" s="197">
        <v>143</v>
      </c>
      <c r="K109" s="197">
        <v>12</v>
      </c>
      <c r="L109" s="197">
        <v>6</v>
      </c>
      <c r="M109" s="197">
        <v>53</v>
      </c>
      <c r="N109" s="197">
        <v>2</v>
      </c>
      <c r="O109" s="197">
        <v>1</v>
      </c>
      <c r="P109" s="197">
        <v>9</v>
      </c>
      <c r="Q109" s="197">
        <v>2</v>
      </c>
      <c r="R109" s="197">
        <v>49</v>
      </c>
      <c r="S109" s="197"/>
      <c r="T109" s="197">
        <v>3</v>
      </c>
      <c r="U109" s="199">
        <v>7</v>
      </c>
      <c r="V109" s="199">
        <v>6</v>
      </c>
      <c r="W109" s="199"/>
      <c r="X109" s="197">
        <v>7</v>
      </c>
      <c r="Y109" s="197"/>
      <c r="Z109" s="197"/>
      <c r="AA109" s="197"/>
      <c r="AB109" s="197"/>
      <c r="AC109" s="197">
        <v>0</v>
      </c>
      <c r="AD109" s="197">
        <v>13</v>
      </c>
      <c r="AE109" s="197">
        <f t="shared" si="13"/>
        <v>386</v>
      </c>
    </row>
    <row r="110" spans="1:31" s="189" customFormat="1" ht="16.5">
      <c r="A110" s="190">
        <v>12</v>
      </c>
      <c r="B110" s="191">
        <v>19</v>
      </c>
      <c r="C110" s="202">
        <v>2</v>
      </c>
      <c r="D110" s="192" t="s">
        <v>382</v>
      </c>
      <c r="E110" s="192"/>
      <c r="F110" s="201">
        <v>675</v>
      </c>
      <c r="G110" s="192" t="s">
        <v>33</v>
      </c>
      <c r="H110" s="193">
        <v>735</v>
      </c>
      <c r="I110" s="197">
        <v>48</v>
      </c>
      <c r="J110" s="197">
        <v>116</v>
      </c>
      <c r="K110" s="197">
        <v>11</v>
      </c>
      <c r="L110" s="197">
        <v>1</v>
      </c>
      <c r="M110" s="197">
        <v>44</v>
      </c>
      <c r="N110" s="197">
        <v>3</v>
      </c>
      <c r="O110" s="197">
        <v>4</v>
      </c>
      <c r="P110" s="197">
        <v>5</v>
      </c>
      <c r="Q110" s="197">
        <v>0</v>
      </c>
      <c r="R110" s="197">
        <v>68</v>
      </c>
      <c r="S110" s="197"/>
      <c r="T110" s="197">
        <v>4</v>
      </c>
      <c r="U110" s="199">
        <v>7</v>
      </c>
      <c r="V110" s="199">
        <v>0</v>
      </c>
      <c r="W110" s="199"/>
      <c r="X110" s="197">
        <v>9</v>
      </c>
      <c r="Y110" s="197"/>
      <c r="Z110" s="197"/>
      <c r="AA110" s="197"/>
      <c r="AB110" s="197"/>
      <c r="AC110" s="197">
        <v>0</v>
      </c>
      <c r="AD110" s="197">
        <v>14</v>
      </c>
      <c r="AE110" s="197">
        <f t="shared" si="13"/>
        <v>334</v>
      </c>
    </row>
    <row r="111" spans="1:31" s="189" customFormat="1" ht="16.5">
      <c r="A111" s="190">
        <v>12</v>
      </c>
      <c r="B111" s="191">
        <v>19</v>
      </c>
      <c r="C111" s="202">
        <v>2</v>
      </c>
      <c r="D111" s="192" t="s">
        <v>382</v>
      </c>
      <c r="E111" s="192"/>
      <c r="F111" s="201">
        <v>675</v>
      </c>
      <c r="G111" s="182" t="s">
        <v>34</v>
      </c>
      <c r="H111" s="193">
        <v>735</v>
      </c>
      <c r="I111" s="197">
        <v>73</v>
      </c>
      <c r="J111" s="197">
        <v>149</v>
      </c>
      <c r="K111" s="197">
        <v>18</v>
      </c>
      <c r="L111" s="197">
        <v>2</v>
      </c>
      <c r="M111" s="197">
        <v>40</v>
      </c>
      <c r="N111" s="197">
        <v>0</v>
      </c>
      <c r="O111" s="197">
        <v>5</v>
      </c>
      <c r="P111" s="197">
        <v>8</v>
      </c>
      <c r="Q111" s="197">
        <v>1</v>
      </c>
      <c r="R111" s="197">
        <v>57</v>
      </c>
      <c r="S111" s="197"/>
      <c r="T111" s="197">
        <v>8</v>
      </c>
      <c r="U111" s="199">
        <v>2</v>
      </c>
      <c r="V111" s="199">
        <v>1</v>
      </c>
      <c r="W111" s="199"/>
      <c r="X111" s="197">
        <v>13</v>
      </c>
      <c r="Y111" s="197"/>
      <c r="Z111" s="197"/>
      <c r="AA111" s="197"/>
      <c r="AB111" s="197"/>
      <c r="AC111" s="197">
        <v>0</v>
      </c>
      <c r="AD111" s="197">
        <v>4</v>
      </c>
      <c r="AE111" s="197">
        <f t="shared" si="13"/>
        <v>381</v>
      </c>
    </row>
    <row r="112" spans="1:31" s="189" customFormat="1" ht="16.5">
      <c r="A112" s="190">
        <v>12</v>
      </c>
      <c r="B112" s="191">
        <v>19</v>
      </c>
      <c r="C112" s="202">
        <v>2</v>
      </c>
      <c r="D112" s="192" t="s">
        <v>382</v>
      </c>
      <c r="E112" s="192"/>
      <c r="F112" s="201">
        <v>676</v>
      </c>
      <c r="G112" s="192" t="s">
        <v>33</v>
      </c>
      <c r="H112" s="193">
        <v>593</v>
      </c>
      <c r="I112" s="197">
        <v>50</v>
      </c>
      <c r="J112" s="197">
        <v>171</v>
      </c>
      <c r="K112" s="197">
        <v>8</v>
      </c>
      <c r="L112" s="197">
        <v>7</v>
      </c>
      <c r="M112" s="197">
        <v>33</v>
      </c>
      <c r="N112" s="197">
        <v>0</v>
      </c>
      <c r="O112" s="197">
        <v>2</v>
      </c>
      <c r="P112" s="197">
        <v>16</v>
      </c>
      <c r="Q112" s="197">
        <v>0</v>
      </c>
      <c r="R112" s="197">
        <v>47</v>
      </c>
      <c r="S112" s="197"/>
      <c r="T112" s="197">
        <v>1</v>
      </c>
      <c r="U112" s="199">
        <v>1</v>
      </c>
      <c r="V112" s="199">
        <v>7</v>
      </c>
      <c r="W112" s="199"/>
      <c r="X112" s="197">
        <v>6</v>
      </c>
      <c r="Y112" s="197"/>
      <c r="Z112" s="197"/>
      <c r="AA112" s="197"/>
      <c r="AB112" s="197"/>
      <c r="AC112" s="197">
        <v>0</v>
      </c>
      <c r="AD112" s="197">
        <v>6</v>
      </c>
      <c r="AE112" s="197">
        <f t="shared" si="13"/>
        <v>355</v>
      </c>
    </row>
    <row r="113" spans="1:31" s="189" customFormat="1" ht="16.5">
      <c r="A113" s="190">
        <v>12</v>
      </c>
      <c r="B113" s="191">
        <v>19</v>
      </c>
      <c r="C113" s="202">
        <v>2</v>
      </c>
      <c r="D113" s="192" t="s">
        <v>382</v>
      </c>
      <c r="E113" s="192"/>
      <c r="F113" s="201">
        <v>676</v>
      </c>
      <c r="G113" s="182" t="s">
        <v>34</v>
      </c>
      <c r="H113" s="193">
        <v>593</v>
      </c>
      <c r="I113" s="197">
        <v>32</v>
      </c>
      <c r="J113" s="197">
        <v>144</v>
      </c>
      <c r="K113" s="197">
        <v>13</v>
      </c>
      <c r="L113" s="197">
        <v>4</v>
      </c>
      <c r="M113" s="197">
        <v>27</v>
      </c>
      <c r="N113" s="197">
        <v>2</v>
      </c>
      <c r="O113" s="197">
        <v>1</v>
      </c>
      <c r="P113" s="197">
        <v>11</v>
      </c>
      <c r="Q113" s="197">
        <v>2</v>
      </c>
      <c r="R113" s="197">
        <v>49</v>
      </c>
      <c r="S113" s="197"/>
      <c r="T113" s="197">
        <v>0</v>
      </c>
      <c r="U113" s="199">
        <v>2</v>
      </c>
      <c r="V113" s="199">
        <v>5</v>
      </c>
      <c r="W113" s="199"/>
      <c r="X113" s="197">
        <v>10</v>
      </c>
      <c r="Y113" s="197"/>
      <c r="Z113" s="197"/>
      <c r="AA113" s="197"/>
      <c r="AB113" s="197"/>
      <c r="AC113" s="197">
        <v>0</v>
      </c>
      <c r="AD113" s="197">
        <v>9</v>
      </c>
      <c r="AE113" s="197">
        <f t="shared" si="13"/>
        <v>311</v>
      </c>
    </row>
    <row r="114" spans="1:31" s="189" customFormat="1" ht="16.5">
      <c r="A114" s="190">
        <v>12</v>
      </c>
      <c r="B114" s="191">
        <v>19</v>
      </c>
      <c r="C114" s="202">
        <v>2</v>
      </c>
      <c r="D114" s="192" t="s">
        <v>382</v>
      </c>
      <c r="E114" s="192"/>
      <c r="F114" s="201">
        <v>677</v>
      </c>
      <c r="G114" s="192" t="s">
        <v>33</v>
      </c>
      <c r="H114" s="193">
        <v>503</v>
      </c>
      <c r="I114" s="197">
        <v>28</v>
      </c>
      <c r="J114" s="197">
        <v>131</v>
      </c>
      <c r="K114" s="197">
        <v>13</v>
      </c>
      <c r="L114" s="197">
        <v>0</v>
      </c>
      <c r="M114" s="197">
        <v>20</v>
      </c>
      <c r="N114" s="197">
        <v>0</v>
      </c>
      <c r="O114" s="197">
        <v>3</v>
      </c>
      <c r="P114" s="197">
        <v>13</v>
      </c>
      <c r="Q114" s="197">
        <v>1</v>
      </c>
      <c r="R114" s="197">
        <v>42</v>
      </c>
      <c r="S114" s="197"/>
      <c r="T114" s="197">
        <v>1</v>
      </c>
      <c r="U114" s="199">
        <v>3</v>
      </c>
      <c r="V114" s="199">
        <v>2</v>
      </c>
      <c r="W114" s="199"/>
      <c r="X114" s="197">
        <v>5</v>
      </c>
      <c r="Y114" s="197"/>
      <c r="Z114" s="197"/>
      <c r="AA114" s="197"/>
      <c r="AB114" s="197"/>
      <c r="AC114" s="197">
        <v>0</v>
      </c>
      <c r="AD114" s="197">
        <v>2</v>
      </c>
      <c r="AE114" s="197">
        <f t="shared" si="13"/>
        <v>264</v>
      </c>
    </row>
    <row r="115" spans="1:31" s="189" customFormat="1" ht="16.5">
      <c r="A115" s="190">
        <v>12</v>
      </c>
      <c r="B115" s="191">
        <v>19</v>
      </c>
      <c r="C115" s="202">
        <v>2</v>
      </c>
      <c r="D115" s="192" t="s">
        <v>382</v>
      </c>
      <c r="E115" s="192"/>
      <c r="F115" s="201">
        <v>677</v>
      </c>
      <c r="G115" s="182" t="s">
        <v>34</v>
      </c>
      <c r="H115" s="193">
        <v>502</v>
      </c>
      <c r="I115" s="197">
        <v>35</v>
      </c>
      <c r="J115" s="197">
        <v>132</v>
      </c>
      <c r="K115" s="197">
        <v>9</v>
      </c>
      <c r="L115" s="197">
        <v>4</v>
      </c>
      <c r="M115" s="197">
        <v>14</v>
      </c>
      <c r="N115" s="197">
        <v>3</v>
      </c>
      <c r="O115" s="197">
        <v>6</v>
      </c>
      <c r="P115" s="197">
        <v>7</v>
      </c>
      <c r="Q115" s="197">
        <v>1</v>
      </c>
      <c r="R115" s="197">
        <v>34</v>
      </c>
      <c r="S115" s="197"/>
      <c r="T115" s="197">
        <v>0</v>
      </c>
      <c r="U115" s="199">
        <v>2</v>
      </c>
      <c r="V115" s="199">
        <v>3</v>
      </c>
      <c r="W115" s="199"/>
      <c r="X115" s="197">
        <v>6</v>
      </c>
      <c r="Y115" s="197"/>
      <c r="Z115" s="197"/>
      <c r="AA115" s="197"/>
      <c r="AB115" s="197"/>
      <c r="AC115" s="197">
        <v>0</v>
      </c>
      <c r="AD115" s="197">
        <v>5</v>
      </c>
      <c r="AE115" s="197">
        <f t="shared" si="13"/>
        <v>261</v>
      </c>
    </row>
    <row r="116" spans="1:31" s="189" customFormat="1" ht="16.5">
      <c r="A116" s="190">
        <v>12</v>
      </c>
      <c r="B116" s="191">
        <v>19</v>
      </c>
      <c r="C116" s="202">
        <v>2</v>
      </c>
      <c r="D116" s="192" t="s">
        <v>382</v>
      </c>
      <c r="E116" s="192"/>
      <c r="F116" s="201">
        <v>677</v>
      </c>
      <c r="G116" s="182" t="s">
        <v>35</v>
      </c>
      <c r="H116" s="193">
        <v>502</v>
      </c>
      <c r="I116" s="197">
        <v>29</v>
      </c>
      <c r="J116" s="197">
        <v>138</v>
      </c>
      <c r="K116" s="197">
        <v>7</v>
      </c>
      <c r="L116" s="197">
        <v>1</v>
      </c>
      <c r="M116" s="197">
        <v>21</v>
      </c>
      <c r="N116" s="197">
        <v>0</v>
      </c>
      <c r="O116" s="197">
        <v>1</v>
      </c>
      <c r="P116" s="197">
        <v>7</v>
      </c>
      <c r="Q116" s="197">
        <v>0</v>
      </c>
      <c r="R116" s="197">
        <v>47</v>
      </c>
      <c r="S116" s="197"/>
      <c r="T116" s="197">
        <v>0</v>
      </c>
      <c r="U116" s="199">
        <v>2</v>
      </c>
      <c r="V116" s="199">
        <v>2</v>
      </c>
      <c r="W116" s="199"/>
      <c r="X116" s="197">
        <v>3</v>
      </c>
      <c r="Y116" s="197"/>
      <c r="Z116" s="197"/>
      <c r="AA116" s="197"/>
      <c r="AB116" s="197"/>
      <c r="AC116" s="197">
        <v>0</v>
      </c>
      <c r="AD116" s="197">
        <v>4</v>
      </c>
      <c r="AE116" s="197">
        <f t="shared" si="13"/>
        <v>262</v>
      </c>
    </row>
    <row r="117" spans="1:31" s="189" customFormat="1" ht="16.5">
      <c r="A117" s="190">
        <v>12</v>
      </c>
      <c r="B117" s="191">
        <v>19</v>
      </c>
      <c r="C117" s="202">
        <v>2</v>
      </c>
      <c r="D117" s="192" t="s">
        <v>382</v>
      </c>
      <c r="E117" s="192"/>
      <c r="F117" s="201">
        <v>678</v>
      </c>
      <c r="G117" s="192" t="s">
        <v>33</v>
      </c>
      <c r="H117" s="193">
        <v>560</v>
      </c>
      <c r="I117" s="197">
        <v>50</v>
      </c>
      <c r="J117" s="197">
        <v>86</v>
      </c>
      <c r="K117" s="197">
        <v>5</v>
      </c>
      <c r="L117" s="197">
        <v>5</v>
      </c>
      <c r="M117" s="197">
        <v>46</v>
      </c>
      <c r="N117" s="197">
        <v>1</v>
      </c>
      <c r="O117" s="197">
        <v>12</v>
      </c>
      <c r="P117" s="197">
        <v>4</v>
      </c>
      <c r="Q117" s="197">
        <v>1</v>
      </c>
      <c r="R117" s="197">
        <v>30</v>
      </c>
      <c r="S117" s="197"/>
      <c r="T117" s="197">
        <v>1</v>
      </c>
      <c r="U117" s="199">
        <v>1</v>
      </c>
      <c r="V117" s="199">
        <v>2</v>
      </c>
      <c r="W117" s="199"/>
      <c r="X117" s="197">
        <v>7</v>
      </c>
      <c r="Y117" s="197"/>
      <c r="Z117" s="197"/>
      <c r="AA117" s="197"/>
      <c r="AB117" s="197"/>
      <c r="AC117" s="197">
        <v>0</v>
      </c>
      <c r="AD117" s="197">
        <v>3</v>
      </c>
      <c r="AE117" s="197">
        <f t="shared" si="13"/>
        <v>254</v>
      </c>
    </row>
    <row r="118" spans="1:31" s="189" customFormat="1" ht="16.5">
      <c r="A118" s="190">
        <v>12</v>
      </c>
      <c r="B118" s="191">
        <v>19</v>
      </c>
      <c r="C118" s="202">
        <v>2</v>
      </c>
      <c r="D118" s="192" t="s">
        <v>382</v>
      </c>
      <c r="E118" s="192"/>
      <c r="F118" s="201">
        <v>678</v>
      </c>
      <c r="G118" s="182" t="s">
        <v>34</v>
      </c>
      <c r="H118" s="193">
        <v>560</v>
      </c>
      <c r="I118" s="197">
        <v>56</v>
      </c>
      <c r="J118" s="197">
        <v>66</v>
      </c>
      <c r="K118" s="197">
        <v>12</v>
      </c>
      <c r="L118" s="197">
        <v>1</v>
      </c>
      <c r="M118" s="197">
        <v>31</v>
      </c>
      <c r="N118" s="197">
        <v>3</v>
      </c>
      <c r="O118" s="197">
        <v>5</v>
      </c>
      <c r="P118" s="197">
        <v>3</v>
      </c>
      <c r="Q118" s="197">
        <v>3</v>
      </c>
      <c r="R118" s="197">
        <v>33</v>
      </c>
      <c r="S118" s="197"/>
      <c r="T118" s="197">
        <v>1</v>
      </c>
      <c r="U118" s="199">
        <v>1</v>
      </c>
      <c r="V118" s="199">
        <v>2</v>
      </c>
      <c r="W118" s="199"/>
      <c r="X118" s="197">
        <v>7</v>
      </c>
      <c r="Y118" s="197"/>
      <c r="Z118" s="197"/>
      <c r="AA118" s="197"/>
      <c r="AB118" s="197"/>
      <c r="AC118" s="197">
        <v>0</v>
      </c>
      <c r="AD118" s="197">
        <v>8</v>
      </c>
      <c r="AE118" s="197">
        <f t="shared" si="13"/>
        <v>232</v>
      </c>
    </row>
    <row r="119" spans="1:31" s="189" customFormat="1" ht="16.5">
      <c r="A119" s="190">
        <v>12</v>
      </c>
      <c r="B119" s="191">
        <v>19</v>
      </c>
      <c r="C119" s="202">
        <v>2</v>
      </c>
      <c r="D119" s="192" t="s">
        <v>382</v>
      </c>
      <c r="E119" s="192"/>
      <c r="F119" s="201">
        <v>678</v>
      </c>
      <c r="G119" s="182" t="s">
        <v>35</v>
      </c>
      <c r="H119" s="193">
        <v>560</v>
      </c>
      <c r="I119" s="197">
        <v>43</v>
      </c>
      <c r="J119" s="197">
        <v>89</v>
      </c>
      <c r="K119" s="197">
        <v>5</v>
      </c>
      <c r="L119" s="197">
        <v>3</v>
      </c>
      <c r="M119" s="197">
        <v>45</v>
      </c>
      <c r="N119" s="197">
        <v>2</v>
      </c>
      <c r="O119" s="197">
        <v>0</v>
      </c>
      <c r="P119" s="197">
        <v>13</v>
      </c>
      <c r="Q119" s="197">
        <v>7</v>
      </c>
      <c r="R119" s="197">
        <v>1</v>
      </c>
      <c r="S119" s="197"/>
      <c r="T119" s="197">
        <v>25</v>
      </c>
      <c r="U119" s="199">
        <v>1</v>
      </c>
      <c r="V119" s="199">
        <v>2</v>
      </c>
      <c r="W119" s="199"/>
      <c r="X119" s="197">
        <v>0</v>
      </c>
      <c r="Y119" s="197"/>
      <c r="Z119" s="197"/>
      <c r="AA119" s="197"/>
      <c r="AB119" s="197"/>
      <c r="AC119" s="197">
        <v>7</v>
      </c>
      <c r="AD119" s="197">
        <v>8</v>
      </c>
      <c r="AE119" s="197">
        <f t="shared" si="13"/>
        <v>251</v>
      </c>
    </row>
    <row r="120" spans="1:31" s="189" customFormat="1" ht="16.5">
      <c r="A120" s="190">
        <v>12</v>
      </c>
      <c r="B120" s="191">
        <v>19</v>
      </c>
      <c r="C120" s="202">
        <v>2</v>
      </c>
      <c r="D120" s="192" t="s">
        <v>382</v>
      </c>
      <c r="E120" s="192"/>
      <c r="F120" s="201">
        <v>679</v>
      </c>
      <c r="G120" s="192" t="s">
        <v>33</v>
      </c>
      <c r="H120" s="193">
        <v>570</v>
      </c>
      <c r="I120" s="197">
        <v>47</v>
      </c>
      <c r="J120" s="197">
        <v>57</v>
      </c>
      <c r="K120" s="197">
        <v>19</v>
      </c>
      <c r="L120" s="197">
        <v>0</v>
      </c>
      <c r="M120" s="197">
        <v>66</v>
      </c>
      <c r="N120" s="197">
        <v>3</v>
      </c>
      <c r="O120" s="197">
        <v>10</v>
      </c>
      <c r="P120" s="197">
        <v>6</v>
      </c>
      <c r="Q120" s="197">
        <v>1</v>
      </c>
      <c r="R120" s="197">
        <v>29</v>
      </c>
      <c r="S120" s="197"/>
      <c r="T120" s="197">
        <v>1</v>
      </c>
      <c r="U120" s="199">
        <v>3</v>
      </c>
      <c r="V120" s="199">
        <v>2</v>
      </c>
      <c r="W120" s="199"/>
      <c r="X120" s="197">
        <v>11</v>
      </c>
      <c r="Y120" s="197"/>
      <c r="Z120" s="197"/>
      <c r="AA120" s="197"/>
      <c r="AB120" s="197"/>
      <c r="AC120" s="197">
        <v>0</v>
      </c>
      <c r="AD120" s="197">
        <v>5</v>
      </c>
      <c r="AE120" s="197">
        <f t="shared" si="13"/>
        <v>260</v>
      </c>
    </row>
    <row r="121" spans="1:31" s="189" customFormat="1" ht="16.5">
      <c r="A121" s="190">
        <v>12</v>
      </c>
      <c r="B121" s="191">
        <v>19</v>
      </c>
      <c r="C121" s="202">
        <v>2</v>
      </c>
      <c r="D121" s="192" t="s">
        <v>382</v>
      </c>
      <c r="E121" s="192"/>
      <c r="F121" s="201">
        <v>679</v>
      </c>
      <c r="G121" s="192" t="s">
        <v>34</v>
      </c>
      <c r="H121" s="193">
        <v>569</v>
      </c>
      <c r="I121" s="197">
        <v>35</v>
      </c>
      <c r="J121" s="197">
        <v>72</v>
      </c>
      <c r="K121" s="197">
        <v>15</v>
      </c>
      <c r="L121" s="197">
        <v>0</v>
      </c>
      <c r="M121" s="197">
        <v>62</v>
      </c>
      <c r="N121" s="197">
        <v>7</v>
      </c>
      <c r="O121" s="197">
        <v>4</v>
      </c>
      <c r="P121" s="197">
        <v>4</v>
      </c>
      <c r="Q121" s="197">
        <v>1</v>
      </c>
      <c r="R121" s="197">
        <v>27</v>
      </c>
      <c r="S121" s="197"/>
      <c r="T121" s="197">
        <v>0</v>
      </c>
      <c r="U121" s="199">
        <v>4</v>
      </c>
      <c r="V121" s="199">
        <v>2</v>
      </c>
      <c r="W121" s="199"/>
      <c r="X121" s="197">
        <v>2</v>
      </c>
      <c r="Y121" s="197"/>
      <c r="Z121" s="197"/>
      <c r="AA121" s="197"/>
      <c r="AB121" s="197"/>
      <c r="AC121" s="197">
        <v>0</v>
      </c>
      <c r="AD121" s="197">
        <v>23</v>
      </c>
      <c r="AE121" s="197">
        <f t="shared" si="13"/>
        <v>258</v>
      </c>
    </row>
    <row r="122" spans="1:31" s="189" customFormat="1" ht="16.5">
      <c r="A122" s="190">
        <v>12</v>
      </c>
      <c r="B122" s="191">
        <v>19</v>
      </c>
      <c r="C122" s="202">
        <v>2</v>
      </c>
      <c r="D122" s="192" t="s">
        <v>382</v>
      </c>
      <c r="E122" s="192"/>
      <c r="F122" s="201">
        <v>679</v>
      </c>
      <c r="G122" s="192" t="s">
        <v>35</v>
      </c>
      <c r="H122" s="193">
        <v>569</v>
      </c>
      <c r="I122" s="197">
        <v>41</v>
      </c>
      <c r="J122" s="197">
        <v>61</v>
      </c>
      <c r="K122" s="197">
        <v>28</v>
      </c>
      <c r="L122" s="197">
        <v>1</v>
      </c>
      <c r="M122" s="197">
        <v>59</v>
      </c>
      <c r="N122" s="197">
        <v>6</v>
      </c>
      <c r="O122" s="197">
        <v>8</v>
      </c>
      <c r="P122" s="197">
        <v>3</v>
      </c>
      <c r="Q122" s="197">
        <v>0</v>
      </c>
      <c r="R122" s="197">
        <v>29</v>
      </c>
      <c r="S122" s="197"/>
      <c r="T122" s="197">
        <v>1</v>
      </c>
      <c r="U122" s="199">
        <v>5</v>
      </c>
      <c r="V122" s="199">
        <v>1</v>
      </c>
      <c r="W122" s="199"/>
      <c r="X122" s="197">
        <v>13</v>
      </c>
      <c r="Y122" s="197"/>
      <c r="Z122" s="197"/>
      <c r="AA122" s="197"/>
      <c r="AB122" s="197"/>
      <c r="AC122" s="197">
        <v>0</v>
      </c>
      <c r="AD122" s="197">
        <v>10</v>
      </c>
      <c r="AE122" s="197">
        <f t="shared" si="13"/>
        <v>266</v>
      </c>
    </row>
    <row r="123" spans="1:31" s="189" customFormat="1" ht="16.5">
      <c r="A123" s="190">
        <v>12</v>
      </c>
      <c r="B123" s="191">
        <v>19</v>
      </c>
      <c r="C123" s="202">
        <v>2</v>
      </c>
      <c r="D123" s="192" t="s">
        <v>382</v>
      </c>
      <c r="E123" s="192"/>
      <c r="F123" s="201">
        <v>679</v>
      </c>
      <c r="G123" s="192" t="s">
        <v>199</v>
      </c>
      <c r="H123" s="193">
        <v>569</v>
      </c>
      <c r="I123" s="197">
        <v>24</v>
      </c>
      <c r="J123" s="197">
        <v>73</v>
      </c>
      <c r="K123" s="197">
        <v>12</v>
      </c>
      <c r="L123" s="197">
        <v>3</v>
      </c>
      <c r="M123" s="197">
        <v>87</v>
      </c>
      <c r="N123" s="197">
        <v>4</v>
      </c>
      <c r="O123" s="197">
        <v>9</v>
      </c>
      <c r="P123" s="197">
        <v>1</v>
      </c>
      <c r="Q123" s="197">
        <v>1</v>
      </c>
      <c r="R123" s="197">
        <v>30</v>
      </c>
      <c r="S123" s="197"/>
      <c r="T123" s="197">
        <v>1</v>
      </c>
      <c r="U123" s="199">
        <v>4</v>
      </c>
      <c r="V123" s="199">
        <v>2</v>
      </c>
      <c r="W123" s="199"/>
      <c r="X123" s="197">
        <v>9</v>
      </c>
      <c r="Y123" s="197"/>
      <c r="Z123" s="197"/>
      <c r="AA123" s="197"/>
      <c r="AB123" s="197"/>
      <c r="AC123" s="197">
        <v>0</v>
      </c>
      <c r="AD123" s="197">
        <v>5</v>
      </c>
      <c r="AE123" s="197">
        <f t="shared" si="13"/>
        <v>265</v>
      </c>
    </row>
    <row r="124" spans="1:31" s="189" customFormat="1" ht="16.5">
      <c r="A124" s="190">
        <v>12</v>
      </c>
      <c r="B124" s="191">
        <v>19</v>
      </c>
      <c r="C124" s="202">
        <v>2</v>
      </c>
      <c r="D124" s="192" t="s">
        <v>382</v>
      </c>
      <c r="E124" s="192"/>
      <c r="F124" s="201">
        <v>680</v>
      </c>
      <c r="G124" s="192" t="s">
        <v>33</v>
      </c>
      <c r="H124" s="193">
        <v>703</v>
      </c>
      <c r="I124" s="197">
        <v>73</v>
      </c>
      <c r="J124" s="197">
        <v>102</v>
      </c>
      <c r="K124" s="197">
        <v>13</v>
      </c>
      <c r="L124" s="197">
        <v>3</v>
      </c>
      <c r="M124" s="197">
        <v>33</v>
      </c>
      <c r="N124" s="197">
        <v>6</v>
      </c>
      <c r="O124" s="197">
        <v>3</v>
      </c>
      <c r="P124" s="197">
        <v>1</v>
      </c>
      <c r="Q124" s="197">
        <v>1</v>
      </c>
      <c r="R124" s="197">
        <v>51</v>
      </c>
      <c r="S124" s="197"/>
      <c r="T124" s="197">
        <v>4</v>
      </c>
      <c r="U124" s="199">
        <v>1</v>
      </c>
      <c r="V124" s="199">
        <v>2</v>
      </c>
      <c r="W124" s="199"/>
      <c r="X124" s="197">
        <v>4</v>
      </c>
      <c r="Y124" s="197"/>
      <c r="Z124" s="197"/>
      <c r="AA124" s="197"/>
      <c r="AB124" s="197"/>
      <c r="AC124" s="197">
        <v>0</v>
      </c>
      <c r="AD124" s="197">
        <v>11</v>
      </c>
      <c r="AE124" s="197">
        <f t="shared" si="13"/>
        <v>308</v>
      </c>
    </row>
    <row r="125" spans="1:31" s="189" customFormat="1" ht="16.5">
      <c r="A125" s="190">
        <v>12</v>
      </c>
      <c r="B125" s="191">
        <v>19</v>
      </c>
      <c r="C125" s="202">
        <v>2</v>
      </c>
      <c r="D125" s="192" t="s">
        <v>382</v>
      </c>
      <c r="E125" s="192"/>
      <c r="F125" s="201">
        <v>680</v>
      </c>
      <c r="G125" s="192" t="s">
        <v>34</v>
      </c>
      <c r="H125" s="193">
        <v>703</v>
      </c>
      <c r="I125" s="197">
        <v>56</v>
      </c>
      <c r="J125" s="197">
        <v>87</v>
      </c>
      <c r="K125" s="197">
        <v>22</v>
      </c>
      <c r="L125" s="197">
        <v>4</v>
      </c>
      <c r="M125" s="197">
        <v>46</v>
      </c>
      <c r="N125" s="197">
        <v>1</v>
      </c>
      <c r="O125" s="197">
        <v>4</v>
      </c>
      <c r="P125" s="197">
        <v>2</v>
      </c>
      <c r="Q125" s="197">
        <v>0</v>
      </c>
      <c r="R125" s="197">
        <v>45</v>
      </c>
      <c r="S125" s="197"/>
      <c r="T125" s="197">
        <v>2</v>
      </c>
      <c r="U125" s="199">
        <v>1</v>
      </c>
      <c r="V125" s="199">
        <v>3</v>
      </c>
      <c r="W125" s="199"/>
      <c r="X125" s="197">
        <v>18</v>
      </c>
      <c r="Y125" s="197"/>
      <c r="Z125" s="197"/>
      <c r="AA125" s="197"/>
      <c r="AB125" s="197"/>
      <c r="AC125" s="197">
        <v>0</v>
      </c>
      <c r="AD125" s="197">
        <v>8</v>
      </c>
      <c r="AE125" s="197">
        <f t="shared" si="13"/>
        <v>299</v>
      </c>
    </row>
    <row r="126" spans="1:31" s="189" customFormat="1" ht="16.5">
      <c r="A126" s="190">
        <v>12</v>
      </c>
      <c r="B126" s="191">
        <v>19</v>
      </c>
      <c r="C126" s="202">
        <v>2</v>
      </c>
      <c r="D126" s="192" t="s">
        <v>382</v>
      </c>
      <c r="E126" s="192"/>
      <c r="F126" s="201">
        <v>680</v>
      </c>
      <c r="G126" s="192" t="s">
        <v>36</v>
      </c>
      <c r="H126" s="193"/>
      <c r="I126" s="197">
        <v>3</v>
      </c>
      <c r="J126" s="197">
        <v>8</v>
      </c>
      <c r="K126" s="197">
        <v>1</v>
      </c>
      <c r="L126" s="197">
        <v>0</v>
      </c>
      <c r="M126" s="197">
        <v>3</v>
      </c>
      <c r="N126" s="197">
        <v>0</v>
      </c>
      <c r="O126" s="197">
        <v>0</v>
      </c>
      <c r="P126" s="197">
        <v>0</v>
      </c>
      <c r="Q126" s="197">
        <v>0</v>
      </c>
      <c r="R126" s="197">
        <v>1</v>
      </c>
      <c r="S126" s="197"/>
      <c r="T126" s="197">
        <v>0</v>
      </c>
      <c r="U126" s="199">
        <v>0</v>
      </c>
      <c r="V126" s="199">
        <v>0</v>
      </c>
      <c r="W126" s="199"/>
      <c r="X126" s="197">
        <v>0</v>
      </c>
      <c r="Y126" s="197"/>
      <c r="Z126" s="197"/>
      <c r="AA126" s="197"/>
      <c r="AB126" s="197"/>
      <c r="AC126" s="197">
        <v>0</v>
      </c>
      <c r="AD126" s="197">
        <v>0</v>
      </c>
      <c r="AE126" s="197">
        <f t="shared" si="13"/>
        <v>16</v>
      </c>
    </row>
    <row r="127" spans="1:31" s="189" customFormat="1" ht="16.5">
      <c r="A127" s="190">
        <v>12</v>
      </c>
      <c r="B127" s="191">
        <v>19</v>
      </c>
      <c r="C127" s="202">
        <v>2</v>
      </c>
      <c r="D127" s="192" t="s">
        <v>382</v>
      </c>
      <c r="E127" s="192"/>
      <c r="F127" s="201">
        <v>680</v>
      </c>
      <c r="G127" s="192" t="s">
        <v>383</v>
      </c>
      <c r="H127" s="290"/>
      <c r="I127" s="197">
        <v>4</v>
      </c>
      <c r="J127" s="197">
        <v>4</v>
      </c>
      <c r="K127" s="197">
        <v>1</v>
      </c>
      <c r="L127" s="197">
        <v>0</v>
      </c>
      <c r="M127" s="197">
        <v>4</v>
      </c>
      <c r="N127" s="197">
        <v>0</v>
      </c>
      <c r="O127" s="197">
        <v>0</v>
      </c>
      <c r="P127" s="197">
        <v>0</v>
      </c>
      <c r="Q127" s="197">
        <v>0</v>
      </c>
      <c r="R127" s="197">
        <v>3</v>
      </c>
      <c r="S127" s="197"/>
      <c r="T127" s="197">
        <v>0</v>
      </c>
      <c r="U127" s="199">
        <v>1</v>
      </c>
      <c r="V127" s="199">
        <v>0</v>
      </c>
      <c r="W127" s="199"/>
      <c r="X127" s="197">
        <v>0</v>
      </c>
      <c r="Y127" s="197"/>
      <c r="Z127" s="197"/>
      <c r="AA127" s="197"/>
      <c r="AB127" s="197"/>
      <c r="AC127" s="197">
        <v>0</v>
      </c>
      <c r="AD127" s="197">
        <v>0</v>
      </c>
      <c r="AE127" s="197">
        <f t="shared" si="13"/>
        <v>17</v>
      </c>
    </row>
    <row r="128" spans="1:31" s="189" customFormat="1" ht="16.5">
      <c r="A128" s="190">
        <v>12</v>
      </c>
      <c r="B128" s="191">
        <v>19</v>
      </c>
      <c r="C128" s="202">
        <v>2</v>
      </c>
      <c r="D128" s="192" t="s">
        <v>382</v>
      </c>
      <c r="E128" s="192"/>
      <c r="F128" s="201">
        <v>681</v>
      </c>
      <c r="G128" s="192" t="s">
        <v>33</v>
      </c>
      <c r="H128" s="193">
        <v>609</v>
      </c>
      <c r="I128" s="197">
        <v>40</v>
      </c>
      <c r="J128" s="197">
        <v>95</v>
      </c>
      <c r="K128" s="197">
        <v>19</v>
      </c>
      <c r="L128" s="197">
        <v>6</v>
      </c>
      <c r="M128" s="197">
        <v>29</v>
      </c>
      <c r="N128" s="197">
        <v>1</v>
      </c>
      <c r="O128" s="197">
        <v>2</v>
      </c>
      <c r="P128" s="197">
        <v>6</v>
      </c>
      <c r="Q128" s="197">
        <v>2</v>
      </c>
      <c r="R128" s="197">
        <v>60</v>
      </c>
      <c r="S128" s="197"/>
      <c r="T128" s="197">
        <v>6</v>
      </c>
      <c r="U128" s="199">
        <v>1</v>
      </c>
      <c r="V128" s="199">
        <v>1</v>
      </c>
      <c r="W128" s="199"/>
      <c r="X128" s="197">
        <v>6</v>
      </c>
      <c r="Y128" s="197"/>
      <c r="Z128" s="197"/>
      <c r="AA128" s="197"/>
      <c r="AB128" s="197"/>
      <c r="AC128" s="197">
        <v>0</v>
      </c>
      <c r="AD128" s="197">
        <v>3</v>
      </c>
      <c r="AE128" s="197">
        <f t="shared" si="13"/>
        <v>277</v>
      </c>
    </row>
    <row r="129" spans="1:31" s="189" customFormat="1" ht="16.5">
      <c r="A129" s="190">
        <v>12</v>
      </c>
      <c r="B129" s="191">
        <v>19</v>
      </c>
      <c r="C129" s="202">
        <v>2</v>
      </c>
      <c r="D129" s="192" t="s">
        <v>382</v>
      </c>
      <c r="E129" s="192"/>
      <c r="F129" s="201">
        <v>681</v>
      </c>
      <c r="G129" s="192" t="s">
        <v>34</v>
      </c>
      <c r="H129" s="193">
        <v>609</v>
      </c>
      <c r="I129" s="197">
        <v>51</v>
      </c>
      <c r="J129" s="197">
        <v>112</v>
      </c>
      <c r="K129" s="197">
        <v>28</v>
      </c>
      <c r="L129" s="197">
        <v>3</v>
      </c>
      <c r="M129" s="197">
        <v>27</v>
      </c>
      <c r="N129" s="197">
        <v>4</v>
      </c>
      <c r="O129" s="197">
        <v>2</v>
      </c>
      <c r="P129" s="197">
        <v>3</v>
      </c>
      <c r="Q129" s="197">
        <v>1</v>
      </c>
      <c r="R129" s="197">
        <v>52</v>
      </c>
      <c r="S129" s="197"/>
      <c r="T129" s="197">
        <v>2</v>
      </c>
      <c r="U129" s="199">
        <v>4</v>
      </c>
      <c r="V129" s="199">
        <v>1</v>
      </c>
      <c r="W129" s="199"/>
      <c r="X129" s="197">
        <v>6</v>
      </c>
      <c r="Y129" s="197"/>
      <c r="Z129" s="197"/>
      <c r="AA129" s="197"/>
      <c r="AB129" s="197"/>
      <c r="AC129" s="197">
        <v>0</v>
      </c>
      <c r="AD129" s="197">
        <v>4</v>
      </c>
      <c r="AE129" s="197">
        <f t="shared" si="13"/>
        <v>300</v>
      </c>
    </row>
    <row r="130" spans="1:31" s="189" customFormat="1" ht="16.5">
      <c r="A130" s="190">
        <v>12</v>
      </c>
      <c r="B130" s="191">
        <v>19</v>
      </c>
      <c r="C130" s="202">
        <v>2</v>
      </c>
      <c r="D130" s="192" t="s">
        <v>382</v>
      </c>
      <c r="E130" s="192"/>
      <c r="F130" s="201">
        <v>682</v>
      </c>
      <c r="G130" s="192" t="s">
        <v>33</v>
      </c>
      <c r="H130" s="193">
        <v>739</v>
      </c>
      <c r="I130" s="197">
        <v>65</v>
      </c>
      <c r="J130" s="197">
        <v>104</v>
      </c>
      <c r="K130" s="197">
        <v>20</v>
      </c>
      <c r="L130" s="197">
        <v>1</v>
      </c>
      <c r="M130" s="197">
        <v>62</v>
      </c>
      <c r="N130" s="197">
        <v>7</v>
      </c>
      <c r="O130" s="197">
        <v>11</v>
      </c>
      <c r="P130" s="197">
        <v>7</v>
      </c>
      <c r="Q130" s="197">
        <v>2</v>
      </c>
      <c r="R130" s="197">
        <v>64</v>
      </c>
      <c r="S130" s="197"/>
      <c r="T130" s="197">
        <v>1</v>
      </c>
      <c r="U130" s="199">
        <v>5</v>
      </c>
      <c r="V130" s="199">
        <v>4</v>
      </c>
      <c r="W130" s="199"/>
      <c r="X130" s="197">
        <v>9</v>
      </c>
      <c r="Y130" s="197"/>
      <c r="Z130" s="197"/>
      <c r="AA130" s="197"/>
      <c r="AB130" s="197"/>
      <c r="AC130" s="197">
        <v>0</v>
      </c>
      <c r="AD130" s="197">
        <v>15</v>
      </c>
      <c r="AE130" s="197">
        <f t="shared" si="13"/>
        <v>377</v>
      </c>
    </row>
    <row r="131" spans="1:31" s="189" customFormat="1" ht="16.5">
      <c r="A131" s="190">
        <v>12</v>
      </c>
      <c r="B131" s="191">
        <v>19</v>
      </c>
      <c r="C131" s="202">
        <v>2</v>
      </c>
      <c r="D131" s="192" t="s">
        <v>382</v>
      </c>
      <c r="E131" s="192"/>
      <c r="F131" s="201">
        <v>682</v>
      </c>
      <c r="G131" s="192" t="s">
        <v>34</v>
      </c>
      <c r="H131" s="193">
        <v>739</v>
      </c>
      <c r="I131" s="197">
        <v>58</v>
      </c>
      <c r="J131" s="197">
        <v>124</v>
      </c>
      <c r="K131" s="197">
        <v>30</v>
      </c>
      <c r="L131" s="197">
        <v>1</v>
      </c>
      <c r="M131" s="197">
        <v>55</v>
      </c>
      <c r="N131" s="197">
        <v>2</v>
      </c>
      <c r="O131" s="197">
        <v>10</v>
      </c>
      <c r="P131" s="197">
        <v>4</v>
      </c>
      <c r="Q131" s="197">
        <v>0</v>
      </c>
      <c r="R131" s="197">
        <v>50</v>
      </c>
      <c r="S131" s="197"/>
      <c r="T131" s="197">
        <v>4</v>
      </c>
      <c r="U131" s="199">
        <v>5</v>
      </c>
      <c r="V131" s="199">
        <v>0</v>
      </c>
      <c r="W131" s="199"/>
      <c r="X131" s="197">
        <v>2</v>
      </c>
      <c r="Y131" s="197"/>
      <c r="Z131" s="197"/>
      <c r="AA131" s="197"/>
      <c r="AB131" s="197"/>
      <c r="AC131" s="197">
        <v>0</v>
      </c>
      <c r="AD131" s="197">
        <v>11</v>
      </c>
      <c r="AE131" s="197">
        <f t="shared" si="13"/>
        <v>356</v>
      </c>
    </row>
    <row r="132" spans="1:31" s="189" customFormat="1" ht="16.5">
      <c r="A132" s="190">
        <v>12</v>
      </c>
      <c r="B132" s="191">
        <v>19</v>
      </c>
      <c r="C132" s="202">
        <v>2</v>
      </c>
      <c r="D132" s="192" t="s">
        <v>382</v>
      </c>
      <c r="E132" s="192"/>
      <c r="F132" s="201">
        <v>683</v>
      </c>
      <c r="G132" s="192" t="s">
        <v>33</v>
      </c>
      <c r="H132" s="193">
        <v>677</v>
      </c>
      <c r="I132" s="197">
        <v>77</v>
      </c>
      <c r="J132" s="197">
        <v>64</v>
      </c>
      <c r="K132" s="197">
        <v>21</v>
      </c>
      <c r="L132" s="197">
        <v>4</v>
      </c>
      <c r="M132" s="197">
        <v>40</v>
      </c>
      <c r="N132" s="197">
        <v>3</v>
      </c>
      <c r="O132" s="197">
        <v>6</v>
      </c>
      <c r="P132" s="197">
        <v>5</v>
      </c>
      <c r="Q132" s="197">
        <v>0</v>
      </c>
      <c r="R132" s="197">
        <v>40</v>
      </c>
      <c r="S132" s="197"/>
      <c r="T132" s="197">
        <v>1</v>
      </c>
      <c r="U132" s="199">
        <v>4</v>
      </c>
      <c r="V132" s="199">
        <v>2</v>
      </c>
      <c r="W132" s="199"/>
      <c r="X132" s="197">
        <v>4</v>
      </c>
      <c r="Y132" s="197"/>
      <c r="Z132" s="197"/>
      <c r="AA132" s="197"/>
      <c r="AB132" s="197"/>
      <c r="AC132" s="197">
        <v>0</v>
      </c>
      <c r="AD132" s="197">
        <v>7</v>
      </c>
      <c r="AE132" s="197">
        <f t="shared" si="13"/>
        <v>278</v>
      </c>
    </row>
    <row r="133" spans="1:31" s="189" customFormat="1" ht="16.5">
      <c r="A133" s="190">
        <v>12</v>
      </c>
      <c r="B133" s="191">
        <v>19</v>
      </c>
      <c r="C133" s="202">
        <v>2</v>
      </c>
      <c r="D133" s="192" t="s">
        <v>382</v>
      </c>
      <c r="E133" s="192"/>
      <c r="F133" s="201">
        <v>683</v>
      </c>
      <c r="G133" s="192" t="s">
        <v>34</v>
      </c>
      <c r="H133" s="193">
        <v>677</v>
      </c>
      <c r="I133" s="197">
        <v>62</v>
      </c>
      <c r="J133" s="197">
        <v>70</v>
      </c>
      <c r="K133" s="197">
        <v>25</v>
      </c>
      <c r="L133" s="197">
        <v>1</v>
      </c>
      <c r="M133" s="197">
        <v>26</v>
      </c>
      <c r="N133" s="197">
        <v>4</v>
      </c>
      <c r="O133" s="197">
        <v>10</v>
      </c>
      <c r="P133" s="197">
        <v>2</v>
      </c>
      <c r="Q133" s="197">
        <v>2</v>
      </c>
      <c r="R133" s="197">
        <v>57</v>
      </c>
      <c r="S133" s="197"/>
      <c r="T133" s="197">
        <v>2</v>
      </c>
      <c r="U133" s="199">
        <v>5</v>
      </c>
      <c r="V133" s="199">
        <v>0</v>
      </c>
      <c r="W133" s="199"/>
      <c r="X133" s="197">
        <v>7</v>
      </c>
      <c r="Y133" s="197"/>
      <c r="Z133" s="197"/>
      <c r="AA133" s="197"/>
      <c r="AB133" s="197"/>
      <c r="AC133" s="197">
        <v>0</v>
      </c>
      <c r="AD133" s="197">
        <v>10</v>
      </c>
      <c r="AE133" s="197">
        <f t="shared" si="13"/>
        <v>283</v>
      </c>
    </row>
    <row r="134" spans="1:31" s="189" customFormat="1" ht="16.5">
      <c r="A134" s="190">
        <v>12</v>
      </c>
      <c r="B134" s="191">
        <v>19</v>
      </c>
      <c r="C134" s="202">
        <v>2</v>
      </c>
      <c r="D134" s="192" t="s">
        <v>382</v>
      </c>
      <c r="E134" s="192"/>
      <c r="F134" s="201">
        <v>683</v>
      </c>
      <c r="G134" s="192" t="s">
        <v>35</v>
      </c>
      <c r="H134" s="193">
        <v>676</v>
      </c>
      <c r="I134" s="197">
        <v>75</v>
      </c>
      <c r="J134" s="197">
        <v>86</v>
      </c>
      <c r="K134" s="197">
        <v>17</v>
      </c>
      <c r="L134" s="197">
        <v>6</v>
      </c>
      <c r="M134" s="197">
        <v>44</v>
      </c>
      <c r="N134" s="197">
        <v>3</v>
      </c>
      <c r="O134" s="197">
        <v>5</v>
      </c>
      <c r="P134" s="197">
        <v>0</v>
      </c>
      <c r="Q134" s="197">
        <v>2</v>
      </c>
      <c r="R134" s="197">
        <v>62</v>
      </c>
      <c r="S134" s="197"/>
      <c r="T134" s="197">
        <v>3</v>
      </c>
      <c r="U134" s="199">
        <v>5</v>
      </c>
      <c r="V134" s="199">
        <v>3</v>
      </c>
      <c r="W134" s="199"/>
      <c r="X134" s="197">
        <v>6</v>
      </c>
      <c r="Y134" s="197"/>
      <c r="Z134" s="197"/>
      <c r="AA134" s="197"/>
      <c r="AB134" s="197"/>
      <c r="AC134" s="197">
        <v>0</v>
      </c>
      <c r="AD134" s="197">
        <v>10</v>
      </c>
      <c r="AE134" s="197">
        <f t="shared" si="13"/>
        <v>327</v>
      </c>
    </row>
    <row r="135" spans="1:31" s="189" customFormat="1" ht="16.5">
      <c r="A135" s="190">
        <v>12</v>
      </c>
      <c r="B135" s="191">
        <v>19</v>
      </c>
      <c r="C135" s="202">
        <v>2</v>
      </c>
      <c r="D135" s="192" t="s">
        <v>382</v>
      </c>
      <c r="E135" s="192"/>
      <c r="F135" s="201">
        <v>684</v>
      </c>
      <c r="G135" s="192" t="s">
        <v>33</v>
      </c>
      <c r="H135" s="193">
        <v>564</v>
      </c>
      <c r="I135" s="197">
        <v>52</v>
      </c>
      <c r="J135" s="197">
        <v>88</v>
      </c>
      <c r="K135" s="197">
        <v>22</v>
      </c>
      <c r="L135" s="197">
        <v>2</v>
      </c>
      <c r="M135" s="197">
        <v>47</v>
      </c>
      <c r="N135" s="197">
        <v>4</v>
      </c>
      <c r="O135" s="197">
        <v>3</v>
      </c>
      <c r="P135" s="197">
        <v>3</v>
      </c>
      <c r="Q135" s="197">
        <v>0</v>
      </c>
      <c r="R135" s="197">
        <v>49</v>
      </c>
      <c r="S135" s="197"/>
      <c r="T135" s="197">
        <v>2</v>
      </c>
      <c r="U135" s="199">
        <v>5</v>
      </c>
      <c r="V135" s="199">
        <v>0</v>
      </c>
      <c r="W135" s="199"/>
      <c r="X135" s="197">
        <v>4</v>
      </c>
      <c r="Y135" s="197"/>
      <c r="Z135" s="197"/>
      <c r="AA135" s="197"/>
      <c r="AB135" s="197"/>
      <c r="AC135" s="197">
        <v>0</v>
      </c>
      <c r="AD135" s="197">
        <v>10</v>
      </c>
      <c r="AE135" s="197">
        <f t="shared" si="13"/>
        <v>291</v>
      </c>
    </row>
    <row r="136" spans="1:31" s="189" customFormat="1" ht="16.5">
      <c r="A136" s="190">
        <v>12</v>
      </c>
      <c r="B136" s="191">
        <v>19</v>
      </c>
      <c r="C136" s="202">
        <v>2</v>
      </c>
      <c r="D136" s="192" t="s">
        <v>382</v>
      </c>
      <c r="E136" s="192"/>
      <c r="F136" s="201">
        <v>684</v>
      </c>
      <c r="G136" s="192" t="s">
        <v>34</v>
      </c>
      <c r="H136" s="193">
        <v>564</v>
      </c>
      <c r="I136" s="197">
        <v>56</v>
      </c>
      <c r="J136" s="197">
        <v>108</v>
      </c>
      <c r="K136" s="197">
        <v>13</v>
      </c>
      <c r="L136" s="197">
        <v>0</v>
      </c>
      <c r="M136" s="197">
        <v>43</v>
      </c>
      <c r="N136" s="197">
        <v>0</v>
      </c>
      <c r="O136" s="197">
        <v>3</v>
      </c>
      <c r="P136" s="197">
        <v>2</v>
      </c>
      <c r="Q136" s="197">
        <v>0</v>
      </c>
      <c r="R136" s="197">
        <v>36</v>
      </c>
      <c r="S136" s="197"/>
      <c r="T136" s="197">
        <v>0</v>
      </c>
      <c r="U136" s="199">
        <v>5</v>
      </c>
      <c r="V136" s="199">
        <v>3</v>
      </c>
      <c r="W136" s="199"/>
      <c r="X136" s="197">
        <v>6</v>
      </c>
      <c r="Y136" s="197"/>
      <c r="Z136" s="197"/>
      <c r="AA136" s="197"/>
      <c r="AB136" s="197"/>
      <c r="AC136" s="197">
        <v>0</v>
      </c>
      <c r="AD136" s="197">
        <v>6</v>
      </c>
      <c r="AE136" s="197">
        <f t="shared" si="13"/>
        <v>281</v>
      </c>
    </row>
    <row r="137" spans="1:31" s="189" customFormat="1" ht="16.5">
      <c r="A137" s="190">
        <v>12</v>
      </c>
      <c r="B137" s="191">
        <v>19</v>
      </c>
      <c r="C137" s="202">
        <v>2</v>
      </c>
      <c r="D137" s="192" t="s">
        <v>382</v>
      </c>
      <c r="E137" s="192"/>
      <c r="F137" s="201">
        <v>684</v>
      </c>
      <c r="G137" s="192" t="s">
        <v>35</v>
      </c>
      <c r="H137" s="193">
        <v>564</v>
      </c>
      <c r="I137" s="197">
        <v>48</v>
      </c>
      <c r="J137" s="197">
        <v>97</v>
      </c>
      <c r="K137" s="197">
        <v>18</v>
      </c>
      <c r="L137" s="197">
        <v>2</v>
      </c>
      <c r="M137" s="197">
        <v>45</v>
      </c>
      <c r="N137" s="197">
        <v>1</v>
      </c>
      <c r="O137" s="197">
        <v>6</v>
      </c>
      <c r="P137" s="197">
        <v>3</v>
      </c>
      <c r="Q137" s="197">
        <v>0</v>
      </c>
      <c r="R137" s="197">
        <v>51</v>
      </c>
      <c r="S137" s="197"/>
      <c r="T137" s="197">
        <v>1</v>
      </c>
      <c r="U137" s="199">
        <v>1</v>
      </c>
      <c r="V137" s="199">
        <v>0</v>
      </c>
      <c r="W137" s="199"/>
      <c r="X137" s="197">
        <v>7</v>
      </c>
      <c r="Y137" s="197"/>
      <c r="Z137" s="197"/>
      <c r="AA137" s="197"/>
      <c r="AB137" s="197"/>
      <c r="AC137" s="197">
        <v>0</v>
      </c>
      <c r="AD137" s="197">
        <v>8</v>
      </c>
      <c r="AE137" s="197">
        <f t="shared" si="13"/>
        <v>288</v>
      </c>
    </row>
    <row r="138" spans="1:31" s="189" customFormat="1" ht="16.5">
      <c r="A138" s="190">
        <v>12</v>
      </c>
      <c r="B138" s="191">
        <v>19</v>
      </c>
      <c r="C138" s="202">
        <v>2</v>
      </c>
      <c r="D138" s="192" t="s">
        <v>382</v>
      </c>
      <c r="E138" s="192"/>
      <c r="F138" s="201">
        <v>685</v>
      </c>
      <c r="G138" s="192" t="s">
        <v>33</v>
      </c>
      <c r="H138" s="193">
        <v>740</v>
      </c>
      <c r="I138" s="197">
        <v>84</v>
      </c>
      <c r="J138" s="197">
        <v>134</v>
      </c>
      <c r="K138" s="197">
        <v>16</v>
      </c>
      <c r="L138" s="197">
        <v>6</v>
      </c>
      <c r="M138" s="197">
        <v>52</v>
      </c>
      <c r="N138" s="197">
        <v>3</v>
      </c>
      <c r="O138" s="197">
        <v>8</v>
      </c>
      <c r="P138" s="197">
        <v>2</v>
      </c>
      <c r="Q138" s="197">
        <v>0</v>
      </c>
      <c r="R138" s="197">
        <v>41</v>
      </c>
      <c r="S138" s="197"/>
      <c r="T138" s="197">
        <v>2</v>
      </c>
      <c r="U138" s="199">
        <v>1</v>
      </c>
      <c r="V138" s="199">
        <v>3</v>
      </c>
      <c r="W138" s="199"/>
      <c r="X138" s="197">
        <v>10</v>
      </c>
      <c r="Y138" s="197"/>
      <c r="Z138" s="197"/>
      <c r="AA138" s="197"/>
      <c r="AB138" s="197"/>
      <c r="AC138" s="197">
        <v>0</v>
      </c>
      <c r="AD138" s="197">
        <v>7</v>
      </c>
      <c r="AE138" s="197">
        <f t="shared" si="13"/>
        <v>369</v>
      </c>
    </row>
    <row r="139" spans="1:31" s="189" customFormat="1" ht="16.5">
      <c r="A139" s="190">
        <v>12</v>
      </c>
      <c r="B139" s="191">
        <v>19</v>
      </c>
      <c r="C139" s="202">
        <v>2</v>
      </c>
      <c r="D139" s="192" t="s">
        <v>382</v>
      </c>
      <c r="E139" s="192"/>
      <c r="F139" s="201">
        <v>685</v>
      </c>
      <c r="G139" s="192" t="s">
        <v>34</v>
      </c>
      <c r="H139" s="193">
        <v>740</v>
      </c>
      <c r="I139" s="197">
        <v>85</v>
      </c>
      <c r="J139" s="197">
        <v>138</v>
      </c>
      <c r="K139" s="197">
        <v>13</v>
      </c>
      <c r="L139" s="197">
        <v>1</v>
      </c>
      <c r="M139" s="197">
        <v>41</v>
      </c>
      <c r="N139" s="197">
        <v>1</v>
      </c>
      <c r="O139" s="197">
        <v>8</v>
      </c>
      <c r="P139" s="197">
        <v>4</v>
      </c>
      <c r="Q139" s="197">
        <v>1</v>
      </c>
      <c r="R139" s="197">
        <v>39</v>
      </c>
      <c r="S139" s="197"/>
      <c r="T139" s="197">
        <v>5</v>
      </c>
      <c r="U139" s="199">
        <v>7</v>
      </c>
      <c r="V139" s="199">
        <v>2</v>
      </c>
      <c r="W139" s="199"/>
      <c r="X139" s="197">
        <v>7</v>
      </c>
      <c r="Y139" s="197"/>
      <c r="Z139" s="197"/>
      <c r="AA139" s="197"/>
      <c r="AB139" s="197"/>
      <c r="AC139" s="197">
        <v>0</v>
      </c>
      <c r="AD139" s="197">
        <v>9</v>
      </c>
      <c r="AE139" s="197">
        <f t="shared" si="13"/>
        <v>361</v>
      </c>
    </row>
    <row r="140" spans="1:31" s="189" customFormat="1" ht="16.5">
      <c r="A140" s="190">
        <v>12</v>
      </c>
      <c r="B140" s="191">
        <v>19</v>
      </c>
      <c r="C140" s="202">
        <v>2</v>
      </c>
      <c r="D140" s="192" t="s">
        <v>382</v>
      </c>
      <c r="E140" s="192"/>
      <c r="F140" s="201">
        <v>686</v>
      </c>
      <c r="G140" s="192" t="s">
        <v>33</v>
      </c>
      <c r="H140" s="193">
        <v>659</v>
      </c>
      <c r="I140" s="197">
        <v>54</v>
      </c>
      <c r="J140" s="197">
        <v>80</v>
      </c>
      <c r="K140" s="197">
        <v>9</v>
      </c>
      <c r="L140" s="197">
        <v>16</v>
      </c>
      <c r="M140" s="197">
        <v>37</v>
      </c>
      <c r="N140" s="197">
        <v>7</v>
      </c>
      <c r="O140" s="197">
        <v>12</v>
      </c>
      <c r="P140" s="197">
        <v>2</v>
      </c>
      <c r="Q140" s="197">
        <v>6</v>
      </c>
      <c r="R140" s="197">
        <v>27</v>
      </c>
      <c r="S140" s="197"/>
      <c r="T140" s="197">
        <v>4</v>
      </c>
      <c r="U140" s="199">
        <v>5</v>
      </c>
      <c r="V140" s="199">
        <v>0</v>
      </c>
      <c r="W140" s="199"/>
      <c r="X140" s="197">
        <v>10</v>
      </c>
      <c r="Y140" s="197"/>
      <c r="Z140" s="197"/>
      <c r="AA140" s="197"/>
      <c r="AB140" s="197"/>
      <c r="AC140" s="197">
        <v>0</v>
      </c>
      <c r="AD140" s="197">
        <v>13</v>
      </c>
      <c r="AE140" s="197">
        <f t="shared" si="13"/>
        <v>282</v>
      </c>
    </row>
    <row r="141" spans="1:31" s="189" customFormat="1" ht="16.5">
      <c r="A141" s="190">
        <v>12</v>
      </c>
      <c r="B141" s="191">
        <v>19</v>
      </c>
      <c r="C141" s="202">
        <v>2</v>
      </c>
      <c r="D141" s="192" t="s">
        <v>382</v>
      </c>
      <c r="E141" s="192"/>
      <c r="F141" s="201">
        <v>686</v>
      </c>
      <c r="G141" s="192" t="s">
        <v>34</v>
      </c>
      <c r="H141" s="193">
        <v>659</v>
      </c>
      <c r="I141" s="197">
        <v>51</v>
      </c>
      <c r="J141" s="197">
        <v>81</v>
      </c>
      <c r="K141" s="197">
        <v>17</v>
      </c>
      <c r="L141" s="197">
        <v>1</v>
      </c>
      <c r="M141" s="197">
        <v>42</v>
      </c>
      <c r="N141" s="197">
        <v>12</v>
      </c>
      <c r="O141" s="197">
        <v>5</v>
      </c>
      <c r="P141" s="197">
        <v>4</v>
      </c>
      <c r="Q141" s="197">
        <v>0</v>
      </c>
      <c r="R141" s="197">
        <v>54</v>
      </c>
      <c r="S141" s="197"/>
      <c r="T141" s="197">
        <v>3</v>
      </c>
      <c r="U141" s="199">
        <v>2</v>
      </c>
      <c r="V141" s="199">
        <v>2</v>
      </c>
      <c r="W141" s="199"/>
      <c r="X141" s="197">
        <v>7</v>
      </c>
      <c r="Y141" s="197"/>
      <c r="Z141" s="197"/>
      <c r="AA141" s="197"/>
      <c r="AB141" s="197"/>
      <c r="AC141" s="197">
        <v>0</v>
      </c>
      <c r="AD141" s="197">
        <v>9</v>
      </c>
      <c r="AE141" s="197">
        <f t="shared" si="13"/>
        <v>290</v>
      </c>
    </row>
    <row r="142" spans="1:31" s="189" customFormat="1" ht="16.5">
      <c r="A142" s="190">
        <v>12</v>
      </c>
      <c r="B142" s="191">
        <v>19</v>
      </c>
      <c r="C142" s="202">
        <v>2</v>
      </c>
      <c r="D142" s="192" t="s">
        <v>382</v>
      </c>
      <c r="E142" s="192"/>
      <c r="F142" s="201">
        <v>686</v>
      </c>
      <c r="G142" s="192" t="s">
        <v>35</v>
      </c>
      <c r="H142" s="193">
        <v>658</v>
      </c>
      <c r="I142" s="197">
        <v>60</v>
      </c>
      <c r="J142" s="197">
        <v>64</v>
      </c>
      <c r="K142" s="197">
        <v>17</v>
      </c>
      <c r="L142" s="197">
        <v>2</v>
      </c>
      <c r="M142" s="197">
        <v>40</v>
      </c>
      <c r="N142" s="197">
        <v>13</v>
      </c>
      <c r="O142" s="197">
        <v>12</v>
      </c>
      <c r="P142" s="197">
        <v>2</v>
      </c>
      <c r="Q142" s="197">
        <v>2</v>
      </c>
      <c r="R142" s="197">
        <v>40</v>
      </c>
      <c r="S142" s="197"/>
      <c r="T142" s="197">
        <v>1</v>
      </c>
      <c r="U142" s="199">
        <v>7</v>
      </c>
      <c r="V142" s="199">
        <v>0</v>
      </c>
      <c r="W142" s="199"/>
      <c r="X142" s="197">
        <v>5</v>
      </c>
      <c r="Y142" s="197"/>
      <c r="Z142" s="197"/>
      <c r="AA142" s="197"/>
      <c r="AB142" s="197"/>
      <c r="AC142" s="197">
        <v>0</v>
      </c>
      <c r="AD142" s="197">
        <v>10</v>
      </c>
      <c r="AE142" s="197">
        <f t="shared" si="13"/>
        <v>275</v>
      </c>
    </row>
    <row r="143" spans="1:31" s="189" customFormat="1" ht="16.5">
      <c r="A143" s="190">
        <v>12</v>
      </c>
      <c r="B143" s="191">
        <v>19</v>
      </c>
      <c r="C143" s="202">
        <v>2</v>
      </c>
      <c r="D143" s="192" t="s">
        <v>382</v>
      </c>
      <c r="E143" s="192"/>
      <c r="F143" s="201">
        <v>686</v>
      </c>
      <c r="G143" s="192" t="s">
        <v>199</v>
      </c>
      <c r="H143" s="193">
        <v>658</v>
      </c>
      <c r="I143" s="197">
        <v>50</v>
      </c>
      <c r="J143" s="197">
        <v>83</v>
      </c>
      <c r="K143" s="197">
        <v>16</v>
      </c>
      <c r="L143" s="197">
        <v>1</v>
      </c>
      <c r="M143" s="197">
        <v>24</v>
      </c>
      <c r="N143" s="197">
        <v>6</v>
      </c>
      <c r="O143" s="197">
        <v>16</v>
      </c>
      <c r="P143" s="197">
        <v>4</v>
      </c>
      <c r="Q143" s="197">
        <v>0</v>
      </c>
      <c r="R143" s="197">
        <v>47</v>
      </c>
      <c r="S143" s="197"/>
      <c r="T143" s="197">
        <v>3</v>
      </c>
      <c r="U143" s="199">
        <v>7</v>
      </c>
      <c r="V143" s="199">
        <v>1</v>
      </c>
      <c r="W143" s="199"/>
      <c r="X143" s="197">
        <v>2</v>
      </c>
      <c r="Y143" s="197"/>
      <c r="Z143" s="197"/>
      <c r="AA143" s="197"/>
      <c r="AB143" s="197"/>
      <c r="AC143" s="197">
        <v>0</v>
      </c>
      <c r="AD143" s="197">
        <v>7</v>
      </c>
      <c r="AE143" s="197">
        <f t="shared" si="13"/>
        <v>267</v>
      </c>
    </row>
    <row r="144" spans="1:31" s="189" customFormat="1" ht="16.5">
      <c r="A144" s="190">
        <v>12</v>
      </c>
      <c r="B144" s="191">
        <v>19</v>
      </c>
      <c r="C144" s="202">
        <v>2</v>
      </c>
      <c r="D144" s="192" t="s">
        <v>382</v>
      </c>
      <c r="E144" s="192"/>
      <c r="F144" s="201">
        <v>687</v>
      </c>
      <c r="G144" s="192" t="s">
        <v>33</v>
      </c>
      <c r="H144" s="193">
        <v>571</v>
      </c>
      <c r="I144" s="197">
        <v>53</v>
      </c>
      <c r="J144" s="197">
        <v>66</v>
      </c>
      <c r="K144" s="197">
        <v>25</v>
      </c>
      <c r="L144" s="197">
        <v>6</v>
      </c>
      <c r="M144" s="197">
        <v>23</v>
      </c>
      <c r="N144" s="197">
        <v>1</v>
      </c>
      <c r="O144" s="197">
        <v>30</v>
      </c>
      <c r="P144" s="197">
        <v>3</v>
      </c>
      <c r="Q144" s="197">
        <v>1</v>
      </c>
      <c r="R144" s="197">
        <v>33</v>
      </c>
      <c r="S144" s="197"/>
      <c r="T144" s="197">
        <v>3</v>
      </c>
      <c r="U144" s="199">
        <v>3</v>
      </c>
      <c r="V144" s="199">
        <v>1</v>
      </c>
      <c r="W144" s="199"/>
      <c r="X144" s="197">
        <v>5</v>
      </c>
      <c r="Y144" s="197"/>
      <c r="Z144" s="197"/>
      <c r="AA144" s="197"/>
      <c r="AB144" s="197"/>
      <c r="AC144" s="197">
        <v>0</v>
      </c>
      <c r="AD144" s="197">
        <v>7</v>
      </c>
      <c r="AE144" s="197">
        <f t="shared" si="13"/>
        <v>260</v>
      </c>
    </row>
    <row r="145" spans="1:31" s="189" customFormat="1" ht="16.5">
      <c r="A145" s="190">
        <v>12</v>
      </c>
      <c r="B145" s="191">
        <v>19</v>
      </c>
      <c r="C145" s="202">
        <v>2</v>
      </c>
      <c r="D145" s="192" t="s">
        <v>382</v>
      </c>
      <c r="E145" s="192"/>
      <c r="F145" s="201">
        <v>687</v>
      </c>
      <c r="G145" s="192" t="s">
        <v>34</v>
      </c>
      <c r="H145" s="193">
        <v>571</v>
      </c>
      <c r="I145" s="197">
        <v>74</v>
      </c>
      <c r="J145" s="197">
        <v>68</v>
      </c>
      <c r="K145" s="197">
        <v>14</v>
      </c>
      <c r="L145" s="197">
        <v>1</v>
      </c>
      <c r="M145" s="197">
        <v>17</v>
      </c>
      <c r="N145" s="197">
        <v>1</v>
      </c>
      <c r="O145" s="197">
        <v>33</v>
      </c>
      <c r="P145" s="197">
        <v>3</v>
      </c>
      <c r="Q145" s="197">
        <v>0</v>
      </c>
      <c r="R145" s="197">
        <v>44</v>
      </c>
      <c r="S145" s="197"/>
      <c r="T145" s="197">
        <v>1</v>
      </c>
      <c r="U145" s="199">
        <v>4</v>
      </c>
      <c r="V145" s="199">
        <v>2</v>
      </c>
      <c r="W145" s="199"/>
      <c r="X145" s="197">
        <v>5</v>
      </c>
      <c r="Y145" s="197"/>
      <c r="Z145" s="197"/>
      <c r="AA145" s="197"/>
      <c r="AB145" s="197"/>
      <c r="AC145" s="197">
        <v>0</v>
      </c>
      <c r="AD145" s="197">
        <v>10</v>
      </c>
      <c r="AE145" s="197">
        <f t="shared" si="13"/>
        <v>277</v>
      </c>
    </row>
    <row r="146" spans="1:31" s="189" customFormat="1" ht="16.5">
      <c r="A146" s="190">
        <v>12</v>
      </c>
      <c r="B146" s="191">
        <v>19</v>
      </c>
      <c r="C146" s="202">
        <v>2</v>
      </c>
      <c r="D146" s="192" t="s">
        <v>382</v>
      </c>
      <c r="E146" s="192"/>
      <c r="F146" s="201">
        <v>687</v>
      </c>
      <c r="G146" s="192" t="s">
        <v>35</v>
      </c>
      <c r="H146" s="193">
        <v>570</v>
      </c>
      <c r="I146" s="197">
        <v>32</v>
      </c>
      <c r="J146" s="197">
        <v>69</v>
      </c>
      <c r="K146" s="197">
        <v>13</v>
      </c>
      <c r="L146" s="197">
        <v>0</v>
      </c>
      <c r="M146" s="197">
        <v>22</v>
      </c>
      <c r="N146" s="197">
        <v>2</v>
      </c>
      <c r="O146" s="197">
        <v>25</v>
      </c>
      <c r="P146" s="197">
        <v>4</v>
      </c>
      <c r="Q146" s="197">
        <v>0</v>
      </c>
      <c r="R146" s="197">
        <v>44</v>
      </c>
      <c r="S146" s="197"/>
      <c r="T146" s="197">
        <v>2</v>
      </c>
      <c r="U146" s="199">
        <v>2</v>
      </c>
      <c r="V146" s="199">
        <v>1</v>
      </c>
      <c r="W146" s="199"/>
      <c r="X146" s="197">
        <v>5</v>
      </c>
      <c r="Y146" s="197"/>
      <c r="Z146" s="197"/>
      <c r="AA146" s="197"/>
      <c r="AB146" s="197"/>
      <c r="AC146" s="197">
        <v>0</v>
      </c>
      <c r="AD146" s="197">
        <v>16</v>
      </c>
      <c r="AE146" s="197">
        <f t="shared" si="13"/>
        <v>237</v>
      </c>
    </row>
    <row r="147" spans="1:31" s="189" customFormat="1" ht="16.5">
      <c r="A147" s="190">
        <v>12</v>
      </c>
      <c r="B147" s="191">
        <v>19</v>
      </c>
      <c r="C147" s="202">
        <v>2</v>
      </c>
      <c r="D147" s="192" t="s">
        <v>382</v>
      </c>
      <c r="E147" s="192"/>
      <c r="F147" s="201">
        <v>688</v>
      </c>
      <c r="G147" s="192" t="s">
        <v>33</v>
      </c>
      <c r="H147" s="193">
        <v>744</v>
      </c>
      <c r="I147" s="197">
        <v>48</v>
      </c>
      <c r="J147" s="197">
        <v>143</v>
      </c>
      <c r="K147" s="197">
        <v>25</v>
      </c>
      <c r="L147" s="197">
        <v>4</v>
      </c>
      <c r="M147" s="197">
        <v>56</v>
      </c>
      <c r="N147" s="197">
        <v>1</v>
      </c>
      <c r="O147" s="197">
        <v>3</v>
      </c>
      <c r="P147" s="197">
        <v>11</v>
      </c>
      <c r="Q147" s="197">
        <v>1</v>
      </c>
      <c r="R147" s="197">
        <v>64</v>
      </c>
      <c r="S147" s="197"/>
      <c r="T147" s="197">
        <v>3</v>
      </c>
      <c r="U147" s="199">
        <v>2</v>
      </c>
      <c r="V147" s="199">
        <v>4</v>
      </c>
      <c r="W147" s="199"/>
      <c r="X147" s="197">
        <v>13</v>
      </c>
      <c r="Y147" s="197"/>
      <c r="Z147" s="197"/>
      <c r="AA147" s="197"/>
      <c r="AB147" s="197"/>
      <c r="AC147" s="197">
        <v>0</v>
      </c>
      <c r="AD147" s="197">
        <v>11</v>
      </c>
      <c r="AE147" s="197">
        <f t="shared" si="13"/>
        <v>389</v>
      </c>
    </row>
    <row r="148" spans="1:31" s="189" customFormat="1" ht="16.5">
      <c r="A148" s="190">
        <v>12</v>
      </c>
      <c r="B148" s="191">
        <v>19</v>
      </c>
      <c r="C148" s="202">
        <v>2</v>
      </c>
      <c r="D148" s="192" t="s">
        <v>382</v>
      </c>
      <c r="E148" s="192"/>
      <c r="F148" s="201">
        <v>688</v>
      </c>
      <c r="G148" s="192" t="s">
        <v>34</v>
      </c>
      <c r="H148" s="193">
        <v>744</v>
      </c>
      <c r="I148" s="197">
        <v>58</v>
      </c>
      <c r="J148" s="197">
        <v>167</v>
      </c>
      <c r="K148" s="197">
        <v>23</v>
      </c>
      <c r="L148" s="197">
        <v>3</v>
      </c>
      <c r="M148" s="197">
        <v>52</v>
      </c>
      <c r="N148" s="197">
        <v>3</v>
      </c>
      <c r="O148" s="197">
        <v>4</v>
      </c>
      <c r="P148" s="197">
        <v>15</v>
      </c>
      <c r="Q148" s="197">
        <v>1</v>
      </c>
      <c r="R148" s="197">
        <v>49</v>
      </c>
      <c r="S148" s="197"/>
      <c r="T148" s="197">
        <v>1</v>
      </c>
      <c r="U148" s="199">
        <v>3</v>
      </c>
      <c r="V148" s="199">
        <v>4</v>
      </c>
      <c r="W148" s="199"/>
      <c r="X148" s="197">
        <v>9</v>
      </c>
      <c r="Y148" s="197"/>
      <c r="Z148" s="197"/>
      <c r="AA148" s="197"/>
      <c r="AB148" s="197"/>
      <c r="AC148" s="197">
        <v>0</v>
      </c>
      <c r="AD148" s="197">
        <v>8</v>
      </c>
      <c r="AE148" s="197">
        <f t="shared" si="13"/>
        <v>400</v>
      </c>
    </row>
    <row r="149" spans="1:31" s="189" customFormat="1" ht="16.5">
      <c r="A149" s="190">
        <v>12</v>
      </c>
      <c r="B149" s="191">
        <v>19</v>
      </c>
      <c r="C149" s="202">
        <v>2</v>
      </c>
      <c r="D149" s="192" t="s">
        <v>382</v>
      </c>
      <c r="E149" s="192"/>
      <c r="F149" s="201">
        <v>689</v>
      </c>
      <c r="G149" s="192" t="s">
        <v>33</v>
      </c>
      <c r="H149" s="193">
        <v>669</v>
      </c>
      <c r="I149" s="197">
        <v>52</v>
      </c>
      <c r="J149" s="197">
        <v>192</v>
      </c>
      <c r="K149" s="197">
        <v>8</v>
      </c>
      <c r="L149" s="197">
        <v>3</v>
      </c>
      <c r="M149" s="197">
        <v>44</v>
      </c>
      <c r="N149" s="197">
        <v>4</v>
      </c>
      <c r="O149" s="197">
        <v>1</v>
      </c>
      <c r="P149" s="197">
        <v>3</v>
      </c>
      <c r="Q149" s="197">
        <v>1</v>
      </c>
      <c r="R149" s="197">
        <v>59</v>
      </c>
      <c r="S149" s="197"/>
      <c r="T149" s="197">
        <v>2</v>
      </c>
      <c r="U149" s="199">
        <v>2</v>
      </c>
      <c r="V149" s="199">
        <v>8</v>
      </c>
      <c r="W149" s="199"/>
      <c r="X149" s="197">
        <v>3</v>
      </c>
      <c r="Y149" s="197"/>
      <c r="Z149" s="197"/>
      <c r="AA149" s="197"/>
      <c r="AB149" s="197"/>
      <c r="AC149" s="197">
        <v>0</v>
      </c>
      <c r="AD149" s="197">
        <v>8</v>
      </c>
      <c r="AE149" s="197">
        <f t="shared" si="13"/>
        <v>390</v>
      </c>
    </row>
    <row r="150" spans="1:31" s="189" customFormat="1" ht="16.5">
      <c r="A150" s="190">
        <v>12</v>
      </c>
      <c r="B150" s="191">
        <v>19</v>
      </c>
      <c r="C150" s="202">
        <v>2</v>
      </c>
      <c r="D150" s="192" t="s">
        <v>382</v>
      </c>
      <c r="E150" s="192"/>
      <c r="F150" s="201">
        <v>689</v>
      </c>
      <c r="G150" s="192" t="s">
        <v>34</v>
      </c>
      <c r="H150" s="193">
        <v>668</v>
      </c>
      <c r="I150" s="197">
        <v>52</v>
      </c>
      <c r="J150" s="197">
        <v>179</v>
      </c>
      <c r="K150" s="197">
        <v>8</v>
      </c>
      <c r="L150" s="197">
        <v>4</v>
      </c>
      <c r="M150" s="197">
        <v>46</v>
      </c>
      <c r="N150" s="197">
        <v>4</v>
      </c>
      <c r="O150" s="197">
        <v>4</v>
      </c>
      <c r="P150" s="197">
        <v>4</v>
      </c>
      <c r="Q150" s="197">
        <v>0</v>
      </c>
      <c r="R150" s="197">
        <v>53</v>
      </c>
      <c r="S150" s="197"/>
      <c r="T150" s="197">
        <v>2</v>
      </c>
      <c r="U150" s="199">
        <v>3</v>
      </c>
      <c r="V150" s="199">
        <v>2</v>
      </c>
      <c r="W150" s="199"/>
      <c r="X150" s="197">
        <v>3</v>
      </c>
      <c r="Y150" s="197"/>
      <c r="Z150" s="197"/>
      <c r="AA150" s="197"/>
      <c r="AB150" s="197"/>
      <c r="AC150" s="197">
        <v>0</v>
      </c>
      <c r="AD150" s="197">
        <v>4</v>
      </c>
      <c r="AE150" s="197">
        <f t="shared" si="13"/>
        <v>368</v>
      </c>
    </row>
    <row r="151" spans="1:31" s="189" customFormat="1" ht="16.5">
      <c r="A151" s="190">
        <v>12</v>
      </c>
      <c r="B151" s="191">
        <v>19</v>
      </c>
      <c r="C151" s="202">
        <v>2</v>
      </c>
      <c r="D151" s="192" t="s">
        <v>382</v>
      </c>
      <c r="E151" s="192"/>
      <c r="F151" s="201">
        <v>690</v>
      </c>
      <c r="G151" s="192" t="s">
        <v>33</v>
      </c>
      <c r="H151" s="193">
        <v>599</v>
      </c>
      <c r="I151" s="197">
        <v>48</v>
      </c>
      <c r="J151" s="197">
        <v>156</v>
      </c>
      <c r="K151" s="197">
        <v>9</v>
      </c>
      <c r="L151" s="197">
        <v>6</v>
      </c>
      <c r="M151" s="197">
        <v>53</v>
      </c>
      <c r="N151" s="197">
        <v>0</v>
      </c>
      <c r="O151" s="197">
        <v>1</v>
      </c>
      <c r="P151" s="197">
        <v>9</v>
      </c>
      <c r="Q151" s="197">
        <v>0</v>
      </c>
      <c r="R151" s="197">
        <v>33</v>
      </c>
      <c r="S151" s="197"/>
      <c r="T151" s="197">
        <v>2</v>
      </c>
      <c r="U151" s="199">
        <v>1</v>
      </c>
      <c r="V151" s="199">
        <v>3</v>
      </c>
      <c r="W151" s="199"/>
      <c r="X151" s="197">
        <v>15</v>
      </c>
      <c r="Y151" s="197"/>
      <c r="Z151" s="197"/>
      <c r="AA151" s="197"/>
      <c r="AB151" s="197"/>
      <c r="AC151" s="197">
        <v>0</v>
      </c>
      <c r="AD151" s="197">
        <v>9</v>
      </c>
      <c r="AE151" s="197">
        <f t="shared" ref="AE151:AE190" si="14">SUM(I151:AD151)</f>
        <v>345</v>
      </c>
    </row>
    <row r="152" spans="1:31" s="189" customFormat="1" ht="16.5">
      <c r="A152" s="190">
        <v>12</v>
      </c>
      <c r="B152" s="191">
        <v>19</v>
      </c>
      <c r="C152" s="202">
        <v>2</v>
      </c>
      <c r="D152" s="192" t="s">
        <v>382</v>
      </c>
      <c r="E152" s="192"/>
      <c r="F152" s="201">
        <v>691</v>
      </c>
      <c r="G152" s="192" t="s">
        <v>33</v>
      </c>
      <c r="H152" s="193">
        <v>611</v>
      </c>
      <c r="I152" s="197">
        <v>64</v>
      </c>
      <c r="J152" s="197">
        <v>131</v>
      </c>
      <c r="K152" s="197">
        <v>12</v>
      </c>
      <c r="L152" s="197">
        <v>3</v>
      </c>
      <c r="M152" s="197">
        <v>47</v>
      </c>
      <c r="N152" s="197">
        <v>1</v>
      </c>
      <c r="O152" s="197">
        <v>6</v>
      </c>
      <c r="P152" s="197">
        <v>4</v>
      </c>
      <c r="Q152" s="197">
        <v>0</v>
      </c>
      <c r="R152" s="197">
        <v>25</v>
      </c>
      <c r="S152" s="197"/>
      <c r="T152" s="197">
        <v>1</v>
      </c>
      <c r="U152" s="199">
        <v>5</v>
      </c>
      <c r="V152" s="199">
        <v>1</v>
      </c>
      <c r="W152" s="199"/>
      <c r="X152" s="197">
        <v>15</v>
      </c>
      <c r="Y152" s="197"/>
      <c r="Z152" s="197"/>
      <c r="AA152" s="197"/>
      <c r="AB152" s="197"/>
      <c r="AC152" s="197">
        <v>0</v>
      </c>
      <c r="AD152" s="197">
        <v>9</v>
      </c>
      <c r="AE152" s="197">
        <f t="shared" si="14"/>
        <v>324</v>
      </c>
    </row>
    <row r="153" spans="1:31" s="189" customFormat="1" ht="16.5">
      <c r="A153" s="190">
        <v>12</v>
      </c>
      <c r="B153" s="191">
        <v>19</v>
      </c>
      <c r="C153" s="202">
        <v>2</v>
      </c>
      <c r="D153" s="192" t="s">
        <v>382</v>
      </c>
      <c r="E153" s="192"/>
      <c r="F153" s="201">
        <v>691</v>
      </c>
      <c r="G153" s="192" t="s">
        <v>34</v>
      </c>
      <c r="H153" s="193">
        <v>611</v>
      </c>
      <c r="I153" s="197">
        <v>64</v>
      </c>
      <c r="J153" s="197">
        <v>130</v>
      </c>
      <c r="K153" s="197">
        <v>10</v>
      </c>
      <c r="L153" s="197">
        <v>0</v>
      </c>
      <c r="M153" s="197">
        <v>50</v>
      </c>
      <c r="N153" s="197">
        <v>0</v>
      </c>
      <c r="O153" s="197">
        <v>2</v>
      </c>
      <c r="P153" s="197">
        <v>9</v>
      </c>
      <c r="Q153" s="197">
        <v>0</v>
      </c>
      <c r="R153" s="197">
        <v>20</v>
      </c>
      <c r="S153" s="197"/>
      <c r="T153" s="197">
        <v>0</v>
      </c>
      <c r="U153" s="199">
        <v>5</v>
      </c>
      <c r="V153" s="199">
        <v>4</v>
      </c>
      <c r="W153" s="199"/>
      <c r="X153" s="197">
        <v>21</v>
      </c>
      <c r="Y153" s="197"/>
      <c r="Z153" s="197"/>
      <c r="AA153" s="197"/>
      <c r="AB153" s="197"/>
      <c r="AC153" s="197">
        <v>0</v>
      </c>
      <c r="AD153" s="197">
        <v>4</v>
      </c>
      <c r="AE153" s="197">
        <f t="shared" si="14"/>
        <v>319</v>
      </c>
    </row>
    <row r="154" spans="1:31" s="189" customFormat="1" ht="16.5">
      <c r="A154" s="190">
        <v>12</v>
      </c>
      <c r="B154" s="191">
        <v>19</v>
      </c>
      <c r="C154" s="202">
        <v>2</v>
      </c>
      <c r="D154" s="192" t="s">
        <v>382</v>
      </c>
      <c r="E154" s="192"/>
      <c r="F154" s="201">
        <v>692</v>
      </c>
      <c r="G154" s="192" t="s">
        <v>33</v>
      </c>
      <c r="H154" s="193">
        <v>594</v>
      </c>
      <c r="I154" s="197">
        <v>85</v>
      </c>
      <c r="J154" s="197">
        <v>94</v>
      </c>
      <c r="K154" s="197">
        <v>15</v>
      </c>
      <c r="L154" s="197">
        <v>1</v>
      </c>
      <c r="M154" s="197">
        <v>0</v>
      </c>
      <c r="N154" s="197">
        <v>0</v>
      </c>
      <c r="O154" s="197">
        <v>1</v>
      </c>
      <c r="P154" s="197">
        <v>2</v>
      </c>
      <c r="Q154" s="197">
        <v>1</v>
      </c>
      <c r="R154" s="197">
        <v>28</v>
      </c>
      <c r="S154" s="197"/>
      <c r="T154" s="197">
        <v>2</v>
      </c>
      <c r="U154" s="199">
        <v>9</v>
      </c>
      <c r="V154" s="199">
        <v>2</v>
      </c>
      <c r="W154" s="199"/>
      <c r="X154" s="197">
        <v>9</v>
      </c>
      <c r="Y154" s="197"/>
      <c r="Z154" s="197"/>
      <c r="AA154" s="197"/>
      <c r="AB154" s="197"/>
      <c r="AC154" s="197">
        <v>0</v>
      </c>
      <c r="AD154" s="197">
        <v>0</v>
      </c>
      <c r="AE154" s="197">
        <f t="shared" si="14"/>
        <v>249</v>
      </c>
    </row>
    <row r="155" spans="1:31" s="189" customFormat="1" ht="16.5">
      <c r="A155" s="190">
        <v>12</v>
      </c>
      <c r="B155" s="191">
        <v>19</v>
      </c>
      <c r="C155" s="202">
        <v>2</v>
      </c>
      <c r="D155" s="192" t="s">
        <v>382</v>
      </c>
      <c r="E155" s="192"/>
      <c r="F155" s="201">
        <v>692</v>
      </c>
      <c r="G155" s="192" t="s">
        <v>34</v>
      </c>
      <c r="H155" s="193">
        <v>593</v>
      </c>
      <c r="I155" s="197">
        <v>88</v>
      </c>
      <c r="J155" s="197">
        <v>83</v>
      </c>
      <c r="K155" s="197">
        <v>14</v>
      </c>
      <c r="L155" s="197">
        <v>1</v>
      </c>
      <c r="M155" s="197">
        <v>54</v>
      </c>
      <c r="N155" s="197">
        <v>1</v>
      </c>
      <c r="O155" s="197">
        <v>1</v>
      </c>
      <c r="P155" s="197">
        <v>3</v>
      </c>
      <c r="Q155" s="197">
        <v>2</v>
      </c>
      <c r="R155" s="197">
        <v>33</v>
      </c>
      <c r="S155" s="197"/>
      <c r="T155" s="197">
        <v>6</v>
      </c>
      <c r="U155" s="199">
        <v>6</v>
      </c>
      <c r="V155" s="199">
        <v>2</v>
      </c>
      <c r="W155" s="199"/>
      <c r="X155" s="197">
        <v>22</v>
      </c>
      <c r="Y155" s="197"/>
      <c r="Z155" s="197"/>
      <c r="AA155" s="197"/>
      <c r="AB155" s="197"/>
      <c r="AC155" s="197">
        <v>0</v>
      </c>
      <c r="AD155" s="197">
        <v>9</v>
      </c>
      <c r="AE155" s="197">
        <f t="shared" si="14"/>
        <v>325</v>
      </c>
    </row>
    <row r="156" spans="1:31" s="189" customFormat="1" ht="16.5">
      <c r="A156" s="190">
        <v>12</v>
      </c>
      <c r="B156" s="191">
        <v>19</v>
      </c>
      <c r="C156" s="202">
        <v>2</v>
      </c>
      <c r="D156" s="192" t="s">
        <v>382</v>
      </c>
      <c r="E156" s="192"/>
      <c r="F156" s="201">
        <v>693</v>
      </c>
      <c r="G156" s="192" t="s">
        <v>33</v>
      </c>
      <c r="H156" s="193">
        <v>526</v>
      </c>
      <c r="I156" s="197">
        <v>63</v>
      </c>
      <c r="J156" s="197">
        <v>67</v>
      </c>
      <c r="K156" s="197">
        <v>21</v>
      </c>
      <c r="L156" s="197">
        <v>1</v>
      </c>
      <c r="M156" s="197">
        <v>37</v>
      </c>
      <c r="N156" s="197">
        <v>2</v>
      </c>
      <c r="O156" s="197">
        <v>10</v>
      </c>
      <c r="P156" s="197">
        <v>3</v>
      </c>
      <c r="Q156" s="197">
        <v>1</v>
      </c>
      <c r="R156" s="197">
        <v>32</v>
      </c>
      <c r="S156" s="197"/>
      <c r="T156" s="197">
        <v>2</v>
      </c>
      <c r="U156" s="199">
        <v>6</v>
      </c>
      <c r="V156" s="199">
        <v>0</v>
      </c>
      <c r="W156" s="199"/>
      <c r="X156" s="197">
        <v>5</v>
      </c>
      <c r="Y156" s="197"/>
      <c r="Z156" s="197"/>
      <c r="AA156" s="197"/>
      <c r="AB156" s="197"/>
      <c r="AC156" s="197">
        <v>0</v>
      </c>
      <c r="AD156" s="197">
        <v>3</v>
      </c>
      <c r="AE156" s="197">
        <f t="shared" si="14"/>
        <v>253</v>
      </c>
    </row>
    <row r="157" spans="1:31" s="189" customFormat="1" ht="16.5">
      <c r="A157" s="190">
        <v>12</v>
      </c>
      <c r="B157" s="191">
        <v>19</v>
      </c>
      <c r="C157" s="202">
        <v>2</v>
      </c>
      <c r="D157" s="192" t="s">
        <v>382</v>
      </c>
      <c r="E157" s="192"/>
      <c r="F157" s="201">
        <v>693</v>
      </c>
      <c r="G157" s="192" t="s">
        <v>34</v>
      </c>
      <c r="H157" s="193">
        <v>526</v>
      </c>
      <c r="I157" s="197">
        <v>75</v>
      </c>
      <c r="J157" s="197">
        <v>59</v>
      </c>
      <c r="K157" s="197">
        <v>22</v>
      </c>
      <c r="L157" s="197">
        <v>2</v>
      </c>
      <c r="M157" s="197">
        <v>42</v>
      </c>
      <c r="N157" s="197">
        <v>3</v>
      </c>
      <c r="O157" s="197">
        <v>2</v>
      </c>
      <c r="P157" s="197">
        <v>1</v>
      </c>
      <c r="Q157" s="197">
        <v>1</v>
      </c>
      <c r="R157" s="197">
        <v>34</v>
      </c>
      <c r="S157" s="197"/>
      <c r="T157" s="197">
        <v>0</v>
      </c>
      <c r="U157" s="199">
        <v>4</v>
      </c>
      <c r="V157" s="199">
        <v>0</v>
      </c>
      <c r="W157" s="199"/>
      <c r="X157" s="197">
        <v>4</v>
      </c>
      <c r="Y157" s="197"/>
      <c r="Z157" s="197"/>
      <c r="AA157" s="197"/>
      <c r="AB157" s="197"/>
      <c r="AC157" s="197">
        <v>0</v>
      </c>
      <c r="AD157" s="197">
        <v>10</v>
      </c>
      <c r="AE157" s="197">
        <f t="shared" si="14"/>
        <v>259</v>
      </c>
    </row>
    <row r="158" spans="1:31" s="189" customFormat="1" ht="16.5">
      <c r="A158" s="190">
        <v>12</v>
      </c>
      <c r="B158" s="191">
        <v>19</v>
      </c>
      <c r="C158" s="202">
        <v>2</v>
      </c>
      <c r="D158" s="192" t="s">
        <v>382</v>
      </c>
      <c r="E158" s="192"/>
      <c r="F158" s="201">
        <v>693</v>
      </c>
      <c r="G158" s="192" t="s">
        <v>35</v>
      </c>
      <c r="H158" s="193">
        <v>525</v>
      </c>
      <c r="I158" s="197">
        <v>57</v>
      </c>
      <c r="J158" s="197">
        <v>60</v>
      </c>
      <c r="K158" s="197">
        <v>17</v>
      </c>
      <c r="L158" s="197">
        <v>1</v>
      </c>
      <c r="M158" s="197">
        <v>35</v>
      </c>
      <c r="N158" s="197">
        <v>6</v>
      </c>
      <c r="O158" s="197">
        <v>8</v>
      </c>
      <c r="P158" s="197">
        <v>4</v>
      </c>
      <c r="Q158" s="197">
        <v>0</v>
      </c>
      <c r="R158" s="197">
        <v>28</v>
      </c>
      <c r="S158" s="197"/>
      <c r="T158" s="197">
        <v>3</v>
      </c>
      <c r="U158" s="199">
        <v>5</v>
      </c>
      <c r="V158" s="199">
        <v>1</v>
      </c>
      <c r="W158" s="199"/>
      <c r="X158" s="197">
        <v>6</v>
      </c>
      <c r="Y158" s="197"/>
      <c r="Z158" s="197"/>
      <c r="AA158" s="197"/>
      <c r="AB158" s="197"/>
      <c r="AC158" s="197">
        <v>0</v>
      </c>
      <c r="AD158" s="197">
        <v>10</v>
      </c>
      <c r="AE158" s="197">
        <f t="shared" si="14"/>
        <v>241</v>
      </c>
    </row>
    <row r="159" spans="1:31" s="189" customFormat="1" ht="16.5">
      <c r="A159" s="190">
        <v>12</v>
      </c>
      <c r="B159" s="191">
        <v>19</v>
      </c>
      <c r="C159" s="202">
        <v>2</v>
      </c>
      <c r="D159" s="192" t="s">
        <v>382</v>
      </c>
      <c r="E159" s="192"/>
      <c r="F159" s="201">
        <v>694</v>
      </c>
      <c r="G159" s="192" t="s">
        <v>33</v>
      </c>
      <c r="H159" s="193">
        <v>612</v>
      </c>
      <c r="I159" s="197">
        <v>36</v>
      </c>
      <c r="J159" s="197">
        <v>109</v>
      </c>
      <c r="K159" s="197">
        <v>8</v>
      </c>
      <c r="L159" s="197">
        <v>3</v>
      </c>
      <c r="M159" s="197">
        <v>98</v>
      </c>
      <c r="N159" s="197">
        <v>4</v>
      </c>
      <c r="O159" s="197">
        <v>2</v>
      </c>
      <c r="P159" s="197">
        <v>1</v>
      </c>
      <c r="Q159" s="197">
        <v>0</v>
      </c>
      <c r="R159" s="197">
        <v>31</v>
      </c>
      <c r="S159" s="197"/>
      <c r="T159" s="197">
        <v>0</v>
      </c>
      <c r="U159" s="199">
        <v>4</v>
      </c>
      <c r="V159" s="199">
        <v>1</v>
      </c>
      <c r="W159" s="199"/>
      <c r="X159" s="197">
        <v>11</v>
      </c>
      <c r="Y159" s="197"/>
      <c r="Z159" s="197"/>
      <c r="AA159" s="197"/>
      <c r="AB159" s="197"/>
      <c r="AC159" s="197">
        <v>0</v>
      </c>
      <c r="AD159" s="197">
        <v>11</v>
      </c>
      <c r="AE159" s="197">
        <f t="shared" si="14"/>
        <v>319</v>
      </c>
    </row>
    <row r="160" spans="1:31" s="189" customFormat="1" ht="16.5">
      <c r="A160" s="190">
        <v>12</v>
      </c>
      <c r="B160" s="191">
        <v>19</v>
      </c>
      <c r="C160" s="202">
        <v>2</v>
      </c>
      <c r="D160" s="192" t="s">
        <v>382</v>
      </c>
      <c r="E160" s="192"/>
      <c r="F160" s="201">
        <v>694</v>
      </c>
      <c r="G160" s="192" t="s">
        <v>34</v>
      </c>
      <c r="H160" s="193">
        <v>611</v>
      </c>
      <c r="I160" s="197">
        <v>39</v>
      </c>
      <c r="J160" s="197">
        <v>103</v>
      </c>
      <c r="K160" s="197">
        <v>15</v>
      </c>
      <c r="L160" s="197">
        <v>1</v>
      </c>
      <c r="M160" s="197">
        <v>85</v>
      </c>
      <c r="N160" s="197">
        <v>3</v>
      </c>
      <c r="O160" s="197">
        <v>2</v>
      </c>
      <c r="P160" s="197">
        <v>2</v>
      </c>
      <c r="Q160" s="197">
        <v>0</v>
      </c>
      <c r="R160" s="197">
        <v>42</v>
      </c>
      <c r="S160" s="197"/>
      <c r="T160" s="197">
        <v>1</v>
      </c>
      <c r="U160" s="199">
        <v>2</v>
      </c>
      <c r="V160" s="199">
        <v>4</v>
      </c>
      <c r="W160" s="199"/>
      <c r="X160" s="197">
        <v>7</v>
      </c>
      <c r="Y160" s="197"/>
      <c r="Z160" s="197"/>
      <c r="AA160" s="197"/>
      <c r="AB160" s="197"/>
      <c r="AC160" s="197">
        <v>0</v>
      </c>
      <c r="AD160" s="197">
        <v>2</v>
      </c>
      <c r="AE160" s="197">
        <f t="shared" si="14"/>
        <v>308</v>
      </c>
    </row>
    <row r="161" spans="1:31" s="189" customFormat="1" ht="16.5">
      <c r="A161" s="190">
        <v>12</v>
      </c>
      <c r="B161" s="191">
        <v>19</v>
      </c>
      <c r="C161" s="202">
        <v>2</v>
      </c>
      <c r="D161" s="192" t="s">
        <v>382</v>
      </c>
      <c r="E161" s="192"/>
      <c r="F161" s="201">
        <v>695</v>
      </c>
      <c r="G161" s="192" t="s">
        <v>33</v>
      </c>
      <c r="H161" s="193">
        <v>577</v>
      </c>
      <c r="I161" s="197">
        <v>44</v>
      </c>
      <c r="J161" s="197">
        <v>72</v>
      </c>
      <c r="K161" s="197">
        <v>13</v>
      </c>
      <c r="L161" s="197">
        <v>2</v>
      </c>
      <c r="M161" s="197">
        <v>29</v>
      </c>
      <c r="N161" s="197">
        <v>0</v>
      </c>
      <c r="O161" s="197">
        <v>2</v>
      </c>
      <c r="P161" s="197">
        <v>6</v>
      </c>
      <c r="Q161" s="197">
        <v>0</v>
      </c>
      <c r="R161" s="197">
        <v>65</v>
      </c>
      <c r="S161" s="197"/>
      <c r="T161" s="197">
        <v>2</v>
      </c>
      <c r="U161" s="199">
        <v>6</v>
      </c>
      <c r="V161" s="199">
        <v>1</v>
      </c>
      <c r="W161" s="199"/>
      <c r="X161" s="197">
        <v>14</v>
      </c>
      <c r="Y161" s="197"/>
      <c r="Z161" s="197"/>
      <c r="AA161" s="197"/>
      <c r="AB161" s="197"/>
      <c r="AC161" s="197">
        <v>0</v>
      </c>
      <c r="AD161" s="197">
        <v>5</v>
      </c>
      <c r="AE161" s="197">
        <f t="shared" si="14"/>
        <v>261</v>
      </c>
    </row>
    <row r="162" spans="1:31" s="189" customFormat="1" ht="16.5">
      <c r="A162" s="190">
        <v>12</v>
      </c>
      <c r="B162" s="191">
        <v>19</v>
      </c>
      <c r="C162" s="202">
        <v>2</v>
      </c>
      <c r="D162" s="192" t="s">
        <v>382</v>
      </c>
      <c r="E162" s="192"/>
      <c r="F162" s="201">
        <v>695</v>
      </c>
      <c r="G162" s="192" t="s">
        <v>34</v>
      </c>
      <c r="H162" s="193">
        <v>577</v>
      </c>
      <c r="I162" s="197">
        <v>52</v>
      </c>
      <c r="J162" s="197">
        <v>82</v>
      </c>
      <c r="K162" s="197">
        <v>10</v>
      </c>
      <c r="L162" s="197">
        <v>1</v>
      </c>
      <c r="M162" s="197">
        <v>26</v>
      </c>
      <c r="N162" s="197">
        <v>1</v>
      </c>
      <c r="O162" s="197">
        <v>3</v>
      </c>
      <c r="P162" s="197">
        <v>1</v>
      </c>
      <c r="Q162" s="197">
        <v>2</v>
      </c>
      <c r="R162" s="197">
        <v>71</v>
      </c>
      <c r="S162" s="197"/>
      <c r="T162" s="197">
        <v>4</v>
      </c>
      <c r="U162" s="199">
        <v>7</v>
      </c>
      <c r="V162" s="199">
        <v>0</v>
      </c>
      <c r="W162" s="199"/>
      <c r="X162" s="197">
        <v>10</v>
      </c>
      <c r="Y162" s="197"/>
      <c r="Z162" s="197"/>
      <c r="AA162" s="197"/>
      <c r="AB162" s="197"/>
      <c r="AC162" s="197">
        <v>0</v>
      </c>
      <c r="AD162" s="197">
        <v>7</v>
      </c>
      <c r="AE162" s="197">
        <f t="shared" si="14"/>
        <v>277</v>
      </c>
    </row>
    <row r="163" spans="1:31" s="189" customFormat="1" ht="16.5">
      <c r="A163" s="190">
        <v>12</v>
      </c>
      <c r="B163" s="191">
        <v>19</v>
      </c>
      <c r="C163" s="202">
        <v>2</v>
      </c>
      <c r="D163" s="192" t="s">
        <v>382</v>
      </c>
      <c r="E163" s="192"/>
      <c r="F163" s="201">
        <v>696</v>
      </c>
      <c r="G163" s="192" t="s">
        <v>33</v>
      </c>
      <c r="H163" s="193">
        <v>468</v>
      </c>
      <c r="I163" s="197">
        <v>45</v>
      </c>
      <c r="J163" s="197">
        <v>132</v>
      </c>
      <c r="K163" s="197">
        <v>9</v>
      </c>
      <c r="L163" s="197">
        <v>0</v>
      </c>
      <c r="M163" s="197">
        <v>38</v>
      </c>
      <c r="N163" s="197">
        <v>0</v>
      </c>
      <c r="O163" s="197">
        <v>3</v>
      </c>
      <c r="P163" s="197">
        <v>1</v>
      </c>
      <c r="Q163" s="197">
        <v>0</v>
      </c>
      <c r="R163" s="197">
        <v>16</v>
      </c>
      <c r="S163" s="197"/>
      <c r="T163" s="197">
        <v>0</v>
      </c>
      <c r="U163" s="199">
        <v>5</v>
      </c>
      <c r="V163" s="199">
        <v>4</v>
      </c>
      <c r="W163" s="199"/>
      <c r="X163" s="197">
        <v>6</v>
      </c>
      <c r="Y163" s="197"/>
      <c r="Z163" s="197"/>
      <c r="AA163" s="197"/>
      <c r="AB163" s="197"/>
      <c r="AC163" s="197">
        <v>0</v>
      </c>
      <c r="AD163" s="197">
        <v>10</v>
      </c>
      <c r="AE163" s="197">
        <f t="shared" si="14"/>
        <v>269</v>
      </c>
    </row>
    <row r="164" spans="1:31" s="189" customFormat="1" ht="16.5">
      <c r="A164" s="190">
        <v>12</v>
      </c>
      <c r="B164" s="191">
        <v>19</v>
      </c>
      <c r="C164" s="202">
        <v>2</v>
      </c>
      <c r="D164" s="192" t="s">
        <v>382</v>
      </c>
      <c r="E164" s="192"/>
      <c r="F164" s="201">
        <v>696</v>
      </c>
      <c r="G164" s="192" t="s">
        <v>34</v>
      </c>
      <c r="H164" s="193">
        <v>468</v>
      </c>
      <c r="I164" s="197">
        <v>47</v>
      </c>
      <c r="J164" s="197">
        <v>128</v>
      </c>
      <c r="K164" s="197">
        <v>5</v>
      </c>
      <c r="L164" s="197">
        <v>2</v>
      </c>
      <c r="M164" s="197">
        <v>30</v>
      </c>
      <c r="N164" s="197">
        <v>0</v>
      </c>
      <c r="O164" s="197">
        <v>2</v>
      </c>
      <c r="P164" s="197">
        <v>1</v>
      </c>
      <c r="Q164" s="197">
        <v>0</v>
      </c>
      <c r="R164" s="197">
        <v>30</v>
      </c>
      <c r="S164" s="197"/>
      <c r="T164" s="197">
        <v>1</v>
      </c>
      <c r="U164" s="199">
        <v>4</v>
      </c>
      <c r="V164" s="199">
        <v>6</v>
      </c>
      <c r="W164" s="199"/>
      <c r="X164" s="197">
        <v>3</v>
      </c>
      <c r="Y164" s="197"/>
      <c r="Z164" s="197"/>
      <c r="AA164" s="197"/>
      <c r="AB164" s="197"/>
      <c r="AC164" s="197">
        <v>0</v>
      </c>
      <c r="AD164" s="197">
        <v>0</v>
      </c>
      <c r="AE164" s="197">
        <f t="shared" si="14"/>
        <v>259</v>
      </c>
    </row>
    <row r="165" spans="1:31" s="189" customFormat="1" ht="16.5">
      <c r="A165" s="190">
        <v>12</v>
      </c>
      <c r="B165" s="191">
        <v>19</v>
      </c>
      <c r="C165" s="202">
        <v>2</v>
      </c>
      <c r="D165" s="192" t="s">
        <v>382</v>
      </c>
      <c r="E165" s="192"/>
      <c r="F165" s="201">
        <v>696</v>
      </c>
      <c r="G165" s="192" t="s">
        <v>36</v>
      </c>
      <c r="H165" s="193"/>
      <c r="I165" s="197">
        <v>5</v>
      </c>
      <c r="J165" s="197">
        <v>7</v>
      </c>
      <c r="K165" s="197">
        <v>1</v>
      </c>
      <c r="L165" s="197">
        <v>0</v>
      </c>
      <c r="M165" s="197">
        <v>3</v>
      </c>
      <c r="N165" s="197">
        <v>0</v>
      </c>
      <c r="O165" s="197">
        <v>0</v>
      </c>
      <c r="P165" s="197">
        <v>1</v>
      </c>
      <c r="Q165" s="197">
        <v>0</v>
      </c>
      <c r="R165" s="197">
        <v>1</v>
      </c>
      <c r="S165" s="197"/>
      <c r="T165" s="197">
        <v>1</v>
      </c>
      <c r="U165" s="199">
        <v>0</v>
      </c>
      <c r="V165" s="199">
        <v>0</v>
      </c>
      <c r="W165" s="199"/>
      <c r="X165" s="197">
        <v>0</v>
      </c>
      <c r="Y165" s="197"/>
      <c r="Z165" s="197"/>
      <c r="AA165" s="197"/>
      <c r="AB165" s="197"/>
      <c r="AC165" s="197">
        <v>0</v>
      </c>
      <c r="AD165" s="197">
        <v>0</v>
      </c>
      <c r="AE165" s="197">
        <f t="shared" si="14"/>
        <v>19</v>
      </c>
    </row>
    <row r="166" spans="1:31" s="189" customFormat="1" ht="16.5">
      <c r="A166" s="190">
        <v>12</v>
      </c>
      <c r="B166" s="191">
        <v>19</v>
      </c>
      <c r="C166" s="202">
        <v>2</v>
      </c>
      <c r="D166" s="192" t="s">
        <v>382</v>
      </c>
      <c r="E166" s="192"/>
      <c r="F166" s="201">
        <v>697</v>
      </c>
      <c r="G166" s="192" t="s">
        <v>33</v>
      </c>
      <c r="H166" s="193">
        <v>696</v>
      </c>
      <c r="I166" s="197">
        <v>51</v>
      </c>
      <c r="J166" s="197">
        <v>104</v>
      </c>
      <c r="K166" s="197">
        <v>14</v>
      </c>
      <c r="L166" s="197">
        <v>1</v>
      </c>
      <c r="M166" s="197">
        <v>30</v>
      </c>
      <c r="N166" s="197">
        <v>4</v>
      </c>
      <c r="O166" s="197">
        <v>2</v>
      </c>
      <c r="P166" s="197">
        <v>1</v>
      </c>
      <c r="Q166" s="197">
        <v>2</v>
      </c>
      <c r="R166" s="197">
        <v>43</v>
      </c>
      <c r="S166" s="197"/>
      <c r="T166" s="197">
        <v>11</v>
      </c>
      <c r="U166" s="199">
        <v>2</v>
      </c>
      <c r="V166" s="199">
        <v>2</v>
      </c>
      <c r="W166" s="199"/>
      <c r="X166" s="197">
        <v>56</v>
      </c>
      <c r="Y166" s="197"/>
      <c r="Z166" s="197"/>
      <c r="AA166" s="197"/>
      <c r="AB166" s="197"/>
      <c r="AC166" s="197">
        <v>0</v>
      </c>
      <c r="AD166" s="197">
        <v>7</v>
      </c>
      <c r="AE166" s="197">
        <f t="shared" si="14"/>
        <v>330</v>
      </c>
    </row>
    <row r="167" spans="1:31" s="189" customFormat="1" ht="16.5">
      <c r="A167" s="190">
        <v>12</v>
      </c>
      <c r="B167" s="191">
        <v>19</v>
      </c>
      <c r="C167" s="202">
        <v>2</v>
      </c>
      <c r="D167" s="192" t="s">
        <v>382</v>
      </c>
      <c r="E167" s="192"/>
      <c r="F167" s="201">
        <v>697</v>
      </c>
      <c r="G167" s="192" t="s">
        <v>34</v>
      </c>
      <c r="H167" s="193">
        <v>696</v>
      </c>
      <c r="I167" s="197">
        <v>52</v>
      </c>
      <c r="J167" s="197">
        <v>101</v>
      </c>
      <c r="K167" s="197">
        <v>13</v>
      </c>
      <c r="L167" s="197">
        <v>3</v>
      </c>
      <c r="M167" s="197">
        <v>38</v>
      </c>
      <c r="N167" s="197">
        <v>4</v>
      </c>
      <c r="O167" s="197">
        <v>2</v>
      </c>
      <c r="P167" s="197">
        <v>2</v>
      </c>
      <c r="Q167" s="197">
        <v>0</v>
      </c>
      <c r="R167" s="197">
        <v>42</v>
      </c>
      <c r="S167" s="197"/>
      <c r="T167" s="197">
        <v>21</v>
      </c>
      <c r="U167" s="199">
        <v>4</v>
      </c>
      <c r="V167" s="199">
        <v>1</v>
      </c>
      <c r="W167" s="199"/>
      <c r="X167" s="197">
        <v>53</v>
      </c>
      <c r="Y167" s="197"/>
      <c r="Z167" s="197"/>
      <c r="AA167" s="197"/>
      <c r="AB167" s="197"/>
      <c r="AC167" s="197">
        <v>0</v>
      </c>
      <c r="AD167" s="197">
        <v>6</v>
      </c>
      <c r="AE167" s="197">
        <f t="shared" si="14"/>
        <v>342</v>
      </c>
    </row>
    <row r="168" spans="1:31" s="189" customFormat="1" ht="16.5">
      <c r="A168" s="190">
        <v>12</v>
      </c>
      <c r="B168" s="191">
        <v>19</v>
      </c>
      <c r="C168" s="202">
        <v>2</v>
      </c>
      <c r="D168" s="192" t="s">
        <v>382</v>
      </c>
      <c r="E168" s="192"/>
      <c r="F168" s="201">
        <v>698</v>
      </c>
      <c r="G168" s="192" t="s">
        <v>33</v>
      </c>
      <c r="H168" s="193">
        <v>292</v>
      </c>
      <c r="I168" s="197">
        <v>22</v>
      </c>
      <c r="J168" s="197">
        <v>52</v>
      </c>
      <c r="K168" s="197">
        <v>5</v>
      </c>
      <c r="L168" s="197">
        <v>0</v>
      </c>
      <c r="M168" s="197">
        <v>16</v>
      </c>
      <c r="N168" s="197">
        <v>0</v>
      </c>
      <c r="O168" s="197">
        <v>1</v>
      </c>
      <c r="P168" s="197">
        <v>1</v>
      </c>
      <c r="Q168" s="197">
        <v>0</v>
      </c>
      <c r="R168" s="197">
        <v>25</v>
      </c>
      <c r="S168" s="197"/>
      <c r="T168" s="197">
        <v>1</v>
      </c>
      <c r="U168" s="199">
        <v>0</v>
      </c>
      <c r="V168" s="199">
        <v>1</v>
      </c>
      <c r="W168" s="199"/>
      <c r="X168" s="197">
        <v>8</v>
      </c>
      <c r="Y168" s="197"/>
      <c r="Z168" s="197"/>
      <c r="AA168" s="197"/>
      <c r="AB168" s="197"/>
      <c r="AC168" s="197">
        <v>0</v>
      </c>
      <c r="AD168" s="197">
        <v>9</v>
      </c>
      <c r="AE168" s="197">
        <f t="shared" si="14"/>
        <v>141</v>
      </c>
    </row>
    <row r="169" spans="1:31" s="189" customFormat="1" ht="16.5">
      <c r="A169" s="190">
        <v>12</v>
      </c>
      <c r="B169" s="191">
        <v>19</v>
      </c>
      <c r="C169" s="202">
        <v>2</v>
      </c>
      <c r="D169" s="192" t="s">
        <v>382</v>
      </c>
      <c r="E169" s="192"/>
      <c r="F169" s="201">
        <v>699</v>
      </c>
      <c r="G169" s="192" t="s">
        <v>33</v>
      </c>
      <c r="H169" s="193">
        <v>572</v>
      </c>
      <c r="I169" s="197">
        <v>52</v>
      </c>
      <c r="J169" s="197">
        <v>83</v>
      </c>
      <c r="K169" s="197">
        <v>11</v>
      </c>
      <c r="L169" s="197">
        <v>1</v>
      </c>
      <c r="M169" s="197">
        <v>30</v>
      </c>
      <c r="N169" s="197">
        <v>3</v>
      </c>
      <c r="O169" s="197">
        <v>4</v>
      </c>
      <c r="P169" s="197">
        <v>6</v>
      </c>
      <c r="Q169" s="197">
        <v>0</v>
      </c>
      <c r="R169" s="197">
        <v>32</v>
      </c>
      <c r="S169" s="197"/>
      <c r="T169" s="197">
        <v>5</v>
      </c>
      <c r="U169" s="199">
        <v>3</v>
      </c>
      <c r="V169" s="199">
        <v>1</v>
      </c>
      <c r="W169" s="199"/>
      <c r="X169" s="197">
        <v>12</v>
      </c>
      <c r="Y169" s="197"/>
      <c r="Z169" s="197"/>
      <c r="AA169" s="197"/>
      <c r="AB169" s="197"/>
      <c r="AC169" s="197">
        <v>0</v>
      </c>
      <c r="AD169" s="197">
        <v>10</v>
      </c>
      <c r="AE169" s="197">
        <f t="shared" si="14"/>
        <v>253</v>
      </c>
    </row>
    <row r="170" spans="1:31" s="189" customFormat="1" ht="16.5">
      <c r="A170" s="190">
        <v>12</v>
      </c>
      <c r="B170" s="191">
        <v>19</v>
      </c>
      <c r="C170" s="202">
        <v>2</v>
      </c>
      <c r="D170" s="192" t="s">
        <v>382</v>
      </c>
      <c r="E170" s="192"/>
      <c r="F170" s="201">
        <v>699</v>
      </c>
      <c r="G170" s="192" t="s">
        <v>34</v>
      </c>
      <c r="H170" s="193">
        <v>572</v>
      </c>
      <c r="I170" s="197">
        <v>75</v>
      </c>
      <c r="J170" s="197">
        <v>85</v>
      </c>
      <c r="K170" s="197">
        <v>9</v>
      </c>
      <c r="L170" s="197">
        <v>2</v>
      </c>
      <c r="M170" s="197">
        <v>26</v>
      </c>
      <c r="N170" s="197">
        <v>4</v>
      </c>
      <c r="O170" s="197">
        <v>3</v>
      </c>
      <c r="P170" s="197">
        <v>6</v>
      </c>
      <c r="Q170" s="197">
        <v>2</v>
      </c>
      <c r="R170" s="197">
        <v>44</v>
      </c>
      <c r="S170" s="197"/>
      <c r="T170" s="197">
        <v>4</v>
      </c>
      <c r="U170" s="199">
        <v>6</v>
      </c>
      <c r="V170" s="199">
        <v>0</v>
      </c>
      <c r="W170" s="199"/>
      <c r="X170" s="197">
        <v>10</v>
      </c>
      <c r="Y170" s="197"/>
      <c r="Z170" s="197"/>
      <c r="AA170" s="197"/>
      <c r="AB170" s="197"/>
      <c r="AC170" s="197">
        <v>0</v>
      </c>
      <c r="AD170" s="197">
        <v>5</v>
      </c>
      <c r="AE170" s="197">
        <f t="shared" si="14"/>
        <v>281</v>
      </c>
    </row>
    <row r="171" spans="1:31" s="189" customFormat="1" ht="16.5">
      <c r="A171" s="190">
        <v>12</v>
      </c>
      <c r="B171" s="191">
        <v>19</v>
      </c>
      <c r="C171" s="202">
        <v>2</v>
      </c>
      <c r="D171" s="192" t="s">
        <v>382</v>
      </c>
      <c r="E171" s="192"/>
      <c r="F171" s="201">
        <v>700</v>
      </c>
      <c r="G171" s="192" t="s">
        <v>33</v>
      </c>
      <c r="H171" s="193">
        <v>574</v>
      </c>
      <c r="I171" s="197">
        <v>43</v>
      </c>
      <c r="J171" s="197">
        <v>116</v>
      </c>
      <c r="K171" s="197">
        <v>12</v>
      </c>
      <c r="L171" s="197">
        <v>2</v>
      </c>
      <c r="M171" s="197">
        <v>33</v>
      </c>
      <c r="N171" s="197">
        <v>2</v>
      </c>
      <c r="O171" s="197">
        <v>4</v>
      </c>
      <c r="P171" s="197">
        <v>6</v>
      </c>
      <c r="Q171" s="197">
        <v>2</v>
      </c>
      <c r="R171" s="197">
        <v>41</v>
      </c>
      <c r="S171" s="197"/>
      <c r="T171" s="197">
        <v>1</v>
      </c>
      <c r="U171" s="199">
        <v>4</v>
      </c>
      <c r="V171" s="199">
        <v>2</v>
      </c>
      <c r="W171" s="199"/>
      <c r="X171" s="197">
        <v>4</v>
      </c>
      <c r="Y171" s="197"/>
      <c r="Z171" s="197"/>
      <c r="AA171" s="197"/>
      <c r="AB171" s="197"/>
      <c r="AC171" s="197">
        <v>0</v>
      </c>
      <c r="AD171" s="197">
        <v>5</v>
      </c>
      <c r="AE171" s="197">
        <f t="shared" si="14"/>
        <v>277</v>
      </c>
    </row>
    <row r="172" spans="1:31" s="189" customFormat="1" ht="16.5">
      <c r="A172" s="190">
        <v>12</v>
      </c>
      <c r="B172" s="191">
        <v>19</v>
      </c>
      <c r="C172" s="202">
        <v>2</v>
      </c>
      <c r="D172" s="192" t="s">
        <v>382</v>
      </c>
      <c r="E172" s="192"/>
      <c r="F172" s="201">
        <v>700</v>
      </c>
      <c r="G172" s="192" t="s">
        <v>34</v>
      </c>
      <c r="H172" s="193">
        <v>573</v>
      </c>
      <c r="I172" s="197">
        <v>47</v>
      </c>
      <c r="J172" s="197">
        <v>112</v>
      </c>
      <c r="K172" s="197">
        <v>14</v>
      </c>
      <c r="L172" s="197">
        <v>2</v>
      </c>
      <c r="M172" s="197">
        <v>19</v>
      </c>
      <c r="N172" s="197">
        <v>2</v>
      </c>
      <c r="O172" s="197">
        <v>7</v>
      </c>
      <c r="P172" s="197">
        <v>4</v>
      </c>
      <c r="Q172" s="197">
        <v>4</v>
      </c>
      <c r="R172" s="197">
        <v>48</v>
      </c>
      <c r="S172" s="197"/>
      <c r="T172" s="197">
        <v>1</v>
      </c>
      <c r="U172" s="199">
        <v>2</v>
      </c>
      <c r="V172" s="199">
        <v>6</v>
      </c>
      <c r="W172" s="199"/>
      <c r="X172" s="197">
        <v>7</v>
      </c>
      <c r="Y172" s="197"/>
      <c r="Z172" s="197"/>
      <c r="AA172" s="197"/>
      <c r="AB172" s="197"/>
      <c r="AC172" s="197">
        <v>0</v>
      </c>
      <c r="AD172" s="197">
        <v>11</v>
      </c>
      <c r="AE172" s="197">
        <f t="shared" si="14"/>
        <v>286</v>
      </c>
    </row>
    <row r="173" spans="1:31" s="189" customFormat="1" ht="16.5">
      <c r="A173" s="190">
        <v>12</v>
      </c>
      <c r="B173" s="191">
        <v>19</v>
      </c>
      <c r="C173" s="202">
        <v>2</v>
      </c>
      <c r="D173" s="192" t="s">
        <v>382</v>
      </c>
      <c r="E173" s="192"/>
      <c r="F173" s="201">
        <v>701</v>
      </c>
      <c r="G173" s="192" t="s">
        <v>33</v>
      </c>
      <c r="H173" s="193">
        <v>569</v>
      </c>
      <c r="I173" s="197">
        <v>47</v>
      </c>
      <c r="J173" s="197">
        <v>112</v>
      </c>
      <c r="K173" s="197">
        <v>14</v>
      </c>
      <c r="L173" s="197">
        <v>2</v>
      </c>
      <c r="M173" s="197">
        <v>19</v>
      </c>
      <c r="N173" s="197">
        <v>2</v>
      </c>
      <c r="O173" s="197">
        <v>7</v>
      </c>
      <c r="P173" s="197">
        <v>4</v>
      </c>
      <c r="Q173" s="197">
        <v>4</v>
      </c>
      <c r="R173" s="197">
        <v>48</v>
      </c>
      <c r="S173" s="197"/>
      <c r="T173" s="197">
        <v>1</v>
      </c>
      <c r="U173" s="199">
        <v>2</v>
      </c>
      <c r="V173" s="199">
        <v>6</v>
      </c>
      <c r="W173" s="199"/>
      <c r="X173" s="197">
        <v>7</v>
      </c>
      <c r="Y173" s="197"/>
      <c r="Z173" s="197"/>
      <c r="AA173" s="197"/>
      <c r="AB173" s="197"/>
      <c r="AC173" s="197">
        <v>0</v>
      </c>
      <c r="AD173" s="197">
        <v>14</v>
      </c>
      <c r="AE173" s="197">
        <f t="shared" si="14"/>
        <v>289</v>
      </c>
    </row>
    <row r="174" spans="1:31" s="189" customFormat="1" ht="16.5">
      <c r="A174" s="190">
        <v>12</v>
      </c>
      <c r="B174" s="191">
        <v>19</v>
      </c>
      <c r="C174" s="202">
        <v>2</v>
      </c>
      <c r="D174" s="192" t="s">
        <v>382</v>
      </c>
      <c r="E174" s="192"/>
      <c r="F174" s="201">
        <v>701</v>
      </c>
      <c r="G174" s="192" t="s">
        <v>34</v>
      </c>
      <c r="H174" s="193">
        <v>568</v>
      </c>
      <c r="I174" s="197">
        <v>42</v>
      </c>
      <c r="J174" s="197">
        <v>122</v>
      </c>
      <c r="K174" s="197">
        <v>13</v>
      </c>
      <c r="L174" s="197">
        <v>1</v>
      </c>
      <c r="M174" s="197">
        <v>55</v>
      </c>
      <c r="N174" s="197">
        <v>1</v>
      </c>
      <c r="O174" s="197">
        <v>12</v>
      </c>
      <c r="P174" s="197">
        <v>2</v>
      </c>
      <c r="Q174" s="197">
        <v>0</v>
      </c>
      <c r="R174" s="197">
        <v>32</v>
      </c>
      <c r="S174" s="197"/>
      <c r="T174" s="197">
        <v>3</v>
      </c>
      <c r="U174" s="199">
        <v>0</v>
      </c>
      <c r="V174" s="199">
        <v>1</v>
      </c>
      <c r="W174" s="199"/>
      <c r="X174" s="197">
        <v>9</v>
      </c>
      <c r="Y174" s="197"/>
      <c r="Z174" s="197"/>
      <c r="AA174" s="197"/>
      <c r="AB174" s="197"/>
      <c r="AC174" s="197">
        <v>0</v>
      </c>
      <c r="AD174" s="197">
        <v>8</v>
      </c>
      <c r="AE174" s="197">
        <f t="shared" si="14"/>
        <v>301</v>
      </c>
    </row>
    <row r="175" spans="1:31" s="189" customFormat="1" ht="16.5">
      <c r="A175" s="190">
        <v>12</v>
      </c>
      <c r="B175" s="191">
        <v>19</v>
      </c>
      <c r="C175" s="202">
        <v>2</v>
      </c>
      <c r="D175" s="192" t="s">
        <v>382</v>
      </c>
      <c r="E175" s="192"/>
      <c r="F175" s="201">
        <v>702</v>
      </c>
      <c r="G175" s="192" t="s">
        <v>33</v>
      </c>
      <c r="H175" s="193">
        <v>495</v>
      </c>
      <c r="I175" s="197">
        <v>49</v>
      </c>
      <c r="J175" s="197">
        <v>110</v>
      </c>
      <c r="K175" s="197">
        <v>8</v>
      </c>
      <c r="L175" s="197">
        <v>0</v>
      </c>
      <c r="M175" s="197">
        <v>43</v>
      </c>
      <c r="N175" s="197">
        <v>2</v>
      </c>
      <c r="O175" s="197">
        <v>0</v>
      </c>
      <c r="P175" s="197">
        <v>7</v>
      </c>
      <c r="Q175" s="197">
        <v>0</v>
      </c>
      <c r="R175" s="197">
        <v>24</v>
      </c>
      <c r="S175" s="197"/>
      <c r="T175" s="197">
        <v>3</v>
      </c>
      <c r="U175" s="199">
        <v>2</v>
      </c>
      <c r="V175" s="199">
        <v>2</v>
      </c>
      <c r="W175" s="199"/>
      <c r="X175" s="197">
        <v>1</v>
      </c>
      <c r="Y175" s="197"/>
      <c r="Z175" s="197"/>
      <c r="AA175" s="197"/>
      <c r="AB175" s="197"/>
      <c r="AC175" s="197">
        <v>0</v>
      </c>
      <c r="AD175" s="197">
        <v>10</v>
      </c>
      <c r="AE175" s="197">
        <f t="shared" si="14"/>
        <v>261</v>
      </c>
    </row>
    <row r="176" spans="1:31" s="189" customFormat="1" ht="16.5">
      <c r="A176" s="190">
        <v>12</v>
      </c>
      <c r="B176" s="191">
        <v>19</v>
      </c>
      <c r="C176" s="202">
        <v>2</v>
      </c>
      <c r="D176" s="192" t="s">
        <v>382</v>
      </c>
      <c r="E176" s="192"/>
      <c r="F176" s="201">
        <v>702</v>
      </c>
      <c r="G176" s="192" t="s">
        <v>34</v>
      </c>
      <c r="H176" s="193">
        <v>495</v>
      </c>
      <c r="I176" s="197">
        <v>53</v>
      </c>
      <c r="J176" s="197">
        <v>107</v>
      </c>
      <c r="K176" s="197">
        <v>8</v>
      </c>
      <c r="L176" s="197">
        <v>1</v>
      </c>
      <c r="M176" s="197">
        <v>42</v>
      </c>
      <c r="N176" s="197">
        <v>1</v>
      </c>
      <c r="O176" s="197">
        <v>1</v>
      </c>
      <c r="P176" s="197">
        <v>3</v>
      </c>
      <c r="Q176" s="197">
        <v>1</v>
      </c>
      <c r="R176" s="197">
        <v>35</v>
      </c>
      <c r="S176" s="197"/>
      <c r="T176" s="197">
        <v>4</v>
      </c>
      <c r="U176" s="199">
        <v>1</v>
      </c>
      <c r="V176" s="199">
        <v>2</v>
      </c>
      <c r="W176" s="199"/>
      <c r="X176" s="197">
        <v>9</v>
      </c>
      <c r="Y176" s="197"/>
      <c r="Z176" s="197"/>
      <c r="AA176" s="197"/>
      <c r="AB176" s="197"/>
      <c r="AC176" s="197">
        <v>0</v>
      </c>
      <c r="AD176" s="197">
        <v>4</v>
      </c>
      <c r="AE176" s="197">
        <f t="shared" si="14"/>
        <v>272</v>
      </c>
    </row>
    <row r="177" spans="1:32" s="189" customFormat="1" ht="16.5">
      <c r="A177" s="190">
        <v>12</v>
      </c>
      <c r="B177" s="191">
        <v>19</v>
      </c>
      <c r="C177" s="202">
        <v>2</v>
      </c>
      <c r="D177" s="192" t="s">
        <v>382</v>
      </c>
      <c r="E177" s="192"/>
      <c r="F177" s="201">
        <v>703</v>
      </c>
      <c r="G177" s="192" t="s">
        <v>33</v>
      </c>
      <c r="H177" s="193">
        <v>564</v>
      </c>
      <c r="I177" s="197">
        <v>58</v>
      </c>
      <c r="J177" s="197">
        <v>94</v>
      </c>
      <c r="K177" s="197">
        <v>10</v>
      </c>
      <c r="L177" s="197">
        <v>2</v>
      </c>
      <c r="M177" s="197">
        <v>46</v>
      </c>
      <c r="N177" s="197">
        <v>3</v>
      </c>
      <c r="O177" s="197">
        <v>3</v>
      </c>
      <c r="P177" s="197">
        <v>2</v>
      </c>
      <c r="Q177" s="197">
        <v>0</v>
      </c>
      <c r="R177" s="197">
        <v>37</v>
      </c>
      <c r="S177" s="197"/>
      <c r="T177" s="197">
        <v>0</v>
      </c>
      <c r="U177" s="199">
        <v>5</v>
      </c>
      <c r="V177" s="199">
        <v>2</v>
      </c>
      <c r="W177" s="199"/>
      <c r="X177" s="197">
        <v>7</v>
      </c>
      <c r="Y177" s="197"/>
      <c r="Z177" s="197"/>
      <c r="AA177" s="197"/>
      <c r="AB177" s="197"/>
      <c r="AC177" s="197">
        <v>0</v>
      </c>
      <c r="AD177" s="197">
        <v>14</v>
      </c>
      <c r="AE177" s="197">
        <f t="shared" si="14"/>
        <v>283</v>
      </c>
    </row>
    <row r="178" spans="1:32" s="189" customFormat="1" ht="16.5">
      <c r="A178" s="190">
        <v>12</v>
      </c>
      <c r="B178" s="191">
        <v>19</v>
      </c>
      <c r="C178" s="202">
        <v>2</v>
      </c>
      <c r="D178" s="192" t="s">
        <v>382</v>
      </c>
      <c r="E178" s="192"/>
      <c r="F178" s="201">
        <v>703</v>
      </c>
      <c r="G178" s="192" t="s">
        <v>34</v>
      </c>
      <c r="H178" s="193">
        <v>564</v>
      </c>
      <c r="I178" s="197">
        <v>62</v>
      </c>
      <c r="J178" s="197">
        <v>93</v>
      </c>
      <c r="K178" s="197">
        <v>14</v>
      </c>
      <c r="L178" s="197">
        <v>2</v>
      </c>
      <c r="M178" s="197">
        <v>57</v>
      </c>
      <c r="N178" s="197">
        <v>0</v>
      </c>
      <c r="O178" s="197">
        <v>2</v>
      </c>
      <c r="P178" s="197">
        <v>3</v>
      </c>
      <c r="Q178" s="197">
        <v>0</v>
      </c>
      <c r="R178" s="197">
        <v>39</v>
      </c>
      <c r="S178" s="197"/>
      <c r="T178" s="197">
        <v>1</v>
      </c>
      <c r="U178" s="199">
        <v>4</v>
      </c>
      <c r="V178" s="199">
        <v>2</v>
      </c>
      <c r="W178" s="199"/>
      <c r="X178" s="197">
        <v>10</v>
      </c>
      <c r="Y178" s="197"/>
      <c r="Z178" s="197"/>
      <c r="AA178" s="197"/>
      <c r="AB178" s="197"/>
      <c r="AC178" s="197">
        <v>0</v>
      </c>
      <c r="AD178" s="197">
        <v>13</v>
      </c>
      <c r="AE178" s="197">
        <f t="shared" si="14"/>
        <v>302</v>
      </c>
    </row>
    <row r="179" spans="1:32" s="189" customFormat="1" ht="16.5">
      <c r="A179" s="190">
        <v>12</v>
      </c>
      <c r="B179" s="191">
        <v>19</v>
      </c>
      <c r="C179" s="202">
        <v>2</v>
      </c>
      <c r="D179" s="192" t="s">
        <v>382</v>
      </c>
      <c r="E179" s="192"/>
      <c r="F179" s="201">
        <v>703</v>
      </c>
      <c r="G179" s="192" t="s">
        <v>35</v>
      </c>
      <c r="H179" s="193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9"/>
      <c r="V179" s="199"/>
      <c r="W179" s="199"/>
      <c r="X179" s="197"/>
      <c r="Y179" s="197"/>
      <c r="Z179" s="197"/>
      <c r="AA179" s="197"/>
      <c r="AB179" s="197"/>
      <c r="AC179" s="197"/>
      <c r="AD179" s="197"/>
      <c r="AE179" s="197"/>
      <c r="AF179" s="189" t="s">
        <v>837</v>
      </c>
    </row>
    <row r="180" spans="1:32" s="189" customFormat="1" ht="16.5">
      <c r="A180" s="190">
        <v>12</v>
      </c>
      <c r="B180" s="191">
        <v>19</v>
      </c>
      <c r="C180" s="202">
        <v>2</v>
      </c>
      <c r="D180" s="192" t="s">
        <v>382</v>
      </c>
      <c r="E180" s="192"/>
      <c r="F180" s="201">
        <v>704</v>
      </c>
      <c r="G180" s="192" t="s">
        <v>33</v>
      </c>
      <c r="H180" s="193">
        <v>568</v>
      </c>
      <c r="I180" s="197">
        <v>81</v>
      </c>
      <c r="J180" s="197">
        <v>158</v>
      </c>
      <c r="K180" s="197">
        <v>13</v>
      </c>
      <c r="L180" s="197">
        <v>3</v>
      </c>
      <c r="M180" s="197">
        <v>31</v>
      </c>
      <c r="N180" s="197">
        <v>6</v>
      </c>
      <c r="O180" s="197">
        <v>6</v>
      </c>
      <c r="P180" s="197">
        <v>6</v>
      </c>
      <c r="Q180" s="197">
        <v>1</v>
      </c>
      <c r="R180" s="197">
        <v>26</v>
      </c>
      <c r="S180" s="197"/>
      <c r="T180" s="197">
        <v>1</v>
      </c>
      <c r="U180" s="199">
        <v>6</v>
      </c>
      <c r="V180" s="199">
        <v>3</v>
      </c>
      <c r="W180" s="199"/>
      <c r="X180" s="197">
        <v>7</v>
      </c>
      <c r="Y180" s="197"/>
      <c r="Z180" s="197"/>
      <c r="AA180" s="197"/>
      <c r="AB180" s="197"/>
      <c r="AC180" s="197">
        <v>0</v>
      </c>
      <c r="AD180" s="197">
        <v>11</v>
      </c>
      <c r="AE180" s="197">
        <f t="shared" si="14"/>
        <v>359</v>
      </c>
    </row>
    <row r="181" spans="1:32" s="189" customFormat="1" ht="16.5">
      <c r="A181" s="190">
        <v>12</v>
      </c>
      <c r="B181" s="191">
        <v>19</v>
      </c>
      <c r="C181" s="202">
        <v>2</v>
      </c>
      <c r="D181" s="192" t="s">
        <v>382</v>
      </c>
      <c r="E181" s="192"/>
      <c r="F181" s="201">
        <v>705</v>
      </c>
      <c r="G181" s="192" t="s">
        <v>33</v>
      </c>
      <c r="H181" s="193">
        <v>262</v>
      </c>
      <c r="I181" s="197">
        <v>25</v>
      </c>
      <c r="J181" s="197">
        <v>101</v>
      </c>
      <c r="K181" s="197">
        <v>4</v>
      </c>
      <c r="L181" s="197">
        <v>3</v>
      </c>
      <c r="M181" s="197">
        <v>22</v>
      </c>
      <c r="N181" s="197">
        <v>2</v>
      </c>
      <c r="O181" s="197">
        <v>0</v>
      </c>
      <c r="P181" s="197">
        <v>2</v>
      </c>
      <c r="Q181" s="197">
        <v>1</v>
      </c>
      <c r="R181" s="197">
        <v>22</v>
      </c>
      <c r="S181" s="197"/>
      <c r="T181" s="197">
        <v>0</v>
      </c>
      <c r="U181" s="199">
        <v>0</v>
      </c>
      <c r="V181" s="199">
        <v>0</v>
      </c>
      <c r="W181" s="199"/>
      <c r="X181" s="197">
        <v>2</v>
      </c>
      <c r="Y181" s="197"/>
      <c r="Z181" s="197"/>
      <c r="AA181" s="197"/>
      <c r="AB181" s="197"/>
      <c r="AC181" s="197">
        <v>0</v>
      </c>
      <c r="AD181" s="197">
        <v>7</v>
      </c>
      <c r="AE181" s="197">
        <f t="shared" si="14"/>
        <v>191</v>
      </c>
    </row>
    <row r="182" spans="1:32" s="189" customFormat="1" ht="16.5">
      <c r="A182" s="190">
        <v>12</v>
      </c>
      <c r="B182" s="191">
        <v>19</v>
      </c>
      <c r="C182" s="202">
        <v>2</v>
      </c>
      <c r="D182" s="192" t="s">
        <v>382</v>
      </c>
      <c r="E182" s="192"/>
      <c r="F182" s="201">
        <v>706</v>
      </c>
      <c r="G182" s="192" t="s">
        <v>33</v>
      </c>
      <c r="H182" s="193">
        <v>646</v>
      </c>
      <c r="I182" s="197">
        <v>61</v>
      </c>
      <c r="J182" s="197">
        <v>107</v>
      </c>
      <c r="K182" s="197">
        <v>42</v>
      </c>
      <c r="L182" s="197">
        <v>1</v>
      </c>
      <c r="M182" s="197">
        <v>65</v>
      </c>
      <c r="N182" s="197">
        <v>5</v>
      </c>
      <c r="O182" s="197">
        <v>16</v>
      </c>
      <c r="P182" s="197">
        <v>1</v>
      </c>
      <c r="Q182" s="197">
        <v>0</v>
      </c>
      <c r="R182" s="197">
        <v>58</v>
      </c>
      <c r="S182" s="197"/>
      <c r="T182" s="197">
        <v>0</v>
      </c>
      <c r="U182" s="199">
        <v>1</v>
      </c>
      <c r="V182" s="199">
        <v>0</v>
      </c>
      <c r="W182" s="199"/>
      <c r="X182" s="197">
        <v>5</v>
      </c>
      <c r="Y182" s="197"/>
      <c r="Z182" s="197"/>
      <c r="AA182" s="197"/>
      <c r="AB182" s="197"/>
      <c r="AC182" s="197">
        <v>0</v>
      </c>
      <c r="AD182" s="197">
        <v>14</v>
      </c>
      <c r="AE182" s="197">
        <f t="shared" si="14"/>
        <v>376</v>
      </c>
    </row>
    <row r="183" spans="1:32" s="189" customFormat="1" ht="16.5">
      <c r="A183" s="190">
        <v>12</v>
      </c>
      <c r="B183" s="191">
        <v>19</v>
      </c>
      <c r="C183" s="202">
        <v>2</v>
      </c>
      <c r="D183" s="192" t="s">
        <v>382</v>
      </c>
      <c r="E183" s="192"/>
      <c r="F183" s="201">
        <v>707</v>
      </c>
      <c r="G183" s="192" t="s">
        <v>33</v>
      </c>
      <c r="H183" s="193">
        <v>431</v>
      </c>
      <c r="I183" s="197">
        <v>85</v>
      </c>
      <c r="J183" s="197">
        <v>119</v>
      </c>
      <c r="K183" s="197">
        <v>7</v>
      </c>
      <c r="L183" s="197">
        <v>0</v>
      </c>
      <c r="M183" s="197">
        <v>27</v>
      </c>
      <c r="N183" s="197">
        <v>0</v>
      </c>
      <c r="O183" s="197">
        <v>2</v>
      </c>
      <c r="P183" s="197">
        <v>2</v>
      </c>
      <c r="Q183" s="197">
        <v>0</v>
      </c>
      <c r="R183" s="197">
        <v>16</v>
      </c>
      <c r="S183" s="197"/>
      <c r="T183" s="197">
        <v>0</v>
      </c>
      <c r="U183" s="199">
        <v>6</v>
      </c>
      <c r="V183" s="199">
        <v>3</v>
      </c>
      <c r="W183" s="199"/>
      <c r="X183" s="197">
        <v>6</v>
      </c>
      <c r="Y183" s="197"/>
      <c r="Z183" s="197"/>
      <c r="AA183" s="197"/>
      <c r="AB183" s="197"/>
      <c r="AC183" s="197">
        <v>1</v>
      </c>
      <c r="AD183" s="197">
        <v>6</v>
      </c>
      <c r="AE183" s="197">
        <f t="shared" si="14"/>
        <v>280</v>
      </c>
    </row>
    <row r="184" spans="1:32" s="189" customFormat="1" ht="16.5">
      <c r="A184" s="190">
        <v>12</v>
      </c>
      <c r="B184" s="191">
        <v>19</v>
      </c>
      <c r="C184" s="202">
        <v>2</v>
      </c>
      <c r="D184" s="192" t="s">
        <v>382</v>
      </c>
      <c r="E184" s="192"/>
      <c r="F184" s="201">
        <v>707</v>
      </c>
      <c r="G184" s="192" t="s">
        <v>34</v>
      </c>
      <c r="H184" s="193">
        <v>430</v>
      </c>
      <c r="I184" s="197">
        <v>50</v>
      </c>
      <c r="J184" s="197">
        <v>128</v>
      </c>
      <c r="K184" s="197">
        <v>7</v>
      </c>
      <c r="L184" s="197">
        <v>5</v>
      </c>
      <c r="M184" s="197">
        <v>43</v>
      </c>
      <c r="N184" s="197">
        <v>0</v>
      </c>
      <c r="O184" s="197">
        <v>3</v>
      </c>
      <c r="P184" s="197">
        <v>2</v>
      </c>
      <c r="Q184" s="197">
        <v>1</v>
      </c>
      <c r="R184" s="197">
        <v>22</v>
      </c>
      <c r="S184" s="197"/>
      <c r="T184" s="197">
        <v>2</v>
      </c>
      <c r="U184" s="199">
        <v>2</v>
      </c>
      <c r="V184" s="199">
        <v>2</v>
      </c>
      <c r="W184" s="199"/>
      <c r="X184" s="197">
        <v>0</v>
      </c>
      <c r="Y184" s="197"/>
      <c r="Z184" s="197"/>
      <c r="AA184" s="197"/>
      <c r="AB184" s="197"/>
      <c r="AC184" s="197">
        <v>0</v>
      </c>
      <c r="AD184" s="197">
        <v>11</v>
      </c>
      <c r="AE184" s="197">
        <f t="shared" si="14"/>
        <v>278</v>
      </c>
    </row>
    <row r="185" spans="1:32" s="189" customFormat="1" ht="16.5">
      <c r="A185" s="190">
        <v>12</v>
      </c>
      <c r="B185" s="191">
        <v>19</v>
      </c>
      <c r="C185" s="202">
        <v>2</v>
      </c>
      <c r="D185" s="192" t="s">
        <v>382</v>
      </c>
      <c r="E185" s="192"/>
      <c r="F185" s="201">
        <v>708</v>
      </c>
      <c r="G185" s="192" t="s">
        <v>33</v>
      </c>
      <c r="H185" s="193">
        <v>648</v>
      </c>
      <c r="I185" s="197">
        <v>124</v>
      </c>
      <c r="J185" s="197">
        <v>156</v>
      </c>
      <c r="K185" s="197">
        <v>19</v>
      </c>
      <c r="L185" s="197">
        <v>4</v>
      </c>
      <c r="M185" s="197">
        <v>29</v>
      </c>
      <c r="N185" s="197">
        <v>1</v>
      </c>
      <c r="O185" s="197">
        <v>2</v>
      </c>
      <c r="P185" s="197">
        <v>3</v>
      </c>
      <c r="Q185" s="197">
        <v>1</v>
      </c>
      <c r="R185" s="197">
        <v>30</v>
      </c>
      <c r="S185" s="197"/>
      <c r="T185" s="197">
        <v>0</v>
      </c>
      <c r="U185" s="199">
        <v>3</v>
      </c>
      <c r="V185" s="199">
        <v>0</v>
      </c>
      <c r="W185" s="199"/>
      <c r="X185" s="197">
        <v>1</v>
      </c>
      <c r="Y185" s="197"/>
      <c r="Z185" s="197"/>
      <c r="AA185" s="197"/>
      <c r="AB185" s="197"/>
      <c r="AC185" s="197">
        <v>0</v>
      </c>
      <c r="AD185" s="197">
        <v>16</v>
      </c>
      <c r="AE185" s="197">
        <f t="shared" si="14"/>
        <v>389</v>
      </c>
    </row>
    <row r="186" spans="1:32" s="189" customFormat="1" ht="16.5">
      <c r="A186" s="190">
        <v>12</v>
      </c>
      <c r="B186" s="191">
        <v>19</v>
      </c>
      <c r="C186" s="202">
        <v>2</v>
      </c>
      <c r="D186" s="192" t="s">
        <v>382</v>
      </c>
      <c r="E186" s="192"/>
      <c r="F186" s="201">
        <v>708</v>
      </c>
      <c r="G186" s="192" t="s">
        <v>34</v>
      </c>
      <c r="H186" s="193">
        <v>647</v>
      </c>
      <c r="I186" s="197">
        <v>142</v>
      </c>
      <c r="J186" s="197">
        <v>148</v>
      </c>
      <c r="K186" s="197">
        <v>12</v>
      </c>
      <c r="L186" s="197">
        <v>2</v>
      </c>
      <c r="M186" s="197">
        <v>23</v>
      </c>
      <c r="N186" s="197">
        <v>2</v>
      </c>
      <c r="O186" s="197">
        <v>2</v>
      </c>
      <c r="P186" s="197">
        <v>3</v>
      </c>
      <c r="Q186" s="197">
        <v>1</v>
      </c>
      <c r="R186" s="197">
        <v>56</v>
      </c>
      <c r="S186" s="197"/>
      <c r="T186" s="197">
        <v>1</v>
      </c>
      <c r="U186" s="199">
        <v>8</v>
      </c>
      <c r="V186" s="199">
        <v>3</v>
      </c>
      <c r="W186" s="199"/>
      <c r="X186" s="197">
        <v>4</v>
      </c>
      <c r="Y186" s="197"/>
      <c r="Z186" s="197"/>
      <c r="AA186" s="197"/>
      <c r="AB186" s="197"/>
      <c r="AC186" s="197">
        <v>0</v>
      </c>
      <c r="AD186" s="197">
        <v>7</v>
      </c>
      <c r="AE186" s="197">
        <f t="shared" si="14"/>
        <v>414</v>
      </c>
    </row>
    <row r="187" spans="1:32" s="189" customFormat="1" ht="16.5">
      <c r="A187" s="190">
        <v>12</v>
      </c>
      <c r="B187" s="191">
        <v>19</v>
      </c>
      <c r="C187" s="202">
        <v>2</v>
      </c>
      <c r="D187" s="192" t="s">
        <v>382</v>
      </c>
      <c r="E187" s="192"/>
      <c r="F187" s="201">
        <v>708</v>
      </c>
      <c r="G187" s="192" t="s">
        <v>35</v>
      </c>
      <c r="H187" s="193">
        <v>647</v>
      </c>
      <c r="I187" s="197">
        <v>109</v>
      </c>
      <c r="J187" s="197">
        <v>143</v>
      </c>
      <c r="K187" s="197">
        <v>14</v>
      </c>
      <c r="L187" s="197">
        <v>2</v>
      </c>
      <c r="M187" s="197">
        <v>36</v>
      </c>
      <c r="N187" s="197">
        <v>1</v>
      </c>
      <c r="O187" s="197">
        <v>4</v>
      </c>
      <c r="P187" s="197">
        <v>3</v>
      </c>
      <c r="Q187" s="197">
        <v>0</v>
      </c>
      <c r="R187" s="197">
        <v>51</v>
      </c>
      <c r="S187" s="197"/>
      <c r="T187" s="197">
        <v>1</v>
      </c>
      <c r="U187" s="199">
        <v>4</v>
      </c>
      <c r="V187" s="199">
        <v>2</v>
      </c>
      <c r="W187" s="199"/>
      <c r="X187" s="197">
        <v>5</v>
      </c>
      <c r="Y187" s="197"/>
      <c r="Z187" s="197"/>
      <c r="AA187" s="197"/>
      <c r="AB187" s="197"/>
      <c r="AC187" s="197">
        <v>0</v>
      </c>
      <c r="AD187" s="197">
        <v>12</v>
      </c>
      <c r="AE187" s="197">
        <f t="shared" si="14"/>
        <v>387</v>
      </c>
    </row>
    <row r="188" spans="1:32" s="189" customFormat="1" ht="16.5">
      <c r="A188" s="190">
        <v>12</v>
      </c>
      <c r="B188" s="191">
        <v>19</v>
      </c>
      <c r="C188" s="202">
        <v>2</v>
      </c>
      <c r="D188" s="192" t="s">
        <v>382</v>
      </c>
      <c r="E188" s="192"/>
      <c r="F188" s="201">
        <v>708</v>
      </c>
      <c r="G188" s="192" t="s">
        <v>81</v>
      </c>
      <c r="H188" s="193">
        <v>167</v>
      </c>
      <c r="I188" s="197">
        <v>20</v>
      </c>
      <c r="J188" s="197">
        <v>51</v>
      </c>
      <c r="K188" s="197">
        <v>10</v>
      </c>
      <c r="L188" s="197">
        <v>2</v>
      </c>
      <c r="M188" s="197">
        <v>14</v>
      </c>
      <c r="N188" s="197">
        <v>3</v>
      </c>
      <c r="O188" s="197">
        <v>3</v>
      </c>
      <c r="P188" s="197">
        <v>3</v>
      </c>
      <c r="Q188" s="197">
        <v>0</v>
      </c>
      <c r="R188" s="197">
        <v>13</v>
      </c>
      <c r="S188" s="197"/>
      <c r="T188" s="197">
        <v>0</v>
      </c>
      <c r="U188" s="199">
        <v>0</v>
      </c>
      <c r="V188" s="199">
        <v>0</v>
      </c>
      <c r="W188" s="199"/>
      <c r="X188" s="197">
        <v>0</v>
      </c>
      <c r="Y188" s="197"/>
      <c r="Z188" s="197"/>
      <c r="AA188" s="197"/>
      <c r="AB188" s="197"/>
      <c r="AC188" s="197">
        <v>0</v>
      </c>
      <c r="AD188" s="197">
        <v>2</v>
      </c>
      <c r="AE188" s="197">
        <f t="shared" si="14"/>
        <v>121</v>
      </c>
    </row>
    <row r="189" spans="1:32" s="189" customFormat="1" ht="16.5">
      <c r="A189" s="190">
        <v>12</v>
      </c>
      <c r="B189" s="191">
        <v>19</v>
      </c>
      <c r="C189" s="202">
        <v>2</v>
      </c>
      <c r="D189" s="192" t="s">
        <v>382</v>
      </c>
      <c r="E189" s="192"/>
      <c r="F189" s="201">
        <v>709</v>
      </c>
      <c r="G189" s="192" t="s">
        <v>33</v>
      </c>
      <c r="H189" s="193">
        <v>465</v>
      </c>
      <c r="I189" s="197">
        <v>34</v>
      </c>
      <c r="J189" s="197">
        <v>66</v>
      </c>
      <c r="K189" s="197">
        <v>7</v>
      </c>
      <c r="L189" s="197">
        <v>0</v>
      </c>
      <c r="M189" s="197">
        <v>40</v>
      </c>
      <c r="N189" s="197">
        <v>2</v>
      </c>
      <c r="O189" s="197">
        <v>1</v>
      </c>
      <c r="P189" s="197">
        <v>1</v>
      </c>
      <c r="Q189" s="197">
        <v>0</v>
      </c>
      <c r="R189" s="197">
        <v>36</v>
      </c>
      <c r="S189" s="197"/>
      <c r="T189" s="197">
        <v>1</v>
      </c>
      <c r="U189" s="199">
        <v>3</v>
      </c>
      <c r="V189" s="199">
        <v>0</v>
      </c>
      <c r="W189" s="199"/>
      <c r="X189" s="197">
        <v>3</v>
      </c>
      <c r="Y189" s="197"/>
      <c r="Z189" s="197"/>
      <c r="AA189" s="197"/>
      <c r="AB189" s="197"/>
      <c r="AC189" s="197">
        <v>0</v>
      </c>
      <c r="AD189" s="197">
        <v>9</v>
      </c>
      <c r="AE189" s="197">
        <f t="shared" si="14"/>
        <v>203</v>
      </c>
    </row>
    <row r="190" spans="1:32" s="189" customFormat="1" ht="16.5">
      <c r="A190" s="190">
        <v>12</v>
      </c>
      <c r="B190" s="191">
        <v>19</v>
      </c>
      <c r="C190" s="202">
        <v>2</v>
      </c>
      <c r="D190" s="192" t="s">
        <v>382</v>
      </c>
      <c r="E190" s="192"/>
      <c r="F190" s="201">
        <v>709</v>
      </c>
      <c r="G190" s="525" t="s">
        <v>34</v>
      </c>
      <c r="H190" s="193">
        <v>465</v>
      </c>
      <c r="I190" s="197">
        <v>43</v>
      </c>
      <c r="J190" s="197">
        <v>59</v>
      </c>
      <c r="K190" s="197">
        <v>10</v>
      </c>
      <c r="L190" s="197">
        <v>3</v>
      </c>
      <c r="M190" s="197">
        <v>41</v>
      </c>
      <c r="N190" s="197">
        <v>5</v>
      </c>
      <c r="O190" s="197">
        <v>0</v>
      </c>
      <c r="P190" s="197">
        <v>5</v>
      </c>
      <c r="Q190" s="197">
        <v>0</v>
      </c>
      <c r="R190" s="197">
        <v>39</v>
      </c>
      <c r="S190" s="197"/>
      <c r="T190" s="197">
        <v>1</v>
      </c>
      <c r="U190" s="199">
        <v>1</v>
      </c>
      <c r="V190" s="199">
        <v>2</v>
      </c>
      <c r="W190" s="199"/>
      <c r="X190" s="197">
        <v>6</v>
      </c>
      <c r="Y190" s="197"/>
      <c r="Z190" s="197"/>
      <c r="AA190" s="197"/>
      <c r="AB190" s="197"/>
      <c r="AC190" s="197">
        <v>0</v>
      </c>
      <c r="AD190" s="197">
        <v>6</v>
      </c>
      <c r="AE190" s="197">
        <f t="shared" si="14"/>
        <v>221</v>
      </c>
    </row>
    <row r="191" spans="1:32" s="189" customFormat="1" ht="16.5">
      <c r="C191" s="203" t="s">
        <v>65</v>
      </c>
      <c r="D191" s="749" t="s">
        <v>66</v>
      </c>
      <c r="E191" s="750"/>
      <c r="F191" s="206"/>
      <c r="G191" s="206"/>
      <c r="H191" s="205">
        <v>61192</v>
      </c>
      <c r="I191" s="205">
        <v>5817</v>
      </c>
      <c r="J191" s="205">
        <v>10298</v>
      </c>
      <c r="K191" s="205">
        <v>1530</v>
      </c>
      <c r="L191" s="205">
        <v>245</v>
      </c>
      <c r="M191" s="205">
        <v>4075</v>
      </c>
      <c r="N191" s="205">
        <v>284</v>
      </c>
      <c r="O191" s="205">
        <v>602</v>
      </c>
      <c r="P191" s="205">
        <v>440</v>
      </c>
      <c r="Q191" s="205">
        <v>94</v>
      </c>
      <c r="R191" s="205">
        <v>4285</v>
      </c>
      <c r="S191" s="205">
        <v>0</v>
      </c>
      <c r="T191" s="205">
        <v>244</v>
      </c>
      <c r="U191" s="205">
        <v>384</v>
      </c>
      <c r="V191" s="205">
        <v>207</v>
      </c>
      <c r="W191" s="205">
        <v>0</v>
      </c>
      <c r="X191" s="205">
        <v>833</v>
      </c>
      <c r="Y191" s="205">
        <v>0</v>
      </c>
      <c r="Z191" s="205">
        <v>0</v>
      </c>
      <c r="AA191" s="205">
        <v>0</v>
      </c>
      <c r="AB191" s="205">
        <v>0</v>
      </c>
      <c r="AC191" s="205">
        <v>10</v>
      </c>
      <c r="AD191" s="205">
        <v>665</v>
      </c>
      <c r="AE191" s="205">
        <v>30013</v>
      </c>
    </row>
    <row r="192" spans="1:32" s="189" customFormat="1" ht="16.5">
      <c r="F192" s="200"/>
      <c r="G192" s="200"/>
      <c r="U192" s="189">
        <f>U191/2</f>
        <v>192</v>
      </c>
      <c r="V192" s="189">
        <f>V191/2</f>
        <v>103.5</v>
      </c>
    </row>
    <row r="193" spans="1:31" s="189" customFormat="1" ht="16.5" customHeight="1">
      <c r="C193" s="203" t="s">
        <v>67</v>
      </c>
      <c r="D193" s="689" t="s">
        <v>68</v>
      </c>
      <c r="E193" s="690"/>
      <c r="F193" s="690"/>
      <c r="G193" s="691"/>
      <c r="H193" s="204" t="s">
        <v>8</v>
      </c>
      <c r="I193" s="196" t="s">
        <v>9</v>
      </c>
      <c r="J193" s="196" t="s">
        <v>10</v>
      </c>
      <c r="K193" s="196" t="s">
        <v>11</v>
      </c>
      <c r="L193" s="196" t="s">
        <v>12</v>
      </c>
      <c r="M193" s="196" t="s">
        <v>13</v>
      </c>
      <c r="N193" s="196" t="s">
        <v>14</v>
      </c>
      <c r="O193" s="196" t="s">
        <v>15</v>
      </c>
      <c r="P193" s="196" t="s">
        <v>16</v>
      </c>
      <c r="Q193" s="196" t="s">
        <v>17</v>
      </c>
      <c r="R193" s="196" t="s">
        <v>18</v>
      </c>
      <c r="S193" s="196" t="s">
        <v>19</v>
      </c>
      <c r="T193" s="196" t="s">
        <v>20</v>
      </c>
      <c r="U193" s="196" t="s">
        <v>24</v>
      </c>
      <c r="V193" s="196" t="s">
        <v>25</v>
      </c>
      <c r="W193" s="196" t="s">
        <v>26</v>
      </c>
      <c r="X193" s="196" t="s">
        <v>27</v>
      </c>
      <c r="Y193" s="196" t="s">
        <v>28</v>
      </c>
      <c r="Z193" s="196" t="s">
        <v>29</v>
      </c>
      <c r="AA193" s="196" t="s">
        <v>30</v>
      </c>
      <c r="AB193" s="196" t="s">
        <v>31</v>
      </c>
    </row>
    <row r="194" spans="1:31" s="189" customFormat="1" ht="16.5">
      <c r="D194" s="692"/>
      <c r="E194" s="693"/>
      <c r="F194" s="693"/>
      <c r="G194" s="694"/>
      <c r="H194" s="197">
        <f>H191</f>
        <v>61192</v>
      </c>
      <c r="I194" s="197">
        <f>IF(I191=K191,ROUNDUP((U191/2),0)+I191,IF(LARGE((I191,K191),1)=I191,ROUNDUP((U191/2),0),ROUNDDOWN((U191/2),0))+I191)</f>
        <v>6009</v>
      </c>
      <c r="J194" s="197">
        <f>IF(J191=L191,ROUNDUP((V191/2),0)+J191,IF(LARGE((J191,L191),1)=J191,ROUNDUP((V191/2),0),ROUNDDOWN((V191/2),0))+J191)</f>
        <v>10402</v>
      </c>
      <c r="K194" s="197">
        <f>IF(K191=I191,ROUNDUP((U191/2),0)+K191,IF(LARGE((K191,I191),1)=K191,ROUNDUP((U191/2),0),ROUNDDOWN((U191/2),0))+K191)</f>
        <v>1722</v>
      </c>
      <c r="L194" s="197">
        <f>IF(L191=J191,ROUNDUP((V191/2),0)+L191,IF(LARGE((L191,J191),1)=L191,ROUNDUP((V191/2),0),ROUNDDOWN((V191/2),0))+L191)</f>
        <v>348</v>
      </c>
      <c r="M194" s="197">
        <f t="shared" ref="M194:T194" si="15">M191</f>
        <v>4075</v>
      </c>
      <c r="N194" s="197">
        <f t="shared" si="15"/>
        <v>284</v>
      </c>
      <c r="O194" s="197">
        <f t="shared" si="15"/>
        <v>602</v>
      </c>
      <c r="P194" s="197">
        <f t="shared" si="15"/>
        <v>440</v>
      </c>
      <c r="Q194" s="197">
        <f t="shared" si="15"/>
        <v>94</v>
      </c>
      <c r="R194" s="197">
        <f t="shared" si="15"/>
        <v>4285</v>
      </c>
      <c r="S194" s="197">
        <f t="shared" si="15"/>
        <v>0</v>
      </c>
      <c r="T194" s="197">
        <f t="shared" si="15"/>
        <v>244</v>
      </c>
      <c r="U194" s="197">
        <f>X191</f>
        <v>833</v>
      </c>
      <c r="V194" s="197">
        <f>Y86</f>
        <v>0</v>
      </c>
      <c r="W194" s="197">
        <f>Z86</f>
        <v>0</v>
      </c>
      <c r="X194" s="197">
        <f>AA86</f>
        <v>0</v>
      </c>
      <c r="Y194" s="197">
        <f>AB86</f>
        <v>0</v>
      </c>
      <c r="Z194" s="197">
        <f>AC191</f>
        <v>10</v>
      </c>
      <c r="AA194" s="197">
        <f>AD191</f>
        <v>665</v>
      </c>
      <c r="AB194" s="197">
        <f>SUM(I194:AA194)</f>
        <v>30013</v>
      </c>
    </row>
    <row r="195" spans="1:31" s="189" customFormat="1" ht="16.5">
      <c r="F195" s="200"/>
      <c r="G195" s="200"/>
    </row>
    <row r="196" spans="1:31" s="189" customFormat="1" ht="30.75" customHeight="1">
      <c r="C196" s="203" t="s">
        <v>69</v>
      </c>
      <c r="D196" s="689" t="s">
        <v>70</v>
      </c>
      <c r="E196" s="690"/>
      <c r="F196" s="690"/>
      <c r="G196" s="691"/>
      <c r="H196" s="204" t="s">
        <v>8</v>
      </c>
      <c r="I196" s="696" t="s">
        <v>71</v>
      </c>
      <c r="J196" s="696"/>
      <c r="K196" s="696" t="s">
        <v>72</v>
      </c>
      <c r="L196" s="696"/>
      <c r="M196" s="196" t="s">
        <v>13</v>
      </c>
      <c r="N196" s="196" t="s">
        <v>14</v>
      </c>
      <c r="O196" s="196" t="s">
        <v>15</v>
      </c>
      <c r="P196" s="196" t="s">
        <v>16</v>
      </c>
      <c r="Q196" s="196" t="s">
        <v>17</v>
      </c>
      <c r="R196" s="196" t="s">
        <v>18</v>
      </c>
      <c r="S196" s="196" t="s">
        <v>19</v>
      </c>
      <c r="T196" s="196" t="s">
        <v>20</v>
      </c>
      <c r="U196" s="196" t="s">
        <v>24</v>
      </c>
      <c r="V196" s="196" t="s">
        <v>25</v>
      </c>
      <c r="W196" s="196" t="s">
        <v>26</v>
      </c>
      <c r="X196" s="196" t="s">
        <v>27</v>
      </c>
      <c r="Y196" s="196" t="s">
        <v>28</v>
      </c>
      <c r="Z196" s="196" t="s">
        <v>29</v>
      </c>
      <c r="AA196" s="196" t="s">
        <v>30</v>
      </c>
      <c r="AB196" s="196" t="s">
        <v>31</v>
      </c>
    </row>
    <row r="197" spans="1:31" s="189" customFormat="1" ht="16.5">
      <c r="D197" s="692"/>
      <c r="E197" s="693"/>
      <c r="F197" s="693"/>
      <c r="G197" s="694"/>
      <c r="H197" s="197">
        <f>H191</f>
        <v>61192</v>
      </c>
      <c r="I197" s="697">
        <f>I194+K194</f>
        <v>7731</v>
      </c>
      <c r="J197" s="697"/>
      <c r="K197" s="697">
        <f>J194+L194</f>
        <v>10750</v>
      </c>
      <c r="L197" s="697"/>
      <c r="M197" s="197">
        <f>M194</f>
        <v>4075</v>
      </c>
      <c r="N197" s="197">
        <f t="shared" ref="N197:R197" si="16">N194</f>
        <v>284</v>
      </c>
      <c r="O197" s="197">
        <f t="shared" si="16"/>
        <v>602</v>
      </c>
      <c r="P197" s="197">
        <f t="shared" si="16"/>
        <v>440</v>
      </c>
      <c r="Q197" s="197">
        <f t="shared" si="16"/>
        <v>94</v>
      </c>
      <c r="R197" s="197">
        <f t="shared" si="16"/>
        <v>4285</v>
      </c>
      <c r="S197" s="197" t="s">
        <v>799</v>
      </c>
      <c r="T197" s="197">
        <f>T194</f>
        <v>244</v>
      </c>
      <c r="U197" s="197">
        <f>U194</f>
        <v>833</v>
      </c>
      <c r="V197" s="514" t="s">
        <v>799</v>
      </c>
      <c r="W197" s="514" t="s">
        <v>799</v>
      </c>
      <c r="X197" s="514" t="s">
        <v>799</v>
      </c>
      <c r="Y197" s="514" t="s">
        <v>799</v>
      </c>
      <c r="Z197" s="197">
        <f>Z194</f>
        <v>10</v>
      </c>
      <c r="AA197" s="197">
        <f>AA194</f>
        <v>665</v>
      </c>
      <c r="AB197" s="197">
        <f>SUM(I197:AA197)</f>
        <v>30013</v>
      </c>
    </row>
    <row r="198" spans="1:31" s="286" customFormat="1" ht="16.5">
      <c r="D198" s="332"/>
      <c r="E198" s="332"/>
      <c r="F198" s="332"/>
      <c r="G198" s="332"/>
      <c r="H198" s="39"/>
      <c r="I198" s="326"/>
      <c r="J198" s="326"/>
      <c r="K198" s="326"/>
      <c r="L198" s="326"/>
      <c r="M198" s="39"/>
      <c r="N198" s="39"/>
      <c r="O198" s="39"/>
      <c r="P198" s="39"/>
      <c r="Q198" s="39"/>
      <c r="R198" s="39"/>
      <c r="S198" s="39"/>
      <c r="T198" s="39"/>
      <c r="U198" s="39"/>
      <c r="V198" s="326"/>
      <c r="W198" s="326"/>
      <c r="X198" s="326"/>
      <c r="Y198" s="326"/>
      <c r="Z198" s="39"/>
      <c r="AA198" s="39"/>
      <c r="AB198" s="39"/>
    </row>
    <row r="199" spans="1:31">
      <c r="A199" s="681" t="s">
        <v>838</v>
      </c>
    </row>
    <row r="200" spans="1:31" s="283" customFormat="1">
      <c r="A200" s="681"/>
    </row>
    <row r="201" spans="1:31" s="283" customFormat="1">
      <c r="D201" s="283" t="s">
        <v>835</v>
      </c>
    </row>
    <row r="202" spans="1:31" s="286" customFormat="1" ht="16.5">
      <c r="A202" s="287">
        <v>12</v>
      </c>
      <c r="B202" s="288">
        <v>19</v>
      </c>
      <c r="C202" s="299">
        <v>2</v>
      </c>
      <c r="D202" s="289" t="s">
        <v>382</v>
      </c>
      <c r="E202" s="289"/>
      <c r="F202" s="298">
        <v>703</v>
      </c>
      <c r="G202" s="289" t="s">
        <v>35</v>
      </c>
      <c r="H202" s="290">
        <v>563</v>
      </c>
      <c r="I202" s="294">
        <v>48</v>
      </c>
      <c r="J202" s="294">
        <v>83</v>
      </c>
      <c r="K202" s="294">
        <v>14</v>
      </c>
      <c r="L202" s="294">
        <v>2</v>
      </c>
      <c r="M202" s="294">
        <v>65</v>
      </c>
      <c r="N202" s="294">
        <v>2</v>
      </c>
      <c r="O202" s="294">
        <v>3</v>
      </c>
      <c r="P202" s="294">
        <v>5</v>
      </c>
      <c r="Q202" s="294">
        <v>1</v>
      </c>
      <c r="R202" s="294">
        <v>43</v>
      </c>
      <c r="S202" s="294"/>
      <c r="T202" s="294">
        <v>1</v>
      </c>
      <c r="U202" s="296">
        <v>5</v>
      </c>
      <c r="V202" s="296">
        <v>3</v>
      </c>
      <c r="W202" s="296"/>
      <c r="X202" s="294">
        <v>6</v>
      </c>
      <c r="Y202" s="294"/>
      <c r="Z202" s="294"/>
      <c r="AA202" s="294"/>
      <c r="AB202" s="294"/>
      <c r="AC202" s="294">
        <v>1</v>
      </c>
      <c r="AD202" s="294">
        <v>14</v>
      </c>
      <c r="AE202" s="294">
        <f t="shared" ref="AE202" si="17">SUM(I202:AD202)</f>
        <v>296</v>
      </c>
    </row>
    <row r="204" spans="1:31" s="286" customFormat="1" ht="16.5">
      <c r="A204" s="291" t="s">
        <v>1</v>
      </c>
      <c r="B204" s="285" t="s">
        <v>2</v>
      </c>
      <c r="C204" s="292" t="s">
        <v>3</v>
      </c>
      <c r="D204" s="291" t="s">
        <v>4</v>
      </c>
      <c r="E204" s="291" t="s">
        <v>5</v>
      </c>
      <c r="F204" s="284" t="s">
        <v>6</v>
      </c>
      <c r="G204" s="284" t="s">
        <v>7</v>
      </c>
      <c r="H204" s="284" t="s">
        <v>8</v>
      </c>
      <c r="I204" s="293" t="s">
        <v>9</v>
      </c>
      <c r="J204" s="293" t="s">
        <v>10</v>
      </c>
      <c r="K204" s="293" t="s">
        <v>11</v>
      </c>
      <c r="L204" s="293" t="s">
        <v>12</v>
      </c>
      <c r="M204" s="293" t="s">
        <v>13</v>
      </c>
      <c r="N204" s="293" t="s">
        <v>14</v>
      </c>
      <c r="O204" s="293" t="s">
        <v>15</v>
      </c>
      <c r="P204" s="293" t="s">
        <v>16</v>
      </c>
      <c r="Q204" s="293" t="s">
        <v>17</v>
      </c>
      <c r="R204" s="293" t="s">
        <v>18</v>
      </c>
      <c r="S204" s="293" t="s">
        <v>19</v>
      </c>
      <c r="T204" s="293" t="s">
        <v>20</v>
      </c>
      <c r="U204" s="295" t="s">
        <v>21</v>
      </c>
      <c r="V204" s="295" t="s">
        <v>22</v>
      </c>
      <c r="W204" s="295" t="s">
        <v>23</v>
      </c>
      <c r="X204" s="293" t="s">
        <v>24</v>
      </c>
      <c r="Y204" s="293" t="s">
        <v>25</v>
      </c>
      <c r="Z204" s="293" t="s">
        <v>26</v>
      </c>
      <c r="AA204" s="293" t="s">
        <v>27</v>
      </c>
      <c r="AB204" s="293" t="s">
        <v>28</v>
      </c>
      <c r="AC204" s="293" t="s">
        <v>29</v>
      </c>
      <c r="AD204" s="293" t="s">
        <v>30</v>
      </c>
      <c r="AE204" s="293" t="s">
        <v>31</v>
      </c>
    </row>
    <row r="205" spans="1:31" s="286" customFormat="1" ht="16.5">
      <c r="A205" s="287">
        <v>1</v>
      </c>
      <c r="B205" s="556">
        <v>19</v>
      </c>
      <c r="C205" s="299">
        <v>121</v>
      </c>
      <c r="D205" s="289" t="s">
        <v>782</v>
      </c>
      <c r="E205" s="289"/>
      <c r="F205" s="298">
        <v>814</v>
      </c>
      <c r="G205" s="289" t="s">
        <v>33</v>
      </c>
      <c r="H205" s="290">
        <v>540</v>
      </c>
      <c r="I205" s="294">
        <v>2</v>
      </c>
      <c r="J205" s="294">
        <v>177</v>
      </c>
      <c r="K205" s="294">
        <v>191</v>
      </c>
      <c r="L205" s="294">
        <v>4</v>
      </c>
      <c r="M205" s="294">
        <v>3</v>
      </c>
      <c r="N205" s="294"/>
      <c r="O205" s="294"/>
      <c r="P205" s="294">
        <v>0</v>
      </c>
      <c r="Q205" s="294">
        <v>3</v>
      </c>
      <c r="R205" s="294">
        <v>20</v>
      </c>
      <c r="S205" s="294"/>
      <c r="T205" s="294"/>
      <c r="U205" s="296">
        <v>2</v>
      </c>
      <c r="V205" s="296">
        <v>4</v>
      </c>
      <c r="W205" s="296"/>
      <c r="X205" s="294"/>
      <c r="Y205" s="294"/>
      <c r="Z205" s="294"/>
      <c r="AA205" s="294"/>
      <c r="AB205" s="294"/>
      <c r="AC205" s="294"/>
      <c r="AD205" s="294">
        <v>7</v>
      </c>
      <c r="AE205" s="294">
        <f t="shared" ref="AE205:AE226" si="18">SUM(I205:AD205)</f>
        <v>413</v>
      </c>
    </row>
    <row r="206" spans="1:31" s="286" customFormat="1" ht="16.5">
      <c r="A206" s="287">
        <v>2</v>
      </c>
      <c r="B206" s="556">
        <v>19</v>
      </c>
      <c r="C206" s="299">
        <v>121</v>
      </c>
      <c r="D206" s="289" t="s">
        <v>782</v>
      </c>
      <c r="E206" s="289"/>
      <c r="F206" s="298">
        <v>814</v>
      </c>
      <c r="G206" s="289" t="s">
        <v>34</v>
      </c>
      <c r="H206" s="290">
        <v>540</v>
      </c>
      <c r="I206" s="294">
        <v>1</v>
      </c>
      <c r="J206" s="294">
        <v>153</v>
      </c>
      <c r="K206" s="294">
        <v>214</v>
      </c>
      <c r="L206" s="294">
        <v>1</v>
      </c>
      <c r="M206" s="294">
        <v>4</v>
      </c>
      <c r="N206" s="294"/>
      <c r="O206" s="294"/>
      <c r="P206" s="294">
        <v>0</v>
      </c>
      <c r="Q206" s="294">
        <v>3</v>
      </c>
      <c r="R206" s="294">
        <v>21</v>
      </c>
      <c r="S206" s="294"/>
      <c r="T206" s="294"/>
      <c r="U206" s="296">
        <v>7</v>
      </c>
      <c r="V206" s="296">
        <v>0</v>
      </c>
      <c r="W206" s="296"/>
      <c r="X206" s="294"/>
      <c r="Y206" s="294"/>
      <c r="Z206" s="294"/>
      <c r="AA206" s="294"/>
      <c r="AB206" s="294"/>
      <c r="AC206" s="294"/>
      <c r="AD206" s="294">
        <v>12</v>
      </c>
      <c r="AE206" s="294">
        <f t="shared" si="18"/>
        <v>416</v>
      </c>
    </row>
    <row r="207" spans="1:31" s="286" customFormat="1" ht="16.5">
      <c r="A207" s="287">
        <v>3</v>
      </c>
      <c r="B207" s="556">
        <v>19</v>
      </c>
      <c r="C207" s="299">
        <v>121</v>
      </c>
      <c r="D207" s="289" t="s">
        <v>782</v>
      </c>
      <c r="E207" s="289"/>
      <c r="F207" s="298">
        <v>814</v>
      </c>
      <c r="G207" s="289" t="s">
        <v>35</v>
      </c>
      <c r="H207" s="290">
        <v>540</v>
      </c>
      <c r="I207" s="294">
        <v>0</v>
      </c>
      <c r="J207" s="294">
        <v>146</v>
      </c>
      <c r="K207" s="294">
        <v>249</v>
      </c>
      <c r="L207" s="294">
        <v>3</v>
      </c>
      <c r="M207" s="294">
        <v>1</v>
      </c>
      <c r="N207" s="294"/>
      <c r="O207" s="294"/>
      <c r="P207" s="294">
        <v>0</v>
      </c>
      <c r="Q207" s="294">
        <v>1</v>
      </c>
      <c r="R207" s="294">
        <v>29</v>
      </c>
      <c r="S207" s="294"/>
      <c r="T207" s="294"/>
      <c r="U207" s="296">
        <v>1</v>
      </c>
      <c r="V207" s="296">
        <v>1</v>
      </c>
      <c r="W207" s="296"/>
      <c r="X207" s="294"/>
      <c r="Y207" s="294"/>
      <c r="Z207" s="294"/>
      <c r="AA207" s="294"/>
      <c r="AB207" s="294"/>
      <c r="AC207" s="294"/>
      <c r="AD207" s="294">
        <v>10</v>
      </c>
      <c r="AE207" s="294">
        <f t="shared" si="18"/>
        <v>441</v>
      </c>
    </row>
    <row r="208" spans="1:31" s="286" customFormat="1" ht="16.5">
      <c r="A208" s="287">
        <v>4</v>
      </c>
      <c r="B208" s="556">
        <v>19</v>
      </c>
      <c r="C208" s="299">
        <v>121</v>
      </c>
      <c r="D208" s="289" t="s">
        <v>782</v>
      </c>
      <c r="E208" s="289"/>
      <c r="F208" s="298">
        <v>815</v>
      </c>
      <c r="G208" s="289" t="s">
        <v>33</v>
      </c>
      <c r="H208" s="290">
        <v>736</v>
      </c>
      <c r="I208" s="294">
        <v>4</v>
      </c>
      <c r="J208" s="294">
        <v>173</v>
      </c>
      <c r="K208" s="294">
        <v>239</v>
      </c>
      <c r="L208" s="294">
        <v>4</v>
      </c>
      <c r="M208" s="294">
        <v>4</v>
      </c>
      <c r="N208" s="294"/>
      <c r="O208" s="294"/>
      <c r="P208" s="294">
        <v>3</v>
      </c>
      <c r="Q208" s="294">
        <v>2</v>
      </c>
      <c r="R208" s="294">
        <v>79</v>
      </c>
      <c r="S208" s="294"/>
      <c r="T208" s="294"/>
      <c r="U208" s="296">
        <v>4</v>
      </c>
      <c r="V208" s="296">
        <v>4</v>
      </c>
      <c r="W208" s="296"/>
      <c r="X208" s="294"/>
      <c r="Y208" s="294"/>
      <c r="Z208" s="294"/>
      <c r="AA208" s="294"/>
      <c r="AB208" s="294"/>
      <c r="AC208" s="294"/>
      <c r="AD208" s="294">
        <v>5</v>
      </c>
      <c r="AE208" s="294">
        <f t="shared" si="18"/>
        <v>521</v>
      </c>
    </row>
    <row r="209" spans="1:31" s="286" customFormat="1" ht="16.5">
      <c r="A209" s="287">
        <v>5</v>
      </c>
      <c r="B209" s="556">
        <v>19</v>
      </c>
      <c r="C209" s="299">
        <v>121</v>
      </c>
      <c r="D209" s="289" t="s">
        <v>782</v>
      </c>
      <c r="E209" s="289"/>
      <c r="F209" s="298">
        <v>815</v>
      </c>
      <c r="G209" s="289" t="s">
        <v>34</v>
      </c>
      <c r="H209" s="290">
        <v>736</v>
      </c>
      <c r="I209" s="294">
        <v>4</v>
      </c>
      <c r="J209" s="294">
        <v>199</v>
      </c>
      <c r="K209" s="294">
        <v>259</v>
      </c>
      <c r="L209" s="294">
        <v>12</v>
      </c>
      <c r="M209" s="294">
        <v>0</v>
      </c>
      <c r="N209" s="294"/>
      <c r="O209" s="294"/>
      <c r="P209" s="294">
        <v>1</v>
      </c>
      <c r="Q209" s="294">
        <v>2</v>
      </c>
      <c r="R209" s="294">
        <v>61</v>
      </c>
      <c r="S209" s="294"/>
      <c r="T209" s="294"/>
      <c r="U209" s="296">
        <v>4</v>
      </c>
      <c r="V209" s="296">
        <v>3</v>
      </c>
      <c r="W209" s="296"/>
      <c r="X209" s="294"/>
      <c r="Y209" s="294"/>
      <c r="Z209" s="294"/>
      <c r="AA209" s="294"/>
      <c r="AB209" s="294"/>
      <c r="AC209" s="294"/>
      <c r="AD209" s="294">
        <v>8</v>
      </c>
      <c r="AE209" s="289">
        <f t="shared" si="18"/>
        <v>553</v>
      </c>
    </row>
    <row r="210" spans="1:31" s="286" customFormat="1" ht="16.5">
      <c r="A210" s="287">
        <v>6</v>
      </c>
      <c r="B210" s="556">
        <v>19</v>
      </c>
      <c r="C210" s="299">
        <v>121</v>
      </c>
      <c r="D210" s="289" t="s">
        <v>782</v>
      </c>
      <c r="E210" s="289"/>
      <c r="F210" s="298">
        <v>815</v>
      </c>
      <c r="G210" s="289" t="s">
        <v>35</v>
      </c>
      <c r="H210" s="290">
        <v>736</v>
      </c>
      <c r="I210" s="294">
        <v>2</v>
      </c>
      <c r="J210" s="294">
        <v>187</v>
      </c>
      <c r="K210" s="294">
        <v>257</v>
      </c>
      <c r="L210" s="294">
        <v>9</v>
      </c>
      <c r="M210" s="294">
        <v>1</v>
      </c>
      <c r="N210" s="294"/>
      <c r="O210" s="294"/>
      <c r="P210" s="294">
        <v>2</v>
      </c>
      <c r="Q210" s="294">
        <v>2</v>
      </c>
      <c r="R210" s="294">
        <v>82</v>
      </c>
      <c r="S210" s="294"/>
      <c r="T210" s="294"/>
      <c r="U210" s="296">
        <v>2</v>
      </c>
      <c r="V210" s="296">
        <v>3</v>
      </c>
      <c r="W210" s="296"/>
      <c r="X210" s="294"/>
      <c r="Y210" s="294"/>
      <c r="Z210" s="294"/>
      <c r="AA210" s="294"/>
      <c r="AB210" s="294"/>
      <c r="AC210" s="294"/>
      <c r="AD210" s="294">
        <v>6</v>
      </c>
      <c r="AE210" s="294">
        <f t="shared" si="18"/>
        <v>553</v>
      </c>
    </row>
    <row r="211" spans="1:31" s="286" customFormat="1" ht="16.5">
      <c r="A211" s="287">
        <v>7</v>
      </c>
      <c r="B211" s="556">
        <v>19</v>
      </c>
      <c r="C211" s="299">
        <v>121</v>
      </c>
      <c r="D211" s="289" t="s">
        <v>782</v>
      </c>
      <c r="E211" s="289"/>
      <c r="F211" s="298">
        <v>815</v>
      </c>
      <c r="G211" s="289" t="s">
        <v>199</v>
      </c>
      <c r="H211" s="290">
        <v>736</v>
      </c>
      <c r="I211" s="294">
        <v>1</v>
      </c>
      <c r="J211" s="294">
        <v>197</v>
      </c>
      <c r="K211" s="289">
        <v>257</v>
      </c>
      <c r="L211" s="294">
        <v>5</v>
      </c>
      <c r="M211" s="294">
        <v>1</v>
      </c>
      <c r="N211" s="294"/>
      <c r="O211" s="294"/>
      <c r="P211" s="294">
        <v>2</v>
      </c>
      <c r="Q211" s="294">
        <v>2</v>
      </c>
      <c r="R211" s="294">
        <v>78</v>
      </c>
      <c r="S211" s="294"/>
      <c r="T211" s="294"/>
      <c r="U211" s="296">
        <v>2</v>
      </c>
      <c r="V211" s="296">
        <v>2</v>
      </c>
      <c r="W211" s="296"/>
      <c r="X211" s="294"/>
      <c r="Y211" s="294"/>
      <c r="Z211" s="294"/>
      <c r="AA211" s="294"/>
      <c r="AB211" s="294"/>
      <c r="AC211" s="294"/>
      <c r="AD211" s="294">
        <v>6</v>
      </c>
      <c r="AE211" s="294">
        <f t="shared" si="18"/>
        <v>553</v>
      </c>
    </row>
    <row r="212" spans="1:31" s="286" customFormat="1" ht="16.5">
      <c r="A212" s="287">
        <v>8</v>
      </c>
      <c r="B212" s="556">
        <v>19</v>
      </c>
      <c r="C212" s="299">
        <v>121</v>
      </c>
      <c r="D212" s="289" t="s">
        <v>782</v>
      </c>
      <c r="E212" s="289"/>
      <c r="F212" s="298">
        <v>816</v>
      </c>
      <c r="G212" s="289" t="s">
        <v>33</v>
      </c>
      <c r="H212" s="290">
        <v>626</v>
      </c>
      <c r="I212" s="294">
        <v>0</v>
      </c>
      <c r="J212" s="294">
        <v>180</v>
      </c>
      <c r="K212" s="294">
        <v>208</v>
      </c>
      <c r="L212" s="294">
        <v>3</v>
      </c>
      <c r="M212" s="294">
        <v>1</v>
      </c>
      <c r="N212" s="294"/>
      <c r="O212" s="294"/>
      <c r="P212" s="294">
        <v>2</v>
      </c>
      <c r="Q212" s="294">
        <v>1</v>
      </c>
      <c r="R212" s="294">
        <v>90</v>
      </c>
      <c r="S212" s="294"/>
      <c r="T212" s="294"/>
      <c r="U212" s="296">
        <v>1</v>
      </c>
      <c r="V212" s="296">
        <v>2</v>
      </c>
      <c r="W212" s="296"/>
      <c r="X212" s="294"/>
      <c r="Y212" s="294"/>
      <c r="Z212" s="294"/>
      <c r="AA212" s="294"/>
      <c r="AB212" s="294"/>
      <c r="AC212" s="294"/>
      <c r="AD212" s="294">
        <v>7</v>
      </c>
      <c r="AE212" s="294">
        <f t="shared" si="18"/>
        <v>495</v>
      </c>
    </row>
    <row r="213" spans="1:31" s="286" customFormat="1" ht="16.5">
      <c r="A213" s="287">
        <v>9</v>
      </c>
      <c r="B213" s="556">
        <v>19</v>
      </c>
      <c r="C213" s="299">
        <v>121</v>
      </c>
      <c r="D213" s="289" t="s">
        <v>782</v>
      </c>
      <c r="E213" s="289"/>
      <c r="F213" s="298">
        <v>816</v>
      </c>
      <c r="G213" s="289" t="s">
        <v>34</v>
      </c>
      <c r="H213" s="290">
        <v>626</v>
      </c>
      <c r="I213" s="294">
        <v>2</v>
      </c>
      <c r="J213" s="294">
        <v>181</v>
      </c>
      <c r="K213" s="294">
        <v>222</v>
      </c>
      <c r="L213" s="294">
        <v>4</v>
      </c>
      <c r="M213" s="294">
        <v>1</v>
      </c>
      <c r="N213" s="294"/>
      <c r="O213" s="294"/>
      <c r="P213" s="294">
        <v>1</v>
      </c>
      <c r="Q213" s="294">
        <v>4</v>
      </c>
      <c r="R213" s="294">
        <v>102</v>
      </c>
      <c r="S213" s="294"/>
      <c r="T213" s="294"/>
      <c r="U213" s="296">
        <v>2</v>
      </c>
      <c r="V213" s="296">
        <v>1</v>
      </c>
      <c r="W213" s="296"/>
      <c r="X213" s="294"/>
      <c r="Y213" s="294"/>
      <c r="Z213" s="294"/>
      <c r="AA213" s="294"/>
      <c r="AB213" s="294"/>
      <c r="AC213" s="294"/>
      <c r="AD213" s="294">
        <v>4</v>
      </c>
      <c r="AE213" s="294">
        <f t="shared" si="18"/>
        <v>524</v>
      </c>
    </row>
    <row r="214" spans="1:31" s="286" customFormat="1" ht="16.5">
      <c r="A214" s="287">
        <v>10</v>
      </c>
      <c r="B214" s="556">
        <v>19</v>
      </c>
      <c r="C214" s="299">
        <v>121</v>
      </c>
      <c r="D214" s="289" t="s">
        <v>782</v>
      </c>
      <c r="E214" s="289"/>
      <c r="F214" s="298">
        <v>816</v>
      </c>
      <c r="G214" s="289" t="s">
        <v>35</v>
      </c>
      <c r="H214" s="290">
        <v>625</v>
      </c>
      <c r="I214" s="294">
        <v>1</v>
      </c>
      <c r="J214" s="294">
        <v>203</v>
      </c>
      <c r="K214" s="294">
        <v>213</v>
      </c>
      <c r="L214" s="294">
        <v>3</v>
      </c>
      <c r="M214" s="294">
        <v>2</v>
      </c>
      <c r="N214" s="294"/>
      <c r="O214" s="294"/>
      <c r="P214" s="294">
        <v>1</v>
      </c>
      <c r="Q214" s="294">
        <v>3</v>
      </c>
      <c r="R214" s="294">
        <v>69</v>
      </c>
      <c r="S214" s="294"/>
      <c r="T214" s="294"/>
      <c r="U214" s="296">
        <v>4</v>
      </c>
      <c r="V214" s="296">
        <v>4</v>
      </c>
      <c r="W214" s="296"/>
      <c r="X214" s="294"/>
      <c r="Y214" s="294"/>
      <c r="Z214" s="294"/>
      <c r="AA214" s="294"/>
      <c r="AB214" s="294"/>
      <c r="AC214" s="294"/>
      <c r="AD214" s="294">
        <v>10</v>
      </c>
      <c r="AE214" s="289">
        <f t="shared" si="18"/>
        <v>513</v>
      </c>
    </row>
    <row r="215" spans="1:31" s="286" customFormat="1" ht="16.5">
      <c r="A215" s="287">
        <v>11</v>
      </c>
      <c r="B215" s="556">
        <v>19</v>
      </c>
      <c r="C215" s="299">
        <v>121</v>
      </c>
      <c r="D215" s="289" t="s">
        <v>782</v>
      </c>
      <c r="E215" s="289"/>
      <c r="F215" s="298">
        <v>817</v>
      </c>
      <c r="G215" s="289" t="s">
        <v>33</v>
      </c>
      <c r="H215" s="290">
        <v>522</v>
      </c>
      <c r="I215" s="294">
        <v>2</v>
      </c>
      <c r="J215" s="294">
        <v>115</v>
      </c>
      <c r="K215" s="294">
        <v>194</v>
      </c>
      <c r="L215" s="294">
        <v>4</v>
      </c>
      <c r="M215" s="294">
        <v>1</v>
      </c>
      <c r="N215" s="294"/>
      <c r="O215" s="294"/>
      <c r="P215" s="294">
        <v>0</v>
      </c>
      <c r="Q215" s="294">
        <v>3</v>
      </c>
      <c r="R215" s="294">
        <v>72</v>
      </c>
      <c r="S215" s="294"/>
      <c r="T215" s="294"/>
      <c r="U215" s="296">
        <v>1</v>
      </c>
      <c r="V215" s="296">
        <v>1</v>
      </c>
      <c r="W215" s="296"/>
      <c r="X215" s="294"/>
      <c r="Y215" s="294"/>
      <c r="Z215" s="294"/>
      <c r="AA215" s="294"/>
      <c r="AB215" s="294"/>
      <c r="AC215" s="294"/>
      <c r="AD215" s="294">
        <v>8</v>
      </c>
      <c r="AE215" s="294">
        <f t="shared" si="18"/>
        <v>401</v>
      </c>
    </row>
    <row r="216" spans="1:31" s="286" customFormat="1" ht="16.5">
      <c r="A216" s="287">
        <v>12</v>
      </c>
      <c r="B216" s="556">
        <v>19</v>
      </c>
      <c r="C216" s="299">
        <v>121</v>
      </c>
      <c r="D216" s="289" t="s">
        <v>782</v>
      </c>
      <c r="E216" s="289"/>
      <c r="F216" s="298">
        <v>817</v>
      </c>
      <c r="G216" s="289" t="s">
        <v>34</v>
      </c>
      <c r="H216" s="290">
        <v>522</v>
      </c>
      <c r="I216" s="294">
        <v>2</v>
      </c>
      <c r="J216" s="294">
        <v>146</v>
      </c>
      <c r="K216" s="294">
        <v>164</v>
      </c>
      <c r="L216" s="294">
        <v>8</v>
      </c>
      <c r="M216" s="294">
        <v>1</v>
      </c>
      <c r="N216" s="294"/>
      <c r="O216" s="294"/>
      <c r="P216" s="294">
        <v>1</v>
      </c>
      <c r="Q216" s="294">
        <v>2</v>
      </c>
      <c r="R216" s="294">
        <v>52</v>
      </c>
      <c r="S216" s="294"/>
      <c r="T216" s="294"/>
      <c r="U216" s="296">
        <v>3</v>
      </c>
      <c r="V216" s="296">
        <v>0</v>
      </c>
      <c r="W216" s="296"/>
      <c r="X216" s="294"/>
      <c r="Y216" s="294"/>
      <c r="Z216" s="294"/>
      <c r="AA216" s="294"/>
      <c r="AB216" s="294"/>
      <c r="AC216" s="294"/>
      <c r="AD216" s="294">
        <v>0</v>
      </c>
      <c r="AE216" s="289">
        <f>SUM(I216:AD216)</f>
        <v>379</v>
      </c>
    </row>
    <row r="217" spans="1:31" s="286" customFormat="1" ht="16.5">
      <c r="A217" s="287">
        <v>13</v>
      </c>
      <c r="B217" s="556">
        <v>19</v>
      </c>
      <c r="C217" s="299">
        <v>121</v>
      </c>
      <c r="D217" s="289" t="s">
        <v>782</v>
      </c>
      <c r="E217" s="289"/>
      <c r="F217" s="298">
        <v>817</v>
      </c>
      <c r="G217" s="289" t="s">
        <v>35</v>
      </c>
      <c r="H217" s="290">
        <v>521</v>
      </c>
      <c r="I217" s="294">
        <v>2</v>
      </c>
      <c r="J217" s="294">
        <v>129</v>
      </c>
      <c r="K217" s="294">
        <v>187</v>
      </c>
      <c r="L217" s="294">
        <v>6</v>
      </c>
      <c r="M217" s="294">
        <v>0</v>
      </c>
      <c r="N217" s="294"/>
      <c r="O217" s="294"/>
      <c r="P217" s="294">
        <v>1</v>
      </c>
      <c r="Q217" s="294">
        <v>3</v>
      </c>
      <c r="R217" s="294">
        <v>58</v>
      </c>
      <c r="S217" s="294"/>
      <c r="T217" s="294"/>
      <c r="U217" s="296">
        <v>2</v>
      </c>
      <c r="V217" s="296">
        <v>5</v>
      </c>
      <c r="W217" s="296"/>
      <c r="X217" s="294"/>
      <c r="Y217" s="294"/>
      <c r="Z217" s="294"/>
      <c r="AA217" s="294"/>
      <c r="AB217" s="294"/>
      <c r="AC217" s="294"/>
      <c r="AD217" s="294">
        <v>5</v>
      </c>
      <c r="AE217" s="294">
        <f t="shared" si="18"/>
        <v>398</v>
      </c>
    </row>
    <row r="218" spans="1:31" s="286" customFormat="1" ht="16.5">
      <c r="A218" s="287">
        <v>14</v>
      </c>
      <c r="B218" s="556">
        <v>19</v>
      </c>
      <c r="C218" s="299">
        <v>121</v>
      </c>
      <c r="D218" s="289" t="s">
        <v>782</v>
      </c>
      <c r="E218" s="289"/>
      <c r="F218" s="298">
        <v>818</v>
      </c>
      <c r="G218" s="289" t="s">
        <v>33</v>
      </c>
      <c r="H218" s="290">
        <v>660</v>
      </c>
      <c r="I218" s="294">
        <v>4</v>
      </c>
      <c r="J218" s="294">
        <v>165</v>
      </c>
      <c r="K218" s="294">
        <v>242</v>
      </c>
      <c r="L218" s="294">
        <v>6</v>
      </c>
      <c r="M218" s="294">
        <v>1</v>
      </c>
      <c r="N218" s="294"/>
      <c r="O218" s="294"/>
      <c r="P218" s="294">
        <v>0</v>
      </c>
      <c r="Q218" s="294">
        <v>7</v>
      </c>
      <c r="R218" s="294">
        <v>65</v>
      </c>
      <c r="S218" s="294"/>
      <c r="T218" s="294"/>
      <c r="U218" s="296">
        <v>1</v>
      </c>
      <c r="V218" s="296">
        <v>2</v>
      </c>
      <c r="W218" s="296"/>
      <c r="X218" s="294"/>
      <c r="Y218" s="294"/>
      <c r="Z218" s="294"/>
      <c r="AA218" s="294"/>
      <c r="AB218" s="294"/>
      <c r="AC218" s="294"/>
      <c r="AD218" s="294">
        <v>9</v>
      </c>
      <c r="AE218" s="294">
        <f t="shared" si="18"/>
        <v>502</v>
      </c>
    </row>
    <row r="219" spans="1:31" s="286" customFormat="1" ht="16.5">
      <c r="A219" s="287">
        <v>15</v>
      </c>
      <c r="B219" s="556">
        <v>19</v>
      </c>
      <c r="C219" s="299">
        <v>121</v>
      </c>
      <c r="D219" s="289" t="s">
        <v>782</v>
      </c>
      <c r="E219" s="289"/>
      <c r="F219" s="298">
        <v>818</v>
      </c>
      <c r="G219" s="289" t="s">
        <v>34</v>
      </c>
      <c r="H219" s="290">
        <v>660</v>
      </c>
      <c r="I219" s="294">
        <v>8</v>
      </c>
      <c r="J219" s="294">
        <v>173</v>
      </c>
      <c r="K219" s="294">
        <v>222</v>
      </c>
      <c r="L219" s="294">
        <v>2</v>
      </c>
      <c r="M219" s="294">
        <v>2</v>
      </c>
      <c r="N219" s="294"/>
      <c r="O219" s="294"/>
      <c r="P219" s="294">
        <v>4</v>
      </c>
      <c r="Q219" s="294">
        <v>2</v>
      </c>
      <c r="R219" s="294">
        <v>74</v>
      </c>
      <c r="S219" s="294"/>
      <c r="T219" s="294"/>
      <c r="U219" s="296">
        <v>2</v>
      </c>
      <c r="V219" s="296">
        <v>2</v>
      </c>
      <c r="W219" s="296"/>
      <c r="X219" s="294"/>
      <c r="Y219" s="294"/>
      <c r="Z219" s="294"/>
      <c r="AA219" s="294"/>
      <c r="AB219" s="294"/>
      <c r="AC219" s="294"/>
      <c r="AD219" s="294">
        <v>10</v>
      </c>
      <c r="AE219" s="294">
        <f t="shared" si="18"/>
        <v>501</v>
      </c>
    </row>
    <row r="220" spans="1:31" s="286" customFormat="1" ht="16.5">
      <c r="A220" s="287">
        <v>16</v>
      </c>
      <c r="B220" s="556">
        <v>19</v>
      </c>
      <c r="C220" s="299">
        <v>121</v>
      </c>
      <c r="D220" s="289" t="s">
        <v>782</v>
      </c>
      <c r="E220" s="289"/>
      <c r="F220" s="298">
        <v>818</v>
      </c>
      <c r="G220" s="289" t="s">
        <v>35</v>
      </c>
      <c r="H220" s="290">
        <v>659</v>
      </c>
      <c r="I220" s="294">
        <v>3</v>
      </c>
      <c r="J220" s="294">
        <v>171</v>
      </c>
      <c r="K220" s="294">
        <v>234</v>
      </c>
      <c r="L220" s="294">
        <v>2</v>
      </c>
      <c r="M220" s="294">
        <v>4</v>
      </c>
      <c r="N220" s="294"/>
      <c r="O220" s="294"/>
      <c r="P220" s="294">
        <v>3</v>
      </c>
      <c r="Q220" s="294">
        <v>2</v>
      </c>
      <c r="R220" s="294">
        <v>75</v>
      </c>
      <c r="S220" s="294"/>
      <c r="T220" s="294"/>
      <c r="U220" s="296">
        <v>1</v>
      </c>
      <c r="V220" s="296">
        <v>1</v>
      </c>
      <c r="W220" s="296"/>
      <c r="X220" s="294"/>
      <c r="Y220" s="294"/>
      <c r="Z220" s="294"/>
      <c r="AA220" s="294"/>
      <c r="AB220" s="294"/>
      <c r="AC220" s="294"/>
      <c r="AD220" s="294">
        <v>11</v>
      </c>
      <c r="AE220" s="294">
        <f t="shared" si="18"/>
        <v>507</v>
      </c>
    </row>
    <row r="221" spans="1:31" s="286" customFormat="1" ht="16.5">
      <c r="A221" s="287">
        <v>17</v>
      </c>
      <c r="B221" s="556">
        <v>19</v>
      </c>
      <c r="C221" s="299">
        <v>121</v>
      </c>
      <c r="D221" s="289" t="s">
        <v>782</v>
      </c>
      <c r="E221" s="289"/>
      <c r="F221" s="298">
        <v>818</v>
      </c>
      <c r="G221" s="289" t="s">
        <v>81</v>
      </c>
      <c r="H221" s="290">
        <v>504</v>
      </c>
      <c r="I221" s="294">
        <v>3</v>
      </c>
      <c r="J221" s="294">
        <v>145</v>
      </c>
      <c r="K221" s="294">
        <v>218</v>
      </c>
      <c r="L221" s="294">
        <v>2</v>
      </c>
      <c r="M221" s="294">
        <v>2</v>
      </c>
      <c r="N221" s="294"/>
      <c r="O221" s="294"/>
      <c r="P221" s="294">
        <v>0</v>
      </c>
      <c r="Q221" s="294">
        <v>1</v>
      </c>
      <c r="R221" s="294">
        <v>49</v>
      </c>
      <c r="S221" s="294"/>
      <c r="T221" s="294"/>
      <c r="U221" s="296">
        <v>5</v>
      </c>
      <c r="V221" s="296">
        <v>3</v>
      </c>
      <c r="W221" s="296"/>
      <c r="X221" s="294"/>
      <c r="Y221" s="294"/>
      <c r="Z221" s="294"/>
      <c r="AA221" s="294"/>
      <c r="AB221" s="294"/>
      <c r="AC221" s="294"/>
      <c r="AD221" s="294">
        <v>8</v>
      </c>
      <c r="AE221" s="294">
        <f t="shared" si="18"/>
        <v>436</v>
      </c>
    </row>
    <row r="222" spans="1:31" s="286" customFormat="1" ht="16.5">
      <c r="A222" s="287">
        <v>18</v>
      </c>
      <c r="B222" s="556">
        <v>19</v>
      </c>
      <c r="C222" s="299">
        <v>121</v>
      </c>
      <c r="D222" s="289" t="s">
        <v>782</v>
      </c>
      <c r="E222" s="289"/>
      <c r="F222" s="298">
        <v>818</v>
      </c>
      <c r="G222" s="289" t="s">
        <v>379</v>
      </c>
      <c r="H222" s="290">
        <v>504</v>
      </c>
      <c r="I222" s="294">
        <v>1</v>
      </c>
      <c r="J222" s="294">
        <v>141</v>
      </c>
      <c r="K222" s="294">
        <v>210</v>
      </c>
      <c r="L222" s="294">
        <v>1</v>
      </c>
      <c r="M222" s="294">
        <v>5</v>
      </c>
      <c r="N222" s="294"/>
      <c r="O222" s="294"/>
      <c r="P222" s="294">
        <v>1</v>
      </c>
      <c r="Q222" s="294">
        <v>1</v>
      </c>
      <c r="R222" s="294">
        <v>61</v>
      </c>
      <c r="S222" s="294"/>
      <c r="T222" s="294"/>
      <c r="U222" s="296">
        <v>2</v>
      </c>
      <c r="V222" s="296">
        <v>1</v>
      </c>
      <c r="W222" s="296"/>
      <c r="X222" s="294"/>
      <c r="Y222" s="294"/>
      <c r="Z222" s="294"/>
      <c r="AA222" s="294"/>
      <c r="AB222" s="294"/>
      <c r="AC222" s="294"/>
      <c r="AD222" s="294">
        <v>9</v>
      </c>
      <c r="AE222" s="294">
        <f t="shared" si="18"/>
        <v>433</v>
      </c>
    </row>
    <row r="223" spans="1:31" s="286" customFormat="1" ht="16.5">
      <c r="A223" s="287">
        <v>19</v>
      </c>
      <c r="B223" s="556">
        <v>19</v>
      </c>
      <c r="C223" s="299">
        <v>121</v>
      </c>
      <c r="D223" s="289" t="s">
        <v>782</v>
      </c>
      <c r="E223" s="289"/>
      <c r="F223" s="298">
        <v>819</v>
      </c>
      <c r="G223" s="289" t="s">
        <v>33</v>
      </c>
      <c r="H223" s="290">
        <v>629</v>
      </c>
      <c r="I223" s="294">
        <v>2</v>
      </c>
      <c r="J223" s="294">
        <v>241</v>
      </c>
      <c r="K223" s="294">
        <v>215</v>
      </c>
      <c r="L223" s="294">
        <v>2</v>
      </c>
      <c r="M223" s="294">
        <v>0</v>
      </c>
      <c r="N223" s="294"/>
      <c r="O223" s="294"/>
      <c r="P223" s="294">
        <v>0</v>
      </c>
      <c r="Q223" s="294">
        <v>3</v>
      </c>
      <c r="R223" s="294">
        <v>23</v>
      </c>
      <c r="S223" s="294"/>
      <c r="T223" s="294"/>
      <c r="U223" s="296">
        <v>0</v>
      </c>
      <c r="V223" s="296">
        <v>2</v>
      </c>
      <c r="W223" s="296"/>
      <c r="X223" s="294"/>
      <c r="Y223" s="294"/>
      <c r="Z223" s="294"/>
      <c r="AA223" s="294"/>
      <c r="AB223" s="294"/>
      <c r="AC223" s="294"/>
      <c r="AD223" s="294">
        <v>3</v>
      </c>
      <c r="AE223" s="294">
        <f t="shared" si="18"/>
        <v>491</v>
      </c>
    </row>
    <row r="224" spans="1:31" s="286" customFormat="1" ht="16.5">
      <c r="A224" s="287">
        <v>20</v>
      </c>
      <c r="B224" s="556">
        <v>19</v>
      </c>
      <c r="C224" s="299">
        <v>121</v>
      </c>
      <c r="D224" s="289" t="s">
        <v>782</v>
      </c>
      <c r="E224" s="289"/>
      <c r="F224" s="298">
        <v>819</v>
      </c>
      <c r="G224" s="289" t="s">
        <v>34</v>
      </c>
      <c r="H224" s="290">
        <v>628</v>
      </c>
      <c r="I224" s="294">
        <v>1</v>
      </c>
      <c r="J224" s="294">
        <v>201</v>
      </c>
      <c r="K224" s="294">
        <v>222</v>
      </c>
      <c r="L224" s="294">
        <v>1</v>
      </c>
      <c r="M224" s="294">
        <v>1</v>
      </c>
      <c r="N224" s="294"/>
      <c r="O224" s="294"/>
      <c r="P224" s="294">
        <v>0</v>
      </c>
      <c r="Q224" s="294">
        <v>1</v>
      </c>
      <c r="R224" s="294">
        <v>22</v>
      </c>
      <c r="S224" s="294"/>
      <c r="T224" s="294"/>
      <c r="U224" s="296">
        <v>0</v>
      </c>
      <c r="V224" s="296">
        <v>0</v>
      </c>
      <c r="W224" s="296"/>
      <c r="X224" s="294"/>
      <c r="Y224" s="294"/>
      <c r="Z224" s="294"/>
      <c r="AA224" s="294"/>
      <c r="AB224" s="294"/>
      <c r="AC224" s="294"/>
      <c r="AD224" s="294">
        <v>2</v>
      </c>
      <c r="AE224" s="294">
        <f t="shared" si="18"/>
        <v>451</v>
      </c>
    </row>
    <row r="225" spans="1:31" s="286" customFormat="1" ht="16.5">
      <c r="A225" s="287">
        <v>21</v>
      </c>
      <c r="B225" s="556">
        <v>19</v>
      </c>
      <c r="C225" s="299">
        <v>121</v>
      </c>
      <c r="D225" s="289" t="s">
        <v>782</v>
      </c>
      <c r="E225" s="289"/>
      <c r="F225" s="298">
        <v>819</v>
      </c>
      <c r="G225" s="289" t="s">
        <v>35</v>
      </c>
      <c r="H225" s="290">
        <v>628</v>
      </c>
      <c r="I225" s="294">
        <v>0</v>
      </c>
      <c r="J225" s="294">
        <v>229</v>
      </c>
      <c r="K225" s="294">
        <v>213</v>
      </c>
      <c r="L225" s="294">
        <v>2</v>
      </c>
      <c r="M225" s="294">
        <v>0</v>
      </c>
      <c r="N225" s="294"/>
      <c r="O225" s="294"/>
      <c r="P225" s="294">
        <v>0</v>
      </c>
      <c r="Q225" s="294">
        <v>0</v>
      </c>
      <c r="R225" s="294">
        <v>17</v>
      </c>
      <c r="S225" s="294"/>
      <c r="T225" s="294"/>
      <c r="U225" s="296">
        <v>0</v>
      </c>
      <c r="V225" s="296">
        <v>6</v>
      </c>
      <c r="W225" s="296"/>
      <c r="X225" s="294"/>
      <c r="Y225" s="294"/>
      <c r="Z225" s="294"/>
      <c r="AA225" s="294"/>
      <c r="AB225" s="294"/>
      <c r="AC225" s="294"/>
      <c r="AD225" s="294">
        <v>6</v>
      </c>
      <c r="AE225" s="294">
        <f t="shared" si="18"/>
        <v>473</v>
      </c>
    </row>
    <row r="226" spans="1:31" s="286" customFormat="1" ht="17.25" thickBot="1">
      <c r="A226" s="287">
        <v>22</v>
      </c>
      <c r="B226" s="557">
        <v>19</v>
      </c>
      <c r="C226" s="299">
        <v>121</v>
      </c>
      <c r="D226" s="289" t="s">
        <v>782</v>
      </c>
      <c r="E226" s="289"/>
      <c r="F226" s="298">
        <v>819</v>
      </c>
      <c r="G226" s="289" t="s">
        <v>81</v>
      </c>
      <c r="H226" s="290">
        <v>661</v>
      </c>
      <c r="I226" s="294">
        <v>2</v>
      </c>
      <c r="J226" s="294">
        <v>215</v>
      </c>
      <c r="K226" s="294">
        <v>236</v>
      </c>
      <c r="L226" s="294">
        <v>7</v>
      </c>
      <c r="M226" s="294">
        <v>4</v>
      </c>
      <c r="N226" s="294"/>
      <c r="O226" s="294"/>
      <c r="P226" s="294">
        <v>2</v>
      </c>
      <c r="Q226" s="294">
        <v>3</v>
      </c>
      <c r="R226" s="294">
        <v>76</v>
      </c>
      <c r="S226" s="294"/>
      <c r="T226" s="294"/>
      <c r="U226" s="296">
        <v>2</v>
      </c>
      <c r="V226" s="296">
        <v>0</v>
      </c>
      <c r="W226" s="296"/>
      <c r="X226" s="294"/>
      <c r="Y226" s="294"/>
      <c r="Z226" s="294"/>
      <c r="AA226" s="294"/>
      <c r="AB226" s="294"/>
      <c r="AC226" s="294"/>
      <c r="AD226" s="294">
        <v>9</v>
      </c>
      <c r="AE226" s="294">
        <f t="shared" si="18"/>
        <v>556</v>
      </c>
    </row>
    <row r="227" spans="1:31" s="286" customFormat="1" ht="16.5">
      <c r="C227" s="300" t="s">
        <v>65</v>
      </c>
      <c r="D227" s="688" t="s">
        <v>66</v>
      </c>
      <c r="E227" s="688"/>
      <c r="F227" s="440"/>
      <c r="G227" s="440"/>
      <c r="H227" s="302">
        <f t="shared" ref="H227:AE227" si="19">SUM(H205:H226)</f>
        <v>13539</v>
      </c>
      <c r="I227" s="302">
        <f t="shared" si="19"/>
        <v>47</v>
      </c>
      <c r="J227" s="302">
        <f t="shared" si="19"/>
        <v>3867</v>
      </c>
      <c r="K227" s="302">
        <f t="shared" si="19"/>
        <v>4866</v>
      </c>
      <c r="L227" s="302">
        <f t="shared" si="19"/>
        <v>91</v>
      </c>
      <c r="M227" s="302">
        <f t="shared" si="19"/>
        <v>39</v>
      </c>
      <c r="N227" s="302">
        <f t="shared" si="19"/>
        <v>0</v>
      </c>
      <c r="O227" s="302">
        <f t="shared" si="19"/>
        <v>0</v>
      </c>
      <c r="P227" s="302">
        <f t="shared" si="19"/>
        <v>24</v>
      </c>
      <c r="Q227" s="302">
        <f t="shared" si="19"/>
        <v>51</v>
      </c>
      <c r="R227" s="302">
        <f t="shared" si="19"/>
        <v>1275</v>
      </c>
      <c r="S227" s="302">
        <f t="shared" si="19"/>
        <v>0</v>
      </c>
      <c r="T227" s="302">
        <f t="shared" si="19"/>
        <v>0</v>
      </c>
      <c r="U227" s="302">
        <f t="shared" si="19"/>
        <v>48</v>
      </c>
      <c r="V227" s="302">
        <f t="shared" si="19"/>
        <v>47</v>
      </c>
      <c r="W227" s="302">
        <f t="shared" si="19"/>
        <v>0</v>
      </c>
      <c r="X227" s="302">
        <f t="shared" si="19"/>
        <v>0</v>
      </c>
      <c r="Y227" s="302">
        <f t="shared" si="19"/>
        <v>0</v>
      </c>
      <c r="Z227" s="302">
        <f t="shared" si="19"/>
        <v>0</v>
      </c>
      <c r="AA227" s="302">
        <f t="shared" si="19"/>
        <v>0</v>
      </c>
      <c r="AB227" s="302">
        <f t="shared" si="19"/>
        <v>0</v>
      </c>
      <c r="AC227" s="302">
        <f t="shared" si="19"/>
        <v>0</v>
      </c>
      <c r="AD227" s="302">
        <f t="shared" si="19"/>
        <v>155</v>
      </c>
      <c r="AE227" s="302">
        <f t="shared" si="19"/>
        <v>10510</v>
      </c>
    </row>
    <row r="228" spans="1:31" s="286" customFormat="1" ht="16.5">
      <c r="F228" s="297"/>
      <c r="G228" s="297"/>
      <c r="U228" s="286">
        <f>U227/2</f>
        <v>24</v>
      </c>
      <c r="V228" s="286">
        <f>V227/2</f>
        <v>23.5</v>
      </c>
    </row>
    <row r="229" spans="1:31" s="286" customFormat="1" ht="16.5">
      <c r="C229" s="300" t="s">
        <v>67</v>
      </c>
      <c r="D229" s="689" t="s">
        <v>68</v>
      </c>
      <c r="E229" s="690"/>
      <c r="F229" s="690"/>
      <c r="G229" s="691"/>
      <c r="H229" s="301" t="s">
        <v>8</v>
      </c>
      <c r="I229" s="293" t="s">
        <v>9</v>
      </c>
      <c r="J229" s="293" t="s">
        <v>10</v>
      </c>
      <c r="K229" s="293" t="s">
        <v>11</v>
      </c>
      <c r="L229" s="293" t="s">
        <v>12</v>
      </c>
      <c r="M229" s="293" t="s">
        <v>13</v>
      </c>
      <c r="N229" s="293" t="s">
        <v>14</v>
      </c>
      <c r="O229" s="293" t="s">
        <v>15</v>
      </c>
      <c r="P229" s="293" t="s">
        <v>16</v>
      </c>
      <c r="Q229" s="293" t="s">
        <v>17</v>
      </c>
      <c r="R229" s="293" t="s">
        <v>18</v>
      </c>
      <c r="S229" s="293" t="s">
        <v>19</v>
      </c>
      <c r="T229" s="293" t="s">
        <v>20</v>
      </c>
      <c r="U229" s="293" t="s">
        <v>24</v>
      </c>
      <c r="V229" s="293" t="s">
        <v>25</v>
      </c>
      <c r="W229" s="293" t="s">
        <v>26</v>
      </c>
      <c r="X229" s="293" t="s">
        <v>27</v>
      </c>
      <c r="Y229" s="293" t="s">
        <v>28</v>
      </c>
      <c r="Z229" s="293" t="s">
        <v>29</v>
      </c>
      <c r="AA229" s="293" t="s">
        <v>30</v>
      </c>
      <c r="AB229" s="293" t="s">
        <v>31</v>
      </c>
    </row>
    <row r="230" spans="1:31" s="286" customFormat="1" ht="16.5">
      <c r="D230" s="692"/>
      <c r="E230" s="693"/>
      <c r="F230" s="693"/>
      <c r="G230" s="694"/>
      <c r="H230" s="294">
        <f>H227</f>
        <v>13539</v>
      </c>
      <c r="I230" s="294">
        <f>I227+24</f>
        <v>71</v>
      </c>
      <c r="J230" s="294">
        <f>J227+24</f>
        <v>3891</v>
      </c>
      <c r="K230" s="294">
        <f>K227+24</f>
        <v>4890</v>
      </c>
      <c r="L230" s="294">
        <f>L227+23</f>
        <v>114</v>
      </c>
      <c r="M230" s="294">
        <f t="shared" ref="M230:T230" si="20">M227</f>
        <v>39</v>
      </c>
      <c r="N230" s="294">
        <f t="shared" si="20"/>
        <v>0</v>
      </c>
      <c r="O230" s="294">
        <f t="shared" si="20"/>
        <v>0</v>
      </c>
      <c r="P230" s="294">
        <f t="shared" si="20"/>
        <v>24</v>
      </c>
      <c r="Q230" s="294">
        <f t="shared" si="20"/>
        <v>51</v>
      </c>
      <c r="R230" s="294">
        <f t="shared" si="20"/>
        <v>1275</v>
      </c>
      <c r="S230" s="294">
        <f t="shared" si="20"/>
        <v>0</v>
      </c>
      <c r="T230" s="294">
        <f t="shared" si="20"/>
        <v>0</v>
      </c>
      <c r="U230" s="294">
        <f>X205</f>
        <v>0</v>
      </c>
      <c r="V230" s="294">
        <f>Y205</f>
        <v>0</v>
      </c>
      <c r="W230" s="294">
        <f>Z205</f>
        <v>0</v>
      </c>
      <c r="X230" s="294">
        <f>AA205</f>
        <v>0</v>
      </c>
      <c r="Y230" s="294">
        <f>AB205</f>
        <v>0</v>
      </c>
      <c r="Z230" s="294">
        <f>AC227</f>
        <v>0</v>
      </c>
      <c r="AA230" s="294">
        <f>AD227</f>
        <v>155</v>
      </c>
      <c r="AB230" s="294">
        <f>SUM(I230:AA230)</f>
        <v>10510</v>
      </c>
    </row>
    <row r="231" spans="1:31" s="286" customFormat="1" ht="16.5">
      <c r="F231" s="297"/>
      <c r="G231" s="297"/>
    </row>
    <row r="232" spans="1:31" s="286" customFormat="1" ht="30.75" customHeight="1">
      <c r="C232" s="300" t="s">
        <v>69</v>
      </c>
      <c r="D232" s="695" t="s">
        <v>70</v>
      </c>
      <c r="E232" s="695"/>
      <c r="F232" s="695"/>
      <c r="G232" s="695"/>
      <c r="H232" s="301" t="s">
        <v>8</v>
      </c>
      <c r="I232" s="696" t="s">
        <v>71</v>
      </c>
      <c r="J232" s="696"/>
      <c r="K232" s="696" t="s">
        <v>72</v>
      </c>
      <c r="L232" s="696"/>
      <c r="M232" s="293" t="s">
        <v>13</v>
      </c>
      <c r="N232" s="293" t="s">
        <v>14</v>
      </c>
      <c r="O232" s="293" t="s">
        <v>15</v>
      </c>
      <c r="P232" s="293" t="s">
        <v>16</v>
      </c>
      <c r="Q232" s="293" t="s">
        <v>17</v>
      </c>
      <c r="R232" s="293" t="s">
        <v>18</v>
      </c>
      <c r="S232" s="293" t="s">
        <v>19</v>
      </c>
      <c r="T232" s="293" t="s">
        <v>20</v>
      </c>
      <c r="U232" s="293" t="s">
        <v>24</v>
      </c>
      <c r="V232" s="293" t="s">
        <v>25</v>
      </c>
      <c r="W232" s="293" t="s">
        <v>26</v>
      </c>
      <c r="X232" s="293" t="s">
        <v>27</v>
      </c>
      <c r="Y232" s="293" t="s">
        <v>28</v>
      </c>
      <c r="Z232" s="293" t="s">
        <v>29</v>
      </c>
      <c r="AA232" s="293" t="s">
        <v>30</v>
      </c>
      <c r="AB232" s="293" t="s">
        <v>31</v>
      </c>
    </row>
    <row r="233" spans="1:31" s="286" customFormat="1" ht="16.5">
      <c r="D233" s="695"/>
      <c r="E233" s="695"/>
      <c r="F233" s="695"/>
      <c r="G233" s="695"/>
      <c r="H233" s="294">
        <f>H227</f>
        <v>13539</v>
      </c>
      <c r="I233" s="697">
        <f>I230+K230</f>
        <v>4961</v>
      </c>
      <c r="J233" s="697"/>
      <c r="K233" s="697">
        <f>J230+L230</f>
        <v>4005</v>
      </c>
      <c r="L233" s="697"/>
      <c r="M233" s="294">
        <f>M230</f>
        <v>39</v>
      </c>
      <c r="N233" s="294" t="s">
        <v>799</v>
      </c>
      <c r="O233" s="294" t="s">
        <v>799</v>
      </c>
      <c r="P233" s="294">
        <f t="shared" ref="P233:R233" si="21">P230</f>
        <v>24</v>
      </c>
      <c r="Q233" s="294">
        <f t="shared" si="21"/>
        <v>51</v>
      </c>
      <c r="R233" s="294">
        <f t="shared" si="21"/>
        <v>1275</v>
      </c>
      <c r="S233" s="514" t="s">
        <v>799</v>
      </c>
      <c r="T233" s="514" t="s">
        <v>799</v>
      </c>
      <c r="U233" s="514" t="s">
        <v>799</v>
      </c>
      <c r="V233" s="514" t="s">
        <v>799</v>
      </c>
      <c r="W233" s="514" t="s">
        <v>799</v>
      </c>
      <c r="X233" s="514" t="s">
        <v>799</v>
      </c>
      <c r="Y233" s="514" t="s">
        <v>799</v>
      </c>
      <c r="Z233" s="294">
        <f>Z230</f>
        <v>0</v>
      </c>
      <c r="AA233" s="294">
        <f>AA230</f>
        <v>155</v>
      </c>
      <c r="AB233" s="294">
        <f>SUM(I233:AA233)</f>
        <v>10510</v>
      </c>
    </row>
    <row r="234" spans="1:31" s="283" customFormat="1"/>
    <row r="235" spans="1:31" s="283" customFormat="1"/>
    <row r="236" spans="1:31" s="286" customFormat="1" ht="16.5">
      <c r="A236" s="291" t="s">
        <v>1</v>
      </c>
      <c r="B236" s="285" t="s">
        <v>2</v>
      </c>
      <c r="C236" s="292" t="s">
        <v>3</v>
      </c>
      <c r="D236" s="291" t="s">
        <v>4</v>
      </c>
      <c r="E236" s="291" t="s">
        <v>5</v>
      </c>
      <c r="F236" s="284" t="s">
        <v>6</v>
      </c>
      <c r="G236" s="284" t="s">
        <v>7</v>
      </c>
      <c r="H236" s="284" t="s">
        <v>8</v>
      </c>
      <c r="I236" s="293" t="s">
        <v>9</v>
      </c>
      <c r="J236" s="293" t="s">
        <v>10</v>
      </c>
      <c r="K236" s="293" t="s">
        <v>11</v>
      </c>
      <c r="L236" s="293" t="s">
        <v>12</v>
      </c>
      <c r="M236" s="293" t="s">
        <v>13</v>
      </c>
      <c r="N236" s="293" t="s">
        <v>14</v>
      </c>
      <c r="O236" s="293" t="s">
        <v>15</v>
      </c>
      <c r="P236" s="293" t="s">
        <v>16</v>
      </c>
      <c r="Q236" s="293" t="s">
        <v>17</v>
      </c>
      <c r="R236" s="293" t="s">
        <v>18</v>
      </c>
      <c r="S236" s="293" t="s">
        <v>19</v>
      </c>
      <c r="T236" s="293" t="s">
        <v>20</v>
      </c>
      <c r="U236" s="295" t="s">
        <v>21</v>
      </c>
      <c r="V236" s="295" t="s">
        <v>22</v>
      </c>
      <c r="W236" s="295" t="s">
        <v>23</v>
      </c>
      <c r="X236" s="293" t="s">
        <v>24</v>
      </c>
      <c r="Y236" s="293" t="s">
        <v>25</v>
      </c>
      <c r="Z236" s="293" t="s">
        <v>26</v>
      </c>
      <c r="AA236" s="293" t="s">
        <v>27</v>
      </c>
      <c r="AB236" s="293" t="s">
        <v>28</v>
      </c>
      <c r="AC236" s="293" t="s">
        <v>29</v>
      </c>
      <c r="AD236" s="293" t="s">
        <v>30</v>
      </c>
      <c r="AE236" s="293" t="s">
        <v>31</v>
      </c>
    </row>
    <row r="237" spans="1:31" s="286" customFormat="1" ht="16.5">
      <c r="A237" s="287">
        <v>1</v>
      </c>
      <c r="B237" s="288">
        <v>19</v>
      </c>
      <c r="C237" s="299">
        <v>303</v>
      </c>
      <c r="D237" s="289" t="s">
        <v>725</v>
      </c>
      <c r="E237" s="289"/>
      <c r="F237" s="298">
        <v>1461</v>
      </c>
      <c r="G237" s="289" t="s">
        <v>33</v>
      </c>
      <c r="H237" s="290">
        <v>654</v>
      </c>
      <c r="I237" s="294">
        <v>3</v>
      </c>
      <c r="J237" s="294">
        <v>159</v>
      </c>
      <c r="K237" s="294">
        <v>205</v>
      </c>
      <c r="L237" s="294">
        <v>1</v>
      </c>
      <c r="M237" s="294">
        <v>2</v>
      </c>
      <c r="N237" s="294">
        <v>21</v>
      </c>
      <c r="O237" s="294"/>
      <c r="P237" s="294"/>
      <c r="Q237" s="294"/>
      <c r="R237" s="294">
        <v>109</v>
      </c>
      <c r="S237" s="294"/>
      <c r="T237" s="294"/>
      <c r="U237" s="296">
        <v>1</v>
      </c>
      <c r="V237" s="296">
        <v>0</v>
      </c>
      <c r="W237" s="296"/>
      <c r="X237" s="294"/>
      <c r="Y237" s="294"/>
      <c r="Z237" s="294"/>
      <c r="AA237" s="294"/>
      <c r="AB237" s="294"/>
      <c r="AC237" s="294">
        <v>0</v>
      </c>
      <c r="AD237" s="294">
        <v>11</v>
      </c>
      <c r="AE237" s="294">
        <f t="shared" ref="AE237:AE241" si="22">SUM(I237:AD237)</f>
        <v>512</v>
      </c>
    </row>
    <row r="238" spans="1:31" s="286" customFormat="1" ht="16.5">
      <c r="A238" s="287">
        <v>2</v>
      </c>
      <c r="B238" s="288">
        <v>19</v>
      </c>
      <c r="C238" s="299">
        <v>303</v>
      </c>
      <c r="D238" s="289" t="s">
        <v>725</v>
      </c>
      <c r="E238" s="289"/>
      <c r="F238" s="298">
        <v>1461</v>
      </c>
      <c r="G238" s="289" t="s">
        <v>34</v>
      </c>
      <c r="H238" s="290">
        <v>654</v>
      </c>
      <c r="I238" s="294">
        <v>4</v>
      </c>
      <c r="J238" s="294">
        <v>157</v>
      </c>
      <c r="K238" s="294">
        <v>188</v>
      </c>
      <c r="L238" s="294">
        <v>1</v>
      </c>
      <c r="M238" s="294">
        <v>3</v>
      </c>
      <c r="N238" s="294">
        <v>21</v>
      </c>
      <c r="O238" s="294"/>
      <c r="P238" s="294"/>
      <c r="Q238" s="294"/>
      <c r="R238" s="294">
        <v>124</v>
      </c>
      <c r="S238" s="294"/>
      <c r="T238" s="294"/>
      <c r="U238" s="296">
        <v>2</v>
      </c>
      <c r="V238" s="296">
        <v>1</v>
      </c>
      <c r="W238" s="296"/>
      <c r="X238" s="294"/>
      <c r="Y238" s="294"/>
      <c r="Z238" s="294"/>
      <c r="AA238" s="294"/>
      <c r="AB238" s="294"/>
      <c r="AC238" s="294">
        <v>0</v>
      </c>
      <c r="AD238" s="294">
        <v>12</v>
      </c>
      <c r="AE238" s="294">
        <f t="shared" si="22"/>
        <v>513</v>
      </c>
    </row>
    <row r="239" spans="1:31" s="286" customFormat="1" ht="16.5">
      <c r="A239" s="287">
        <v>3</v>
      </c>
      <c r="B239" s="288">
        <v>19</v>
      </c>
      <c r="C239" s="299">
        <v>303</v>
      </c>
      <c r="D239" s="289" t="s">
        <v>725</v>
      </c>
      <c r="E239" s="289"/>
      <c r="F239" s="298">
        <v>1461</v>
      </c>
      <c r="G239" s="289" t="s">
        <v>35</v>
      </c>
      <c r="H239" s="290">
        <v>653</v>
      </c>
      <c r="I239" s="294">
        <v>0</v>
      </c>
      <c r="J239" s="294">
        <v>164</v>
      </c>
      <c r="K239" s="294">
        <v>199</v>
      </c>
      <c r="L239" s="294">
        <v>0</v>
      </c>
      <c r="M239" s="294">
        <v>0</v>
      </c>
      <c r="N239" s="294">
        <v>32</v>
      </c>
      <c r="O239" s="294"/>
      <c r="P239" s="294"/>
      <c r="Q239" s="294"/>
      <c r="R239" s="294">
        <v>127</v>
      </c>
      <c r="S239" s="294"/>
      <c r="T239" s="294"/>
      <c r="U239" s="296">
        <v>10</v>
      </c>
      <c r="V239" s="296">
        <v>3</v>
      </c>
      <c r="W239" s="296"/>
      <c r="X239" s="294"/>
      <c r="Y239" s="294"/>
      <c r="Z239" s="294"/>
      <c r="AA239" s="294"/>
      <c r="AB239" s="294"/>
      <c r="AC239" s="294">
        <v>0</v>
      </c>
      <c r="AD239" s="294">
        <v>14</v>
      </c>
      <c r="AE239" s="294">
        <f t="shared" si="22"/>
        <v>549</v>
      </c>
    </row>
    <row r="240" spans="1:31" s="286" customFormat="1" ht="16.5">
      <c r="A240" s="287">
        <v>4</v>
      </c>
      <c r="B240" s="288">
        <v>19</v>
      </c>
      <c r="C240" s="299">
        <v>303</v>
      </c>
      <c r="D240" s="289" t="s">
        <v>725</v>
      </c>
      <c r="E240" s="289"/>
      <c r="F240" s="298">
        <v>1462</v>
      </c>
      <c r="G240" s="289" t="s">
        <v>33</v>
      </c>
      <c r="H240" s="290">
        <v>706</v>
      </c>
      <c r="I240" s="294">
        <v>2</v>
      </c>
      <c r="J240" s="294">
        <v>281</v>
      </c>
      <c r="K240" s="294">
        <v>133</v>
      </c>
      <c r="L240" s="294">
        <v>1</v>
      </c>
      <c r="M240" s="294">
        <v>2</v>
      </c>
      <c r="N240" s="294">
        <v>27</v>
      </c>
      <c r="O240" s="294"/>
      <c r="P240" s="294"/>
      <c r="Q240" s="294"/>
      <c r="R240" s="294">
        <v>121</v>
      </c>
      <c r="S240" s="294"/>
      <c r="T240" s="294"/>
      <c r="U240" s="296">
        <v>1</v>
      </c>
      <c r="V240" s="296">
        <v>4</v>
      </c>
      <c r="W240" s="296"/>
      <c r="X240" s="294"/>
      <c r="Y240" s="294"/>
      <c r="Z240" s="294"/>
      <c r="AA240" s="294"/>
      <c r="AB240" s="294"/>
      <c r="AC240" s="294">
        <v>0</v>
      </c>
      <c r="AD240" s="294">
        <v>12</v>
      </c>
      <c r="AE240" s="294">
        <f t="shared" si="22"/>
        <v>584</v>
      </c>
    </row>
    <row r="241" spans="1:31" s="286" customFormat="1" ht="16.5">
      <c r="A241" s="287">
        <v>5</v>
      </c>
      <c r="B241" s="288">
        <v>19</v>
      </c>
      <c r="C241" s="299">
        <v>303</v>
      </c>
      <c r="D241" s="289" t="s">
        <v>725</v>
      </c>
      <c r="E241" s="289"/>
      <c r="F241" s="298">
        <v>1462</v>
      </c>
      <c r="G241" s="289" t="s">
        <v>34</v>
      </c>
      <c r="H241" s="290">
        <v>706</v>
      </c>
      <c r="I241" s="294">
        <v>1</v>
      </c>
      <c r="J241" s="294">
        <v>226</v>
      </c>
      <c r="K241" s="294">
        <v>162</v>
      </c>
      <c r="L241" s="294">
        <v>3</v>
      </c>
      <c r="M241" s="294">
        <v>2</v>
      </c>
      <c r="N241" s="294">
        <v>24</v>
      </c>
      <c r="O241" s="294"/>
      <c r="P241" s="294"/>
      <c r="Q241" s="294"/>
      <c r="R241" s="294">
        <v>147</v>
      </c>
      <c r="S241" s="294"/>
      <c r="T241" s="294"/>
      <c r="U241" s="296">
        <v>0</v>
      </c>
      <c r="V241" s="296">
        <v>2</v>
      </c>
      <c r="W241" s="296"/>
      <c r="X241" s="294"/>
      <c r="Y241" s="294"/>
      <c r="Z241" s="294"/>
      <c r="AA241" s="294"/>
      <c r="AB241" s="294"/>
      <c r="AC241" s="294">
        <v>0</v>
      </c>
      <c r="AD241" s="294">
        <v>2</v>
      </c>
      <c r="AE241" s="294">
        <f t="shared" si="22"/>
        <v>569</v>
      </c>
    </row>
    <row r="242" spans="1:31" s="286" customFormat="1" ht="16.5">
      <c r="C242" s="300" t="s">
        <v>65</v>
      </c>
      <c r="D242" s="688" t="s">
        <v>66</v>
      </c>
      <c r="E242" s="688"/>
      <c r="F242" s="438"/>
      <c r="G242" s="438"/>
      <c r="H242" s="302">
        <f t="shared" ref="H242:AE242" si="23">SUM(H237:H241)</f>
        <v>3373</v>
      </c>
      <c r="I242" s="302">
        <f t="shared" si="23"/>
        <v>10</v>
      </c>
      <c r="J242" s="302">
        <f t="shared" si="23"/>
        <v>987</v>
      </c>
      <c r="K242" s="302">
        <f t="shared" si="23"/>
        <v>887</v>
      </c>
      <c r="L242" s="302">
        <f t="shared" si="23"/>
        <v>6</v>
      </c>
      <c r="M242" s="302">
        <f t="shared" si="23"/>
        <v>9</v>
      </c>
      <c r="N242" s="302">
        <f t="shared" si="23"/>
        <v>125</v>
      </c>
      <c r="O242" s="302">
        <f t="shared" si="23"/>
        <v>0</v>
      </c>
      <c r="P242" s="302">
        <f t="shared" si="23"/>
        <v>0</v>
      </c>
      <c r="Q242" s="302">
        <f t="shared" si="23"/>
        <v>0</v>
      </c>
      <c r="R242" s="302">
        <f t="shared" si="23"/>
        <v>628</v>
      </c>
      <c r="S242" s="302">
        <f t="shared" si="23"/>
        <v>0</v>
      </c>
      <c r="T242" s="302">
        <f t="shared" si="23"/>
        <v>0</v>
      </c>
      <c r="U242" s="302">
        <f t="shared" si="23"/>
        <v>14</v>
      </c>
      <c r="V242" s="302">
        <f t="shared" si="23"/>
        <v>10</v>
      </c>
      <c r="W242" s="302">
        <f t="shared" si="23"/>
        <v>0</v>
      </c>
      <c r="X242" s="302">
        <f t="shared" si="23"/>
        <v>0</v>
      </c>
      <c r="Y242" s="302">
        <f t="shared" si="23"/>
        <v>0</v>
      </c>
      <c r="Z242" s="302">
        <f t="shared" si="23"/>
        <v>0</v>
      </c>
      <c r="AA242" s="302">
        <f t="shared" si="23"/>
        <v>0</v>
      </c>
      <c r="AB242" s="302">
        <f t="shared" si="23"/>
        <v>0</v>
      </c>
      <c r="AC242" s="302">
        <f t="shared" si="23"/>
        <v>0</v>
      </c>
      <c r="AD242" s="302">
        <f t="shared" si="23"/>
        <v>51</v>
      </c>
      <c r="AE242" s="302">
        <f t="shared" si="23"/>
        <v>2727</v>
      </c>
    </row>
    <row r="243" spans="1:31" s="286" customFormat="1" ht="16.5">
      <c r="F243" s="297"/>
      <c r="G243" s="297"/>
      <c r="U243" s="286">
        <f>U242/2</f>
        <v>7</v>
      </c>
      <c r="V243" s="286">
        <f>V242/2</f>
        <v>5</v>
      </c>
    </row>
    <row r="244" spans="1:31" s="286" customFormat="1" ht="16.5">
      <c r="C244" s="300" t="s">
        <v>67</v>
      </c>
      <c r="D244" s="689" t="s">
        <v>68</v>
      </c>
      <c r="E244" s="690"/>
      <c r="F244" s="690"/>
      <c r="G244" s="691"/>
      <c r="H244" s="301" t="s">
        <v>8</v>
      </c>
      <c r="I244" s="293" t="s">
        <v>9</v>
      </c>
      <c r="J244" s="293" t="s">
        <v>10</v>
      </c>
      <c r="K244" s="293" t="s">
        <v>11</v>
      </c>
      <c r="L244" s="293" t="s">
        <v>12</v>
      </c>
      <c r="M244" s="293" t="s">
        <v>13</v>
      </c>
      <c r="N244" s="293" t="s">
        <v>14</v>
      </c>
      <c r="O244" s="293" t="s">
        <v>15</v>
      </c>
      <c r="P244" s="293" t="s">
        <v>16</v>
      </c>
      <c r="Q244" s="293" t="s">
        <v>17</v>
      </c>
      <c r="R244" s="293" t="s">
        <v>18</v>
      </c>
      <c r="S244" s="293" t="s">
        <v>19</v>
      </c>
      <c r="T244" s="293" t="s">
        <v>20</v>
      </c>
      <c r="U244" s="293" t="s">
        <v>24</v>
      </c>
      <c r="V244" s="293" t="s">
        <v>25</v>
      </c>
      <c r="W244" s="293" t="s">
        <v>26</v>
      </c>
      <c r="X244" s="293" t="s">
        <v>27</v>
      </c>
      <c r="Y244" s="293" t="s">
        <v>28</v>
      </c>
      <c r="Z244" s="293" t="s">
        <v>29</v>
      </c>
      <c r="AA244" s="293" t="s">
        <v>30</v>
      </c>
      <c r="AB244" s="293" t="s">
        <v>31</v>
      </c>
    </row>
    <row r="245" spans="1:31" s="286" customFormat="1" ht="16.5">
      <c r="D245" s="692"/>
      <c r="E245" s="693"/>
      <c r="F245" s="693"/>
      <c r="G245" s="694"/>
      <c r="H245" s="294">
        <f>H242</f>
        <v>3373</v>
      </c>
      <c r="I245" s="294">
        <f>I242+7</f>
        <v>17</v>
      </c>
      <c r="J245" s="294">
        <f>J242+5</f>
        <v>992</v>
      </c>
      <c r="K245" s="294">
        <f>K242+7</f>
        <v>894</v>
      </c>
      <c r="L245" s="294">
        <f>L242+5</f>
        <v>11</v>
      </c>
      <c r="M245" s="294">
        <f t="shared" ref="M245:T245" si="24">M242</f>
        <v>9</v>
      </c>
      <c r="N245" s="294">
        <f t="shared" si="24"/>
        <v>125</v>
      </c>
      <c r="O245" s="294">
        <f t="shared" si="24"/>
        <v>0</v>
      </c>
      <c r="P245" s="294">
        <f t="shared" si="24"/>
        <v>0</v>
      </c>
      <c r="Q245" s="294">
        <f t="shared" si="24"/>
        <v>0</v>
      </c>
      <c r="R245" s="294">
        <f t="shared" si="24"/>
        <v>628</v>
      </c>
      <c r="S245" s="294">
        <f t="shared" si="24"/>
        <v>0</v>
      </c>
      <c r="T245" s="294">
        <f t="shared" si="24"/>
        <v>0</v>
      </c>
      <c r="U245" s="294">
        <f>X237</f>
        <v>0</v>
      </c>
      <c r="V245" s="294">
        <f>Y237</f>
        <v>0</v>
      </c>
      <c r="W245" s="294">
        <f>Z237</f>
        <v>0</v>
      </c>
      <c r="X245" s="294">
        <f>AA237</f>
        <v>0</v>
      </c>
      <c r="Y245" s="294">
        <f>AB237</f>
        <v>0</v>
      </c>
      <c r="Z245" s="294">
        <f>AC242</f>
        <v>0</v>
      </c>
      <c r="AA245" s="294">
        <f>AD242</f>
        <v>51</v>
      </c>
      <c r="AB245" s="294">
        <f>SUM(I245:AA245)</f>
        <v>2727</v>
      </c>
    </row>
    <row r="246" spans="1:31" s="286" customFormat="1" ht="16.5">
      <c r="F246" s="297"/>
      <c r="G246" s="297"/>
    </row>
    <row r="247" spans="1:31" s="286" customFormat="1" ht="30.75" customHeight="1">
      <c r="C247" s="300" t="s">
        <v>69</v>
      </c>
      <c r="D247" s="695" t="s">
        <v>70</v>
      </c>
      <c r="E247" s="695"/>
      <c r="F247" s="695"/>
      <c r="G247" s="695"/>
      <c r="H247" s="301" t="s">
        <v>8</v>
      </c>
      <c r="I247" s="696" t="s">
        <v>71</v>
      </c>
      <c r="J247" s="696"/>
      <c r="K247" s="696" t="s">
        <v>72</v>
      </c>
      <c r="L247" s="696"/>
      <c r="M247" s="293" t="s">
        <v>13</v>
      </c>
      <c r="N247" s="293" t="s">
        <v>14</v>
      </c>
      <c r="O247" s="293" t="s">
        <v>15</v>
      </c>
      <c r="P247" s="293" t="s">
        <v>16</v>
      </c>
      <c r="Q247" s="293" t="s">
        <v>17</v>
      </c>
      <c r="R247" s="293" t="s">
        <v>18</v>
      </c>
      <c r="S247" s="293" t="s">
        <v>19</v>
      </c>
      <c r="T247" s="293" t="s">
        <v>20</v>
      </c>
      <c r="U247" s="293" t="s">
        <v>24</v>
      </c>
      <c r="V247" s="293" t="s">
        <v>25</v>
      </c>
      <c r="W247" s="293" t="s">
        <v>26</v>
      </c>
      <c r="X247" s="293" t="s">
        <v>27</v>
      </c>
      <c r="Y247" s="293" t="s">
        <v>28</v>
      </c>
      <c r="Z247" s="293" t="s">
        <v>29</v>
      </c>
      <c r="AA247" s="293" t="s">
        <v>30</v>
      </c>
      <c r="AB247" s="293" t="s">
        <v>31</v>
      </c>
    </row>
    <row r="248" spans="1:31" s="286" customFormat="1" ht="16.5">
      <c r="D248" s="695"/>
      <c r="E248" s="695"/>
      <c r="F248" s="695"/>
      <c r="G248" s="695"/>
      <c r="H248" s="294">
        <f>H242</f>
        <v>3373</v>
      </c>
      <c r="I248" s="697">
        <f>I245+K245</f>
        <v>911</v>
      </c>
      <c r="J248" s="697"/>
      <c r="K248" s="697">
        <f>J245+L245</f>
        <v>1003</v>
      </c>
      <c r="L248" s="697"/>
      <c r="M248" s="294">
        <f>M245</f>
        <v>9</v>
      </c>
      <c r="N248" s="294">
        <f t="shared" ref="N248:R248" si="25">N245</f>
        <v>125</v>
      </c>
      <c r="O248" s="514" t="s">
        <v>799</v>
      </c>
      <c r="P248" s="514" t="s">
        <v>799</v>
      </c>
      <c r="Q248" s="514" t="s">
        <v>799</v>
      </c>
      <c r="R248" s="294">
        <f t="shared" si="25"/>
        <v>628</v>
      </c>
      <c r="S248" s="514" t="s">
        <v>799</v>
      </c>
      <c r="T248" s="514" t="s">
        <v>799</v>
      </c>
      <c r="U248" s="514" t="s">
        <v>799</v>
      </c>
      <c r="V248" s="514" t="s">
        <v>799</v>
      </c>
      <c r="W248" s="514" t="s">
        <v>799</v>
      </c>
      <c r="X248" s="514" t="s">
        <v>799</v>
      </c>
      <c r="Y248" s="514" t="s">
        <v>799</v>
      </c>
      <c r="Z248" s="294">
        <f>Z245</f>
        <v>0</v>
      </c>
      <c r="AA248" s="294">
        <f>AA245</f>
        <v>51</v>
      </c>
      <c r="AB248" s="294">
        <f>SUM(I248:AA248)</f>
        <v>2727</v>
      </c>
    </row>
    <row r="249" spans="1:31" s="283" customFormat="1"/>
    <row r="250" spans="1:31" s="283" customFormat="1"/>
    <row r="251" spans="1:31" s="286" customFormat="1" ht="16.5">
      <c r="A251" s="291" t="s">
        <v>1</v>
      </c>
      <c r="B251" s="285" t="s">
        <v>2</v>
      </c>
      <c r="C251" s="292" t="s">
        <v>3</v>
      </c>
      <c r="D251" s="291" t="s">
        <v>4</v>
      </c>
      <c r="E251" s="291" t="s">
        <v>5</v>
      </c>
      <c r="F251" s="284" t="s">
        <v>6</v>
      </c>
      <c r="G251" s="284" t="s">
        <v>7</v>
      </c>
      <c r="H251" s="284" t="s">
        <v>8</v>
      </c>
      <c r="I251" s="293" t="s">
        <v>9</v>
      </c>
      <c r="J251" s="293" t="s">
        <v>10</v>
      </c>
      <c r="K251" s="293" t="s">
        <v>11</v>
      </c>
      <c r="L251" s="293" t="s">
        <v>12</v>
      </c>
      <c r="M251" s="293" t="s">
        <v>13</v>
      </c>
      <c r="N251" s="293" t="s">
        <v>14</v>
      </c>
      <c r="O251" s="293" t="s">
        <v>15</v>
      </c>
      <c r="P251" s="293" t="s">
        <v>16</v>
      </c>
      <c r="Q251" s="293" t="s">
        <v>17</v>
      </c>
      <c r="R251" s="293" t="s">
        <v>18</v>
      </c>
      <c r="S251" s="293" t="s">
        <v>19</v>
      </c>
      <c r="T251" s="293" t="s">
        <v>20</v>
      </c>
      <c r="U251" s="295" t="s">
        <v>21</v>
      </c>
      <c r="V251" s="295" t="s">
        <v>22</v>
      </c>
      <c r="W251" s="295" t="s">
        <v>23</v>
      </c>
      <c r="X251" s="293" t="s">
        <v>24</v>
      </c>
      <c r="Y251" s="293" t="s">
        <v>25</v>
      </c>
      <c r="Z251" s="293" t="s">
        <v>26</v>
      </c>
      <c r="AA251" s="293" t="s">
        <v>27</v>
      </c>
      <c r="AB251" s="293" t="s">
        <v>28</v>
      </c>
      <c r="AC251" s="293" t="s">
        <v>29</v>
      </c>
      <c r="AD251" s="293" t="s">
        <v>30</v>
      </c>
      <c r="AE251" s="293" t="s">
        <v>31</v>
      </c>
    </row>
    <row r="252" spans="1:31" s="286" customFormat="1" ht="16.5">
      <c r="A252" s="287">
        <v>1</v>
      </c>
      <c r="B252" s="556">
        <v>19</v>
      </c>
      <c r="C252" s="299">
        <v>306</v>
      </c>
      <c r="D252" s="289" t="s">
        <v>783</v>
      </c>
      <c r="E252" s="289"/>
      <c r="F252" s="298">
        <v>1472</v>
      </c>
      <c r="G252" s="289" t="s">
        <v>33</v>
      </c>
      <c r="H252" s="290">
        <v>738</v>
      </c>
      <c r="I252" s="294">
        <v>1</v>
      </c>
      <c r="J252" s="294">
        <v>165</v>
      </c>
      <c r="K252" s="294">
        <v>50</v>
      </c>
      <c r="L252" s="294">
        <v>4</v>
      </c>
      <c r="M252" s="294">
        <v>50</v>
      </c>
      <c r="N252" s="294">
        <v>0</v>
      </c>
      <c r="O252" s="294">
        <v>149</v>
      </c>
      <c r="P252" s="294">
        <v>27</v>
      </c>
      <c r="Q252" s="294"/>
      <c r="R252" s="294">
        <v>102</v>
      </c>
      <c r="S252" s="294"/>
      <c r="T252" s="294">
        <v>11</v>
      </c>
      <c r="U252" s="296">
        <v>0</v>
      </c>
      <c r="V252" s="296">
        <v>2</v>
      </c>
      <c r="W252" s="296"/>
      <c r="X252" s="294"/>
      <c r="Y252" s="294"/>
      <c r="Z252" s="294"/>
      <c r="AA252" s="294"/>
      <c r="AB252" s="294"/>
      <c r="AC252" s="294"/>
      <c r="AD252" s="294">
        <v>5</v>
      </c>
      <c r="AE252" s="294">
        <f t="shared" ref="AE252:AE254" si="26">SUM(I252:AD252)</f>
        <v>566</v>
      </c>
    </row>
    <row r="253" spans="1:31" s="286" customFormat="1" ht="16.5">
      <c r="A253" s="287">
        <v>2</v>
      </c>
      <c r="B253" s="556">
        <v>19</v>
      </c>
      <c r="C253" s="299">
        <v>306</v>
      </c>
      <c r="D253" s="289" t="s">
        <v>783</v>
      </c>
      <c r="E253" s="289"/>
      <c r="F253" s="298">
        <v>1472</v>
      </c>
      <c r="G253" s="289" t="s">
        <v>34</v>
      </c>
      <c r="H253" s="290">
        <v>738</v>
      </c>
      <c r="I253" s="294">
        <v>3</v>
      </c>
      <c r="J253" s="294">
        <v>218</v>
      </c>
      <c r="K253" s="294">
        <v>47</v>
      </c>
      <c r="L253" s="294">
        <v>1</v>
      </c>
      <c r="M253" s="294">
        <v>49</v>
      </c>
      <c r="N253" s="294">
        <v>0</v>
      </c>
      <c r="O253" s="294">
        <v>114</v>
      </c>
      <c r="P253" s="294">
        <v>15</v>
      </c>
      <c r="Q253" s="294"/>
      <c r="R253" s="294">
        <v>63</v>
      </c>
      <c r="S253" s="294"/>
      <c r="T253" s="294">
        <v>13</v>
      </c>
      <c r="U253" s="296">
        <v>3</v>
      </c>
      <c r="V253" s="296">
        <v>3</v>
      </c>
      <c r="W253" s="296"/>
      <c r="X253" s="294"/>
      <c r="Y253" s="294"/>
      <c r="Z253" s="294"/>
      <c r="AA253" s="294"/>
      <c r="AB253" s="294"/>
      <c r="AC253" s="294"/>
      <c r="AD253" s="294">
        <v>12</v>
      </c>
      <c r="AE253" s="294">
        <f t="shared" si="26"/>
        <v>541</v>
      </c>
    </row>
    <row r="254" spans="1:31" s="286" customFormat="1" ht="16.5">
      <c r="A254" s="287">
        <v>3</v>
      </c>
      <c r="B254" s="556">
        <v>19</v>
      </c>
      <c r="C254" s="299">
        <v>306</v>
      </c>
      <c r="D254" s="289" t="s">
        <v>783</v>
      </c>
      <c r="E254" s="289"/>
      <c r="F254" s="298">
        <v>1472</v>
      </c>
      <c r="G254" s="289" t="s">
        <v>35</v>
      </c>
      <c r="H254" s="290">
        <v>737</v>
      </c>
      <c r="I254" s="294">
        <v>3</v>
      </c>
      <c r="J254" s="294">
        <v>168</v>
      </c>
      <c r="K254" s="294">
        <v>49</v>
      </c>
      <c r="L254" s="294">
        <v>2</v>
      </c>
      <c r="M254" s="294">
        <v>71</v>
      </c>
      <c r="N254" s="294">
        <v>0</v>
      </c>
      <c r="O254" s="294">
        <v>141</v>
      </c>
      <c r="P254" s="294">
        <v>20</v>
      </c>
      <c r="Q254" s="294"/>
      <c r="R254" s="294">
        <v>78</v>
      </c>
      <c r="S254" s="294"/>
      <c r="T254" s="294">
        <v>13</v>
      </c>
      <c r="U254" s="296">
        <v>1</v>
      </c>
      <c r="V254" s="296">
        <v>1</v>
      </c>
      <c r="W254" s="296"/>
      <c r="X254" s="294"/>
      <c r="Y254" s="294"/>
      <c r="Z254" s="294"/>
      <c r="AA254" s="294"/>
      <c r="AB254" s="294"/>
      <c r="AC254" s="294"/>
      <c r="AD254" s="294">
        <v>17</v>
      </c>
      <c r="AE254" s="294">
        <f t="shared" si="26"/>
        <v>564</v>
      </c>
    </row>
    <row r="255" spans="1:31" s="286" customFormat="1" ht="16.5">
      <c r="C255" s="300" t="s">
        <v>65</v>
      </c>
      <c r="D255" s="688" t="s">
        <v>66</v>
      </c>
      <c r="E255" s="688"/>
      <c r="F255" s="440"/>
      <c r="G255" s="440"/>
      <c r="H255" s="302">
        <f t="shared" ref="H255:AE255" si="27">SUM(H252:H254)</f>
        <v>2213</v>
      </c>
      <c r="I255" s="302">
        <f t="shared" si="27"/>
        <v>7</v>
      </c>
      <c r="J255" s="302">
        <f t="shared" si="27"/>
        <v>551</v>
      </c>
      <c r="K255" s="302">
        <f t="shared" si="27"/>
        <v>146</v>
      </c>
      <c r="L255" s="302">
        <f t="shared" si="27"/>
        <v>7</v>
      </c>
      <c r="M255" s="302">
        <f t="shared" si="27"/>
        <v>170</v>
      </c>
      <c r="N255" s="302">
        <f t="shared" si="27"/>
        <v>0</v>
      </c>
      <c r="O255" s="302">
        <f t="shared" si="27"/>
        <v>404</v>
      </c>
      <c r="P255" s="302">
        <f t="shared" si="27"/>
        <v>62</v>
      </c>
      <c r="Q255" s="302">
        <f t="shared" si="27"/>
        <v>0</v>
      </c>
      <c r="R255" s="302">
        <f t="shared" si="27"/>
        <v>243</v>
      </c>
      <c r="S255" s="302">
        <f t="shared" si="27"/>
        <v>0</v>
      </c>
      <c r="T255" s="302">
        <f t="shared" si="27"/>
        <v>37</v>
      </c>
      <c r="U255" s="302">
        <f t="shared" si="27"/>
        <v>4</v>
      </c>
      <c r="V255" s="302">
        <f t="shared" si="27"/>
        <v>6</v>
      </c>
      <c r="W255" s="302">
        <f t="shared" si="27"/>
        <v>0</v>
      </c>
      <c r="X255" s="302">
        <f t="shared" si="27"/>
        <v>0</v>
      </c>
      <c r="Y255" s="302">
        <f t="shared" si="27"/>
        <v>0</v>
      </c>
      <c r="Z255" s="302">
        <f t="shared" si="27"/>
        <v>0</v>
      </c>
      <c r="AA255" s="302">
        <f t="shared" si="27"/>
        <v>0</v>
      </c>
      <c r="AB255" s="302">
        <f t="shared" si="27"/>
        <v>0</v>
      </c>
      <c r="AC255" s="302">
        <f t="shared" si="27"/>
        <v>0</v>
      </c>
      <c r="AD255" s="302">
        <f t="shared" si="27"/>
        <v>34</v>
      </c>
      <c r="AE255" s="302">
        <f t="shared" si="27"/>
        <v>1671</v>
      </c>
    </row>
    <row r="256" spans="1:31" s="286" customFormat="1" ht="16.5">
      <c r="F256" s="297"/>
      <c r="G256" s="297"/>
      <c r="U256" s="286">
        <f>U255/2</f>
        <v>2</v>
      </c>
      <c r="V256" s="286">
        <f>V255/2</f>
        <v>3</v>
      </c>
    </row>
    <row r="257" spans="1:31" s="286" customFormat="1" ht="16.5">
      <c r="C257" s="300" t="s">
        <v>67</v>
      </c>
      <c r="D257" s="689" t="s">
        <v>68</v>
      </c>
      <c r="E257" s="690"/>
      <c r="F257" s="690"/>
      <c r="G257" s="691"/>
      <c r="H257" s="301" t="s">
        <v>8</v>
      </c>
      <c r="I257" s="293" t="s">
        <v>9</v>
      </c>
      <c r="J257" s="293" t="s">
        <v>10</v>
      </c>
      <c r="K257" s="293" t="s">
        <v>11</v>
      </c>
      <c r="L257" s="293" t="s">
        <v>12</v>
      </c>
      <c r="M257" s="293" t="s">
        <v>13</v>
      </c>
      <c r="N257" s="293" t="s">
        <v>14</v>
      </c>
      <c r="O257" s="293" t="s">
        <v>15</v>
      </c>
      <c r="P257" s="293" t="s">
        <v>16</v>
      </c>
      <c r="Q257" s="293" t="s">
        <v>17</v>
      </c>
      <c r="R257" s="293" t="s">
        <v>18</v>
      </c>
      <c r="S257" s="293" t="s">
        <v>19</v>
      </c>
      <c r="T257" s="293" t="s">
        <v>20</v>
      </c>
      <c r="U257" s="293" t="s">
        <v>24</v>
      </c>
      <c r="V257" s="293" t="s">
        <v>25</v>
      </c>
      <c r="W257" s="293" t="s">
        <v>26</v>
      </c>
      <c r="X257" s="293" t="s">
        <v>27</v>
      </c>
      <c r="Y257" s="293" t="s">
        <v>28</v>
      </c>
      <c r="Z257" s="293" t="s">
        <v>29</v>
      </c>
      <c r="AA257" s="293" t="s">
        <v>30</v>
      </c>
      <c r="AB257" s="293" t="s">
        <v>31</v>
      </c>
    </row>
    <row r="258" spans="1:31" s="286" customFormat="1" ht="16.5">
      <c r="D258" s="692"/>
      <c r="E258" s="693"/>
      <c r="F258" s="693"/>
      <c r="G258" s="694"/>
      <c r="H258" s="294">
        <f>H255</f>
        <v>2213</v>
      </c>
      <c r="I258" s="294">
        <f>I255+2</f>
        <v>9</v>
      </c>
      <c r="J258" s="294">
        <f>J255+3</f>
        <v>554</v>
      </c>
      <c r="K258" s="294">
        <f>K255+2</f>
        <v>148</v>
      </c>
      <c r="L258" s="294">
        <f>L255+3</f>
        <v>10</v>
      </c>
      <c r="M258" s="294">
        <f t="shared" ref="M258:T258" si="28">M255</f>
        <v>170</v>
      </c>
      <c r="N258" s="294">
        <f t="shared" si="28"/>
        <v>0</v>
      </c>
      <c r="O258" s="294">
        <f t="shared" si="28"/>
        <v>404</v>
      </c>
      <c r="P258" s="294">
        <f t="shared" si="28"/>
        <v>62</v>
      </c>
      <c r="Q258" s="294">
        <f t="shared" si="28"/>
        <v>0</v>
      </c>
      <c r="R258" s="294">
        <f t="shared" si="28"/>
        <v>243</v>
      </c>
      <c r="S258" s="294">
        <f t="shared" si="28"/>
        <v>0</v>
      </c>
      <c r="T258" s="294">
        <f t="shared" si="28"/>
        <v>37</v>
      </c>
      <c r="U258" s="294">
        <f>X252</f>
        <v>0</v>
      </c>
      <c r="V258" s="294">
        <f>Y252</f>
        <v>0</v>
      </c>
      <c r="W258" s="294">
        <f>Z252</f>
        <v>0</v>
      </c>
      <c r="X258" s="294">
        <f>AA252</f>
        <v>0</v>
      </c>
      <c r="Y258" s="294">
        <f>AB252</f>
        <v>0</v>
      </c>
      <c r="Z258" s="294">
        <f>AC255</f>
        <v>0</v>
      </c>
      <c r="AA258" s="294">
        <f>AD255</f>
        <v>34</v>
      </c>
      <c r="AB258" s="294">
        <f>SUM(I258:AA258)</f>
        <v>1671</v>
      </c>
    </row>
    <row r="259" spans="1:31" s="286" customFormat="1" ht="16.5">
      <c r="F259" s="297"/>
      <c r="G259" s="297"/>
    </row>
    <row r="260" spans="1:31" s="286" customFormat="1" ht="30.75" customHeight="1">
      <c r="C260" s="300" t="s">
        <v>69</v>
      </c>
      <c r="D260" s="695" t="s">
        <v>70</v>
      </c>
      <c r="E260" s="695"/>
      <c r="F260" s="695"/>
      <c r="G260" s="695"/>
      <c r="H260" s="301" t="s">
        <v>8</v>
      </c>
      <c r="I260" s="696" t="s">
        <v>71</v>
      </c>
      <c r="J260" s="696"/>
      <c r="K260" s="696" t="s">
        <v>72</v>
      </c>
      <c r="L260" s="696"/>
      <c r="M260" s="293" t="s">
        <v>13</v>
      </c>
      <c r="N260" s="293" t="s">
        <v>14</v>
      </c>
      <c r="O260" s="293" t="s">
        <v>15</v>
      </c>
      <c r="P260" s="293" t="s">
        <v>16</v>
      </c>
      <c r="Q260" s="293" t="s">
        <v>17</v>
      </c>
      <c r="R260" s="293" t="s">
        <v>18</v>
      </c>
      <c r="S260" s="293" t="s">
        <v>19</v>
      </c>
      <c r="T260" s="293" t="s">
        <v>20</v>
      </c>
      <c r="U260" s="293" t="s">
        <v>24</v>
      </c>
      <c r="V260" s="293" t="s">
        <v>25</v>
      </c>
      <c r="W260" s="293" t="s">
        <v>26</v>
      </c>
      <c r="X260" s="293" t="s">
        <v>27</v>
      </c>
      <c r="Y260" s="293" t="s">
        <v>28</v>
      </c>
      <c r="Z260" s="293" t="s">
        <v>29</v>
      </c>
      <c r="AA260" s="293" t="s">
        <v>30</v>
      </c>
      <c r="AB260" s="293" t="s">
        <v>31</v>
      </c>
    </row>
    <row r="261" spans="1:31" s="286" customFormat="1" ht="16.5">
      <c r="D261" s="695"/>
      <c r="E261" s="695"/>
      <c r="F261" s="695"/>
      <c r="G261" s="695"/>
      <c r="H261" s="294">
        <f>H255</f>
        <v>2213</v>
      </c>
      <c r="I261" s="697">
        <f>I258+K258</f>
        <v>157</v>
      </c>
      <c r="J261" s="697"/>
      <c r="K261" s="697">
        <f>J258+L258</f>
        <v>564</v>
      </c>
      <c r="L261" s="697"/>
      <c r="M261" s="294">
        <f>M258</f>
        <v>170</v>
      </c>
      <c r="N261" s="294">
        <f t="shared" ref="N261:R261" si="29">N258</f>
        <v>0</v>
      </c>
      <c r="O261" s="294">
        <f t="shared" si="29"/>
        <v>404</v>
      </c>
      <c r="P261" s="294">
        <f t="shared" si="29"/>
        <v>62</v>
      </c>
      <c r="Q261" s="294" t="s">
        <v>799</v>
      </c>
      <c r="R261" s="294">
        <f t="shared" si="29"/>
        <v>243</v>
      </c>
      <c r="S261" s="294" t="s">
        <v>799</v>
      </c>
      <c r="T261" s="294">
        <f>T258</f>
        <v>37</v>
      </c>
      <c r="U261" s="514" t="s">
        <v>799</v>
      </c>
      <c r="V261" s="514" t="s">
        <v>799</v>
      </c>
      <c r="W261" s="514" t="s">
        <v>799</v>
      </c>
      <c r="X261" s="514" t="s">
        <v>799</v>
      </c>
      <c r="Y261" s="514" t="s">
        <v>799</v>
      </c>
      <c r="Z261" s="294">
        <f>Z258</f>
        <v>0</v>
      </c>
      <c r="AA261" s="294">
        <f>AA258</f>
        <v>34</v>
      </c>
      <c r="AB261" s="294">
        <f>SUM(I261:AA261)</f>
        <v>1671</v>
      </c>
    </row>
    <row r="262" spans="1:31" s="283" customFormat="1"/>
    <row r="263" spans="1:31" s="283" customFormat="1"/>
    <row r="264" spans="1:31" s="189" customFormat="1" ht="16.5">
      <c r="A264" s="194" t="s">
        <v>1</v>
      </c>
      <c r="B264" s="188" t="s">
        <v>2</v>
      </c>
      <c r="C264" s="195" t="s">
        <v>3</v>
      </c>
      <c r="D264" s="194" t="s">
        <v>4</v>
      </c>
      <c r="E264" s="194" t="s">
        <v>5</v>
      </c>
      <c r="F264" s="187" t="s">
        <v>6</v>
      </c>
      <c r="G264" s="187" t="s">
        <v>7</v>
      </c>
      <c r="H264" s="187" t="s">
        <v>8</v>
      </c>
      <c r="I264" s="196" t="s">
        <v>9</v>
      </c>
      <c r="J264" s="196" t="s">
        <v>10</v>
      </c>
      <c r="K264" s="196" t="s">
        <v>11</v>
      </c>
      <c r="L264" s="196" t="s">
        <v>12</v>
      </c>
      <c r="M264" s="196" t="s">
        <v>13</v>
      </c>
      <c r="N264" s="196" t="s">
        <v>14</v>
      </c>
      <c r="O264" s="196" t="s">
        <v>15</v>
      </c>
      <c r="P264" s="196" t="s">
        <v>16</v>
      </c>
      <c r="Q264" s="196" t="s">
        <v>17</v>
      </c>
      <c r="R264" s="196" t="s">
        <v>18</v>
      </c>
      <c r="S264" s="196" t="s">
        <v>19</v>
      </c>
      <c r="T264" s="196" t="s">
        <v>20</v>
      </c>
      <c r="U264" s="198" t="s">
        <v>21</v>
      </c>
      <c r="V264" s="198" t="s">
        <v>22</v>
      </c>
      <c r="W264" s="198" t="s">
        <v>23</v>
      </c>
      <c r="X264" s="196" t="s">
        <v>24</v>
      </c>
      <c r="Y264" s="196" t="s">
        <v>25</v>
      </c>
      <c r="Z264" s="196" t="s">
        <v>26</v>
      </c>
      <c r="AA264" s="196" t="s">
        <v>27</v>
      </c>
      <c r="AB264" s="196" t="s">
        <v>28</v>
      </c>
      <c r="AC264" s="196" t="s">
        <v>29</v>
      </c>
      <c r="AD264" s="196" t="s">
        <v>30</v>
      </c>
      <c r="AE264" s="196" t="s">
        <v>31</v>
      </c>
    </row>
    <row r="265" spans="1:31" s="189" customFormat="1" ht="16.5">
      <c r="A265" s="190">
        <v>1</v>
      </c>
      <c r="B265" s="191">
        <v>19</v>
      </c>
      <c r="C265" s="202">
        <v>2</v>
      </c>
      <c r="D265" s="192" t="s">
        <v>384</v>
      </c>
      <c r="E265" s="192"/>
      <c r="F265" s="545">
        <v>1929</v>
      </c>
      <c r="G265" s="549" t="s">
        <v>33</v>
      </c>
      <c r="H265" s="193">
        <v>680</v>
      </c>
      <c r="I265" s="197">
        <v>121</v>
      </c>
      <c r="J265" s="197">
        <v>71</v>
      </c>
      <c r="K265" s="197">
        <v>4</v>
      </c>
      <c r="L265" s="197">
        <v>104</v>
      </c>
      <c r="M265" s="197">
        <v>0</v>
      </c>
      <c r="N265" s="197">
        <v>1</v>
      </c>
      <c r="O265" s="197">
        <v>14</v>
      </c>
      <c r="P265" s="197">
        <v>0</v>
      </c>
      <c r="Q265" s="197">
        <v>0</v>
      </c>
      <c r="R265" s="197">
        <v>117</v>
      </c>
      <c r="S265" s="197">
        <v>0</v>
      </c>
      <c r="T265" s="197">
        <v>52</v>
      </c>
      <c r="U265" s="199">
        <v>0</v>
      </c>
      <c r="V265" s="199">
        <v>0</v>
      </c>
      <c r="W265" s="199">
        <v>0</v>
      </c>
      <c r="X265" s="197">
        <v>0</v>
      </c>
      <c r="Y265" s="197">
        <v>0</v>
      </c>
      <c r="Z265" s="197">
        <v>0</v>
      </c>
      <c r="AA265" s="197">
        <v>0</v>
      </c>
      <c r="AB265" s="197"/>
      <c r="AC265" s="197">
        <v>0</v>
      </c>
      <c r="AD265" s="197">
        <v>1</v>
      </c>
      <c r="AE265" s="197">
        <f t="shared" ref="AE265:AE274" si="30">SUM(I265:AD265)</f>
        <v>485</v>
      </c>
    </row>
    <row r="266" spans="1:31" s="189" customFormat="1" ht="16.5">
      <c r="A266" s="190">
        <v>2</v>
      </c>
      <c r="B266" s="191">
        <v>19</v>
      </c>
      <c r="C266" s="202">
        <v>2</v>
      </c>
      <c r="D266" s="192" t="s">
        <v>384</v>
      </c>
      <c r="E266" s="192"/>
      <c r="F266" s="545">
        <v>1929</v>
      </c>
      <c r="G266" s="549" t="s">
        <v>34</v>
      </c>
      <c r="H266" s="193">
        <v>680</v>
      </c>
      <c r="I266" s="197">
        <v>143</v>
      </c>
      <c r="J266" s="197">
        <v>98</v>
      </c>
      <c r="K266" s="197">
        <v>3</v>
      </c>
      <c r="L266" s="197">
        <v>116</v>
      </c>
      <c r="M266" s="197">
        <v>0</v>
      </c>
      <c r="N266" s="197">
        <v>0</v>
      </c>
      <c r="O266" s="197">
        <v>2</v>
      </c>
      <c r="P266" s="197">
        <v>0</v>
      </c>
      <c r="Q266" s="197">
        <v>3</v>
      </c>
      <c r="R266" s="197">
        <v>76</v>
      </c>
      <c r="S266" s="197">
        <v>0</v>
      </c>
      <c r="T266" s="197">
        <v>60</v>
      </c>
      <c r="U266" s="199">
        <v>0</v>
      </c>
      <c r="V266" s="199">
        <v>0</v>
      </c>
      <c r="W266" s="199">
        <v>0</v>
      </c>
      <c r="X266" s="197">
        <v>0</v>
      </c>
      <c r="Y266" s="197">
        <v>0</v>
      </c>
      <c r="Z266" s="197">
        <v>0</v>
      </c>
      <c r="AA266" s="197">
        <v>0</v>
      </c>
      <c r="AB266" s="197">
        <v>0</v>
      </c>
      <c r="AC266" s="197">
        <v>0</v>
      </c>
      <c r="AD266" s="197">
        <v>2</v>
      </c>
      <c r="AE266" s="197">
        <f t="shared" si="30"/>
        <v>503</v>
      </c>
    </row>
    <row r="267" spans="1:31" s="189" customFormat="1" ht="16.5">
      <c r="A267" s="190">
        <v>3</v>
      </c>
      <c r="B267" s="191">
        <v>19</v>
      </c>
      <c r="C267" s="202">
        <v>2</v>
      </c>
      <c r="D267" s="192" t="s">
        <v>384</v>
      </c>
      <c r="E267" s="192"/>
      <c r="F267" s="545">
        <v>1930</v>
      </c>
      <c r="G267" s="525" t="s">
        <v>33</v>
      </c>
      <c r="H267" s="193">
        <v>561</v>
      </c>
      <c r="I267" s="197">
        <v>107</v>
      </c>
      <c r="J267" s="197">
        <v>83</v>
      </c>
      <c r="K267" s="197">
        <v>4</v>
      </c>
      <c r="L267" s="197">
        <v>87</v>
      </c>
      <c r="M267" s="197">
        <v>0</v>
      </c>
      <c r="N267" s="197">
        <v>0</v>
      </c>
      <c r="O267" s="197">
        <v>5</v>
      </c>
      <c r="P267" s="197">
        <v>0</v>
      </c>
      <c r="Q267" s="197">
        <v>5</v>
      </c>
      <c r="R267" s="197">
        <v>55</v>
      </c>
      <c r="S267" s="197">
        <v>0</v>
      </c>
      <c r="T267" s="197">
        <v>51</v>
      </c>
      <c r="U267" s="199">
        <v>2</v>
      </c>
      <c r="V267" s="199">
        <v>2</v>
      </c>
      <c r="W267" s="199">
        <v>0</v>
      </c>
      <c r="X267" s="197">
        <v>0</v>
      </c>
      <c r="Y267" s="197">
        <v>0</v>
      </c>
      <c r="Z267" s="197">
        <v>0</v>
      </c>
      <c r="AA267" s="197">
        <v>0</v>
      </c>
      <c r="AB267" s="197">
        <v>0</v>
      </c>
      <c r="AC267" s="197">
        <v>0</v>
      </c>
      <c r="AD267" s="197">
        <v>1</v>
      </c>
      <c r="AE267" s="197">
        <f t="shared" si="30"/>
        <v>402</v>
      </c>
    </row>
    <row r="268" spans="1:31" s="189" customFormat="1" ht="16.5">
      <c r="A268" s="190">
        <v>4</v>
      </c>
      <c r="B268" s="191">
        <v>19</v>
      </c>
      <c r="C268" s="202">
        <v>2</v>
      </c>
      <c r="D268" s="192" t="s">
        <v>384</v>
      </c>
      <c r="E268" s="192"/>
      <c r="F268" s="545">
        <v>1930</v>
      </c>
      <c r="G268" s="525" t="s">
        <v>34</v>
      </c>
      <c r="H268" s="193">
        <v>561</v>
      </c>
      <c r="I268" s="197">
        <v>66</v>
      </c>
      <c r="J268" s="197">
        <v>77</v>
      </c>
      <c r="K268" s="197">
        <v>3</v>
      </c>
      <c r="L268" s="197">
        <v>111</v>
      </c>
      <c r="M268" s="197">
        <v>0</v>
      </c>
      <c r="N268" s="197">
        <v>0</v>
      </c>
      <c r="O268" s="197">
        <v>0</v>
      </c>
      <c r="P268" s="197">
        <v>0</v>
      </c>
      <c r="Q268" s="197">
        <v>4</v>
      </c>
      <c r="R268" s="197">
        <v>82</v>
      </c>
      <c r="S268" s="197">
        <v>0</v>
      </c>
      <c r="T268" s="197">
        <v>48</v>
      </c>
      <c r="U268" s="199">
        <v>2</v>
      </c>
      <c r="V268" s="199">
        <v>2</v>
      </c>
      <c r="W268" s="199">
        <v>0</v>
      </c>
      <c r="X268" s="197">
        <v>0</v>
      </c>
      <c r="Y268" s="197">
        <v>0</v>
      </c>
      <c r="Z268" s="197">
        <v>0</v>
      </c>
      <c r="AA268" s="197">
        <v>0</v>
      </c>
      <c r="AB268" s="197">
        <v>0</v>
      </c>
      <c r="AC268" s="197">
        <v>0</v>
      </c>
      <c r="AD268" s="197">
        <v>1</v>
      </c>
      <c r="AE268" s="197">
        <f t="shared" si="30"/>
        <v>396</v>
      </c>
    </row>
    <row r="269" spans="1:31" s="189" customFormat="1" ht="16.5">
      <c r="A269" s="190">
        <v>5</v>
      </c>
      <c r="B269" s="191">
        <v>19</v>
      </c>
      <c r="C269" s="202">
        <v>2</v>
      </c>
      <c r="D269" s="192" t="s">
        <v>384</v>
      </c>
      <c r="E269" s="192"/>
      <c r="F269" s="545">
        <v>1930</v>
      </c>
      <c r="G269" s="525" t="s">
        <v>35</v>
      </c>
      <c r="H269" s="193">
        <v>561</v>
      </c>
      <c r="I269" s="197">
        <v>96</v>
      </c>
      <c r="J269" s="197">
        <v>72</v>
      </c>
      <c r="K269" s="197">
        <v>2</v>
      </c>
      <c r="L269" s="197">
        <v>125</v>
      </c>
      <c r="M269" s="197">
        <v>0</v>
      </c>
      <c r="N269" s="197">
        <v>0</v>
      </c>
      <c r="O269" s="197">
        <v>3</v>
      </c>
      <c r="P269" s="197">
        <v>0</v>
      </c>
      <c r="Q269" s="197">
        <v>4</v>
      </c>
      <c r="R269" s="197">
        <v>49</v>
      </c>
      <c r="S269" s="197">
        <v>0</v>
      </c>
      <c r="T269" s="197">
        <v>40</v>
      </c>
      <c r="U269" s="199">
        <v>2</v>
      </c>
      <c r="V269" s="199">
        <v>2</v>
      </c>
      <c r="W269" s="199">
        <v>0</v>
      </c>
      <c r="X269" s="197">
        <v>0</v>
      </c>
      <c r="Y269" s="197">
        <v>0</v>
      </c>
      <c r="Z269" s="197">
        <v>0</v>
      </c>
      <c r="AA269" s="197">
        <v>0</v>
      </c>
      <c r="AB269" s="197">
        <v>0</v>
      </c>
      <c r="AC269" s="197">
        <v>0</v>
      </c>
      <c r="AD269" s="197">
        <v>3</v>
      </c>
      <c r="AE269" s="197">
        <f t="shared" si="30"/>
        <v>398</v>
      </c>
    </row>
    <row r="270" spans="1:31" s="189" customFormat="1" ht="16.5">
      <c r="A270" s="190">
        <v>6</v>
      </c>
      <c r="B270" s="191">
        <v>19</v>
      </c>
      <c r="C270" s="202">
        <v>2</v>
      </c>
      <c r="D270" s="192" t="s">
        <v>384</v>
      </c>
      <c r="E270" s="192"/>
      <c r="F270" s="545">
        <v>1931</v>
      </c>
      <c r="G270" s="525" t="s">
        <v>33</v>
      </c>
      <c r="H270" s="193">
        <v>506</v>
      </c>
      <c r="I270" s="197">
        <v>75</v>
      </c>
      <c r="J270" s="197">
        <v>56</v>
      </c>
      <c r="K270" s="197">
        <v>10</v>
      </c>
      <c r="L270" s="197">
        <v>110</v>
      </c>
      <c r="M270" s="197">
        <v>0</v>
      </c>
      <c r="N270" s="197">
        <v>0</v>
      </c>
      <c r="O270" s="197">
        <v>3</v>
      </c>
      <c r="P270" s="197">
        <v>0</v>
      </c>
      <c r="Q270" s="197">
        <v>0</v>
      </c>
      <c r="R270" s="197">
        <v>64</v>
      </c>
      <c r="S270" s="197">
        <v>0</v>
      </c>
      <c r="T270" s="197">
        <v>35</v>
      </c>
      <c r="U270" s="199">
        <v>0</v>
      </c>
      <c r="V270" s="199">
        <v>1</v>
      </c>
      <c r="W270" s="199">
        <v>0</v>
      </c>
      <c r="X270" s="197">
        <v>0</v>
      </c>
      <c r="Y270" s="197">
        <v>0</v>
      </c>
      <c r="Z270" s="197">
        <v>0</v>
      </c>
      <c r="AA270" s="197">
        <v>0</v>
      </c>
      <c r="AB270" s="197">
        <v>0</v>
      </c>
      <c r="AC270" s="197">
        <v>0</v>
      </c>
      <c r="AD270" s="197">
        <v>0</v>
      </c>
      <c r="AE270" s="197">
        <f t="shared" si="30"/>
        <v>354</v>
      </c>
    </row>
    <row r="271" spans="1:31" s="189" customFormat="1" ht="16.5">
      <c r="A271" s="190">
        <v>7</v>
      </c>
      <c r="B271" s="191">
        <v>19</v>
      </c>
      <c r="C271" s="202">
        <v>2</v>
      </c>
      <c r="D271" s="192" t="s">
        <v>384</v>
      </c>
      <c r="E271" s="192"/>
      <c r="F271" s="545">
        <v>1931</v>
      </c>
      <c r="G271" s="525" t="s">
        <v>34</v>
      </c>
      <c r="H271" s="193">
        <v>506</v>
      </c>
      <c r="I271" s="197">
        <v>98</v>
      </c>
      <c r="J271" s="197">
        <v>59</v>
      </c>
      <c r="K271" s="197">
        <v>11</v>
      </c>
      <c r="L271" s="197">
        <v>95</v>
      </c>
      <c r="M271" s="197"/>
      <c r="N271" s="197">
        <v>2</v>
      </c>
      <c r="O271" s="197">
        <v>2</v>
      </c>
      <c r="P271" s="197">
        <v>0</v>
      </c>
      <c r="Q271" s="197">
        <v>2</v>
      </c>
      <c r="R271" s="197">
        <v>47</v>
      </c>
      <c r="S271" s="197">
        <v>0</v>
      </c>
      <c r="T271" s="197">
        <v>36</v>
      </c>
      <c r="U271" s="199">
        <v>1</v>
      </c>
      <c r="V271" s="199">
        <v>1</v>
      </c>
      <c r="W271" s="199">
        <v>0</v>
      </c>
      <c r="X271" s="197">
        <v>0</v>
      </c>
      <c r="Y271" s="197">
        <v>0</v>
      </c>
      <c r="Z271" s="197">
        <v>0</v>
      </c>
      <c r="AA271" s="197">
        <v>0</v>
      </c>
      <c r="AB271" s="197">
        <v>0</v>
      </c>
      <c r="AC271" s="197">
        <v>0</v>
      </c>
      <c r="AD271" s="197">
        <v>1</v>
      </c>
      <c r="AE271" s="197">
        <f t="shared" si="30"/>
        <v>355</v>
      </c>
    </row>
    <row r="272" spans="1:31" s="189" customFormat="1" ht="16.5">
      <c r="A272" s="190">
        <v>8</v>
      </c>
      <c r="B272" s="191">
        <v>19</v>
      </c>
      <c r="C272" s="202">
        <v>2</v>
      </c>
      <c r="D272" s="192" t="s">
        <v>384</v>
      </c>
      <c r="E272" s="192"/>
      <c r="F272" s="545">
        <v>1931</v>
      </c>
      <c r="G272" s="525" t="s">
        <v>35</v>
      </c>
      <c r="H272" s="193">
        <v>506</v>
      </c>
      <c r="I272" s="197">
        <v>71</v>
      </c>
      <c r="J272" s="197">
        <v>41</v>
      </c>
      <c r="K272" s="197">
        <v>8</v>
      </c>
      <c r="L272" s="197">
        <v>115</v>
      </c>
      <c r="M272" s="197">
        <v>0</v>
      </c>
      <c r="N272" s="197">
        <v>0</v>
      </c>
      <c r="O272" s="197">
        <v>8</v>
      </c>
      <c r="P272" s="197">
        <v>0</v>
      </c>
      <c r="Q272" s="197">
        <v>1</v>
      </c>
      <c r="R272" s="197">
        <v>49</v>
      </c>
      <c r="S272" s="197">
        <v>0</v>
      </c>
      <c r="T272" s="197">
        <v>52</v>
      </c>
      <c r="U272" s="199">
        <v>0</v>
      </c>
      <c r="V272" s="199">
        <v>0</v>
      </c>
      <c r="W272" s="199">
        <v>0</v>
      </c>
      <c r="X272" s="197">
        <v>0</v>
      </c>
      <c r="Y272" s="197">
        <v>0</v>
      </c>
      <c r="Z272" s="197">
        <v>0</v>
      </c>
      <c r="AA272" s="197">
        <v>0</v>
      </c>
      <c r="AB272" s="197">
        <v>0</v>
      </c>
      <c r="AC272" s="197">
        <v>0</v>
      </c>
      <c r="AD272" s="197">
        <v>2</v>
      </c>
      <c r="AE272" s="197">
        <f t="shared" si="30"/>
        <v>347</v>
      </c>
    </row>
    <row r="273" spans="1:31" s="189" customFormat="1" ht="16.5">
      <c r="A273" s="190">
        <v>9</v>
      </c>
      <c r="B273" s="191">
        <v>19</v>
      </c>
      <c r="C273" s="202">
        <v>2</v>
      </c>
      <c r="D273" s="192" t="s">
        <v>384</v>
      </c>
      <c r="E273" s="192"/>
      <c r="F273" s="545">
        <v>1932</v>
      </c>
      <c r="G273" s="525" t="s">
        <v>33</v>
      </c>
      <c r="H273" s="193">
        <v>572</v>
      </c>
      <c r="I273" s="197">
        <v>68</v>
      </c>
      <c r="J273" s="197">
        <v>68</v>
      </c>
      <c r="K273" s="197">
        <v>4</v>
      </c>
      <c r="L273" s="197">
        <v>86</v>
      </c>
      <c r="M273" s="197">
        <v>0</v>
      </c>
      <c r="N273" s="197">
        <v>0</v>
      </c>
      <c r="O273" s="197">
        <v>13</v>
      </c>
      <c r="P273" s="197">
        <v>0</v>
      </c>
      <c r="Q273" s="197">
        <v>3</v>
      </c>
      <c r="R273" s="197">
        <v>62</v>
      </c>
      <c r="S273" s="197">
        <v>0</v>
      </c>
      <c r="T273" s="197">
        <v>44</v>
      </c>
      <c r="U273" s="199">
        <v>0</v>
      </c>
      <c r="V273" s="199">
        <v>0</v>
      </c>
      <c r="W273" s="199">
        <v>0</v>
      </c>
      <c r="X273" s="197">
        <v>0</v>
      </c>
      <c r="Y273" s="197">
        <v>0</v>
      </c>
      <c r="Z273" s="197">
        <v>0</v>
      </c>
      <c r="AA273" s="197">
        <v>0</v>
      </c>
      <c r="AB273" s="197">
        <v>0</v>
      </c>
      <c r="AC273" s="197">
        <v>0</v>
      </c>
      <c r="AD273" s="197">
        <v>5</v>
      </c>
      <c r="AE273" s="197">
        <f t="shared" si="30"/>
        <v>353</v>
      </c>
    </row>
    <row r="274" spans="1:31" s="189" customFormat="1" ht="16.5">
      <c r="A274" s="190">
        <v>10</v>
      </c>
      <c r="B274" s="191">
        <v>19</v>
      </c>
      <c r="C274" s="202">
        <v>2</v>
      </c>
      <c r="D274" s="192" t="s">
        <v>384</v>
      </c>
      <c r="E274" s="192"/>
      <c r="F274" s="545">
        <v>1932</v>
      </c>
      <c r="G274" s="525" t="s">
        <v>34</v>
      </c>
      <c r="H274" s="193">
        <v>572</v>
      </c>
      <c r="I274" s="197"/>
      <c r="J274" s="197"/>
      <c r="K274" s="197"/>
      <c r="L274" s="197"/>
      <c r="M274" s="197"/>
      <c r="N274" s="197"/>
      <c r="O274" s="197"/>
      <c r="P274" s="197"/>
      <c r="Q274" s="197"/>
      <c r="R274" s="197"/>
      <c r="S274" s="197"/>
      <c r="T274" s="197"/>
      <c r="U274" s="199"/>
      <c r="V274" s="199"/>
      <c r="W274" s="199"/>
      <c r="X274" s="197"/>
      <c r="Y274" s="197"/>
      <c r="Z274" s="197"/>
      <c r="AA274" s="197"/>
      <c r="AB274" s="197"/>
      <c r="AC274" s="197"/>
      <c r="AD274" s="197"/>
      <c r="AE274" s="197">
        <f t="shared" si="30"/>
        <v>0</v>
      </c>
    </row>
    <row r="275" spans="1:31" s="189" customFormat="1" ht="16.5">
      <c r="C275" s="203" t="s">
        <v>65</v>
      </c>
      <c r="D275" s="688" t="s">
        <v>66</v>
      </c>
      <c r="E275" s="688"/>
      <c r="F275" s="206"/>
      <c r="G275" s="206"/>
      <c r="H275" s="205">
        <f t="shared" ref="H275:AE275" si="31">SUM(H265:H274)</f>
        <v>5705</v>
      </c>
      <c r="I275" s="205">
        <f>SUM(I265:I274)</f>
        <v>845</v>
      </c>
      <c r="J275" s="205">
        <f t="shared" si="31"/>
        <v>625</v>
      </c>
      <c r="K275" s="205">
        <f t="shared" si="31"/>
        <v>49</v>
      </c>
      <c r="L275" s="205">
        <f t="shared" si="31"/>
        <v>949</v>
      </c>
      <c r="M275" s="205">
        <f t="shared" si="31"/>
        <v>0</v>
      </c>
      <c r="N275" s="205">
        <f t="shared" si="31"/>
        <v>3</v>
      </c>
      <c r="O275" s="205">
        <f t="shared" si="31"/>
        <v>50</v>
      </c>
      <c r="P275" s="205">
        <f t="shared" si="31"/>
        <v>0</v>
      </c>
      <c r="Q275" s="205">
        <f t="shared" si="31"/>
        <v>22</v>
      </c>
      <c r="R275" s="205">
        <f t="shared" si="31"/>
        <v>601</v>
      </c>
      <c r="S275" s="205">
        <f t="shared" si="31"/>
        <v>0</v>
      </c>
      <c r="T275" s="205">
        <f t="shared" si="31"/>
        <v>418</v>
      </c>
      <c r="U275" s="205">
        <f t="shared" si="31"/>
        <v>7</v>
      </c>
      <c r="V275" s="205">
        <f t="shared" si="31"/>
        <v>8</v>
      </c>
      <c r="W275" s="205">
        <f t="shared" si="31"/>
        <v>0</v>
      </c>
      <c r="X275" s="205">
        <f t="shared" si="31"/>
        <v>0</v>
      </c>
      <c r="Y275" s="205">
        <f t="shared" si="31"/>
        <v>0</v>
      </c>
      <c r="Z275" s="205">
        <f t="shared" si="31"/>
        <v>0</v>
      </c>
      <c r="AA275" s="205">
        <f t="shared" si="31"/>
        <v>0</v>
      </c>
      <c r="AB275" s="205">
        <f t="shared" si="31"/>
        <v>0</v>
      </c>
      <c r="AC275" s="205">
        <f t="shared" si="31"/>
        <v>0</v>
      </c>
      <c r="AD275" s="205">
        <f t="shared" si="31"/>
        <v>16</v>
      </c>
      <c r="AE275" s="205">
        <f t="shared" si="31"/>
        <v>3593</v>
      </c>
    </row>
    <row r="276" spans="1:31" s="189" customFormat="1" ht="16.5">
      <c r="F276" s="200"/>
      <c r="G276" s="200"/>
    </row>
    <row r="277" spans="1:31" s="189" customFormat="1" ht="16.5">
      <c r="C277" s="203" t="s">
        <v>67</v>
      </c>
      <c r="D277" s="689" t="s">
        <v>68</v>
      </c>
      <c r="E277" s="690"/>
      <c r="F277" s="690"/>
      <c r="G277" s="691"/>
      <c r="H277" s="204" t="s">
        <v>8</v>
      </c>
      <c r="I277" s="196" t="s">
        <v>9</v>
      </c>
      <c r="J277" s="196" t="s">
        <v>10</v>
      </c>
      <c r="K277" s="196" t="s">
        <v>11</v>
      </c>
      <c r="L277" s="196" t="s">
        <v>12</v>
      </c>
      <c r="M277" s="196" t="s">
        <v>13</v>
      </c>
      <c r="N277" s="196" t="s">
        <v>14</v>
      </c>
      <c r="O277" s="196" t="s">
        <v>15</v>
      </c>
      <c r="P277" s="196" t="s">
        <v>16</v>
      </c>
      <c r="Q277" s="196" t="s">
        <v>17</v>
      </c>
      <c r="R277" s="196" t="s">
        <v>18</v>
      </c>
      <c r="S277" s="196" t="s">
        <v>19</v>
      </c>
      <c r="T277" s="196" t="s">
        <v>20</v>
      </c>
      <c r="U277" s="196" t="s">
        <v>24</v>
      </c>
      <c r="V277" s="196" t="s">
        <v>25</v>
      </c>
      <c r="W277" s="196" t="s">
        <v>26</v>
      </c>
      <c r="X277" s="196" t="s">
        <v>27</v>
      </c>
      <c r="Y277" s="196" t="s">
        <v>28</v>
      </c>
      <c r="Z277" s="196" t="s">
        <v>29</v>
      </c>
      <c r="AA277" s="196" t="s">
        <v>30</v>
      </c>
      <c r="AB277" s="196" t="s">
        <v>31</v>
      </c>
    </row>
    <row r="278" spans="1:31" s="189" customFormat="1" ht="16.5">
      <c r="D278" s="692"/>
      <c r="E278" s="693"/>
      <c r="F278" s="693"/>
      <c r="G278" s="694"/>
      <c r="H278" s="197">
        <f>H275</f>
        <v>5705</v>
      </c>
      <c r="I278" s="197">
        <f>I275+4</f>
        <v>849</v>
      </c>
      <c r="J278" s="197">
        <f>J275+4</f>
        <v>629</v>
      </c>
      <c r="K278" s="197">
        <f>K275+3</f>
        <v>52</v>
      </c>
      <c r="L278" s="197">
        <f>L275+4</f>
        <v>953</v>
      </c>
      <c r="M278" s="197">
        <f t="shared" ref="M278:T278" si="32">M275</f>
        <v>0</v>
      </c>
      <c r="N278" s="197">
        <f t="shared" si="32"/>
        <v>3</v>
      </c>
      <c r="O278" s="197">
        <f t="shared" si="32"/>
        <v>50</v>
      </c>
      <c r="P278" s="197">
        <f t="shared" si="32"/>
        <v>0</v>
      </c>
      <c r="Q278" s="197">
        <f t="shared" si="32"/>
        <v>22</v>
      </c>
      <c r="R278" s="197">
        <f t="shared" si="32"/>
        <v>601</v>
      </c>
      <c r="S278" s="197">
        <f t="shared" si="32"/>
        <v>0</v>
      </c>
      <c r="T278" s="197">
        <f t="shared" si="32"/>
        <v>418</v>
      </c>
      <c r="U278" s="197">
        <f>X265</f>
        <v>0</v>
      </c>
      <c r="V278" s="197">
        <f>Y265</f>
        <v>0</v>
      </c>
      <c r="W278" s="197">
        <f>Z265</f>
        <v>0</v>
      </c>
      <c r="X278" s="197">
        <f>AA265</f>
        <v>0</v>
      </c>
      <c r="Y278" s="197">
        <f>AB265</f>
        <v>0</v>
      </c>
      <c r="Z278" s="197">
        <f>AC275</f>
        <v>0</v>
      </c>
      <c r="AA278" s="197">
        <f>AD275</f>
        <v>16</v>
      </c>
      <c r="AB278" s="197">
        <f>SUM(I278:AA278)</f>
        <v>3593</v>
      </c>
    </row>
    <row r="279" spans="1:31" s="189" customFormat="1" ht="16.5">
      <c r="F279" s="200"/>
      <c r="G279" s="200"/>
    </row>
    <row r="280" spans="1:31" s="189" customFormat="1" ht="30.75" customHeight="1">
      <c r="C280" s="203" t="s">
        <v>69</v>
      </c>
      <c r="D280" s="695" t="s">
        <v>70</v>
      </c>
      <c r="E280" s="695"/>
      <c r="F280" s="695"/>
      <c r="G280" s="695"/>
      <c r="H280" s="204" t="s">
        <v>8</v>
      </c>
      <c r="I280" s="696" t="s">
        <v>71</v>
      </c>
      <c r="J280" s="696"/>
      <c r="K280" s="696" t="s">
        <v>72</v>
      </c>
      <c r="L280" s="696"/>
      <c r="M280" s="196" t="s">
        <v>13</v>
      </c>
      <c r="N280" s="196" t="s">
        <v>14</v>
      </c>
      <c r="O280" s="196" t="s">
        <v>15</v>
      </c>
      <c r="P280" s="196" t="s">
        <v>16</v>
      </c>
      <c r="Q280" s="196" t="s">
        <v>17</v>
      </c>
      <c r="R280" s="196" t="s">
        <v>18</v>
      </c>
      <c r="S280" s="196" t="s">
        <v>19</v>
      </c>
      <c r="T280" s="196" t="s">
        <v>20</v>
      </c>
      <c r="U280" s="196" t="s">
        <v>24</v>
      </c>
      <c r="V280" s="196" t="s">
        <v>25</v>
      </c>
      <c r="W280" s="196" t="s">
        <v>26</v>
      </c>
      <c r="X280" s="196" t="s">
        <v>27</v>
      </c>
      <c r="Y280" s="196" t="s">
        <v>28</v>
      </c>
      <c r="Z280" s="196" t="s">
        <v>29</v>
      </c>
      <c r="AA280" s="196" t="s">
        <v>30</v>
      </c>
      <c r="AB280" s="196" t="s">
        <v>31</v>
      </c>
    </row>
    <row r="281" spans="1:31" s="189" customFormat="1" ht="16.5">
      <c r="D281" s="695"/>
      <c r="E281" s="695"/>
      <c r="F281" s="695"/>
      <c r="G281" s="695"/>
      <c r="H281" s="197">
        <f>H275</f>
        <v>5705</v>
      </c>
      <c r="I281" s="697">
        <f>I278+K278</f>
        <v>901</v>
      </c>
      <c r="J281" s="697"/>
      <c r="K281" s="697">
        <f>J278+L278</f>
        <v>1582</v>
      </c>
      <c r="L281" s="697"/>
      <c r="M281" s="197">
        <f>M278</f>
        <v>0</v>
      </c>
      <c r="N281" s="197">
        <f t="shared" ref="N281:R281" si="33">N278</f>
        <v>3</v>
      </c>
      <c r="O281" s="197">
        <f t="shared" si="33"/>
        <v>50</v>
      </c>
      <c r="P281" s="197">
        <f t="shared" si="33"/>
        <v>0</v>
      </c>
      <c r="Q281" s="197">
        <f t="shared" si="33"/>
        <v>22</v>
      </c>
      <c r="R281" s="197">
        <f t="shared" si="33"/>
        <v>601</v>
      </c>
      <c r="S281" s="197" t="s">
        <v>799</v>
      </c>
      <c r="T281" s="197">
        <f>T278</f>
        <v>418</v>
      </c>
      <c r="U281" s="197" t="s">
        <v>799</v>
      </c>
      <c r="V281" s="294" t="s">
        <v>799</v>
      </c>
      <c r="W281" s="294" t="s">
        <v>799</v>
      </c>
      <c r="X281" s="294" t="s">
        <v>799</v>
      </c>
      <c r="Y281" s="294" t="s">
        <v>799</v>
      </c>
      <c r="Z281" s="197">
        <f>Z278</f>
        <v>0</v>
      </c>
      <c r="AA281" s="197">
        <f>AA278</f>
        <v>16</v>
      </c>
      <c r="AB281" s="197">
        <f>SUM(I281:AA281)</f>
        <v>3593</v>
      </c>
    </row>
    <row r="283" spans="1:31" ht="16.5">
      <c r="A283" s="658" t="s">
        <v>828</v>
      </c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0"/>
      <c r="P283" s="660"/>
      <c r="Q283" s="660"/>
      <c r="R283" s="660"/>
      <c r="S283" s="660"/>
      <c r="T283" s="660"/>
      <c r="U283" s="660"/>
      <c r="V283" s="660"/>
      <c r="W283" s="660"/>
      <c r="X283" s="660"/>
      <c r="Y283" s="660"/>
      <c r="Z283" s="660"/>
      <c r="AA283" s="660"/>
      <c r="AB283" s="660"/>
    </row>
  </sheetData>
  <mergeCells count="49">
    <mergeCell ref="D255:E255"/>
    <mergeCell ref="D257:G258"/>
    <mergeCell ref="D260:G261"/>
    <mergeCell ref="I260:J260"/>
    <mergeCell ref="K260:L260"/>
    <mergeCell ref="I261:J261"/>
    <mergeCell ref="K261:L261"/>
    <mergeCell ref="D227:E227"/>
    <mergeCell ref="D229:G230"/>
    <mergeCell ref="D232:G233"/>
    <mergeCell ref="I232:J232"/>
    <mergeCell ref="K232:L232"/>
    <mergeCell ref="I233:J233"/>
    <mergeCell ref="K233:L233"/>
    <mergeCell ref="D74:E74"/>
    <mergeCell ref="D76:G77"/>
    <mergeCell ref="D79:G80"/>
    <mergeCell ref="I79:J79"/>
    <mergeCell ref="K79:L79"/>
    <mergeCell ref="I80:J80"/>
    <mergeCell ref="K80:L80"/>
    <mergeCell ref="D191:E191"/>
    <mergeCell ref="D193:G194"/>
    <mergeCell ref="D196:G197"/>
    <mergeCell ref="I196:J196"/>
    <mergeCell ref="K196:L196"/>
    <mergeCell ref="I197:J197"/>
    <mergeCell ref="K197:L197"/>
    <mergeCell ref="D275:E275"/>
    <mergeCell ref="D277:G278"/>
    <mergeCell ref="D280:G281"/>
    <mergeCell ref="I280:J280"/>
    <mergeCell ref="K280:L280"/>
    <mergeCell ref="I281:J281"/>
    <mergeCell ref="K281:L281"/>
    <mergeCell ref="D242:E242"/>
    <mergeCell ref="D244:G245"/>
    <mergeCell ref="D247:G248"/>
    <mergeCell ref="I247:J247"/>
    <mergeCell ref="K247:L247"/>
    <mergeCell ref="I248:J248"/>
    <mergeCell ref="K248:L248"/>
    <mergeCell ref="D27:E27"/>
    <mergeCell ref="D29:G30"/>
    <mergeCell ref="D32:G33"/>
    <mergeCell ref="I32:J32"/>
    <mergeCell ref="K32:L32"/>
    <mergeCell ref="I33:J33"/>
    <mergeCell ref="K33:L33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4"/>
  <sheetViews>
    <sheetView topLeftCell="H1" workbookViewId="0">
      <pane ySplit="1" topLeftCell="A24" activePane="bottomLeft" state="frozen"/>
      <selection activeCell="I281" sqref="I281:J281"/>
      <selection pane="bottomLeft" activeCell="H71" sqref="H71"/>
    </sheetView>
  </sheetViews>
  <sheetFormatPr baseColWidth="10" defaultRowHeight="16.5"/>
  <cols>
    <col min="1" max="1" width="4" style="286" bestFit="1" customWidth="1"/>
    <col min="2" max="2" width="6" style="286" bestFit="1" customWidth="1"/>
    <col min="3" max="3" width="4.42578125" style="286" bestFit="1" customWidth="1"/>
    <col min="4" max="4" width="17" style="286" customWidth="1"/>
    <col min="5" max="5" width="5.28515625" style="286" customWidth="1"/>
    <col min="6" max="6" width="9.140625" style="286" bestFit="1" customWidth="1"/>
    <col min="7" max="7" width="21.28515625" style="286" customWidth="1"/>
    <col min="8" max="8" width="11.5703125" style="286" bestFit="1" customWidth="1"/>
    <col min="9" max="9" width="5" style="286" bestFit="1" customWidth="1"/>
    <col min="10" max="11" width="6" style="286" bestFit="1" customWidth="1"/>
    <col min="12" max="12" width="5.85546875" style="286" bestFit="1" customWidth="1"/>
    <col min="13" max="13" width="5" style="286" customWidth="1"/>
    <col min="14" max="15" width="5" style="286" bestFit="1" customWidth="1"/>
    <col min="16" max="16" width="4.7109375" style="286" bestFit="1" customWidth="1"/>
    <col min="17" max="17" width="4.5703125" style="286" bestFit="1" customWidth="1"/>
    <col min="18" max="18" width="9" style="286" bestFit="1" customWidth="1"/>
    <col min="19" max="19" width="4.42578125" style="286" bestFit="1" customWidth="1"/>
    <col min="20" max="20" width="4.5703125" style="286" bestFit="1" customWidth="1"/>
    <col min="21" max="21" width="9" style="286" bestFit="1" customWidth="1"/>
    <col min="22" max="22" width="9.42578125" style="286" bestFit="1" customWidth="1"/>
    <col min="23" max="23" width="8.85546875" style="286" bestFit="1" customWidth="1"/>
    <col min="24" max="25" width="6.140625" style="286" bestFit="1" customWidth="1"/>
    <col min="26" max="26" width="6.140625" style="286" customWidth="1"/>
    <col min="27" max="27" width="4.7109375" style="286" customWidth="1"/>
    <col min="28" max="28" width="8.140625" style="286" customWidth="1"/>
    <col min="29" max="29" width="11.7109375" style="286" bestFit="1" customWidth="1"/>
    <col min="30" max="30" width="7.28515625" style="286" bestFit="1" customWidth="1"/>
    <col min="31" max="31" width="8.28515625" style="286" customWidth="1"/>
    <col min="32" max="32" width="11.7109375" style="286" bestFit="1" customWidth="1"/>
    <col min="33" max="16384" width="11.42578125" style="286"/>
  </cols>
  <sheetData>
    <row r="1" spans="1:31">
      <c r="A1" s="611" t="s">
        <v>1</v>
      </c>
      <c r="B1" s="612" t="s">
        <v>2</v>
      </c>
      <c r="C1" s="613" t="s">
        <v>3</v>
      </c>
      <c r="D1" s="611" t="s">
        <v>4</v>
      </c>
      <c r="E1" s="611" t="s">
        <v>5</v>
      </c>
      <c r="F1" s="614" t="s">
        <v>6</v>
      </c>
      <c r="G1" s="614" t="s">
        <v>7</v>
      </c>
      <c r="H1" s="614" t="s">
        <v>8</v>
      </c>
      <c r="I1" s="571" t="s">
        <v>9</v>
      </c>
      <c r="J1" s="571" t="s">
        <v>10</v>
      </c>
      <c r="K1" s="571" t="s">
        <v>11</v>
      </c>
      <c r="L1" s="571" t="s">
        <v>12</v>
      </c>
      <c r="M1" s="571" t="s">
        <v>13</v>
      </c>
      <c r="N1" s="571" t="s">
        <v>14</v>
      </c>
      <c r="O1" s="571" t="s">
        <v>15</v>
      </c>
      <c r="P1" s="571" t="s">
        <v>16</v>
      </c>
      <c r="Q1" s="571" t="s">
        <v>17</v>
      </c>
      <c r="R1" s="571" t="s">
        <v>18</v>
      </c>
      <c r="S1" s="571" t="s">
        <v>19</v>
      </c>
      <c r="T1" s="571" t="s">
        <v>20</v>
      </c>
      <c r="U1" s="615" t="s">
        <v>21</v>
      </c>
      <c r="V1" s="615" t="s">
        <v>22</v>
      </c>
      <c r="W1" s="615" t="s">
        <v>23</v>
      </c>
      <c r="X1" s="571" t="s">
        <v>24</v>
      </c>
      <c r="Y1" s="571" t="s">
        <v>25</v>
      </c>
      <c r="Z1" s="571" t="s">
        <v>26</v>
      </c>
      <c r="AA1" s="571" t="s">
        <v>27</v>
      </c>
      <c r="AB1" s="571" t="s">
        <v>28</v>
      </c>
      <c r="AC1" s="571" t="s">
        <v>29</v>
      </c>
      <c r="AD1" s="571" t="s">
        <v>30</v>
      </c>
      <c r="AE1" s="571" t="s">
        <v>31</v>
      </c>
    </row>
    <row r="2" spans="1:31">
      <c r="A2" s="287">
        <v>1</v>
      </c>
      <c r="B2" s="288">
        <v>20</v>
      </c>
      <c r="C2" s="299">
        <v>30</v>
      </c>
      <c r="D2" s="289" t="s">
        <v>723</v>
      </c>
      <c r="E2" s="289"/>
      <c r="F2" s="298">
        <v>180</v>
      </c>
      <c r="G2" s="289" t="s">
        <v>33</v>
      </c>
      <c r="H2" s="290">
        <v>440</v>
      </c>
      <c r="I2" s="294">
        <v>0</v>
      </c>
      <c r="J2" s="294">
        <v>63</v>
      </c>
      <c r="K2" s="294">
        <v>8</v>
      </c>
      <c r="L2" s="294">
        <v>0</v>
      </c>
      <c r="M2" s="294">
        <v>4</v>
      </c>
      <c r="N2" s="294">
        <v>1</v>
      </c>
      <c r="O2" s="294">
        <v>86</v>
      </c>
      <c r="P2" s="294"/>
      <c r="Q2" s="294"/>
      <c r="R2" s="294">
        <v>178</v>
      </c>
      <c r="S2" s="294"/>
      <c r="T2" s="294"/>
      <c r="U2" s="296">
        <v>0</v>
      </c>
      <c r="V2" s="296">
        <v>3</v>
      </c>
      <c r="W2" s="296"/>
      <c r="X2" s="294"/>
      <c r="Y2" s="294"/>
      <c r="Z2" s="294"/>
      <c r="AA2" s="294"/>
      <c r="AB2" s="294"/>
      <c r="AC2" s="294">
        <v>0</v>
      </c>
      <c r="AD2" s="294">
        <v>6</v>
      </c>
      <c r="AE2" s="294">
        <f t="shared" ref="AE2:AE15" si="0">SUM(I2:AD2)</f>
        <v>349</v>
      </c>
    </row>
    <row r="3" spans="1:31">
      <c r="A3" s="287">
        <v>2</v>
      </c>
      <c r="B3" s="288">
        <v>20</v>
      </c>
      <c r="C3" s="299">
        <v>30</v>
      </c>
      <c r="D3" s="289" t="s">
        <v>723</v>
      </c>
      <c r="E3" s="289"/>
      <c r="F3" s="298">
        <v>180</v>
      </c>
      <c r="G3" s="289" t="s">
        <v>34</v>
      </c>
      <c r="H3" s="290">
        <v>440</v>
      </c>
      <c r="I3" s="294">
        <v>0</v>
      </c>
      <c r="J3" s="294">
        <v>60</v>
      </c>
      <c r="K3" s="294">
        <v>8</v>
      </c>
      <c r="L3" s="294">
        <v>0</v>
      </c>
      <c r="M3" s="294">
        <v>2</v>
      </c>
      <c r="N3" s="294">
        <v>0</v>
      </c>
      <c r="O3" s="294">
        <v>92</v>
      </c>
      <c r="P3" s="294"/>
      <c r="Q3" s="294"/>
      <c r="R3" s="294">
        <v>185</v>
      </c>
      <c r="S3" s="294"/>
      <c r="T3" s="294"/>
      <c r="U3" s="296">
        <v>0</v>
      </c>
      <c r="V3" s="296">
        <v>0</v>
      </c>
      <c r="W3" s="296"/>
      <c r="X3" s="294"/>
      <c r="Y3" s="294"/>
      <c r="Z3" s="294"/>
      <c r="AA3" s="294"/>
      <c r="AB3" s="294"/>
      <c r="AC3" s="294">
        <v>0</v>
      </c>
      <c r="AD3" s="294">
        <v>5</v>
      </c>
      <c r="AE3" s="294">
        <f t="shared" si="0"/>
        <v>352</v>
      </c>
    </row>
    <row r="4" spans="1:31">
      <c r="A4" s="287">
        <v>3</v>
      </c>
      <c r="B4" s="288">
        <v>20</v>
      </c>
      <c r="C4" s="299">
        <v>30</v>
      </c>
      <c r="D4" s="289" t="s">
        <v>723</v>
      </c>
      <c r="E4" s="289"/>
      <c r="F4" s="298">
        <v>181</v>
      </c>
      <c r="G4" s="289" t="s">
        <v>33</v>
      </c>
      <c r="H4" s="290">
        <v>435</v>
      </c>
      <c r="I4" s="294">
        <v>1</v>
      </c>
      <c r="J4" s="294">
        <v>92</v>
      </c>
      <c r="K4" s="294">
        <v>9</v>
      </c>
      <c r="L4" s="294">
        <v>0</v>
      </c>
      <c r="M4" s="294">
        <v>3</v>
      </c>
      <c r="N4" s="294">
        <v>0</v>
      </c>
      <c r="O4" s="294">
        <v>104</v>
      </c>
      <c r="P4" s="294"/>
      <c r="Q4" s="294"/>
      <c r="R4" s="294">
        <v>140</v>
      </c>
      <c r="S4" s="294"/>
      <c r="T4" s="294"/>
      <c r="U4" s="296">
        <v>0</v>
      </c>
      <c r="V4" s="296">
        <v>1</v>
      </c>
      <c r="W4" s="296"/>
      <c r="X4" s="294"/>
      <c r="Y4" s="294"/>
      <c r="Z4" s="294"/>
      <c r="AA4" s="294"/>
      <c r="AB4" s="294"/>
      <c r="AC4" s="294">
        <v>0</v>
      </c>
      <c r="AD4" s="294">
        <v>1</v>
      </c>
      <c r="AE4" s="294">
        <f t="shared" si="0"/>
        <v>351</v>
      </c>
    </row>
    <row r="5" spans="1:31">
      <c r="A5" s="287">
        <v>4</v>
      </c>
      <c r="B5" s="288">
        <v>20</v>
      </c>
      <c r="C5" s="299">
        <v>30</v>
      </c>
      <c r="D5" s="289" t="s">
        <v>723</v>
      </c>
      <c r="E5" s="289"/>
      <c r="F5" s="298">
        <v>181</v>
      </c>
      <c r="G5" s="289" t="s">
        <v>34</v>
      </c>
      <c r="H5" s="290">
        <v>435</v>
      </c>
      <c r="I5" s="294">
        <v>2</v>
      </c>
      <c r="J5" s="294">
        <v>138</v>
      </c>
      <c r="K5" s="294">
        <v>3</v>
      </c>
      <c r="L5" s="294">
        <v>1</v>
      </c>
      <c r="M5" s="294">
        <v>3</v>
      </c>
      <c r="N5" s="294">
        <v>2</v>
      </c>
      <c r="O5" s="294">
        <v>93</v>
      </c>
      <c r="P5" s="294"/>
      <c r="Q5" s="294"/>
      <c r="R5" s="294">
        <v>109</v>
      </c>
      <c r="S5" s="294"/>
      <c r="T5" s="294"/>
      <c r="U5" s="296">
        <v>0</v>
      </c>
      <c r="V5" s="296">
        <v>0</v>
      </c>
      <c r="W5" s="296"/>
      <c r="X5" s="294"/>
      <c r="Y5" s="294"/>
      <c r="Z5" s="294"/>
      <c r="AA5" s="294"/>
      <c r="AB5" s="294"/>
      <c r="AC5" s="294">
        <v>0</v>
      </c>
      <c r="AD5" s="294">
        <v>2</v>
      </c>
      <c r="AE5" s="294">
        <f t="shared" si="0"/>
        <v>353</v>
      </c>
    </row>
    <row r="6" spans="1:31">
      <c r="A6" s="287">
        <v>5</v>
      </c>
      <c r="B6" s="288">
        <v>20</v>
      </c>
      <c r="C6" s="299">
        <v>30</v>
      </c>
      <c r="D6" s="289" t="s">
        <v>723</v>
      </c>
      <c r="E6" s="289"/>
      <c r="F6" s="298">
        <v>182</v>
      </c>
      <c r="G6" s="289" t="s">
        <v>33</v>
      </c>
      <c r="H6" s="290">
        <v>468</v>
      </c>
      <c r="I6" s="294">
        <v>0</v>
      </c>
      <c r="J6" s="294">
        <v>109</v>
      </c>
      <c r="K6" s="294">
        <v>17</v>
      </c>
      <c r="L6" s="294">
        <v>0</v>
      </c>
      <c r="M6" s="294">
        <v>2</v>
      </c>
      <c r="N6" s="294">
        <v>1</v>
      </c>
      <c r="O6" s="294">
        <v>146</v>
      </c>
      <c r="P6" s="294"/>
      <c r="Q6" s="294"/>
      <c r="R6" s="294">
        <v>110</v>
      </c>
      <c r="S6" s="294"/>
      <c r="T6" s="294"/>
      <c r="U6" s="296">
        <v>0</v>
      </c>
      <c r="V6" s="296">
        <v>5</v>
      </c>
      <c r="W6" s="296"/>
      <c r="X6" s="294"/>
      <c r="Y6" s="294"/>
      <c r="Z6" s="294"/>
      <c r="AA6" s="294"/>
      <c r="AB6" s="294"/>
      <c r="AC6" s="294">
        <v>0</v>
      </c>
      <c r="AD6" s="294">
        <v>5</v>
      </c>
      <c r="AE6" s="294">
        <f t="shared" si="0"/>
        <v>395</v>
      </c>
    </row>
    <row r="7" spans="1:31">
      <c r="A7" s="287">
        <v>6</v>
      </c>
      <c r="B7" s="288">
        <v>20</v>
      </c>
      <c r="C7" s="299">
        <v>30</v>
      </c>
      <c r="D7" s="289" t="s">
        <v>723</v>
      </c>
      <c r="E7" s="289"/>
      <c r="F7" s="298">
        <v>182</v>
      </c>
      <c r="G7" s="289" t="s">
        <v>34</v>
      </c>
      <c r="H7" s="290">
        <v>468</v>
      </c>
      <c r="I7" s="294">
        <v>0</v>
      </c>
      <c r="J7" s="294">
        <v>100</v>
      </c>
      <c r="K7" s="294">
        <v>10</v>
      </c>
      <c r="L7" s="294">
        <v>3</v>
      </c>
      <c r="M7" s="294">
        <v>3</v>
      </c>
      <c r="N7" s="294">
        <v>0</v>
      </c>
      <c r="O7" s="294">
        <v>132</v>
      </c>
      <c r="P7" s="294"/>
      <c r="Q7" s="294"/>
      <c r="R7" s="294">
        <v>137</v>
      </c>
      <c r="S7" s="294"/>
      <c r="T7" s="294"/>
      <c r="U7" s="296">
        <v>0</v>
      </c>
      <c r="V7" s="296">
        <v>5</v>
      </c>
      <c r="W7" s="296"/>
      <c r="X7" s="294"/>
      <c r="Y7" s="294"/>
      <c r="Z7" s="294"/>
      <c r="AA7" s="294"/>
      <c r="AB7" s="294"/>
      <c r="AC7" s="294">
        <v>0</v>
      </c>
      <c r="AD7" s="294">
        <v>7</v>
      </c>
      <c r="AE7" s="294">
        <f t="shared" si="0"/>
        <v>397</v>
      </c>
    </row>
    <row r="8" spans="1:31">
      <c r="A8" s="287">
        <v>7</v>
      </c>
      <c r="B8" s="288">
        <v>20</v>
      </c>
      <c r="C8" s="299">
        <v>30</v>
      </c>
      <c r="D8" s="289" t="s">
        <v>723</v>
      </c>
      <c r="E8" s="289"/>
      <c r="F8" s="298">
        <v>183</v>
      </c>
      <c r="G8" s="289" t="s">
        <v>33</v>
      </c>
      <c r="H8" s="290">
        <v>576</v>
      </c>
      <c r="I8" s="294">
        <v>4</v>
      </c>
      <c r="J8" s="294">
        <v>125</v>
      </c>
      <c r="K8" s="294">
        <v>30</v>
      </c>
      <c r="L8" s="294">
        <v>3</v>
      </c>
      <c r="M8" s="294">
        <v>4</v>
      </c>
      <c r="N8" s="294">
        <v>0</v>
      </c>
      <c r="O8" s="294">
        <v>135</v>
      </c>
      <c r="P8" s="294"/>
      <c r="Q8" s="294"/>
      <c r="R8" s="294">
        <v>99</v>
      </c>
      <c r="S8" s="294"/>
      <c r="T8" s="294"/>
      <c r="U8" s="296">
        <v>4</v>
      </c>
      <c r="V8" s="296">
        <v>0</v>
      </c>
      <c r="W8" s="296"/>
      <c r="X8" s="294"/>
      <c r="Y8" s="294"/>
      <c r="Z8" s="294"/>
      <c r="AA8" s="294"/>
      <c r="AB8" s="294"/>
      <c r="AC8" s="294">
        <v>0</v>
      </c>
      <c r="AD8" s="294">
        <v>15</v>
      </c>
      <c r="AE8" s="294">
        <f t="shared" si="0"/>
        <v>419</v>
      </c>
    </row>
    <row r="9" spans="1:31">
      <c r="A9" s="287">
        <v>8</v>
      </c>
      <c r="B9" s="288">
        <v>20</v>
      </c>
      <c r="C9" s="299">
        <v>30</v>
      </c>
      <c r="D9" s="289" t="s">
        <v>723</v>
      </c>
      <c r="E9" s="289"/>
      <c r="F9" s="298">
        <v>183</v>
      </c>
      <c r="G9" s="289" t="s">
        <v>34</v>
      </c>
      <c r="H9" s="290">
        <v>575</v>
      </c>
      <c r="I9" s="294">
        <v>1</v>
      </c>
      <c r="J9" s="294">
        <v>114</v>
      </c>
      <c r="K9" s="294">
        <v>21</v>
      </c>
      <c r="L9" s="294">
        <v>3</v>
      </c>
      <c r="M9" s="294">
        <v>5</v>
      </c>
      <c r="N9" s="294">
        <v>2</v>
      </c>
      <c r="O9" s="294">
        <v>150</v>
      </c>
      <c r="P9" s="294"/>
      <c r="Q9" s="294"/>
      <c r="R9" s="294">
        <v>133</v>
      </c>
      <c r="S9" s="294"/>
      <c r="T9" s="294"/>
      <c r="U9" s="296">
        <v>1</v>
      </c>
      <c r="V9" s="296">
        <v>2</v>
      </c>
      <c r="W9" s="296"/>
      <c r="X9" s="294"/>
      <c r="Y9" s="294"/>
      <c r="Z9" s="294"/>
      <c r="AA9" s="294"/>
      <c r="AB9" s="294"/>
      <c r="AC9" s="294">
        <v>0</v>
      </c>
      <c r="AD9" s="294">
        <v>4</v>
      </c>
      <c r="AE9" s="294">
        <f t="shared" si="0"/>
        <v>436</v>
      </c>
    </row>
    <row r="10" spans="1:31">
      <c r="A10" s="287">
        <v>9</v>
      </c>
      <c r="B10" s="288">
        <v>20</v>
      </c>
      <c r="C10" s="299">
        <v>30</v>
      </c>
      <c r="D10" s="289" t="s">
        <v>723</v>
      </c>
      <c r="E10" s="289"/>
      <c r="F10" s="298">
        <v>184</v>
      </c>
      <c r="G10" s="289" t="s">
        <v>33</v>
      </c>
      <c r="H10" s="290">
        <v>504</v>
      </c>
      <c r="I10" s="294">
        <v>3</v>
      </c>
      <c r="J10" s="294">
        <v>81</v>
      </c>
      <c r="K10" s="294">
        <v>13</v>
      </c>
      <c r="L10" s="294">
        <v>3</v>
      </c>
      <c r="M10" s="294">
        <v>3</v>
      </c>
      <c r="N10" s="294">
        <v>0</v>
      </c>
      <c r="O10" s="294">
        <v>141</v>
      </c>
      <c r="P10" s="294"/>
      <c r="Q10" s="294"/>
      <c r="R10" s="294">
        <v>129</v>
      </c>
      <c r="S10" s="294"/>
      <c r="T10" s="294"/>
      <c r="U10" s="296">
        <v>1</v>
      </c>
      <c r="V10" s="296">
        <v>0</v>
      </c>
      <c r="W10" s="296"/>
      <c r="X10" s="294"/>
      <c r="Y10" s="294"/>
      <c r="Z10" s="294"/>
      <c r="AA10" s="294"/>
      <c r="AB10" s="294"/>
      <c r="AC10" s="294">
        <v>0</v>
      </c>
      <c r="AD10" s="294">
        <v>8</v>
      </c>
      <c r="AE10" s="294">
        <f t="shared" si="0"/>
        <v>382</v>
      </c>
    </row>
    <row r="11" spans="1:31">
      <c r="A11" s="287">
        <v>10</v>
      </c>
      <c r="B11" s="288">
        <v>20</v>
      </c>
      <c r="C11" s="299">
        <v>30</v>
      </c>
      <c r="D11" s="289" t="s">
        <v>723</v>
      </c>
      <c r="E11" s="289"/>
      <c r="F11" s="298">
        <v>184</v>
      </c>
      <c r="G11" s="289" t="s">
        <v>34</v>
      </c>
      <c r="H11" s="290">
        <v>504</v>
      </c>
      <c r="I11" s="294">
        <v>2</v>
      </c>
      <c r="J11" s="294">
        <v>85</v>
      </c>
      <c r="K11" s="294">
        <v>13</v>
      </c>
      <c r="L11" s="294">
        <v>3</v>
      </c>
      <c r="M11" s="294">
        <v>1</v>
      </c>
      <c r="N11" s="294">
        <v>2</v>
      </c>
      <c r="O11" s="294">
        <v>122</v>
      </c>
      <c r="P11" s="294"/>
      <c r="Q11" s="294"/>
      <c r="R11" s="294">
        <v>155</v>
      </c>
      <c r="S11" s="294"/>
      <c r="T11" s="294"/>
      <c r="U11" s="296">
        <v>0</v>
      </c>
      <c r="V11" s="296">
        <v>0</v>
      </c>
      <c r="W11" s="296"/>
      <c r="X11" s="294"/>
      <c r="Y11" s="294"/>
      <c r="Z11" s="294"/>
      <c r="AA11" s="294"/>
      <c r="AB11" s="294"/>
      <c r="AC11" s="294">
        <v>0</v>
      </c>
      <c r="AD11" s="294">
        <v>4</v>
      </c>
      <c r="AE11" s="294">
        <f t="shared" si="0"/>
        <v>387</v>
      </c>
    </row>
    <row r="12" spans="1:31">
      <c r="A12" s="287">
        <v>11</v>
      </c>
      <c r="B12" s="288">
        <v>20</v>
      </c>
      <c r="C12" s="299">
        <v>30</v>
      </c>
      <c r="D12" s="289" t="s">
        <v>723</v>
      </c>
      <c r="E12" s="289"/>
      <c r="F12" s="298">
        <v>185</v>
      </c>
      <c r="G12" s="289" t="s">
        <v>33</v>
      </c>
      <c r="H12" s="290">
        <v>400</v>
      </c>
      <c r="I12" s="294">
        <v>2</v>
      </c>
      <c r="J12" s="294">
        <v>90</v>
      </c>
      <c r="K12" s="294">
        <v>25</v>
      </c>
      <c r="L12" s="294">
        <v>1</v>
      </c>
      <c r="M12" s="294">
        <v>0</v>
      </c>
      <c r="N12" s="294">
        <v>1</v>
      </c>
      <c r="O12" s="294">
        <v>63</v>
      </c>
      <c r="P12" s="294"/>
      <c r="Q12" s="294"/>
      <c r="R12" s="294">
        <v>130</v>
      </c>
      <c r="S12" s="294"/>
      <c r="T12" s="294"/>
      <c r="U12" s="296">
        <v>3</v>
      </c>
      <c r="V12" s="296">
        <v>2</v>
      </c>
      <c r="W12" s="296"/>
      <c r="X12" s="294"/>
      <c r="Y12" s="294"/>
      <c r="Z12" s="294"/>
      <c r="AA12" s="294"/>
      <c r="AB12" s="294"/>
      <c r="AC12" s="294">
        <v>0</v>
      </c>
      <c r="AD12" s="294">
        <v>3</v>
      </c>
      <c r="AE12" s="294">
        <f t="shared" si="0"/>
        <v>320</v>
      </c>
    </row>
    <row r="13" spans="1:31">
      <c r="A13" s="287">
        <v>12</v>
      </c>
      <c r="B13" s="288">
        <v>20</v>
      </c>
      <c r="C13" s="299">
        <v>30</v>
      </c>
      <c r="D13" s="289" t="s">
        <v>723</v>
      </c>
      <c r="E13" s="289"/>
      <c r="F13" s="298">
        <v>185</v>
      </c>
      <c r="G13" s="289" t="s">
        <v>34</v>
      </c>
      <c r="H13" s="290">
        <v>400</v>
      </c>
      <c r="I13" s="294">
        <v>1</v>
      </c>
      <c r="J13" s="294">
        <v>105</v>
      </c>
      <c r="K13" s="294">
        <v>21</v>
      </c>
      <c r="L13" s="294">
        <v>2</v>
      </c>
      <c r="M13" s="294">
        <v>1</v>
      </c>
      <c r="N13" s="294">
        <v>0</v>
      </c>
      <c r="O13" s="294">
        <v>43</v>
      </c>
      <c r="P13" s="294"/>
      <c r="Q13" s="294"/>
      <c r="R13" s="294">
        <v>130</v>
      </c>
      <c r="S13" s="294"/>
      <c r="T13" s="294"/>
      <c r="U13" s="296">
        <v>0</v>
      </c>
      <c r="V13" s="296">
        <v>1</v>
      </c>
      <c r="W13" s="296"/>
      <c r="X13" s="294"/>
      <c r="Y13" s="294"/>
      <c r="Z13" s="294"/>
      <c r="AA13" s="294"/>
      <c r="AB13" s="294"/>
      <c r="AC13" s="294">
        <v>0</v>
      </c>
      <c r="AD13" s="294">
        <v>3</v>
      </c>
      <c r="AE13" s="294">
        <f t="shared" si="0"/>
        <v>307</v>
      </c>
    </row>
    <row r="14" spans="1:31">
      <c r="A14" s="287">
        <v>13</v>
      </c>
      <c r="B14" s="288">
        <v>20</v>
      </c>
      <c r="C14" s="299">
        <v>30</v>
      </c>
      <c r="D14" s="289" t="s">
        <v>723</v>
      </c>
      <c r="E14" s="289"/>
      <c r="F14" s="298">
        <v>186</v>
      </c>
      <c r="G14" s="289" t="s">
        <v>33</v>
      </c>
      <c r="H14" s="290">
        <v>476</v>
      </c>
      <c r="I14" s="294">
        <v>0</v>
      </c>
      <c r="J14" s="294">
        <v>88</v>
      </c>
      <c r="K14" s="294">
        <v>17</v>
      </c>
      <c r="L14" s="294">
        <v>0</v>
      </c>
      <c r="M14" s="294">
        <v>2</v>
      </c>
      <c r="N14" s="294">
        <v>0</v>
      </c>
      <c r="O14" s="294">
        <v>83</v>
      </c>
      <c r="P14" s="294"/>
      <c r="Q14" s="294"/>
      <c r="R14" s="294">
        <v>162</v>
      </c>
      <c r="S14" s="294"/>
      <c r="T14" s="294"/>
      <c r="U14" s="296">
        <v>1</v>
      </c>
      <c r="V14" s="296">
        <v>1</v>
      </c>
      <c r="W14" s="296"/>
      <c r="X14" s="294"/>
      <c r="Y14" s="294"/>
      <c r="Z14" s="294"/>
      <c r="AA14" s="294"/>
      <c r="AB14" s="294"/>
      <c r="AC14" s="294">
        <v>0</v>
      </c>
      <c r="AD14" s="294">
        <v>6</v>
      </c>
      <c r="AE14" s="294">
        <f t="shared" si="0"/>
        <v>360</v>
      </c>
    </row>
    <row r="15" spans="1:31">
      <c r="A15" s="287">
        <v>14</v>
      </c>
      <c r="B15" s="288">
        <v>20</v>
      </c>
      <c r="C15" s="299">
        <v>30</v>
      </c>
      <c r="D15" s="289" t="s">
        <v>723</v>
      </c>
      <c r="E15" s="289"/>
      <c r="F15" s="298">
        <v>186</v>
      </c>
      <c r="G15" s="289" t="s">
        <v>34</v>
      </c>
      <c r="H15" s="290">
        <v>475</v>
      </c>
      <c r="I15" s="294">
        <v>0</v>
      </c>
      <c r="J15" s="294">
        <v>102</v>
      </c>
      <c r="K15" s="294">
        <v>28</v>
      </c>
      <c r="L15" s="294">
        <v>0</v>
      </c>
      <c r="M15" s="294">
        <v>1</v>
      </c>
      <c r="N15" s="294">
        <v>2</v>
      </c>
      <c r="O15" s="294">
        <v>76</v>
      </c>
      <c r="P15" s="294"/>
      <c r="Q15" s="294"/>
      <c r="R15" s="294">
        <v>154</v>
      </c>
      <c r="S15" s="294"/>
      <c r="T15" s="294"/>
      <c r="U15" s="296">
        <v>1</v>
      </c>
      <c r="V15" s="296">
        <v>2</v>
      </c>
      <c r="W15" s="296"/>
      <c r="X15" s="294"/>
      <c r="Y15" s="294"/>
      <c r="Z15" s="294"/>
      <c r="AA15" s="294"/>
      <c r="AB15" s="294"/>
      <c r="AC15" s="294">
        <v>0</v>
      </c>
      <c r="AD15" s="294">
        <v>7</v>
      </c>
      <c r="AE15" s="294">
        <f t="shared" si="0"/>
        <v>373</v>
      </c>
    </row>
    <row r="16" spans="1:31">
      <c r="C16" s="300" t="s">
        <v>65</v>
      </c>
      <c r="D16" s="688" t="s">
        <v>66</v>
      </c>
      <c r="E16" s="688"/>
      <c r="F16" s="564"/>
      <c r="G16" s="564"/>
      <c r="H16" s="302">
        <f t="shared" ref="H16" si="1">SUM(H2:H15)</f>
        <v>6596</v>
      </c>
      <c r="I16" s="302">
        <f>SUM(I2:I15)</f>
        <v>16</v>
      </c>
      <c r="J16" s="302">
        <f t="shared" ref="J16:AE16" si="2">SUM(J2:J15)</f>
        <v>1352</v>
      </c>
      <c r="K16" s="302">
        <f t="shared" si="2"/>
        <v>223</v>
      </c>
      <c r="L16" s="302">
        <f t="shared" si="2"/>
        <v>19</v>
      </c>
      <c r="M16" s="302">
        <f t="shared" si="2"/>
        <v>34</v>
      </c>
      <c r="N16" s="302">
        <f t="shared" si="2"/>
        <v>11</v>
      </c>
      <c r="O16" s="302">
        <f t="shared" si="2"/>
        <v>1466</v>
      </c>
      <c r="P16" s="302">
        <f t="shared" si="2"/>
        <v>0</v>
      </c>
      <c r="Q16" s="302">
        <f t="shared" si="2"/>
        <v>0</v>
      </c>
      <c r="R16" s="302">
        <f t="shared" si="2"/>
        <v>1951</v>
      </c>
      <c r="S16" s="302">
        <f t="shared" si="2"/>
        <v>0</v>
      </c>
      <c r="T16" s="302">
        <f t="shared" si="2"/>
        <v>0</v>
      </c>
      <c r="U16" s="302">
        <f t="shared" si="2"/>
        <v>11</v>
      </c>
      <c r="V16" s="302">
        <f t="shared" si="2"/>
        <v>22</v>
      </c>
      <c r="W16" s="302">
        <f t="shared" si="2"/>
        <v>0</v>
      </c>
      <c r="X16" s="302">
        <f t="shared" si="2"/>
        <v>0</v>
      </c>
      <c r="Y16" s="302">
        <f t="shared" si="2"/>
        <v>0</v>
      </c>
      <c r="Z16" s="302">
        <f t="shared" si="2"/>
        <v>0</v>
      </c>
      <c r="AA16" s="302">
        <f t="shared" si="2"/>
        <v>0</v>
      </c>
      <c r="AB16" s="302">
        <f t="shared" si="2"/>
        <v>0</v>
      </c>
      <c r="AC16" s="302">
        <f t="shared" si="2"/>
        <v>0</v>
      </c>
      <c r="AD16" s="302">
        <f t="shared" si="2"/>
        <v>76</v>
      </c>
      <c r="AE16" s="302">
        <f t="shared" si="2"/>
        <v>5181</v>
      </c>
    </row>
    <row r="17" spans="1:31">
      <c r="F17" s="297"/>
      <c r="G17" s="297"/>
      <c r="U17" s="286">
        <f>U16/2</f>
        <v>5.5</v>
      </c>
      <c r="V17" s="286">
        <f>V16/2</f>
        <v>11</v>
      </c>
    </row>
    <row r="18" spans="1:31">
      <c r="C18" s="300" t="s">
        <v>67</v>
      </c>
      <c r="D18" s="689" t="s">
        <v>68</v>
      </c>
      <c r="E18" s="690"/>
      <c r="F18" s="690"/>
      <c r="G18" s="691"/>
      <c r="H18" s="493" t="s">
        <v>8</v>
      </c>
      <c r="I18" s="571" t="s">
        <v>9</v>
      </c>
      <c r="J18" s="571" t="s">
        <v>10</v>
      </c>
      <c r="K18" s="571" t="s">
        <v>11</v>
      </c>
      <c r="L18" s="571" t="s">
        <v>12</v>
      </c>
      <c r="M18" s="571" t="s">
        <v>13</v>
      </c>
      <c r="N18" s="571" t="s">
        <v>14</v>
      </c>
      <c r="O18" s="571" t="s">
        <v>15</v>
      </c>
      <c r="P18" s="571" t="s">
        <v>16</v>
      </c>
      <c r="Q18" s="571" t="s">
        <v>17</v>
      </c>
      <c r="R18" s="571" t="s">
        <v>18</v>
      </c>
      <c r="S18" s="571" t="s">
        <v>19</v>
      </c>
      <c r="T18" s="571" t="s">
        <v>20</v>
      </c>
      <c r="U18" s="571" t="s">
        <v>24</v>
      </c>
      <c r="V18" s="571" t="s">
        <v>25</v>
      </c>
      <c r="W18" s="571" t="s">
        <v>26</v>
      </c>
      <c r="X18" s="571" t="s">
        <v>27</v>
      </c>
      <c r="Y18" s="571" t="s">
        <v>28</v>
      </c>
      <c r="Z18" s="571" t="s">
        <v>29</v>
      </c>
      <c r="AA18" s="571" t="s">
        <v>30</v>
      </c>
      <c r="AB18" s="571" t="s">
        <v>31</v>
      </c>
    </row>
    <row r="19" spans="1:31">
      <c r="D19" s="692"/>
      <c r="E19" s="693"/>
      <c r="F19" s="693"/>
      <c r="G19" s="694"/>
      <c r="H19" s="294">
        <f>H16</f>
        <v>6596</v>
      </c>
      <c r="I19" s="294">
        <f>I16+5</f>
        <v>21</v>
      </c>
      <c r="J19" s="294">
        <f>J16+11</f>
        <v>1363</v>
      </c>
      <c r="K19" s="294">
        <f>K16+6</f>
        <v>229</v>
      </c>
      <c r="L19" s="294">
        <f>L16+11</f>
        <v>30</v>
      </c>
      <c r="M19" s="294">
        <f t="shared" ref="M19:T19" si="3">M16</f>
        <v>34</v>
      </c>
      <c r="N19" s="294">
        <f t="shared" si="3"/>
        <v>11</v>
      </c>
      <c r="O19" s="294">
        <f t="shared" si="3"/>
        <v>1466</v>
      </c>
      <c r="P19" s="294">
        <f t="shared" si="3"/>
        <v>0</v>
      </c>
      <c r="Q19" s="294">
        <f t="shared" si="3"/>
        <v>0</v>
      </c>
      <c r="R19" s="294">
        <f t="shared" si="3"/>
        <v>1951</v>
      </c>
      <c r="S19" s="294">
        <f t="shared" si="3"/>
        <v>0</v>
      </c>
      <c r="T19" s="294">
        <f t="shared" si="3"/>
        <v>0</v>
      </c>
      <c r="U19" s="294">
        <f>X2</f>
        <v>0</v>
      </c>
      <c r="V19" s="294">
        <f>Y2</f>
        <v>0</v>
      </c>
      <c r="W19" s="294">
        <f>Z2</f>
        <v>0</v>
      </c>
      <c r="X19" s="294">
        <f>AA2</f>
        <v>0</v>
      </c>
      <c r="Y19" s="294">
        <f>AB2</f>
        <v>0</v>
      </c>
      <c r="Z19" s="294">
        <f>AC16</f>
        <v>0</v>
      </c>
      <c r="AA19" s="294">
        <f>AD16</f>
        <v>76</v>
      </c>
      <c r="AB19" s="294">
        <f>SUM(I19:AA19)</f>
        <v>5181</v>
      </c>
    </row>
    <row r="20" spans="1:31">
      <c r="F20" s="297"/>
      <c r="G20" s="297"/>
    </row>
    <row r="21" spans="1:31">
      <c r="C21" s="300" t="s">
        <v>69</v>
      </c>
      <c r="D21" s="695" t="s">
        <v>70</v>
      </c>
      <c r="E21" s="695"/>
      <c r="F21" s="695"/>
      <c r="G21" s="695"/>
      <c r="H21" s="493" t="s">
        <v>8</v>
      </c>
      <c r="I21" s="751" t="s">
        <v>71</v>
      </c>
      <c r="J21" s="751"/>
      <c r="K21" s="751" t="s">
        <v>72</v>
      </c>
      <c r="L21" s="751"/>
      <c r="M21" s="571" t="s">
        <v>13</v>
      </c>
      <c r="N21" s="571" t="s">
        <v>14</v>
      </c>
      <c r="O21" s="571" t="s">
        <v>15</v>
      </c>
      <c r="P21" s="571" t="s">
        <v>16</v>
      </c>
      <c r="Q21" s="571" t="s">
        <v>17</v>
      </c>
      <c r="R21" s="571" t="s">
        <v>18</v>
      </c>
      <c r="S21" s="571" t="s">
        <v>19</v>
      </c>
      <c r="T21" s="571" t="s">
        <v>20</v>
      </c>
      <c r="U21" s="571" t="s">
        <v>24</v>
      </c>
      <c r="V21" s="571" t="s">
        <v>25</v>
      </c>
      <c r="W21" s="571" t="s">
        <v>26</v>
      </c>
      <c r="X21" s="571" t="s">
        <v>27</v>
      </c>
      <c r="Y21" s="571" t="s">
        <v>28</v>
      </c>
      <c r="Z21" s="571" t="s">
        <v>29</v>
      </c>
      <c r="AA21" s="571" t="s">
        <v>30</v>
      </c>
      <c r="AB21" s="571" t="s">
        <v>31</v>
      </c>
    </row>
    <row r="22" spans="1:31">
      <c r="D22" s="695"/>
      <c r="E22" s="695"/>
      <c r="F22" s="695"/>
      <c r="G22" s="695"/>
      <c r="H22" s="294">
        <f>H16</f>
        <v>6596</v>
      </c>
      <c r="I22" s="697">
        <f>I19+K19</f>
        <v>250</v>
      </c>
      <c r="J22" s="697"/>
      <c r="K22" s="697">
        <f>J19+L19</f>
        <v>1393</v>
      </c>
      <c r="L22" s="697"/>
      <c r="M22" s="294">
        <f>M19</f>
        <v>34</v>
      </c>
      <c r="N22" s="294">
        <f t="shared" ref="N22:R22" si="4">N19</f>
        <v>11</v>
      </c>
      <c r="O22" s="294">
        <f t="shared" si="4"/>
        <v>1466</v>
      </c>
      <c r="P22" s="294" t="s">
        <v>799</v>
      </c>
      <c r="Q22" s="294" t="s">
        <v>799</v>
      </c>
      <c r="R22" s="294">
        <f t="shared" si="4"/>
        <v>1951</v>
      </c>
      <c r="S22" s="563" t="s">
        <v>799</v>
      </c>
      <c r="T22" s="563" t="s">
        <v>799</v>
      </c>
      <c r="U22" s="563" t="s">
        <v>799</v>
      </c>
      <c r="V22" s="563" t="s">
        <v>799</v>
      </c>
      <c r="W22" s="563" t="s">
        <v>799</v>
      </c>
      <c r="X22" s="563" t="s">
        <v>799</v>
      </c>
      <c r="Y22" s="563" t="s">
        <v>799</v>
      </c>
      <c r="Z22" s="294">
        <f>Z19</f>
        <v>0</v>
      </c>
      <c r="AA22" s="294">
        <f>AA19</f>
        <v>76</v>
      </c>
      <c r="AB22" s="294">
        <f>SUM(I22:AA22)</f>
        <v>5181</v>
      </c>
    </row>
    <row r="25" spans="1:31">
      <c r="A25" s="611" t="s">
        <v>1</v>
      </c>
      <c r="B25" s="612" t="s">
        <v>2</v>
      </c>
      <c r="C25" s="613" t="s">
        <v>3</v>
      </c>
      <c r="D25" s="611" t="s">
        <v>4</v>
      </c>
      <c r="E25" s="611" t="s">
        <v>5</v>
      </c>
      <c r="F25" s="616" t="s">
        <v>6</v>
      </c>
      <c r="G25" s="616" t="s">
        <v>7</v>
      </c>
      <c r="H25" s="616" t="s">
        <v>8</v>
      </c>
      <c r="I25" s="617" t="s">
        <v>9</v>
      </c>
      <c r="J25" s="617" t="s">
        <v>10</v>
      </c>
      <c r="K25" s="617" t="s">
        <v>11</v>
      </c>
      <c r="L25" s="617" t="s">
        <v>12</v>
      </c>
      <c r="M25" s="617" t="s">
        <v>13</v>
      </c>
      <c r="N25" s="617" t="s">
        <v>14</v>
      </c>
      <c r="O25" s="617" t="s">
        <v>15</v>
      </c>
      <c r="P25" s="617" t="s">
        <v>16</v>
      </c>
      <c r="Q25" s="617" t="s">
        <v>17</v>
      </c>
      <c r="R25" s="617" t="s">
        <v>18</v>
      </c>
      <c r="S25" s="617" t="s">
        <v>19</v>
      </c>
      <c r="T25" s="617" t="s">
        <v>20</v>
      </c>
      <c r="U25" s="618" t="s">
        <v>21</v>
      </c>
      <c r="V25" s="618" t="s">
        <v>22</v>
      </c>
      <c r="W25" s="618" t="s">
        <v>23</v>
      </c>
      <c r="X25" s="617" t="s">
        <v>24</v>
      </c>
      <c r="Y25" s="617" t="s">
        <v>25</v>
      </c>
      <c r="Z25" s="617" t="s">
        <v>26</v>
      </c>
      <c r="AA25" s="617" t="s">
        <v>27</v>
      </c>
      <c r="AB25" s="617" t="s">
        <v>28</v>
      </c>
      <c r="AC25" s="617" t="s">
        <v>29</v>
      </c>
      <c r="AD25" s="617" t="s">
        <v>30</v>
      </c>
      <c r="AE25" s="617" t="s">
        <v>31</v>
      </c>
    </row>
    <row r="26" spans="1:31">
      <c r="A26" s="286">
        <v>1</v>
      </c>
      <c r="B26" s="286">
        <v>20</v>
      </c>
      <c r="D26" s="286" t="s">
        <v>800</v>
      </c>
      <c r="F26" s="608">
        <v>283</v>
      </c>
      <c r="G26" s="609" t="s">
        <v>33</v>
      </c>
      <c r="H26" s="550">
        <v>539</v>
      </c>
      <c r="I26" s="479">
        <v>5</v>
      </c>
      <c r="J26" s="479">
        <v>128</v>
      </c>
      <c r="K26" s="479">
        <v>32</v>
      </c>
      <c r="L26" s="479">
        <v>5</v>
      </c>
      <c r="M26" s="479">
        <v>10</v>
      </c>
      <c r="N26" s="479">
        <v>5</v>
      </c>
      <c r="O26" s="479">
        <v>1</v>
      </c>
      <c r="P26" s="479">
        <v>2</v>
      </c>
      <c r="Q26" s="479">
        <v>1</v>
      </c>
      <c r="R26" s="479">
        <v>26</v>
      </c>
      <c r="S26" s="289"/>
      <c r="T26" s="479">
        <v>0</v>
      </c>
      <c r="U26" s="479">
        <v>1</v>
      </c>
      <c r="V26" s="479">
        <v>8</v>
      </c>
      <c r="W26" s="289"/>
      <c r="X26" s="479">
        <v>12</v>
      </c>
      <c r="Y26" s="479">
        <v>53</v>
      </c>
      <c r="Z26" s="479">
        <v>16</v>
      </c>
      <c r="AA26" s="480"/>
      <c r="AB26" s="480"/>
      <c r="AC26" s="479">
        <v>0</v>
      </c>
      <c r="AD26" s="479">
        <v>7</v>
      </c>
      <c r="AE26" s="481">
        <f t="shared" ref="AE26:AE31" si="5">SUM(I26:AD26)</f>
        <v>312</v>
      </c>
    </row>
    <row r="27" spans="1:31">
      <c r="A27" s="286">
        <v>2</v>
      </c>
      <c r="B27" s="286">
        <v>20</v>
      </c>
      <c r="D27" s="286" t="s">
        <v>800</v>
      </c>
      <c r="F27" s="608">
        <v>283</v>
      </c>
      <c r="G27" s="609" t="s">
        <v>34</v>
      </c>
      <c r="H27" s="550">
        <v>539</v>
      </c>
      <c r="I27" s="479">
        <v>3</v>
      </c>
      <c r="J27" s="479">
        <v>95</v>
      </c>
      <c r="K27" s="479">
        <v>35</v>
      </c>
      <c r="L27" s="479">
        <v>4</v>
      </c>
      <c r="M27" s="479">
        <v>4</v>
      </c>
      <c r="N27" s="479">
        <v>2</v>
      </c>
      <c r="O27" s="479">
        <v>0</v>
      </c>
      <c r="P27" s="479">
        <v>1</v>
      </c>
      <c r="Q27" s="479">
        <v>0</v>
      </c>
      <c r="R27" s="479">
        <v>18</v>
      </c>
      <c r="S27" s="289"/>
      <c r="T27" s="479">
        <v>2</v>
      </c>
      <c r="U27" s="479">
        <v>1</v>
      </c>
      <c r="V27" s="479">
        <v>0</v>
      </c>
      <c r="W27" s="289"/>
      <c r="X27" s="479">
        <v>10</v>
      </c>
      <c r="Y27" s="479">
        <v>73</v>
      </c>
      <c r="Z27" s="479">
        <v>23</v>
      </c>
      <c r="AA27" s="480"/>
      <c r="AB27" s="480"/>
      <c r="AC27" s="479">
        <v>1</v>
      </c>
      <c r="AD27" s="479">
        <v>11</v>
      </c>
      <c r="AE27" s="481">
        <f t="shared" si="5"/>
        <v>283</v>
      </c>
    </row>
    <row r="28" spans="1:31">
      <c r="A28" s="286">
        <v>3</v>
      </c>
      <c r="B28" s="286">
        <v>20</v>
      </c>
      <c r="D28" s="286" t="s">
        <v>800</v>
      </c>
      <c r="F28" s="608">
        <v>283</v>
      </c>
      <c r="G28" s="609" t="s">
        <v>35</v>
      </c>
      <c r="H28" s="550">
        <v>539</v>
      </c>
      <c r="I28" s="479">
        <v>4</v>
      </c>
      <c r="J28" s="479">
        <v>102</v>
      </c>
      <c r="K28" s="479">
        <v>43</v>
      </c>
      <c r="L28" s="479">
        <v>1</v>
      </c>
      <c r="M28" s="479">
        <v>5</v>
      </c>
      <c r="N28" s="479">
        <v>1</v>
      </c>
      <c r="O28" s="479">
        <v>1</v>
      </c>
      <c r="P28" s="479">
        <v>3</v>
      </c>
      <c r="Q28" s="479">
        <v>1</v>
      </c>
      <c r="R28" s="479">
        <v>24</v>
      </c>
      <c r="S28" s="289"/>
      <c r="T28" s="479">
        <v>2</v>
      </c>
      <c r="U28" s="479">
        <v>2</v>
      </c>
      <c r="V28" s="479">
        <v>2</v>
      </c>
      <c r="W28" s="289"/>
      <c r="X28" s="479">
        <v>9</v>
      </c>
      <c r="Y28" s="479">
        <v>73</v>
      </c>
      <c r="Z28" s="479">
        <v>26</v>
      </c>
      <c r="AA28" s="480"/>
      <c r="AB28" s="480"/>
      <c r="AC28" s="479">
        <v>0</v>
      </c>
      <c r="AD28" s="479">
        <v>13</v>
      </c>
      <c r="AE28" s="481">
        <f t="shared" si="5"/>
        <v>312</v>
      </c>
    </row>
    <row r="29" spans="1:31">
      <c r="A29" s="286">
        <v>4</v>
      </c>
      <c r="B29" s="286">
        <v>20</v>
      </c>
      <c r="D29" s="286" t="s">
        <v>800</v>
      </c>
      <c r="F29" s="608">
        <v>284</v>
      </c>
      <c r="G29" s="609" t="s">
        <v>33</v>
      </c>
      <c r="H29" s="550">
        <v>676</v>
      </c>
      <c r="I29" s="479">
        <v>8</v>
      </c>
      <c r="J29" s="479">
        <v>101</v>
      </c>
      <c r="K29" s="479">
        <v>76</v>
      </c>
      <c r="L29" s="479">
        <v>6</v>
      </c>
      <c r="M29" s="479">
        <v>31</v>
      </c>
      <c r="N29" s="479">
        <v>6</v>
      </c>
      <c r="O29" s="479">
        <v>1</v>
      </c>
      <c r="P29" s="479">
        <v>3</v>
      </c>
      <c r="Q29" s="479">
        <v>3</v>
      </c>
      <c r="R29" s="479">
        <v>64</v>
      </c>
      <c r="S29" s="289"/>
      <c r="T29" s="479">
        <v>0</v>
      </c>
      <c r="U29" s="479">
        <v>2</v>
      </c>
      <c r="V29" s="479">
        <v>3</v>
      </c>
      <c r="W29" s="289"/>
      <c r="X29" s="479">
        <v>9</v>
      </c>
      <c r="Y29" s="479">
        <v>63</v>
      </c>
      <c r="Z29" s="479">
        <v>11</v>
      </c>
      <c r="AA29" s="480"/>
      <c r="AB29" s="480"/>
      <c r="AC29" s="479">
        <v>0</v>
      </c>
      <c r="AD29" s="479">
        <v>10</v>
      </c>
      <c r="AE29" s="481">
        <f t="shared" si="5"/>
        <v>397</v>
      </c>
    </row>
    <row r="30" spans="1:31">
      <c r="A30" s="286">
        <v>5</v>
      </c>
      <c r="B30" s="286">
        <v>20</v>
      </c>
      <c r="D30" s="286" t="s">
        <v>800</v>
      </c>
      <c r="F30" s="608">
        <v>284</v>
      </c>
      <c r="G30" s="609" t="s">
        <v>338</v>
      </c>
      <c r="H30" s="550">
        <v>675</v>
      </c>
      <c r="I30" s="479">
        <v>6</v>
      </c>
      <c r="J30" s="479">
        <v>89</v>
      </c>
      <c r="K30" s="479">
        <v>80</v>
      </c>
      <c r="L30" s="479">
        <v>10</v>
      </c>
      <c r="M30" s="479">
        <v>32</v>
      </c>
      <c r="N30" s="479">
        <v>10</v>
      </c>
      <c r="O30" s="479">
        <v>0</v>
      </c>
      <c r="P30" s="479">
        <v>0</v>
      </c>
      <c r="Q30" s="479">
        <v>1</v>
      </c>
      <c r="R30" s="479">
        <v>38</v>
      </c>
      <c r="S30" s="289"/>
      <c r="T30" s="479">
        <v>1</v>
      </c>
      <c r="U30" s="479">
        <v>2</v>
      </c>
      <c r="V30" s="479">
        <v>1</v>
      </c>
      <c r="W30" s="289"/>
      <c r="X30" s="479">
        <v>2</v>
      </c>
      <c r="Y30" s="479">
        <v>75</v>
      </c>
      <c r="Z30" s="479">
        <v>9</v>
      </c>
      <c r="AA30" s="480"/>
      <c r="AB30" s="480"/>
      <c r="AC30" s="479">
        <v>0</v>
      </c>
      <c r="AD30" s="479">
        <v>16</v>
      </c>
      <c r="AE30" s="481">
        <f t="shared" si="5"/>
        <v>372</v>
      </c>
    </row>
    <row r="31" spans="1:31">
      <c r="A31" s="286">
        <v>6</v>
      </c>
      <c r="B31" s="286">
        <v>20</v>
      </c>
      <c r="D31" s="286" t="s">
        <v>800</v>
      </c>
      <c r="F31" s="608">
        <v>284</v>
      </c>
      <c r="G31" s="609" t="s">
        <v>34</v>
      </c>
      <c r="H31" s="550">
        <v>676</v>
      </c>
      <c r="I31" s="479">
        <v>5</v>
      </c>
      <c r="J31" s="479">
        <v>95</v>
      </c>
      <c r="K31" s="479">
        <v>75</v>
      </c>
      <c r="L31" s="479">
        <v>10</v>
      </c>
      <c r="M31" s="479">
        <v>22</v>
      </c>
      <c r="N31" s="479">
        <v>2</v>
      </c>
      <c r="O31" s="479">
        <v>1</v>
      </c>
      <c r="P31" s="479">
        <v>2</v>
      </c>
      <c r="Q31" s="479">
        <v>6</v>
      </c>
      <c r="R31" s="479">
        <v>40</v>
      </c>
      <c r="S31" s="289"/>
      <c r="T31" s="479">
        <v>0</v>
      </c>
      <c r="U31" s="479">
        <v>1</v>
      </c>
      <c r="V31" s="479">
        <v>3</v>
      </c>
      <c r="W31" s="289"/>
      <c r="X31" s="479">
        <v>4</v>
      </c>
      <c r="Y31" s="479">
        <v>66</v>
      </c>
      <c r="Z31" s="479">
        <v>0</v>
      </c>
      <c r="AA31" s="289"/>
      <c r="AB31" s="289"/>
      <c r="AC31" s="479">
        <v>0</v>
      </c>
      <c r="AD31" s="479">
        <v>17</v>
      </c>
      <c r="AE31" s="481">
        <f t="shared" si="5"/>
        <v>349</v>
      </c>
    </row>
    <row r="32" spans="1:31">
      <c r="A32" s="286">
        <v>7</v>
      </c>
      <c r="B32" s="286">
        <v>20</v>
      </c>
      <c r="D32" s="286" t="s">
        <v>800</v>
      </c>
      <c r="F32" s="608">
        <v>284</v>
      </c>
      <c r="G32" s="609" t="s">
        <v>35</v>
      </c>
      <c r="H32" s="550">
        <v>675</v>
      </c>
      <c r="I32" s="479">
        <v>7</v>
      </c>
      <c r="J32" s="479">
        <v>76</v>
      </c>
      <c r="K32" s="479">
        <v>86</v>
      </c>
      <c r="L32" s="479">
        <v>0</v>
      </c>
      <c r="M32" s="479">
        <v>27</v>
      </c>
      <c r="N32" s="479">
        <v>7</v>
      </c>
      <c r="O32" s="479">
        <v>6</v>
      </c>
      <c r="P32" s="479">
        <v>0</v>
      </c>
      <c r="Q32" s="479">
        <v>1</v>
      </c>
      <c r="R32" s="479">
        <v>58</v>
      </c>
      <c r="S32" s="289"/>
      <c r="T32" s="479">
        <v>0</v>
      </c>
      <c r="U32" s="479">
        <v>3</v>
      </c>
      <c r="V32" s="479">
        <v>4</v>
      </c>
      <c r="W32" s="289"/>
      <c r="X32" s="479">
        <v>4</v>
      </c>
      <c r="Y32" s="479">
        <v>61</v>
      </c>
      <c r="Z32" s="479">
        <v>2</v>
      </c>
      <c r="AA32" s="480"/>
      <c r="AB32" s="480"/>
      <c r="AC32" s="479">
        <v>0</v>
      </c>
      <c r="AD32" s="479">
        <v>11</v>
      </c>
      <c r="AE32" s="481">
        <f>SUM(K32:AD32)</f>
        <v>270</v>
      </c>
    </row>
    <row r="33" spans="1:31">
      <c r="A33" s="286">
        <v>8</v>
      </c>
      <c r="B33" s="286">
        <v>20</v>
      </c>
      <c r="D33" s="286" t="s">
        <v>800</v>
      </c>
      <c r="F33" s="608">
        <v>284</v>
      </c>
      <c r="G33" s="609" t="s">
        <v>199</v>
      </c>
      <c r="H33" s="550">
        <v>675</v>
      </c>
      <c r="I33" s="479">
        <v>6</v>
      </c>
      <c r="J33" s="479">
        <v>75</v>
      </c>
      <c r="K33" s="479">
        <v>95</v>
      </c>
      <c r="L33" s="479">
        <v>9</v>
      </c>
      <c r="M33" s="479">
        <v>36</v>
      </c>
      <c r="N33" s="479">
        <v>11</v>
      </c>
      <c r="O33" s="479">
        <v>0</v>
      </c>
      <c r="P33" s="479">
        <v>4</v>
      </c>
      <c r="Q33" s="479">
        <v>1</v>
      </c>
      <c r="R33" s="479">
        <v>49</v>
      </c>
      <c r="S33" s="289"/>
      <c r="T33" s="479">
        <v>0</v>
      </c>
      <c r="U33" s="479">
        <v>1</v>
      </c>
      <c r="V33" s="479">
        <v>2</v>
      </c>
      <c r="W33" s="289"/>
      <c r="X33" s="479">
        <v>5</v>
      </c>
      <c r="Y33" s="479">
        <v>62</v>
      </c>
      <c r="Z33" s="479">
        <v>6</v>
      </c>
      <c r="AA33" s="480"/>
      <c r="AB33" s="480"/>
      <c r="AC33" s="479">
        <v>0</v>
      </c>
      <c r="AD33" s="479">
        <v>16</v>
      </c>
      <c r="AE33" s="481">
        <f t="shared" ref="AE33:AE39" si="6">SUM(I33:AD33)</f>
        <v>378</v>
      </c>
    </row>
    <row r="34" spans="1:31">
      <c r="A34" s="286">
        <v>9</v>
      </c>
      <c r="B34" s="286">
        <v>20</v>
      </c>
      <c r="D34" s="286" t="s">
        <v>800</v>
      </c>
      <c r="F34" s="608">
        <v>284</v>
      </c>
      <c r="G34" s="609" t="s">
        <v>337</v>
      </c>
      <c r="H34" s="550">
        <v>675</v>
      </c>
      <c r="I34" s="479">
        <v>4</v>
      </c>
      <c r="J34" s="479">
        <v>100</v>
      </c>
      <c r="K34" s="479">
        <v>98</v>
      </c>
      <c r="L34" s="479">
        <v>2</v>
      </c>
      <c r="M34" s="479">
        <v>25</v>
      </c>
      <c r="N34" s="479">
        <v>6</v>
      </c>
      <c r="O34" s="479">
        <v>0</v>
      </c>
      <c r="P34" s="479">
        <v>2</v>
      </c>
      <c r="Q34" s="479">
        <v>0</v>
      </c>
      <c r="R34" s="479">
        <v>44</v>
      </c>
      <c r="S34" s="289"/>
      <c r="T34" s="479">
        <v>0</v>
      </c>
      <c r="U34" s="479">
        <v>5</v>
      </c>
      <c r="V34" s="479">
        <v>0</v>
      </c>
      <c r="W34" s="289"/>
      <c r="X34" s="479">
        <v>9</v>
      </c>
      <c r="Y34" s="479">
        <v>63</v>
      </c>
      <c r="Z34" s="479">
        <v>6</v>
      </c>
      <c r="AA34" s="480"/>
      <c r="AB34" s="480"/>
      <c r="AC34" s="479">
        <v>0</v>
      </c>
      <c r="AD34" s="479">
        <v>14</v>
      </c>
      <c r="AE34" s="481">
        <f t="shared" si="6"/>
        <v>378</v>
      </c>
    </row>
    <row r="35" spans="1:31">
      <c r="A35" s="286">
        <v>10</v>
      </c>
      <c r="B35" s="286">
        <v>20</v>
      </c>
      <c r="D35" s="286" t="s">
        <v>800</v>
      </c>
      <c r="F35" s="608">
        <v>284</v>
      </c>
      <c r="G35" s="609" t="s">
        <v>346</v>
      </c>
      <c r="H35" s="550">
        <v>675</v>
      </c>
      <c r="I35" s="479">
        <v>3</v>
      </c>
      <c r="J35" s="479">
        <v>78</v>
      </c>
      <c r="K35" s="479">
        <v>90</v>
      </c>
      <c r="L35" s="479">
        <v>2</v>
      </c>
      <c r="M35" s="479">
        <v>22</v>
      </c>
      <c r="N35" s="479">
        <v>7</v>
      </c>
      <c r="O35" s="479">
        <v>1</v>
      </c>
      <c r="P35" s="479">
        <v>2</v>
      </c>
      <c r="Q35" s="479">
        <v>1</v>
      </c>
      <c r="R35" s="479">
        <v>55</v>
      </c>
      <c r="S35" s="289"/>
      <c r="T35" s="479">
        <v>0</v>
      </c>
      <c r="U35" s="479">
        <v>1</v>
      </c>
      <c r="V35" s="479">
        <v>1</v>
      </c>
      <c r="W35" s="289"/>
      <c r="X35" s="479">
        <v>1</v>
      </c>
      <c r="Y35" s="479">
        <v>63</v>
      </c>
      <c r="Z35" s="479">
        <v>9</v>
      </c>
      <c r="AA35" s="289"/>
      <c r="AB35" s="289"/>
      <c r="AC35" s="479">
        <v>0</v>
      </c>
      <c r="AD35" s="479">
        <v>21</v>
      </c>
      <c r="AE35" s="481">
        <f t="shared" si="6"/>
        <v>357</v>
      </c>
    </row>
    <row r="36" spans="1:31">
      <c r="A36" s="286">
        <v>11</v>
      </c>
      <c r="B36" s="286">
        <v>20</v>
      </c>
      <c r="D36" s="286" t="s">
        <v>800</v>
      </c>
      <c r="F36" s="608">
        <v>285</v>
      </c>
      <c r="G36" s="609" t="s">
        <v>33</v>
      </c>
      <c r="H36" s="550">
        <v>584</v>
      </c>
      <c r="I36" s="479">
        <v>5</v>
      </c>
      <c r="J36" s="479">
        <v>161</v>
      </c>
      <c r="K36" s="479">
        <v>51</v>
      </c>
      <c r="L36" s="479">
        <v>11</v>
      </c>
      <c r="M36" s="479">
        <v>13</v>
      </c>
      <c r="N36" s="479">
        <v>1</v>
      </c>
      <c r="O36" s="479">
        <v>0</v>
      </c>
      <c r="P36" s="479">
        <v>2</v>
      </c>
      <c r="Q36" s="479">
        <v>0</v>
      </c>
      <c r="R36" s="479">
        <v>12</v>
      </c>
      <c r="S36" s="289"/>
      <c r="T36" s="479">
        <v>0</v>
      </c>
      <c r="U36" s="479">
        <v>3</v>
      </c>
      <c r="V36" s="479">
        <v>8</v>
      </c>
      <c r="W36" s="289"/>
      <c r="X36" s="479">
        <v>7</v>
      </c>
      <c r="Y36" s="479">
        <v>41</v>
      </c>
      <c r="Z36" s="479">
        <v>6</v>
      </c>
      <c r="AA36" s="480"/>
      <c r="AB36" s="480"/>
      <c r="AC36" s="479">
        <v>0</v>
      </c>
      <c r="AD36" s="479">
        <v>14</v>
      </c>
      <c r="AE36" s="481">
        <f t="shared" si="6"/>
        <v>335</v>
      </c>
    </row>
    <row r="37" spans="1:31">
      <c r="A37" s="286">
        <v>12</v>
      </c>
      <c r="B37" s="286">
        <v>20</v>
      </c>
      <c r="D37" s="286" t="s">
        <v>800</v>
      </c>
      <c r="F37" s="608">
        <v>285</v>
      </c>
      <c r="G37" s="609" t="s">
        <v>34</v>
      </c>
      <c r="H37" s="550">
        <v>584</v>
      </c>
      <c r="I37" s="479">
        <v>2</v>
      </c>
      <c r="J37" s="479">
        <v>156</v>
      </c>
      <c r="K37" s="479">
        <v>41</v>
      </c>
      <c r="L37" s="479">
        <v>16</v>
      </c>
      <c r="M37" s="479">
        <v>20</v>
      </c>
      <c r="N37" s="479">
        <v>5</v>
      </c>
      <c r="O37" s="479">
        <v>3</v>
      </c>
      <c r="P37" s="479">
        <v>2</v>
      </c>
      <c r="Q37" s="479">
        <v>4</v>
      </c>
      <c r="R37" s="479">
        <v>15</v>
      </c>
      <c r="S37" s="289"/>
      <c r="T37" s="479">
        <v>1</v>
      </c>
      <c r="U37" s="479">
        <v>6</v>
      </c>
      <c r="V37" s="479">
        <v>5</v>
      </c>
      <c r="W37" s="289"/>
      <c r="X37" s="479">
        <v>1</v>
      </c>
      <c r="Y37" s="479">
        <v>47</v>
      </c>
      <c r="Z37" s="479">
        <v>3</v>
      </c>
      <c r="AA37" s="480"/>
      <c r="AB37" s="480"/>
      <c r="AC37" s="479">
        <v>0</v>
      </c>
      <c r="AD37" s="479">
        <v>9</v>
      </c>
      <c r="AE37" s="481">
        <f t="shared" si="6"/>
        <v>336</v>
      </c>
    </row>
    <row r="38" spans="1:31">
      <c r="A38" s="286">
        <v>13</v>
      </c>
      <c r="B38" s="286">
        <v>20</v>
      </c>
      <c r="D38" s="286" t="s">
        <v>800</v>
      </c>
      <c r="F38" s="608">
        <v>285</v>
      </c>
      <c r="G38" s="609" t="s">
        <v>35</v>
      </c>
      <c r="H38" s="550">
        <v>584</v>
      </c>
      <c r="I38" s="479">
        <v>5</v>
      </c>
      <c r="J38" s="479">
        <v>142</v>
      </c>
      <c r="K38" s="479">
        <v>34</v>
      </c>
      <c r="L38" s="479">
        <v>9</v>
      </c>
      <c r="M38" s="479">
        <v>7</v>
      </c>
      <c r="N38" s="479">
        <v>4</v>
      </c>
      <c r="O38" s="479">
        <v>5</v>
      </c>
      <c r="P38" s="479">
        <v>1</v>
      </c>
      <c r="Q38" s="479">
        <v>0</v>
      </c>
      <c r="R38" s="479">
        <v>16</v>
      </c>
      <c r="S38" s="289"/>
      <c r="T38" s="479">
        <v>0</v>
      </c>
      <c r="U38" s="479">
        <v>2</v>
      </c>
      <c r="V38" s="479">
        <v>6</v>
      </c>
      <c r="W38" s="289"/>
      <c r="X38" s="479">
        <v>2</v>
      </c>
      <c r="Y38" s="479">
        <v>60</v>
      </c>
      <c r="Z38" s="479">
        <v>2</v>
      </c>
      <c r="AA38" s="480"/>
      <c r="AB38" s="480"/>
      <c r="AC38" s="479">
        <v>0</v>
      </c>
      <c r="AD38" s="479">
        <v>8</v>
      </c>
      <c r="AE38" s="481">
        <f t="shared" si="6"/>
        <v>303</v>
      </c>
    </row>
    <row r="39" spans="1:31">
      <c r="A39" s="286">
        <v>14</v>
      </c>
      <c r="B39" s="286">
        <v>20</v>
      </c>
      <c r="D39" s="286" t="s">
        <v>800</v>
      </c>
      <c r="F39" s="608">
        <v>285</v>
      </c>
      <c r="G39" s="609" t="s">
        <v>199</v>
      </c>
      <c r="H39" s="550">
        <v>583</v>
      </c>
      <c r="I39" s="479">
        <v>2</v>
      </c>
      <c r="J39" s="479">
        <v>148</v>
      </c>
      <c r="K39" s="479">
        <v>44</v>
      </c>
      <c r="L39" s="479">
        <v>15</v>
      </c>
      <c r="M39" s="479">
        <v>12</v>
      </c>
      <c r="N39" s="479">
        <v>1</v>
      </c>
      <c r="O39" s="479">
        <v>1</v>
      </c>
      <c r="P39" s="479">
        <v>2</v>
      </c>
      <c r="Q39" s="479">
        <v>3</v>
      </c>
      <c r="R39" s="479">
        <v>13</v>
      </c>
      <c r="S39" s="289"/>
      <c r="T39" s="479">
        <v>0</v>
      </c>
      <c r="U39" s="479">
        <v>0</v>
      </c>
      <c r="V39" s="479">
        <v>6</v>
      </c>
      <c r="W39" s="289"/>
      <c r="X39" s="479">
        <v>2</v>
      </c>
      <c r="Y39" s="479">
        <v>43</v>
      </c>
      <c r="Z39" s="479">
        <v>1</v>
      </c>
      <c r="AA39" s="480"/>
      <c r="AB39" s="480"/>
      <c r="AC39" s="479">
        <v>0</v>
      </c>
      <c r="AD39" s="479">
        <v>5</v>
      </c>
      <c r="AE39" s="481">
        <f t="shared" si="6"/>
        <v>298</v>
      </c>
    </row>
    <row r="40" spans="1:31">
      <c r="A40" s="286">
        <v>15</v>
      </c>
      <c r="B40" s="286">
        <v>20</v>
      </c>
      <c r="D40" s="286" t="s">
        <v>800</v>
      </c>
      <c r="F40" s="608">
        <v>286</v>
      </c>
      <c r="G40" s="609" t="s">
        <v>33</v>
      </c>
      <c r="H40" s="550">
        <v>633</v>
      </c>
      <c r="I40" s="479">
        <v>9</v>
      </c>
      <c r="J40" s="479">
        <v>118</v>
      </c>
      <c r="K40" s="479">
        <v>101</v>
      </c>
      <c r="L40" s="479">
        <v>6</v>
      </c>
      <c r="M40" s="479">
        <v>6</v>
      </c>
      <c r="N40" s="479">
        <v>1</v>
      </c>
      <c r="O40" s="479">
        <v>4</v>
      </c>
      <c r="P40" s="479">
        <v>0</v>
      </c>
      <c r="Q40" s="479">
        <v>0</v>
      </c>
      <c r="R40" s="479">
        <v>25</v>
      </c>
      <c r="S40" s="289"/>
      <c r="T40" s="479">
        <v>0</v>
      </c>
      <c r="U40" s="479">
        <v>8</v>
      </c>
      <c r="V40" s="479">
        <v>3</v>
      </c>
      <c r="W40" s="289"/>
      <c r="X40" s="479">
        <v>8</v>
      </c>
      <c r="Y40" s="479">
        <v>44</v>
      </c>
      <c r="Z40" s="479">
        <v>11</v>
      </c>
      <c r="AA40" s="480"/>
      <c r="AB40" s="480"/>
      <c r="AC40" s="479">
        <v>0</v>
      </c>
      <c r="AD40" s="479">
        <v>9</v>
      </c>
      <c r="AE40" s="481">
        <f>SUM(K40:AD40)</f>
        <v>226</v>
      </c>
    </row>
    <row r="41" spans="1:31">
      <c r="A41" s="286">
        <v>16</v>
      </c>
      <c r="B41" s="286">
        <v>20</v>
      </c>
      <c r="D41" s="286" t="s">
        <v>800</v>
      </c>
      <c r="F41" s="608">
        <v>286</v>
      </c>
      <c r="G41" s="609" t="s">
        <v>34</v>
      </c>
      <c r="H41" s="550">
        <v>632</v>
      </c>
      <c r="I41" s="479">
        <v>1</v>
      </c>
      <c r="J41" s="479">
        <v>143</v>
      </c>
      <c r="K41" s="479">
        <v>91</v>
      </c>
      <c r="L41" s="479">
        <v>13</v>
      </c>
      <c r="M41" s="479">
        <v>11</v>
      </c>
      <c r="N41" s="479">
        <v>2</v>
      </c>
      <c r="O41" s="479">
        <v>0</v>
      </c>
      <c r="P41" s="479">
        <v>5</v>
      </c>
      <c r="Q41" s="479">
        <v>4</v>
      </c>
      <c r="R41" s="479">
        <v>26</v>
      </c>
      <c r="S41" s="289"/>
      <c r="T41" s="479">
        <v>0</v>
      </c>
      <c r="U41" s="479">
        <v>7</v>
      </c>
      <c r="V41" s="479">
        <v>4</v>
      </c>
      <c r="W41" s="289"/>
      <c r="X41" s="479">
        <v>7</v>
      </c>
      <c r="Y41" s="479">
        <v>40</v>
      </c>
      <c r="Z41" s="479">
        <v>8</v>
      </c>
      <c r="AA41" s="480"/>
      <c r="AB41" s="480"/>
      <c r="AC41" s="479">
        <v>0</v>
      </c>
      <c r="AD41" s="479">
        <v>13</v>
      </c>
      <c r="AE41" s="481">
        <f>SUM(I41:AD41)</f>
        <v>375</v>
      </c>
    </row>
    <row r="42" spans="1:31">
      <c r="A42" s="286">
        <v>17</v>
      </c>
      <c r="B42" s="286">
        <v>20</v>
      </c>
      <c r="D42" s="286" t="s">
        <v>800</v>
      </c>
      <c r="F42" s="608">
        <v>287</v>
      </c>
      <c r="G42" s="609" t="s">
        <v>33</v>
      </c>
      <c r="H42" s="550">
        <v>689</v>
      </c>
      <c r="I42" s="479">
        <v>12</v>
      </c>
      <c r="J42" s="479">
        <v>121</v>
      </c>
      <c r="K42" s="479">
        <v>79</v>
      </c>
      <c r="L42" s="479">
        <v>5</v>
      </c>
      <c r="M42" s="479">
        <v>24</v>
      </c>
      <c r="N42" s="479">
        <v>2</v>
      </c>
      <c r="O42" s="479">
        <v>5</v>
      </c>
      <c r="P42" s="479">
        <v>2</v>
      </c>
      <c r="Q42" s="479">
        <v>1</v>
      </c>
      <c r="R42" s="479">
        <v>20</v>
      </c>
      <c r="S42" s="289"/>
      <c r="T42" s="479">
        <v>0</v>
      </c>
      <c r="U42" s="479">
        <v>4</v>
      </c>
      <c r="V42" s="479">
        <v>2</v>
      </c>
      <c r="W42" s="289"/>
      <c r="X42" s="479">
        <v>34</v>
      </c>
      <c r="Y42" s="479">
        <v>58</v>
      </c>
      <c r="Z42" s="479">
        <v>5</v>
      </c>
      <c r="AA42" s="480"/>
      <c r="AB42" s="480"/>
      <c r="AC42" s="479">
        <v>0</v>
      </c>
      <c r="AD42" s="479">
        <v>8</v>
      </c>
      <c r="AE42" s="481">
        <f>SUM(I42:AD42)</f>
        <v>382</v>
      </c>
    </row>
    <row r="43" spans="1:31">
      <c r="A43" s="286">
        <v>18</v>
      </c>
      <c r="B43" s="286">
        <v>20</v>
      </c>
      <c r="D43" s="286" t="s">
        <v>800</v>
      </c>
      <c r="F43" s="608">
        <v>287</v>
      </c>
      <c r="G43" s="609" t="s">
        <v>34</v>
      </c>
      <c r="H43" s="550">
        <v>688</v>
      </c>
      <c r="I43" s="479">
        <v>9</v>
      </c>
      <c r="J43" s="479">
        <v>108</v>
      </c>
      <c r="K43" s="479">
        <v>97</v>
      </c>
      <c r="L43" s="479">
        <v>4</v>
      </c>
      <c r="M43" s="479">
        <v>9</v>
      </c>
      <c r="N43" s="479">
        <v>3</v>
      </c>
      <c r="O43" s="479">
        <v>2</v>
      </c>
      <c r="P43" s="479">
        <v>1</v>
      </c>
      <c r="Q43" s="479">
        <v>1</v>
      </c>
      <c r="R43" s="479">
        <v>28</v>
      </c>
      <c r="S43" s="289"/>
      <c r="T43" s="479">
        <v>1</v>
      </c>
      <c r="U43" s="479">
        <v>0</v>
      </c>
      <c r="V43" s="479">
        <v>1</v>
      </c>
      <c r="W43" s="289"/>
      <c r="X43" s="479">
        <v>29</v>
      </c>
      <c r="Y43" s="479">
        <v>86</v>
      </c>
      <c r="Z43" s="479">
        <v>11</v>
      </c>
      <c r="AA43" s="480"/>
      <c r="AB43" s="480"/>
      <c r="AC43" s="479">
        <v>0</v>
      </c>
      <c r="AD43" s="479">
        <v>8</v>
      </c>
      <c r="AE43" s="481">
        <f>SUM(I43:AD43)</f>
        <v>398</v>
      </c>
    </row>
    <row r="44" spans="1:31">
      <c r="A44" s="286">
        <v>19</v>
      </c>
      <c r="B44" s="286">
        <v>20</v>
      </c>
      <c r="D44" s="286" t="s">
        <v>800</v>
      </c>
      <c r="F44" s="608">
        <v>288</v>
      </c>
      <c r="G44" s="609" t="s">
        <v>33</v>
      </c>
      <c r="H44" s="550">
        <v>643</v>
      </c>
      <c r="I44" s="479">
        <v>8</v>
      </c>
      <c r="J44" s="479">
        <v>122</v>
      </c>
      <c r="K44" s="479">
        <v>72</v>
      </c>
      <c r="L44" s="479">
        <v>4</v>
      </c>
      <c r="M44" s="479">
        <v>12</v>
      </c>
      <c r="N44" s="479">
        <v>3</v>
      </c>
      <c r="O44" s="479">
        <v>4</v>
      </c>
      <c r="P44" s="479">
        <v>3</v>
      </c>
      <c r="Q44" s="479">
        <v>2</v>
      </c>
      <c r="R44" s="479">
        <v>26</v>
      </c>
      <c r="S44" s="289"/>
      <c r="T44" s="479">
        <v>0</v>
      </c>
      <c r="U44" s="479">
        <v>3</v>
      </c>
      <c r="V44" s="479">
        <v>2</v>
      </c>
      <c r="W44" s="289"/>
      <c r="X44" s="479">
        <v>20</v>
      </c>
      <c r="Y44" s="479">
        <v>55</v>
      </c>
      <c r="Z44" s="479">
        <v>16</v>
      </c>
      <c r="AA44" s="480"/>
      <c r="AB44" s="480"/>
      <c r="AC44" s="479">
        <v>1</v>
      </c>
      <c r="AD44" s="479">
        <v>7</v>
      </c>
      <c r="AE44" s="481">
        <f>SUM(K44:AD44)</f>
        <v>230</v>
      </c>
    </row>
    <row r="45" spans="1:31">
      <c r="A45" s="286">
        <v>20</v>
      </c>
      <c r="B45" s="286">
        <v>20</v>
      </c>
      <c r="D45" s="286" t="s">
        <v>800</v>
      </c>
      <c r="F45" s="608">
        <v>288</v>
      </c>
      <c r="G45" s="609" t="s">
        <v>34</v>
      </c>
      <c r="H45" s="550">
        <v>642</v>
      </c>
      <c r="I45" s="479">
        <v>8</v>
      </c>
      <c r="J45" s="479">
        <v>115</v>
      </c>
      <c r="K45" s="479">
        <v>95</v>
      </c>
      <c r="L45" s="479">
        <v>12</v>
      </c>
      <c r="M45" s="479">
        <v>18</v>
      </c>
      <c r="N45" s="479">
        <v>3</v>
      </c>
      <c r="O45" s="479">
        <v>7</v>
      </c>
      <c r="P45" s="479">
        <v>2</v>
      </c>
      <c r="Q45" s="479">
        <v>0</v>
      </c>
      <c r="R45" s="479">
        <v>11</v>
      </c>
      <c r="S45" s="289"/>
      <c r="T45" s="479">
        <v>0</v>
      </c>
      <c r="U45" s="479">
        <v>2</v>
      </c>
      <c r="V45" s="479">
        <v>1</v>
      </c>
      <c r="W45" s="289"/>
      <c r="X45" s="479">
        <v>12</v>
      </c>
      <c r="Y45" s="479">
        <v>81</v>
      </c>
      <c r="Z45" s="479">
        <v>13</v>
      </c>
      <c r="AA45" s="480"/>
      <c r="AB45" s="480"/>
      <c r="AC45" s="479">
        <v>0</v>
      </c>
      <c r="AD45" s="479">
        <v>13</v>
      </c>
      <c r="AE45" s="481">
        <f>SUM(I45:AD45)</f>
        <v>393</v>
      </c>
    </row>
    <row r="46" spans="1:31">
      <c r="A46" s="286">
        <v>21</v>
      </c>
      <c r="B46" s="286">
        <v>20</v>
      </c>
      <c r="D46" s="286" t="s">
        <v>800</v>
      </c>
      <c r="F46" s="608">
        <v>289</v>
      </c>
      <c r="G46" s="609" t="s">
        <v>33</v>
      </c>
      <c r="H46" s="550">
        <v>671</v>
      </c>
      <c r="I46" s="479">
        <v>11</v>
      </c>
      <c r="J46" s="479">
        <v>113</v>
      </c>
      <c r="K46" s="479">
        <v>86</v>
      </c>
      <c r="L46" s="479">
        <v>2</v>
      </c>
      <c r="M46" s="479">
        <v>12</v>
      </c>
      <c r="N46" s="479">
        <v>4</v>
      </c>
      <c r="O46" s="479">
        <v>1</v>
      </c>
      <c r="P46" s="479">
        <v>5</v>
      </c>
      <c r="Q46" s="479">
        <v>0</v>
      </c>
      <c r="R46" s="479">
        <v>41</v>
      </c>
      <c r="S46" s="289"/>
      <c r="T46" s="479">
        <v>0</v>
      </c>
      <c r="U46" s="479">
        <v>1</v>
      </c>
      <c r="V46" s="479">
        <v>2</v>
      </c>
      <c r="W46" s="289"/>
      <c r="X46" s="479">
        <v>15</v>
      </c>
      <c r="Y46" s="479">
        <v>69</v>
      </c>
      <c r="Z46" s="479">
        <v>16</v>
      </c>
      <c r="AA46" s="480"/>
      <c r="AB46" s="480"/>
      <c r="AC46" s="479">
        <v>0</v>
      </c>
      <c r="AD46" s="479">
        <v>13</v>
      </c>
      <c r="AE46" s="481">
        <f>SUM(I46:AD46)</f>
        <v>391</v>
      </c>
    </row>
    <row r="47" spans="1:31">
      <c r="A47" s="286">
        <v>22</v>
      </c>
      <c r="B47" s="286">
        <v>20</v>
      </c>
      <c r="D47" s="286" t="s">
        <v>800</v>
      </c>
      <c r="F47" s="608">
        <v>289</v>
      </c>
      <c r="G47" s="609" t="s">
        <v>34</v>
      </c>
      <c r="H47" s="550">
        <v>670</v>
      </c>
      <c r="I47" s="479">
        <v>2</v>
      </c>
      <c r="J47" s="479">
        <v>120</v>
      </c>
      <c r="K47" s="479">
        <v>72</v>
      </c>
      <c r="L47" s="479">
        <v>4</v>
      </c>
      <c r="M47" s="479">
        <v>7</v>
      </c>
      <c r="N47" s="479">
        <v>1</v>
      </c>
      <c r="O47" s="479">
        <v>1</v>
      </c>
      <c r="P47" s="479">
        <v>5</v>
      </c>
      <c r="Q47" s="479">
        <v>2</v>
      </c>
      <c r="R47" s="479">
        <v>28</v>
      </c>
      <c r="S47" s="289"/>
      <c r="T47" s="479">
        <v>1</v>
      </c>
      <c r="U47" s="479">
        <v>2</v>
      </c>
      <c r="V47" s="479">
        <v>2</v>
      </c>
      <c r="W47" s="289"/>
      <c r="X47" s="479">
        <v>11</v>
      </c>
      <c r="Y47" s="479">
        <v>83</v>
      </c>
      <c r="Z47" s="479">
        <v>16</v>
      </c>
      <c r="AA47" s="480"/>
      <c r="AB47" s="480"/>
      <c r="AC47" s="479">
        <v>0</v>
      </c>
      <c r="AD47" s="479">
        <v>12</v>
      </c>
      <c r="AE47" s="481">
        <f>SUM(I47:AD47)</f>
        <v>369</v>
      </c>
    </row>
    <row r="48" spans="1:31">
      <c r="A48" s="286">
        <v>23</v>
      </c>
      <c r="B48" s="286">
        <v>20</v>
      </c>
      <c r="D48" s="286" t="s">
        <v>800</v>
      </c>
      <c r="F48" s="608">
        <v>289</v>
      </c>
      <c r="G48" s="609" t="s">
        <v>784</v>
      </c>
      <c r="H48" s="550"/>
      <c r="I48" s="479">
        <v>0</v>
      </c>
      <c r="J48" s="479">
        <v>38</v>
      </c>
      <c r="K48" s="479">
        <v>17</v>
      </c>
      <c r="L48" s="479">
        <v>2</v>
      </c>
      <c r="M48" s="479">
        <v>2</v>
      </c>
      <c r="N48" s="479">
        <v>3</v>
      </c>
      <c r="O48" s="479">
        <v>1</v>
      </c>
      <c r="P48" s="479">
        <v>0</v>
      </c>
      <c r="Q48" s="479">
        <v>0</v>
      </c>
      <c r="R48" s="479">
        <v>5</v>
      </c>
      <c r="S48" s="289"/>
      <c r="T48" s="479">
        <v>0</v>
      </c>
      <c r="U48" s="479">
        <v>0</v>
      </c>
      <c r="V48" s="479">
        <v>1</v>
      </c>
      <c r="W48" s="289"/>
      <c r="X48" s="479">
        <v>1</v>
      </c>
      <c r="Y48" s="479">
        <v>8</v>
      </c>
      <c r="Z48" s="479">
        <v>0</v>
      </c>
      <c r="AA48" s="480"/>
      <c r="AB48" s="480"/>
      <c r="AC48" s="479">
        <v>0</v>
      </c>
      <c r="AD48" s="479">
        <v>0</v>
      </c>
      <c r="AE48" s="481">
        <f>SUM(I48:AD48)</f>
        <v>78</v>
      </c>
    </row>
    <row r="49" spans="1:31">
      <c r="A49" s="286">
        <v>24</v>
      </c>
      <c r="B49" s="286">
        <v>20</v>
      </c>
      <c r="D49" s="286" t="s">
        <v>800</v>
      </c>
      <c r="F49" s="608">
        <v>289</v>
      </c>
      <c r="G49" s="609" t="s">
        <v>36</v>
      </c>
      <c r="H49" s="550"/>
      <c r="I49" s="479">
        <v>0</v>
      </c>
      <c r="J49" s="479">
        <v>31</v>
      </c>
      <c r="K49" s="479">
        <v>7</v>
      </c>
      <c r="L49" s="479">
        <v>1</v>
      </c>
      <c r="M49" s="479">
        <v>2</v>
      </c>
      <c r="N49" s="479">
        <v>0</v>
      </c>
      <c r="O49" s="479">
        <v>0</v>
      </c>
      <c r="P49" s="479">
        <v>0</v>
      </c>
      <c r="Q49" s="479">
        <v>1</v>
      </c>
      <c r="R49" s="479">
        <v>4</v>
      </c>
      <c r="S49" s="289"/>
      <c r="T49" s="479">
        <v>0</v>
      </c>
      <c r="U49" s="479">
        <v>2</v>
      </c>
      <c r="V49" s="479">
        <v>2</v>
      </c>
      <c r="W49" s="289"/>
      <c r="X49" s="479">
        <v>1</v>
      </c>
      <c r="Y49" s="479">
        <v>15</v>
      </c>
      <c r="Z49" s="479">
        <v>0</v>
      </c>
      <c r="AA49" s="480"/>
      <c r="AB49" s="480"/>
      <c r="AC49" s="479">
        <v>0</v>
      </c>
      <c r="AD49" s="479">
        <v>3</v>
      </c>
      <c r="AE49" s="481">
        <f>SUM(K49:AD49)</f>
        <v>38</v>
      </c>
    </row>
    <row r="50" spans="1:31">
      <c r="A50" s="286">
        <v>25</v>
      </c>
      <c r="B50" s="286">
        <v>20</v>
      </c>
      <c r="D50" s="286" t="s">
        <v>800</v>
      </c>
      <c r="F50" s="608">
        <v>289</v>
      </c>
      <c r="G50" s="609" t="s">
        <v>383</v>
      </c>
      <c r="H50" s="550"/>
      <c r="I50" s="479">
        <v>2</v>
      </c>
      <c r="J50" s="479">
        <v>13</v>
      </c>
      <c r="K50" s="479">
        <v>13</v>
      </c>
      <c r="L50" s="479">
        <v>1</v>
      </c>
      <c r="M50" s="479">
        <v>2</v>
      </c>
      <c r="N50" s="479">
        <v>0</v>
      </c>
      <c r="O50" s="479">
        <v>0</v>
      </c>
      <c r="P50" s="479">
        <v>1</v>
      </c>
      <c r="Q50" s="479">
        <v>0</v>
      </c>
      <c r="R50" s="479">
        <v>11</v>
      </c>
      <c r="S50" s="289"/>
      <c r="T50" s="479">
        <v>0</v>
      </c>
      <c r="U50" s="479">
        <v>0</v>
      </c>
      <c r="V50" s="479">
        <v>0</v>
      </c>
      <c r="W50" s="289"/>
      <c r="X50" s="479">
        <v>0</v>
      </c>
      <c r="Y50" s="479">
        <v>9</v>
      </c>
      <c r="Z50" s="479">
        <v>1</v>
      </c>
      <c r="AA50" s="480"/>
      <c r="AB50" s="480"/>
      <c r="AC50" s="479">
        <v>0</v>
      </c>
      <c r="AD50" s="479">
        <v>1</v>
      </c>
      <c r="AE50" s="481">
        <f>SUM(I50:AD50)</f>
        <v>54</v>
      </c>
    </row>
    <row r="51" spans="1:31">
      <c r="A51" s="286">
        <v>26</v>
      </c>
      <c r="B51" s="286">
        <v>20</v>
      </c>
      <c r="D51" s="286" t="s">
        <v>800</v>
      </c>
      <c r="F51" s="608">
        <v>290</v>
      </c>
      <c r="G51" s="609" t="s">
        <v>33</v>
      </c>
      <c r="H51" s="550">
        <v>732</v>
      </c>
      <c r="I51" s="479">
        <v>6</v>
      </c>
      <c r="J51" s="479">
        <v>96</v>
      </c>
      <c r="K51" s="479">
        <v>176</v>
      </c>
      <c r="L51" s="479">
        <v>5</v>
      </c>
      <c r="M51" s="479">
        <v>5</v>
      </c>
      <c r="N51" s="479">
        <v>3</v>
      </c>
      <c r="O51" s="479">
        <v>2</v>
      </c>
      <c r="P51" s="479">
        <v>2</v>
      </c>
      <c r="Q51" s="479">
        <v>0</v>
      </c>
      <c r="R51" s="479">
        <v>36</v>
      </c>
      <c r="S51" s="289"/>
      <c r="T51" s="479">
        <v>3</v>
      </c>
      <c r="U51" s="479">
        <v>4</v>
      </c>
      <c r="V51" s="479">
        <v>1</v>
      </c>
      <c r="W51" s="289"/>
      <c r="X51" s="479">
        <v>2</v>
      </c>
      <c r="Y51" s="479">
        <v>58</v>
      </c>
      <c r="Z51" s="479">
        <v>8</v>
      </c>
      <c r="AA51" s="480"/>
      <c r="AB51" s="480"/>
      <c r="AC51" s="479">
        <v>0</v>
      </c>
      <c r="AD51" s="479">
        <v>16</v>
      </c>
      <c r="AE51" s="481">
        <f>SUM(I51:AD51)</f>
        <v>423</v>
      </c>
    </row>
    <row r="52" spans="1:31">
      <c r="A52" s="286">
        <v>27</v>
      </c>
      <c r="B52" s="286">
        <v>20</v>
      </c>
      <c r="D52" s="286" t="s">
        <v>800</v>
      </c>
      <c r="F52" s="608">
        <v>290</v>
      </c>
      <c r="G52" s="609" t="s">
        <v>34</v>
      </c>
      <c r="H52" s="550">
        <v>732</v>
      </c>
      <c r="I52" s="479">
        <v>11</v>
      </c>
      <c r="J52" s="479">
        <v>75</v>
      </c>
      <c r="K52" s="479">
        <v>190</v>
      </c>
      <c r="L52" s="479">
        <v>3</v>
      </c>
      <c r="M52" s="479">
        <v>8</v>
      </c>
      <c r="N52" s="479">
        <v>3</v>
      </c>
      <c r="O52" s="479">
        <v>1</v>
      </c>
      <c r="P52" s="479">
        <v>2</v>
      </c>
      <c r="Q52" s="479">
        <v>1</v>
      </c>
      <c r="R52" s="479">
        <v>39</v>
      </c>
      <c r="S52" s="289"/>
      <c r="T52" s="479">
        <v>1</v>
      </c>
      <c r="U52" s="479">
        <v>5</v>
      </c>
      <c r="V52" s="479">
        <v>1</v>
      </c>
      <c r="W52" s="289"/>
      <c r="X52" s="479">
        <v>4</v>
      </c>
      <c r="Y52" s="479">
        <v>45</v>
      </c>
      <c r="Z52" s="479">
        <v>14</v>
      </c>
      <c r="AA52" s="480"/>
      <c r="AB52" s="480"/>
      <c r="AC52" s="479">
        <v>0</v>
      </c>
      <c r="AD52" s="479">
        <v>19</v>
      </c>
      <c r="AE52" s="481">
        <f>SUM(I52:AD52)</f>
        <v>422</v>
      </c>
    </row>
    <row r="53" spans="1:31">
      <c r="A53" s="286">
        <v>28</v>
      </c>
      <c r="B53" s="286">
        <v>20</v>
      </c>
      <c r="D53" s="286" t="s">
        <v>800</v>
      </c>
      <c r="F53" s="608">
        <v>290</v>
      </c>
      <c r="G53" s="609" t="s">
        <v>35</v>
      </c>
      <c r="H53" s="550">
        <v>732</v>
      </c>
      <c r="I53" s="479">
        <v>12</v>
      </c>
      <c r="J53" s="479">
        <v>96</v>
      </c>
      <c r="K53" s="479">
        <v>167</v>
      </c>
      <c r="L53" s="479">
        <v>4</v>
      </c>
      <c r="M53" s="479">
        <v>10</v>
      </c>
      <c r="N53" s="479">
        <v>6</v>
      </c>
      <c r="O53" s="479">
        <v>2</v>
      </c>
      <c r="P53" s="479">
        <v>2</v>
      </c>
      <c r="Q53" s="479">
        <v>0</v>
      </c>
      <c r="R53" s="479">
        <v>65</v>
      </c>
      <c r="S53" s="289"/>
      <c r="T53" s="479">
        <v>0</v>
      </c>
      <c r="U53" s="479">
        <v>5</v>
      </c>
      <c r="V53" s="479">
        <v>5</v>
      </c>
      <c r="W53" s="289"/>
      <c r="X53" s="479">
        <v>2</v>
      </c>
      <c r="Y53" s="479">
        <v>55</v>
      </c>
      <c r="Z53" s="479">
        <v>5</v>
      </c>
      <c r="AA53" s="480"/>
      <c r="AB53" s="480"/>
      <c r="AC53" s="479">
        <v>0</v>
      </c>
      <c r="AD53" s="479">
        <v>24</v>
      </c>
      <c r="AE53" s="481">
        <f>SUM(I53:AD53)</f>
        <v>460</v>
      </c>
    </row>
    <row r="54" spans="1:31">
      <c r="A54" s="286">
        <v>29</v>
      </c>
      <c r="B54" s="286">
        <v>20</v>
      </c>
      <c r="D54" s="286" t="s">
        <v>800</v>
      </c>
      <c r="F54" s="608">
        <v>290</v>
      </c>
      <c r="G54" s="609" t="s">
        <v>199</v>
      </c>
      <c r="H54" s="550">
        <v>731</v>
      </c>
      <c r="I54" s="479">
        <v>11</v>
      </c>
      <c r="J54" s="479">
        <v>74</v>
      </c>
      <c r="K54" s="479">
        <v>166</v>
      </c>
      <c r="L54" s="479">
        <v>7</v>
      </c>
      <c r="M54" s="479">
        <v>7</v>
      </c>
      <c r="N54" s="479">
        <v>7</v>
      </c>
      <c r="O54" s="479">
        <v>2</v>
      </c>
      <c r="P54" s="479">
        <v>1</v>
      </c>
      <c r="Q54" s="479">
        <v>1</v>
      </c>
      <c r="R54" s="479">
        <v>43</v>
      </c>
      <c r="S54" s="289"/>
      <c r="T54" s="479">
        <v>1</v>
      </c>
      <c r="U54" s="479">
        <v>6</v>
      </c>
      <c r="V54" s="479">
        <v>0</v>
      </c>
      <c r="W54" s="289"/>
      <c r="X54" s="479">
        <v>1</v>
      </c>
      <c r="Y54" s="479">
        <v>75</v>
      </c>
      <c r="Z54" s="479">
        <v>11</v>
      </c>
      <c r="AA54" s="480"/>
      <c r="AB54" s="480"/>
      <c r="AC54" s="479">
        <v>0</v>
      </c>
      <c r="AD54" s="479">
        <v>21</v>
      </c>
      <c r="AE54" s="481">
        <f>SUM(I54:AD54)</f>
        <v>434</v>
      </c>
    </row>
    <row r="55" spans="1:31">
      <c r="A55" s="286">
        <v>30</v>
      </c>
      <c r="B55" s="286">
        <v>20</v>
      </c>
      <c r="D55" s="286" t="s">
        <v>800</v>
      </c>
      <c r="F55" s="608">
        <v>291</v>
      </c>
      <c r="G55" s="609" t="s">
        <v>33</v>
      </c>
      <c r="H55" s="550">
        <v>731</v>
      </c>
      <c r="I55" s="479">
        <v>7</v>
      </c>
      <c r="J55" s="479">
        <v>95</v>
      </c>
      <c r="K55" s="479">
        <v>138</v>
      </c>
      <c r="L55" s="479">
        <v>9</v>
      </c>
      <c r="M55" s="479">
        <v>6</v>
      </c>
      <c r="N55" s="479">
        <v>3</v>
      </c>
      <c r="O55" s="479">
        <v>3</v>
      </c>
      <c r="P55" s="479">
        <v>0</v>
      </c>
      <c r="Q55" s="479">
        <v>0</v>
      </c>
      <c r="R55" s="479">
        <v>64</v>
      </c>
      <c r="S55" s="289"/>
      <c r="T55" s="479">
        <v>1</v>
      </c>
      <c r="U55" s="479">
        <v>1</v>
      </c>
      <c r="V55" s="479">
        <v>4</v>
      </c>
      <c r="W55" s="289"/>
      <c r="X55" s="479">
        <v>3</v>
      </c>
      <c r="Y55" s="479">
        <v>69</v>
      </c>
      <c r="Z55" s="479">
        <v>19</v>
      </c>
      <c r="AA55" s="480"/>
      <c r="AB55" s="480"/>
      <c r="AC55" s="479">
        <v>0</v>
      </c>
      <c r="AD55" s="479">
        <v>23</v>
      </c>
      <c r="AE55" s="481">
        <f>SUM(K55:AD55)</f>
        <v>343</v>
      </c>
    </row>
    <row r="56" spans="1:31">
      <c r="A56" s="286">
        <v>31</v>
      </c>
      <c r="B56" s="286">
        <v>20</v>
      </c>
      <c r="D56" s="286" t="s">
        <v>800</v>
      </c>
      <c r="F56" s="608">
        <v>291</v>
      </c>
      <c r="G56" s="609" t="s">
        <v>34</v>
      </c>
      <c r="H56" s="550">
        <v>731</v>
      </c>
      <c r="I56" s="479">
        <v>11</v>
      </c>
      <c r="J56" s="479">
        <v>105</v>
      </c>
      <c r="K56" s="479">
        <v>137</v>
      </c>
      <c r="L56" s="479">
        <v>11</v>
      </c>
      <c r="M56" s="479">
        <v>12</v>
      </c>
      <c r="N56" s="479">
        <v>0</v>
      </c>
      <c r="O56" s="479">
        <v>2</v>
      </c>
      <c r="P56" s="479">
        <v>1</v>
      </c>
      <c r="Q56" s="479">
        <v>2</v>
      </c>
      <c r="R56" s="479">
        <v>42</v>
      </c>
      <c r="S56" s="289"/>
      <c r="T56" s="479">
        <v>0</v>
      </c>
      <c r="U56" s="479">
        <v>1</v>
      </c>
      <c r="V56" s="479">
        <v>4</v>
      </c>
      <c r="W56" s="289"/>
      <c r="X56" s="479">
        <v>4</v>
      </c>
      <c r="Y56" s="479">
        <v>78</v>
      </c>
      <c r="Z56" s="479">
        <v>11</v>
      </c>
      <c r="AA56" s="480"/>
      <c r="AB56" s="480"/>
      <c r="AC56" s="479">
        <v>0</v>
      </c>
      <c r="AD56" s="479">
        <v>17</v>
      </c>
      <c r="AE56" s="481">
        <f>SUM(K56:AD56)</f>
        <v>322</v>
      </c>
    </row>
    <row r="57" spans="1:31">
      <c r="A57" s="286">
        <v>32</v>
      </c>
      <c r="B57" s="286">
        <v>20</v>
      </c>
      <c r="D57" s="286" t="s">
        <v>800</v>
      </c>
      <c r="F57" s="608">
        <v>291</v>
      </c>
      <c r="G57" s="609" t="s">
        <v>36</v>
      </c>
      <c r="H57" s="550"/>
      <c r="I57" s="479">
        <v>8</v>
      </c>
      <c r="J57" s="479">
        <v>46</v>
      </c>
      <c r="K57" s="479">
        <v>228</v>
      </c>
      <c r="L57" s="479">
        <v>0</v>
      </c>
      <c r="M57" s="479">
        <v>31</v>
      </c>
      <c r="N57" s="479">
        <v>1</v>
      </c>
      <c r="O57" s="479">
        <v>0</v>
      </c>
      <c r="P57" s="479">
        <v>0</v>
      </c>
      <c r="Q57" s="479">
        <v>1</v>
      </c>
      <c r="R57" s="479">
        <v>61</v>
      </c>
      <c r="S57" s="289"/>
      <c r="T57" s="479">
        <v>0</v>
      </c>
      <c r="U57" s="479">
        <v>3</v>
      </c>
      <c r="V57" s="479">
        <v>2</v>
      </c>
      <c r="W57" s="289"/>
      <c r="X57" s="479">
        <v>1</v>
      </c>
      <c r="Y57" s="479">
        <v>46</v>
      </c>
      <c r="Z57" s="479">
        <v>0</v>
      </c>
      <c r="AA57" s="480"/>
      <c r="AB57" s="480"/>
      <c r="AC57" s="479">
        <v>0</v>
      </c>
      <c r="AD57" s="479">
        <v>8</v>
      </c>
      <c r="AE57" s="481">
        <f>SUM(I57:AD57)</f>
        <v>436</v>
      </c>
    </row>
    <row r="58" spans="1:31">
      <c r="A58" s="286">
        <v>33</v>
      </c>
      <c r="B58" s="286">
        <v>20</v>
      </c>
      <c r="D58" s="286" t="s">
        <v>800</v>
      </c>
      <c r="F58" s="608">
        <v>292</v>
      </c>
      <c r="G58" s="609" t="s">
        <v>33</v>
      </c>
      <c r="H58" s="550">
        <v>589</v>
      </c>
      <c r="I58" s="479">
        <v>8</v>
      </c>
      <c r="J58" s="479">
        <v>116</v>
      </c>
      <c r="K58" s="479">
        <v>88</v>
      </c>
      <c r="L58" s="479">
        <v>3</v>
      </c>
      <c r="M58" s="479">
        <v>12</v>
      </c>
      <c r="N58" s="479">
        <v>1</v>
      </c>
      <c r="O58" s="479">
        <v>0</v>
      </c>
      <c r="P58" s="479">
        <v>12</v>
      </c>
      <c r="Q58" s="479">
        <v>1</v>
      </c>
      <c r="R58" s="479">
        <v>29</v>
      </c>
      <c r="S58" s="289"/>
      <c r="T58" s="479">
        <v>1</v>
      </c>
      <c r="U58" s="479">
        <v>0</v>
      </c>
      <c r="V58" s="479">
        <v>4</v>
      </c>
      <c r="W58" s="289"/>
      <c r="X58" s="479">
        <v>8</v>
      </c>
      <c r="Y58" s="479">
        <v>57</v>
      </c>
      <c r="Z58" s="479">
        <v>19</v>
      </c>
      <c r="AA58" s="480"/>
      <c r="AB58" s="480"/>
      <c r="AC58" s="479">
        <v>0</v>
      </c>
      <c r="AD58" s="479">
        <v>7</v>
      </c>
      <c r="AE58" s="481">
        <f>SUM(K58:AD58)</f>
        <v>242</v>
      </c>
    </row>
    <row r="59" spans="1:31">
      <c r="A59" s="286">
        <v>34</v>
      </c>
      <c r="B59" s="286">
        <v>20</v>
      </c>
      <c r="D59" s="286" t="s">
        <v>800</v>
      </c>
      <c r="F59" s="608">
        <v>292</v>
      </c>
      <c r="G59" s="609" t="s">
        <v>34</v>
      </c>
      <c r="H59" s="550">
        <v>588</v>
      </c>
      <c r="I59" s="479">
        <v>7</v>
      </c>
      <c r="J59" s="479">
        <v>112</v>
      </c>
      <c r="K59" s="479">
        <v>77</v>
      </c>
      <c r="L59" s="479">
        <v>5</v>
      </c>
      <c r="M59" s="479">
        <v>5</v>
      </c>
      <c r="N59" s="479">
        <v>5</v>
      </c>
      <c r="O59" s="479">
        <v>2</v>
      </c>
      <c r="P59" s="479">
        <v>5</v>
      </c>
      <c r="Q59" s="479">
        <v>0</v>
      </c>
      <c r="R59" s="479">
        <v>31</v>
      </c>
      <c r="S59" s="289"/>
      <c r="T59" s="479">
        <v>0</v>
      </c>
      <c r="U59" s="479">
        <v>0</v>
      </c>
      <c r="V59" s="479">
        <v>1</v>
      </c>
      <c r="W59" s="289"/>
      <c r="X59" s="479">
        <v>10</v>
      </c>
      <c r="Y59" s="479">
        <v>78</v>
      </c>
      <c r="Z59" s="479">
        <v>15</v>
      </c>
      <c r="AA59" s="289"/>
      <c r="AB59" s="289"/>
      <c r="AC59" s="479">
        <v>1</v>
      </c>
      <c r="AD59" s="479">
        <v>7</v>
      </c>
      <c r="AE59" s="481">
        <f t="shared" ref="AE59:AE65" si="7">SUM(I59:AD59)</f>
        <v>361</v>
      </c>
    </row>
    <row r="60" spans="1:31">
      <c r="A60" s="286">
        <v>35</v>
      </c>
      <c r="B60" s="286">
        <v>20</v>
      </c>
      <c r="D60" s="286" t="s">
        <v>800</v>
      </c>
      <c r="F60" s="608">
        <v>293</v>
      </c>
      <c r="G60" s="609" t="s">
        <v>33</v>
      </c>
      <c r="H60" s="550">
        <v>541</v>
      </c>
      <c r="I60" s="479">
        <v>3</v>
      </c>
      <c r="J60" s="479">
        <v>90</v>
      </c>
      <c r="K60" s="479">
        <v>82</v>
      </c>
      <c r="L60" s="479">
        <v>6</v>
      </c>
      <c r="M60" s="479">
        <v>6</v>
      </c>
      <c r="N60" s="479">
        <v>3</v>
      </c>
      <c r="O60" s="479">
        <v>1</v>
      </c>
      <c r="P60" s="479">
        <v>4</v>
      </c>
      <c r="Q60" s="479">
        <v>2</v>
      </c>
      <c r="R60" s="479">
        <v>24</v>
      </c>
      <c r="S60" s="289"/>
      <c r="T60" s="479">
        <v>0</v>
      </c>
      <c r="U60" s="479">
        <v>1</v>
      </c>
      <c r="V60" s="479">
        <v>0</v>
      </c>
      <c r="W60" s="289"/>
      <c r="X60" s="479">
        <v>14</v>
      </c>
      <c r="Y60" s="479">
        <v>55</v>
      </c>
      <c r="Z60" s="479">
        <v>11</v>
      </c>
      <c r="AA60" s="480"/>
      <c r="AB60" s="480"/>
      <c r="AC60" s="479">
        <v>0</v>
      </c>
      <c r="AD60" s="479">
        <v>3</v>
      </c>
      <c r="AE60" s="481">
        <f t="shared" si="7"/>
        <v>305</v>
      </c>
    </row>
    <row r="61" spans="1:31">
      <c r="A61" s="286">
        <v>36</v>
      </c>
      <c r="B61" s="286">
        <v>20</v>
      </c>
      <c r="D61" s="286" t="s">
        <v>800</v>
      </c>
      <c r="F61" s="608">
        <v>293</v>
      </c>
      <c r="G61" s="609" t="s">
        <v>34</v>
      </c>
      <c r="H61" s="550">
        <v>540</v>
      </c>
      <c r="I61" s="479">
        <v>11</v>
      </c>
      <c r="J61" s="479">
        <v>84</v>
      </c>
      <c r="K61" s="479">
        <v>65</v>
      </c>
      <c r="L61" s="479">
        <v>2</v>
      </c>
      <c r="M61" s="479">
        <v>4</v>
      </c>
      <c r="N61" s="479">
        <v>4</v>
      </c>
      <c r="O61" s="479">
        <v>5</v>
      </c>
      <c r="P61" s="479">
        <v>1</v>
      </c>
      <c r="Q61" s="479">
        <v>2</v>
      </c>
      <c r="R61" s="479">
        <v>27</v>
      </c>
      <c r="S61" s="289"/>
      <c r="T61" s="479">
        <v>0</v>
      </c>
      <c r="U61" s="479">
        <v>3</v>
      </c>
      <c r="V61" s="479">
        <v>1</v>
      </c>
      <c r="W61" s="289"/>
      <c r="X61" s="479">
        <v>16</v>
      </c>
      <c r="Y61" s="479">
        <v>67</v>
      </c>
      <c r="Z61" s="479">
        <v>9</v>
      </c>
      <c r="AA61" s="480"/>
      <c r="AB61" s="480"/>
      <c r="AC61" s="479">
        <v>0</v>
      </c>
      <c r="AD61" s="479">
        <v>9</v>
      </c>
      <c r="AE61" s="481">
        <f t="shared" si="7"/>
        <v>310</v>
      </c>
    </row>
    <row r="62" spans="1:31">
      <c r="A62" s="286">
        <v>37</v>
      </c>
      <c r="B62" s="286">
        <v>20</v>
      </c>
      <c r="D62" s="286" t="s">
        <v>800</v>
      </c>
      <c r="F62" s="608">
        <v>293</v>
      </c>
      <c r="G62" s="609" t="s">
        <v>35</v>
      </c>
      <c r="H62" s="550">
        <v>540</v>
      </c>
      <c r="I62" s="479">
        <v>4</v>
      </c>
      <c r="J62" s="479">
        <v>99</v>
      </c>
      <c r="K62" s="479">
        <v>97</v>
      </c>
      <c r="L62" s="479">
        <v>3</v>
      </c>
      <c r="M62" s="479">
        <v>4</v>
      </c>
      <c r="N62" s="479">
        <v>0</v>
      </c>
      <c r="O62" s="479">
        <v>2</v>
      </c>
      <c r="P62" s="479">
        <v>1</v>
      </c>
      <c r="Q62" s="479">
        <v>0</v>
      </c>
      <c r="R62" s="479">
        <v>18</v>
      </c>
      <c r="S62" s="289"/>
      <c r="T62" s="479">
        <v>0</v>
      </c>
      <c r="U62" s="479">
        <v>3</v>
      </c>
      <c r="V62" s="479">
        <v>4</v>
      </c>
      <c r="W62" s="289"/>
      <c r="X62" s="479">
        <v>26</v>
      </c>
      <c r="Y62" s="479">
        <v>47</v>
      </c>
      <c r="Z62" s="479">
        <v>16</v>
      </c>
      <c r="AA62" s="289"/>
      <c r="AB62" s="289"/>
      <c r="AC62" s="479">
        <v>0</v>
      </c>
      <c r="AD62" s="479">
        <v>10</v>
      </c>
      <c r="AE62" s="481">
        <f t="shared" si="7"/>
        <v>334</v>
      </c>
    </row>
    <row r="63" spans="1:31">
      <c r="A63" s="286">
        <v>38</v>
      </c>
      <c r="B63" s="286">
        <v>20</v>
      </c>
      <c r="D63" s="286" t="s">
        <v>800</v>
      </c>
      <c r="F63" s="608">
        <v>294</v>
      </c>
      <c r="G63" s="609" t="s">
        <v>33</v>
      </c>
      <c r="H63" s="550">
        <v>651</v>
      </c>
      <c r="I63" s="479">
        <v>11</v>
      </c>
      <c r="J63" s="479">
        <v>103</v>
      </c>
      <c r="K63" s="479">
        <v>65</v>
      </c>
      <c r="L63" s="479">
        <v>3</v>
      </c>
      <c r="M63" s="479">
        <v>10</v>
      </c>
      <c r="N63" s="479">
        <v>4</v>
      </c>
      <c r="O63" s="479">
        <v>2</v>
      </c>
      <c r="P63" s="479">
        <v>2</v>
      </c>
      <c r="Q63" s="479">
        <v>0</v>
      </c>
      <c r="R63" s="479">
        <v>16</v>
      </c>
      <c r="S63" s="289"/>
      <c r="T63" s="479">
        <v>0</v>
      </c>
      <c r="U63" s="479">
        <v>0</v>
      </c>
      <c r="V63" s="479">
        <v>4</v>
      </c>
      <c r="W63" s="289"/>
      <c r="X63" s="479">
        <v>10</v>
      </c>
      <c r="Y63" s="479">
        <v>91</v>
      </c>
      <c r="Z63" s="479">
        <v>16</v>
      </c>
      <c r="AA63" s="480"/>
      <c r="AB63" s="480"/>
      <c r="AC63" s="479">
        <v>0</v>
      </c>
      <c r="AD63" s="479">
        <v>16</v>
      </c>
      <c r="AE63" s="481">
        <f t="shared" si="7"/>
        <v>353</v>
      </c>
    </row>
    <row r="64" spans="1:31">
      <c r="A64" s="286">
        <v>39</v>
      </c>
      <c r="B64" s="286">
        <v>20</v>
      </c>
      <c r="D64" s="286" t="s">
        <v>800</v>
      </c>
      <c r="F64" s="608">
        <v>294</v>
      </c>
      <c r="G64" s="609" t="s">
        <v>34</v>
      </c>
      <c r="H64" s="550">
        <v>651</v>
      </c>
      <c r="I64" s="479">
        <v>4</v>
      </c>
      <c r="J64" s="479">
        <v>100</v>
      </c>
      <c r="K64" s="479">
        <v>69</v>
      </c>
      <c r="L64" s="479">
        <v>1</v>
      </c>
      <c r="M64" s="479">
        <v>11</v>
      </c>
      <c r="N64" s="479">
        <v>4</v>
      </c>
      <c r="O64" s="479">
        <v>5</v>
      </c>
      <c r="P64" s="479">
        <v>2</v>
      </c>
      <c r="Q64" s="479">
        <v>4</v>
      </c>
      <c r="R64" s="479">
        <v>30</v>
      </c>
      <c r="S64" s="289"/>
      <c r="T64" s="479">
        <v>0</v>
      </c>
      <c r="U64" s="479">
        <v>0</v>
      </c>
      <c r="V64" s="479">
        <v>3</v>
      </c>
      <c r="W64" s="289"/>
      <c r="X64" s="479">
        <v>14</v>
      </c>
      <c r="Y64" s="479">
        <v>73</v>
      </c>
      <c r="Z64" s="479">
        <v>16</v>
      </c>
      <c r="AA64" s="480"/>
      <c r="AB64" s="480"/>
      <c r="AC64" s="479">
        <v>0</v>
      </c>
      <c r="AD64" s="479">
        <v>14</v>
      </c>
      <c r="AE64" s="481">
        <f t="shared" si="7"/>
        <v>350</v>
      </c>
    </row>
    <row r="65" spans="1:31">
      <c r="A65" s="286">
        <v>40</v>
      </c>
      <c r="B65" s="286">
        <v>20</v>
      </c>
      <c r="D65" s="286" t="s">
        <v>800</v>
      </c>
      <c r="F65" s="608">
        <v>294</v>
      </c>
      <c r="G65" s="609" t="s">
        <v>35</v>
      </c>
      <c r="H65" s="550">
        <v>651</v>
      </c>
      <c r="I65" s="479">
        <v>10</v>
      </c>
      <c r="J65" s="479">
        <v>116</v>
      </c>
      <c r="K65" s="479">
        <v>79</v>
      </c>
      <c r="L65" s="479">
        <v>1</v>
      </c>
      <c r="M65" s="479">
        <v>7</v>
      </c>
      <c r="N65" s="479">
        <v>7</v>
      </c>
      <c r="O65" s="479">
        <v>4</v>
      </c>
      <c r="P65" s="479">
        <v>5</v>
      </c>
      <c r="Q65" s="479">
        <v>2</v>
      </c>
      <c r="R65" s="479">
        <v>18</v>
      </c>
      <c r="S65" s="289"/>
      <c r="T65" s="479">
        <v>3</v>
      </c>
      <c r="U65" s="479">
        <v>1</v>
      </c>
      <c r="V65" s="479">
        <v>8</v>
      </c>
      <c r="W65" s="289"/>
      <c r="X65" s="479">
        <v>13</v>
      </c>
      <c r="Y65" s="479">
        <v>106</v>
      </c>
      <c r="Z65" s="479">
        <v>12</v>
      </c>
      <c r="AA65" s="480"/>
      <c r="AB65" s="480"/>
      <c r="AC65" s="479">
        <v>0</v>
      </c>
      <c r="AD65" s="479">
        <v>16</v>
      </c>
      <c r="AE65" s="481">
        <f t="shared" si="7"/>
        <v>408</v>
      </c>
    </row>
    <row r="66" spans="1:31">
      <c r="A66" s="286">
        <v>41</v>
      </c>
      <c r="B66" s="286">
        <v>20</v>
      </c>
      <c r="D66" s="286" t="s">
        <v>800</v>
      </c>
      <c r="F66" s="608">
        <v>294</v>
      </c>
      <c r="G66" s="609" t="s">
        <v>199</v>
      </c>
      <c r="H66" s="550">
        <v>650</v>
      </c>
      <c r="I66" s="479">
        <v>11</v>
      </c>
      <c r="J66" s="479">
        <v>91</v>
      </c>
      <c r="K66" s="479">
        <v>51</v>
      </c>
      <c r="L66" s="479">
        <v>6</v>
      </c>
      <c r="M66" s="479">
        <v>9</v>
      </c>
      <c r="N66" s="479">
        <v>3</v>
      </c>
      <c r="O66" s="479">
        <v>5</v>
      </c>
      <c r="P66" s="479">
        <v>1</v>
      </c>
      <c r="Q66" s="479">
        <v>2</v>
      </c>
      <c r="R66" s="479">
        <v>20</v>
      </c>
      <c r="S66" s="289"/>
      <c r="T66" s="479">
        <v>1</v>
      </c>
      <c r="U66" s="479">
        <v>1</v>
      </c>
      <c r="V66" s="479">
        <v>3</v>
      </c>
      <c r="W66" s="289"/>
      <c r="X66" s="479">
        <v>13</v>
      </c>
      <c r="Y66" s="479">
        <v>102</v>
      </c>
      <c r="Z66" s="479">
        <v>10</v>
      </c>
      <c r="AA66" s="480"/>
      <c r="AB66" s="480"/>
      <c r="AC66" s="479">
        <v>0</v>
      </c>
      <c r="AD66" s="479">
        <v>17</v>
      </c>
      <c r="AE66" s="481">
        <f>SUM(K66:AD66)</f>
        <v>244</v>
      </c>
    </row>
    <row r="67" spans="1:31">
      <c r="A67" s="286">
        <v>42</v>
      </c>
      <c r="B67" s="286">
        <v>20</v>
      </c>
      <c r="D67" s="286" t="s">
        <v>800</v>
      </c>
      <c r="F67" s="608">
        <v>294</v>
      </c>
      <c r="G67" s="609" t="s">
        <v>337</v>
      </c>
      <c r="H67" s="550">
        <v>650</v>
      </c>
      <c r="I67" s="479">
        <v>7</v>
      </c>
      <c r="J67" s="479">
        <v>95</v>
      </c>
      <c r="K67" s="479">
        <v>84</v>
      </c>
      <c r="L67" s="479">
        <v>6</v>
      </c>
      <c r="M67" s="479">
        <v>8</v>
      </c>
      <c r="N67" s="479">
        <v>11</v>
      </c>
      <c r="O67" s="479">
        <v>0</v>
      </c>
      <c r="P67" s="479">
        <v>4</v>
      </c>
      <c r="Q67" s="479">
        <v>1</v>
      </c>
      <c r="R67" s="479">
        <v>21</v>
      </c>
      <c r="S67" s="289"/>
      <c r="T67" s="479">
        <v>0</v>
      </c>
      <c r="U67" s="479">
        <v>3</v>
      </c>
      <c r="V67" s="479">
        <v>2</v>
      </c>
      <c r="W67" s="289"/>
      <c r="X67" s="479">
        <v>17</v>
      </c>
      <c r="Y67" s="479">
        <v>81</v>
      </c>
      <c r="Z67" s="479">
        <v>14</v>
      </c>
      <c r="AA67" s="289"/>
      <c r="AB67" s="289"/>
      <c r="AC67" s="479">
        <v>0</v>
      </c>
      <c r="AD67" s="479">
        <v>14</v>
      </c>
      <c r="AE67" s="481">
        <f t="shared" ref="AE67:AE70" si="8">SUM(I67:AD67)</f>
        <v>368</v>
      </c>
    </row>
    <row r="68" spans="1:31">
      <c r="A68" s="286">
        <v>43</v>
      </c>
      <c r="B68" s="286">
        <v>20</v>
      </c>
      <c r="D68" s="286" t="s">
        <v>800</v>
      </c>
      <c r="F68" s="608">
        <v>295</v>
      </c>
      <c r="G68" s="609" t="s">
        <v>33</v>
      </c>
      <c r="H68" s="550">
        <v>408</v>
      </c>
      <c r="I68" s="479">
        <v>3</v>
      </c>
      <c r="J68" s="479">
        <v>53</v>
      </c>
      <c r="K68" s="479">
        <v>48</v>
      </c>
      <c r="L68" s="479">
        <v>2</v>
      </c>
      <c r="M68" s="479">
        <v>5</v>
      </c>
      <c r="N68" s="479">
        <v>3</v>
      </c>
      <c r="O68" s="479">
        <v>0</v>
      </c>
      <c r="P68" s="479">
        <v>2</v>
      </c>
      <c r="Q68" s="479">
        <v>0</v>
      </c>
      <c r="R68" s="479">
        <v>39</v>
      </c>
      <c r="S68" s="289"/>
      <c r="T68" s="479">
        <v>0</v>
      </c>
      <c r="U68" s="479">
        <v>0</v>
      </c>
      <c r="V68" s="479">
        <v>0</v>
      </c>
      <c r="W68" s="289"/>
      <c r="X68" s="479">
        <v>7</v>
      </c>
      <c r="Y68" s="479">
        <v>58</v>
      </c>
      <c r="Z68" s="479">
        <v>8</v>
      </c>
      <c r="AA68" s="480"/>
      <c r="AB68" s="480"/>
      <c r="AC68" s="479">
        <v>0</v>
      </c>
      <c r="AD68" s="479">
        <v>5</v>
      </c>
      <c r="AE68" s="481">
        <f t="shared" si="8"/>
        <v>233</v>
      </c>
    </row>
    <row r="69" spans="1:31">
      <c r="A69" s="286">
        <v>44</v>
      </c>
      <c r="B69" s="286">
        <v>20</v>
      </c>
      <c r="D69" s="286" t="s">
        <v>800</v>
      </c>
      <c r="F69" s="608">
        <v>295</v>
      </c>
      <c r="G69" s="609" t="s">
        <v>34</v>
      </c>
      <c r="H69" s="550">
        <v>407</v>
      </c>
      <c r="I69" s="479">
        <v>5</v>
      </c>
      <c r="J69" s="479">
        <v>59</v>
      </c>
      <c r="K69" s="479">
        <v>66</v>
      </c>
      <c r="L69" s="479">
        <v>4</v>
      </c>
      <c r="M69" s="479">
        <v>9</v>
      </c>
      <c r="N69" s="479">
        <v>4</v>
      </c>
      <c r="O69" s="479">
        <v>1</v>
      </c>
      <c r="P69" s="479">
        <v>0</v>
      </c>
      <c r="Q69" s="479">
        <v>0</v>
      </c>
      <c r="R69" s="479">
        <v>18</v>
      </c>
      <c r="S69" s="289"/>
      <c r="T69" s="479">
        <v>0</v>
      </c>
      <c r="U69" s="479">
        <v>0</v>
      </c>
      <c r="V69" s="479">
        <v>0</v>
      </c>
      <c r="W69" s="289"/>
      <c r="X69" s="479">
        <v>3</v>
      </c>
      <c r="Y69" s="479">
        <v>48</v>
      </c>
      <c r="Z69" s="479">
        <v>9</v>
      </c>
      <c r="AA69" s="480"/>
      <c r="AB69" s="480"/>
      <c r="AC69" s="479">
        <v>0</v>
      </c>
      <c r="AD69" s="479">
        <v>7</v>
      </c>
      <c r="AE69" s="481">
        <f t="shared" si="8"/>
        <v>233</v>
      </c>
    </row>
    <row r="70" spans="1:31">
      <c r="A70" s="286">
        <v>45</v>
      </c>
      <c r="B70" s="286">
        <v>20</v>
      </c>
      <c r="D70" s="286" t="s">
        <v>800</v>
      </c>
      <c r="F70" s="559">
        <v>296</v>
      </c>
      <c r="G70" s="560" t="s">
        <v>33</v>
      </c>
      <c r="H70" s="550">
        <v>477</v>
      </c>
      <c r="I70" s="479">
        <v>10</v>
      </c>
      <c r="J70" s="479">
        <v>53</v>
      </c>
      <c r="K70" s="479">
        <v>71</v>
      </c>
      <c r="L70" s="479">
        <v>7</v>
      </c>
      <c r="M70" s="479">
        <v>8</v>
      </c>
      <c r="N70" s="479">
        <v>3</v>
      </c>
      <c r="O70" s="479">
        <v>1</v>
      </c>
      <c r="P70" s="479">
        <v>0</v>
      </c>
      <c r="Q70" s="479">
        <v>0</v>
      </c>
      <c r="R70" s="479">
        <v>14</v>
      </c>
      <c r="S70" s="289"/>
      <c r="T70" s="479">
        <v>0</v>
      </c>
      <c r="U70" s="479">
        <v>1</v>
      </c>
      <c r="V70" s="479">
        <v>3</v>
      </c>
      <c r="W70" s="289"/>
      <c r="X70" s="479">
        <v>7</v>
      </c>
      <c r="Y70" s="479">
        <v>60</v>
      </c>
      <c r="Z70" s="479">
        <v>32</v>
      </c>
      <c r="AA70" s="289"/>
      <c r="AB70" s="289"/>
      <c r="AC70" s="479">
        <v>0</v>
      </c>
      <c r="AD70" s="479">
        <v>1</v>
      </c>
      <c r="AE70" s="481">
        <f t="shared" si="8"/>
        <v>271</v>
      </c>
    </row>
    <row r="71" spans="1:31">
      <c r="A71" s="286">
        <v>46</v>
      </c>
      <c r="B71" s="286">
        <v>20</v>
      </c>
      <c r="D71" s="286" t="s">
        <v>800</v>
      </c>
      <c r="F71" s="608">
        <v>296</v>
      </c>
      <c r="G71" s="609" t="s">
        <v>34</v>
      </c>
      <c r="H71" s="550">
        <v>477</v>
      </c>
      <c r="I71" s="479">
        <v>19</v>
      </c>
      <c r="J71" s="479">
        <v>58</v>
      </c>
      <c r="K71" s="479">
        <v>68</v>
      </c>
      <c r="L71" s="479">
        <v>9</v>
      </c>
      <c r="M71" s="479">
        <v>10</v>
      </c>
      <c r="N71" s="479">
        <v>0</v>
      </c>
      <c r="O71" s="479">
        <v>2</v>
      </c>
      <c r="P71" s="479">
        <v>0</v>
      </c>
      <c r="Q71" s="479">
        <v>1</v>
      </c>
      <c r="R71" s="479">
        <v>14</v>
      </c>
      <c r="S71" s="289"/>
      <c r="T71" s="479">
        <v>0</v>
      </c>
      <c r="U71" s="479">
        <v>8</v>
      </c>
      <c r="V71" s="479">
        <v>2</v>
      </c>
      <c r="W71" s="289"/>
      <c r="X71" s="479">
        <v>6</v>
      </c>
      <c r="Y71" s="479">
        <v>57</v>
      </c>
      <c r="Z71" s="479">
        <v>24</v>
      </c>
      <c r="AA71" s="480"/>
      <c r="AB71" s="480"/>
      <c r="AC71" s="479">
        <v>0</v>
      </c>
      <c r="AD71" s="479">
        <v>9</v>
      </c>
      <c r="AE71" s="481">
        <f>SUM(I71:AD71)</f>
        <v>287</v>
      </c>
    </row>
    <row r="72" spans="1:31">
      <c r="A72" s="286">
        <v>47</v>
      </c>
      <c r="B72" s="286">
        <v>20</v>
      </c>
      <c r="D72" s="286" t="s">
        <v>800</v>
      </c>
      <c r="F72" s="559">
        <v>296</v>
      </c>
      <c r="G72" s="560" t="s">
        <v>34</v>
      </c>
      <c r="H72" s="560"/>
      <c r="I72" s="20">
        <v>19</v>
      </c>
      <c r="J72" s="20">
        <v>50</v>
      </c>
      <c r="K72" s="20">
        <v>68</v>
      </c>
      <c r="L72" s="20">
        <v>9</v>
      </c>
      <c r="M72" s="20">
        <v>10</v>
      </c>
      <c r="N72" s="20">
        <v>0</v>
      </c>
      <c r="O72" s="20">
        <v>2</v>
      </c>
      <c r="P72" s="20">
        <v>0</v>
      </c>
      <c r="Q72" s="20">
        <v>1</v>
      </c>
      <c r="R72" s="20">
        <v>14</v>
      </c>
      <c r="S72" s="20"/>
      <c r="T72" s="20">
        <v>0</v>
      </c>
      <c r="U72" s="20">
        <v>8</v>
      </c>
      <c r="V72" s="20">
        <v>2</v>
      </c>
      <c r="W72" s="20"/>
      <c r="X72" s="20">
        <v>6</v>
      </c>
      <c r="Y72" s="20">
        <v>57</v>
      </c>
      <c r="Z72" s="20">
        <v>24</v>
      </c>
      <c r="AA72" s="20"/>
      <c r="AB72" s="20"/>
      <c r="AC72" s="20">
        <v>0</v>
      </c>
      <c r="AD72" s="20">
        <v>9</v>
      </c>
      <c r="AE72" s="481">
        <f>SUM(I72:AD72)</f>
        <v>279</v>
      </c>
    </row>
    <row r="73" spans="1:31">
      <c r="A73" s="286">
        <v>48</v>
      </c>
      <c r="B73" s="286">
        <v>20</v>
      </c>
      <c r="D73" s="286" t="s">
        <v>800</v>
      </c>
      <c r="F73" s="608">
        <v>297</v>
      </c>
      <c r="G73" s="609" t="s">
        <v>33</v>
      </c>
      <c r="H73" s="550">
        <v>723</v>
      </c>
      <c r="I73" s="479">
        <v>18</v>
      </c>
      <c r="J73" s="479">
        <v>175</v>
      </c>
      <c r="K73" s="479">
        <v>82</v>
      </c>
      <c r="L73" s="479">
        <v>10</v>
      </c>
      <c r="M73" s="479">
        <v>3</v>
      </c>
      <c r="N73" s="479">
        <v>3</v>
      </c>
      <c r="O73" s="479">
        <v>1</v>
      </c>
      <c r="P73" s="479">
        <v>1</v>
      </c>
      <c r="Q73" s="479">
        <v>0</v>
      </c>
      <c r="R73" s="479">
        <v>33</v>
      </c>
      <c r="S73" s="289"/>
      <c r="T73" s="479">
        <v>1</v>
      </c>
      <c r="U73" s="479">
        <v>1</v>
      </c>
      <c r="V73" s="479">
        <v>4</v>
      </c>
      <c r="W73" s="289"/>
      <c r="X73" s="479">
        <v>14</v>
      </c>
      <c r="Y73" s="479">
        <v>69</v>
      </c>
      <c r="Z73" s="479">
        <v>48</v>
      </c>
      <c r="AA73" s="480"/>
      <c r="AB73" s="480"/>
      <c r="AC73" s="479">
        <v>1</v>
      </c>
      <c r="AD73" s="479">
        <v>7</v>
      </c>
      <c r="AE73" s="481">
        <f>SUM(K73:AD73)</f>
        <v>278</v>
      </c>
    </row>
    <row r="74" spans="1:31">
      <c r="A74" s="286">
        <v>49</v>
      </c>
      <c r="B74" s="286">
        <v>20</v>
      </c>
      <c r="D74" s="286" t="s">
        <v>800</v>
      </c>
      <c r="F74" s="608">
        <v>298</v>
      </c>
      <c r="G74" s="609" t="s">
        <v>33</v>
      </c>
      <c r="H74" s="550">
        <v>550</v>
      </c>
      <c r="I74" s="479">
        <v>8</v>
      </c>
      <c r="J74" s="479">
        <v>147</v>
      </c>
      <c r="K74" s="479">
        <v>60</v>
      </c>
      <c r="L74" s="479">
        <v>12</v>
      </c>
      <c r="M74" s="479">
        <v>6</v>
      </c>
      <c r="N74" s="479">
        <v>3</v>
      </c>
      <c r="O74" s="479">
        <v>0</v>
      </c>
      <c r="P74" s="479">
        <v>2</v>
      </c>
      <c r="Q74" s="479">
        <v>0</v>
      </c>
      <c r="R74" s="479">
        <v>16</v>
      </c>
      <c r="S74" s="289"/>
      <c r="T74" s="479">
        <v>0</v>
      </c>
      <c r="U74" s="479">
        <v>4</v>
      </c>
      <c r="V74" s="479">
        <v>8</v>
      </c>
      <c r="W74" s="289"/>
      <c r="X74" s="479">
        <v>8</v>
      </c>
      <c r="Y74" s="479">
        <v>36</v>
      </c>
      <c r="Z74" s="479">
        <v>23</v>
      </c>
      <c r="AA74" s="289"/>
      <c r="AB74" s="289"/>
      <c r="AC74" s="479">
        <v>0</v>
      </c>
      <c r="AD74" s="479">
        <v>11</v>
      </c>
      <c r="AE74" s="481">
        <f t="shared" ref="AE74:AE79" si="9">SUM(I74:AD74)</f>
        <v>344</v>
      </c>
    </row>
    <row r="75" spans="1:31">
      <c r="A75" s="286">
        <v>50</v>
      </c>
      <c r="B75" s="286">
        <v>20</v>
      </c>
      <c r="D75" s="286" t="s">
        <v>800</v>
      </c>
      <c r="F75" s="608">
        <v>299</v>
      </c>
      <c r="G75" s="609" t="s">
        <v>33</v>
      </c>
      <c r="H75" s="550">
        <v>526</v>
      </c>
      <c r="I75" s="479">
        <v>2</v>
      </c>
      <c r="J75" s="479">
        <v>103</v>
      </c>
      <c r="K75" s="479">
        <v>79</v>
      </c>
      <c r="L75" s="479">
        <v>7</v>
      </c>
      <c r="M75" s="479">
        <v>9</v>
      </c>
      <c r="N75" s="479">
        <v>4</v>
      </c>
      <c r="O75" s="479">
        <v>2</v>
      </c>
      <c r="P75" s="479">
        <v>0</v>
      </c>
      <c r="Q75" s="479">
        <v>1</v>
      </c>
      <c r="R75" s="479">
        <v>33</v>
      </c>
      <c r="S75" s="289"/>
      <c r="T75" s="479">
        <v>1</v>
      </c>
      <c r="U75" s="479">
        <v>1</v>
      </c>
      <c r="V75" s="479">
        <v>2</v>
      </c>
      <c r="W75" s="289"/>
      <c r="X75" s="479">
        <v>1</v>
      </c>
      <c r="Y75" s="479">
        <v>50</v>
      </c>
      <c r="Z75" s="479">
        <v>8</v>
      </c>
      <c r="AA75" s="480"/>
      <c r="AB75" s="480"/>
      <c r="AC75" s="479">
        <v>0</v>
      </c>
      <c r="AD75" s="479">
        <v>6</v>
      </c>
      <c r="AE75" s="481">
        <f t="shared" si="9"/>
        <v>309</v>
      </c>
    </row>
    <row r="76" spans="1:31">
      <c r="A76" s="286">
        <v>51</v>
      </c>
      <c r="B76" s="286">
        <v>20</v>
      </c>
      <c r="D76" s="286" t="s">
        <v>800</v>
      </c>
      <c r="F76" s="608">
        <v>299</v>
      </c>
      <c r="G76" s="609" t="s">
        <v>34</v>
      </c>
      <c r="H76" s="550">
        <v>525</v>
      </c>
      <c r="I76" s="479">
        <v>7</v>
      </c>
      <c r="J76" s="479">
        <v>85</v>
      </c>
      <c r="K76" s="479">
        <v>84</v>
      </c>
      <c r="L76" s="479">
        <v>4</v>
      </c>
      <c r="M76" s="479">
        <v>6</v>
      </c>
      <c r="N76" s="479">
        <v>5</v>
      </c>
      <c r="O76" s="479">
        <v>0</v>
      </c>
      <c r="P76" s="479">
        <v>2</v>
      </c>
      <c r="Q76" s="479">
        <v>1</v>
      </c>
      <c r="R76" s="479">
        <v>22</v>
      </c>
      <c r="S76" s="289"/>
      <c r="T76" s="479">
        <v>0</v>
      </c>
      <c r="U76" s="479">
        <v>2</v>
      </c>
      <c r="V76" s="479">
        <v>1</v>
      </c>
      <c r="W76" s="289"/>
      <c r="X76" s="479">
        <v>2</v>
      </c>
      <c r="Y76" s="479">
        <v>87</v>
      </c>
      <c r="Z76" s="479">
        <v>5</v>
      </c>
      <c r="AA76" s="480"/>
      <c r="AB76" s="480"/>
      <c r="AC76" s="479">
        <v>0</v>
      </c>
      <c r="AD76" s="479">
        <v>18</v>
      </c>
      <c r="AE76" s="481">
        <f t="shared" si="9"/>
        <v>331</v>
      </c>
    </row>
    <row r="77" spans="1:31">
      <c r="A77" s="286">
        <v>52</v>
      </c>
      <c r="B77" s="286">
        <v>20</v>
      </c>
      <c r="D77" s="286" t="s">
        <v>800</v>
      </c>
      <c r="F77" s="608">
        <v>300</v>
      </c>
      <c r="G77" s="609" t="s">
        <v>33</v>
      </c>
      <c r="H77" s="550">
        <v>674</v>
      </c>
      <c r="I77" s="479">
        <v>12</v>
      </c>
      <c r="J77" s="479">
        <v>80</v>
      </c>
      <c r="K77" s="479">
        <v>109</v>
      </c>
      <c r="L77" s="479">
        <v>4</v>
      </c>
      <c r="M77" s="479">
        <v>10</v>
      </c>
      <c r="N77" s="479">
        <v>6</v>
      </c>
      <c r="O77" s="479">
        <v>2</v>
      </c>
      <c r="P77" s="479">
        <v>1</v>
      </c>
      <c r="Q77" s="479">
        <v>10</v>
      </c>
      <c r="R77" s="479">
        <v>31</v>
      </c>
      <c r="S77" s="289"/>
      <c r="T77" s="479">
        <v>0</v>
      </c>
      <c r="U77" s="479">
        <v>3</v>
      </c>
      <c r="V77" s="479">
        <v>1</v>
      </c>
      <c r="W77" s="289"/>
      <c r="X77" s="479">
        <v>1</v>
      </c>
      <c r="Y77" s="479">
        <v>76</v>
      </c>
      <c r="Z77" s="479">
        <v>18</v>
      </c>
      <c r="AA77" s="480"/>
      <c r="AB77" s="480"/>
      <c r="AC77" s="479">
        <v>0</v>
      </c>
      <c r="AD77" s="479">
        <v>26</v>
      </c>
      <c r="AE77" s="481">
        <f t="shared" si="9"/>
        <v>390</v>
      </c>
    </row>
    <row r="78" spans="1:31">
      <c r="A78" s="286">
        <v>53</v>
      </c>
      <c r="B78" s="286">
        <v>20</v>
      </c>
      <c r="D78" s="286" t="s">
        <v>800</v>
      </c>
      <c r="F78" s="608">
        <v>300</v>
      </c>
      <c r="G78" s="609" t="s">
        <v>34</v>
      </c>
      <c r="H78" s="550">
        <v>673</v>
      </c>
      <c r="I78" s="479">
        <v>7</v>
      </c>
      <c r="J78" s="479">
        <v>90</v>
      </c>
      <c r="K78" s="479">
        <v>134</v>
      </c>
      <c r="L78" s="479">
        <v>6</v>
      </c>
      <c r="M78" s="479">
        <v>10</v>
      </c>
      <c r="N78" s="479">
        <v>5</v>
      </c>
      <c r="O78" s="479">
        <v>0</v>
      </c>
      <c r="P78" s="479">
        <v>2</v>
      </c>
      <c r="Q78" s="479">
        <v>2</v>
      </c>
      <c r="R78" s="479">
        <v>29</v>
      </c>
      <c r="S78" s="289"/>
      <c r="T78" s="479">
        <v>1</v>
      </c>
      <c r="U78" s="479">
        <v>4</v>
      </c>
      <c r="V78" s="479">
        <v>2</v>
      </c>
      <c r="W78" s="289"/>
      <c r="X78" s="479">
        <v>5</v>
      </c>
      <c r="Y78" s="479">
        <v>62</v>
      </c>
      <c r="Z78" s="479">
        <v>17</v>
      </c>
      <c r="AA78" s="480"/>
      <c r="AB78" s="480"/>
      <c r="AC78" s="479">
        <v>0</v>
      </c>
      <c r="AD78" s="479">
        <v>14</v>
      </c>
      <c r="AE78" s="481">
        <f t="shared" si="9"/>
        <v>390</v>
      </c>
    </row>
    <row r="79" spans="1:31">
      <c r="A79" s="286">
        <v>54</v>
      </c>
      <c r="B79" s="286">
        <v>20</v>
      </c>
      <c r="D79" s="286" t="s">
        <v>800</v>
      </c>
      <c r="F79" s="608">
        <v>300</v>
      </c>
      <c r="G79" s="609" t="s">
        <v>35</v>
      </c>
      <c r="H79" s="550">
        <v>673</v>
      </c>
      <c r="I79" s="479">
        <v>7</v>
      </c>
      <c r="J79" s="482">
        <v>100</v>
      </c>
      <c r="K79" s="479">
        <v>145</v>
      </c>
      <c r="L79" s="479">
        <v>6</v>
      </c>
      <c r="M79" s="479">
        <v>11</v>
      </c>
      <c r="N79" s="479">
        <v>3</v>
      </c>
      <c r="O79" s="479">
        <v>3</v>
      </c>
      <c r="P79" s="479">
        <v>2</v>
      </c>
      <c r="Q79" s="479">
        <v>5</v>
      </c>
      <c r="R79" s="479">
        <v>30</v>
      </c>
      <c r="S79" s="289"/>
      <c r="T79" s="479">
        <v>0</v>
      </c>
      <c r="U79" s="479">
        <v>2</v>
      </c>
      <c r="V79" s="479">
        <v>0</v>
      </c>
      <c r="W79" s="289"/>
      <c r="X79" s="479">
        <v>6</v>
      </c>
      <c r="Y79" s="479">
        <v>58</v>
      </c>
      <c r="Z79" s="479">
        <v>22</v>
      </c>
      <c r="AA79" s="480"/>
      <c r="AB79" s="480"/>
      <c r="AC79" s="479">
        <v>0</v>
      </c>
      <c r="AD79" s="479">
        <v>10</v>
      </c>
      <c r="AE79" s="481">
        <f t="shared" si="9"/>
        <v>410</v>
      </c>
    </row>
    <row r="80" spans="1:31">
      <c r="A80" s="286">
        <v>55</v>
      </c>
      <c r="B80" s="286">
        <v>20</v>
      </c>
      <c r="D80" s="286" t="s">
        <v>800</v>
      </c>
      <c r="F80" s="608">
        <v>301</v>
      </c>
      <c r="G80" s="609" t="s">
        <v>33</v>
      </c>
      <c r="H80" s="550">
        <v>514</v>
      </c>
      <c r="I80" s="479">
        <v>4</v>
      </c>
      <c r="J80" s="479">
        <v>70</v>
      </c>
      <c r="K80" s="479">
        <v>74</v>
      </c>
      <c r="L80" s="479">
        <v>20</v>
      </c>
      <c r="M80" s="479">
        <v>7</v>
      </c>
      <c r="N80" s="479">
        <v>4</v>
      </c>
      <c r="O80" s="479">
        <v>0</v>
      </c>
      <c r="P80" s="479">
        <v>1</v>
      </c>
      <c r="Q80" s="479">
        <v>4</v>
      </c>
      <c r="R80" s="479">
        <v>40</v>
      </c>
      <c r="S80" s="289"/>
      <c r="T80" s="479">
        <v>1</v>
      </c>
      <c r="U80" s="479">
        <v>7</v>
      </c>
      <c r="V80" s="479">
        <v>2</v>
      </c>
      <c r="W80" s="289"/>
      <c r="X80" s="479">
        <v>1</v>
      </c>
      <c r="Y80" s="479">
        <v>54</v>
      </c>
      <c r="Z80" s="479">
        <v>18</v>
      </c>
      <c r="AA80" s="480"/>
      <c r="AB80" s="480"/>
      <c r="AC80" s="479">
        <v>1</v>
      </c>
      <c r="AD80" s="479">
        <v>11</v>
      </c>
      <c r="AE80" s="481">
        <f>SUM(K80:AD80)</f>
        <v>245</v>
      </c>
    </row>
    <row r="81" spans="1:31">
      <c r="A81" s="286">
        <v>56</v>
      </c>
      <c r="B81" s="286">
        <v>20</v>
      </c>
      <c r="D81" s="286" t="s">
        <v>800</v>
      </c>
      <c r="F81" s="608">
        <v>301</v>
      </c>
      <c r="G81" s="609" t="s">
        <v>34</v>
      </c>
      <c r="H81" s="550">
        <v>514</v>
      </c>
      <c r="I81" s="479">
        <v>2</v>
      </c>
      <c r="J81" s="479">
        <v>84</v>
      </c>
      <c r="K81" s="479">
        <v>90</v>
      </c>
      <c r="L81" s="479">
        <v>20</v>
      </c>
      <c r="M81" s="479">
        <v>4</v>
      </c>
      <c r="N81" s="479">
        <v>1</v>
      </c>
      <c r="O81" s="479">
        <v>0</v>
      </c>
      <c r="P81" s="479">
        <v>0</v>
      </c>
      <c r="Q81" s="479">
        <v>1</v>
      </c>
      <c r="R81" s="479">
        <v>41</v>
      </c>
      <c r="S81" s="289"/>
      <c r="T81" s="479">
        <v>0</v>
      </c>
      <c r="U81" s="479">
        <v>3</v>
      </c>
      <c r="V81" s="479">
        <v>1</v>
      </c>
      <c r="W81" s="289"/>
      <c r="X81" s="479">
        <v>5</v>
      </c>
      <c r="Y81" s="479">
        <v>47</v>
      </c>
      <c r="Z81" s="479">
        <v>11</v>
      </c>
      <c r="AA81" s="480"/>
      <c r="AB81" s="480"/>
      <c r="AC81" s="479">
        <v>0</v>
      </c>
      <c r="AD81" s="479">
        <v>12</v>
      </c>
      <c r="AE81" s="481">
        <f>SUM(I81:AD81)</f>
        <v>322</v>
      </c>
    </row>
    <row r="82" spans="1:31">
      <c r="A82" s="286">
        <v>57</v>
      </c>
      <c r="B82" s="286">
        <v>20</v>
      </c>
      <c r="D82" s="286" t="s">
        <v>800</v>
      </c>
      <c r="F82" s="608">
        <v>302</v>
      </c>
      <c r="G82" s="609" t="s">
        <v>33</v>
      </c>
      <c r="H82" s="550">
        <v>566</v>
      </c>
      <c r="I82" s="479">
        <v>11</v>
      </c>
      <c r="J82" s="479">
        <v>91</v>
      </c>
      <c r="K82" s="479">
        <v>43</v>
      </c>
      <c r="L82" s="479">
        <v>7</v>
      </c>
      <c r="M82" s="479">
        <v>2</v>
      </c>
      <c r="N82" s="479">
        <v>1</v>
      </c>
      <c r="O82" s="479">
        <v>5</v>
      </c>
      <c r="P82" s="479">
        <v>1</v>
      </c>
      <c r="Q82" s="479">
        <v>1</v>
      </c>
      <c r="R82" s="479">
        <v>10</v>
      </c>
      <c r="S82" s="289"/>
      <c r="T82" s="479">
        <v>0</v>
      </c>
      <c r="U82" s="479">
        <v>0</v>
      </c>
      <c r="V82" s="479">
        <v>1</v>
      </c>
      <c r="W82" s="289"/>
      <c r="X82" s="479">
        <v>15</v>
      </c>
      <c r="Y82" s="479">
        <v>78</v>
      </c>
      <c r="Z82" s="479">
        <v>20</v>
      </c>
      <c r="AA82" s="480"/>
      <c r="AB82" s="480"/>
      <c r="AC82" s="479">
        <v>0</v>
      </c>
      <c r="AD82" s="479">
        <v>9</v>
      </c>
      <c r="AE82" s="481">
        <f>SUM(I82:AD82)</f>
        <v>295</v>
      </c>
    </row>
    <row r="83" spans="1:31">
      <c r="A83" s="286">
        <v>58</v>
      </c>
      <c r="B83" s="286">
        <v>20</v>
      </c>
      <c r="D83" s="286" t="s">
        <v>800</v>
      </c>
      <c r="F83" s="608">
        <v>302</v>
      </c>
      <c r="G83" s="609" t="s">
        <v>34</v>
      </c>
      <c r="H83" s="550">
        <v>565</v>
      </c>
      <c r="I83" s="479">
        <v>10</v>
      </c>
      <c r="J83" s="479">
        <v>99</v>
      </c>
      <c r="K83" s="479">
        <v>65</v>
      </c>
      <c r="L83" s="479">
        <v>1</v>
      </c>
      <c r="M83" s="479">
        <v>5</v>
      </c>
      <c r="N83" s="479">
        <v>2</v>
      </c>
      <c r="O83" s="479">
        <v>1</v>
      </c>
      <c r="P83" s="479">
        <v>0</v>
      </c>
      <c r="Q83" s="479">
        <v>1</v>
      </c>
      <c r="R83" s="479">
        <v>16</v>
      </c>
      <c r="S83" s="289"/>
      <c r="T83" s="479">
        <v>0</v>
      </c>
      <c r="U83" s="479">
        <v>1</v>
      </c>
      <c r="V83" s="479">
        <v>2</v>
      </c>
      <c r="W83" s="289"/>
      <c r="X83" s="479">
        <v>20</v>
      </c>
      <c r="Y83" s="479">
        <v>93</v>
      </c>
      <c r="Z83" s="479">
        <v>18</v>
      </c>
      <c r="AA83" s="480"/>
      <c r="AB83" s="480"/>
      <c r="AC83" s="479">
        <v>0</v>
      </c>
      <c r="AD83" s="479">
        <v>2</v>
      </c>
      <c r="AE83" s="481">
        <f>SUM(I83:AD83)</f>
        <v>336</v>
      </c>
    </row>
    <row r="84" spans="1:31">
      <c r="A84" s="286">
        <v>59</v>
      </c>
      <c r="B84" s="286">
        <v>20</v>
      </c>
      <c r="D84" s="286" t="s">
        <v>800</v>
      </c>
      <c r="F84" s="608">
        <v>303</v>
      </c>
      <c r="G84" s="609" t="s">
        <v>33</v>
      </c>
      <c r="H84" s="550">
        <v>540</v>
      </c>
      <c r="I84" s="479">
        <v>12</v>
      </c>
      <c r="J84" s="479">
        <v>46</v>
      </c>
      <c r="K84" s="479">
        <v>57</v>
      </c>
      <c r="L84" s="479">
        <v>2</v>
      </c>
      <c r="M84" s="479">
        <v>3</v>
      </c>
      <c r="N84" s="479">
        <v>9</v>
      </c>
      <c r="O84" s="479">
        <v>6</v>
      </c>
      <c r="P84" s="479">
        <v>1</v>
      </c>
      <c r="Q84" s="479">
        <v>2</v>
      </c>
      <c r="R84" s="479">
        <v>33</v>
      </c>
      <c r="S84" s="289"/>
      <c r="T84" s="479">
        <v>0</v>
      </c>
      <c r="U84" s="479">
        <v>2</v>
      </c>
      <c r="V84" s="479">
        <v>4</v>
      </c>
      <c r="W84" s="289"/>
      <c r="X84" s="479">
        <v>5</v>
      </c>
      <c r="Y84" s="479">
        <v>72</v>
      </c>
      <c r="Z84" s="479">
        <v>15</v>
      </c>
      <c r="AA84" s="480"/>
      <c r="AB84" s="480"/>
      <c r="AC84" s="479">
        <v>0</v>
      </c>
      <c r="AD84" s="479">
        <v>13</v>
      </c>
      <c r="AE84" s="481">
        <f>SUM(K84:AD84)</f>
        <v>224</v>
      </c>
    </row>
    <row r="85" spans="1:31">
      <c r="A85" s="286">
        <v>60</v>
      </c>
      <c r="B85" s="286">
        <v>20</v>
      </c>
      <c r="D85" s="286" t="s">
        <v>800</v>
      </c>
      <c r="F85" s="608">
        <v>303</v>
      </c>
      <c r="G85" s="609" t="s">
        <v>34</v>
      </c>
      <c r="H85" s="550">
        <v>539</v>
      </c>
      <c r="I85" s="479">
        <v>14</v>
      </c>
      <c r="J85" s="479">
        <v>55</v>
      </c>
      <c r="K85" s="479">
        <v>88</v>
      </c>
      <c r="L85" s="479">
        <v>1</v>
      </c>
      <c r="M85" s="479">
        <v>3</v>
      </c>
      <c r="N85" s="479">
        <v>7</v>
      </c>
      <c r="O85" s="479">
        <v>0</v>
      </c>
      <c r="P85" s="479">
        <v>2</v>
      </c>
      <c r="Q85" s="479">
        <v>1</v>
      </c>
      <c r="R85" s="479">
        <v>29</v>
      </c>
      <c r="S85" s="289"/>
      <c r="T85" s="479">
        <v>1</v>
      </c>
      <c r="U85" s="479">
        <v>0</v>
      </c>
      <c r="V85" s="479">
        <v>0</v>
      </c>
      <c r="W85" s="289"/>
      <c r="X85" s="479">
        <v>5</v>
      </c>
      <c r="Y85" s="479">
        <v>70</v>
      </c>
      <c r="Z85" s="479">
        <v>17</v>
      </c>
      <c r="AA85" s="480"/>
      <c r="AB85" s="480"/>
      <c r="AC85" s="479">
        <v>0</v>
      </c>
      <c r="AD85" s="479">
        <v>4</v>
      </c>
      <c r="AE85" s="481">
        <f>SUM(K85:AD85)</f>
        <v>228</v>
      </c>
    </row>
    <row r="86" spans="1:31">
      <c r="A86" s="286">
        <v>61</v>
      </c>
      <c r="B86" s="286">
        <v>20</v>
      </c>
      <c r="D86" s="286" t="s">
        <v>800</v>
      </c>
      <c r="F86" s="608">
        <v>304</v>
      </c>
      <c r="G86" s="609" t="s">
        <v>33</v>
      </c>
      <c r="H86" s="550">
        <v>544</v>
      </c>
      <c r="I86" s="479">
        <v>7</v>
      </c>
      <c r="J86" s="479">
        <v>70</v>
      </c>
      <c r="K86" s="479">
        <v>69</v>
      </c>
      <c r="L86" s="479">
        <v>3</v>
      </c>
      <c r="M86" s="479">
        <v>6</v>
      </c>
      <c r="N86" s="479">
        <v>8</v>
      </c>
      <c r="O86" s="479">
        <v>5</v>
      </c>
      <c r="P86" s="479">
        <v>2</v>
      </c>
      <c r="Q86" s="479">
        <v>2</v>
      </c>
      <c r="R86" s="479">
        <v>26</v>
      </c>
      <c r="S86" s="289"/>
      <c r="T86" s="479">
        <v>0</v>
      </c>
      <c r="U86" s="479">
        <v>0</v>
      </c>
      <c r="V86" s="479">
        <v>1</v>
      </c>
      <c r="W86" s="289"/>
      <c r="X86" s="479">
        <v>13</v>
      </c>
      <c r="Y86" s="479">
        <v>87</v>
      </c>
      <c r="Z86" s="479">
        <v>5</v>
      </c>
      <c r="AA86" s="480"/>
      <c r="AB86" s="480"/>
      <c r="AC86" s="479">
        <v>0</v>
      </c>
      <c r="AD86" s="479">
        <v>11</v>
      </c>
      <c r="AE86" s="481">
        <f>SUM(I86:AD86)</f>
        <v>315</v>
      </c>
    </row>
    <row r="87" spans="1:31">
      <c r="A87" s="286">
        <v>62</v>
      </c>
      <c r="B87" s="286">
        <v>20</v>
      </c>
      <c r="D87" s="286" t="s">
        <v>800</v>
      </c>
      <c r="F87" s="608">
        <v>304</v>
      </c>
      <c r="G87" s="609" t="s">
        <v>34</v>
      </c>
      <c r="H87" s="550">
        <v>543</v>
      </c>
      <c r="I87" s="479">
        <v>8</v>
      </c>
      <c r="J87" s="479">
        <v>82</v>
      </c>
      <c r="K87" s="479">
        <v>79</v>
      </c>
      <c r="L87" s="479">
        <v>7</v>
      </c>
      <c r="M87" s="479">
        <v>9</v>
      </c>
      <c r="N87" s="479">
        <v>5</v>
      </c>
      <c r="O87" s="479">
        <v>2</v>
      </c>
      <c r="P87" s="479">
        <v>1</v>
      </c>
      <c r="Q87" s="483" t="s">
        <v>785</v>
      </c>
      <c r="R87" s="479">
        <v>28</v>
      </c>
      <c r="S87" s="289"/>
      <c r="T87" s="479">
        <v>0</v>
      </c>
      <c r="U87" s="479">
        <v>2</v>
      </c>
      <c r="V87" s="479">
        <v>1</v>
      </c>
      <c r="W87" s="289"/>
      <c r="X87" s="479">
        <v>12</v>
      </c>
      <c r="Y87" s="479">
        <v>81</v>
      </c>
      <c r="Z87" s="479">
        <v>8</v>
      </c>
      <c r="AA87" s="480"/>
      <c r="AB87" s="480"/>
      <c r="AC87" s="479">
        <v>1</v>
      </c>
      <c r="AD87" s="479">
        <v>8</v>
      </c>
      <c r="AE87" s="481">
        <f>SUM(I87:AD87)</f>
        <v>334</v>
      </c>
    </row>
    <row r="88" spans="1:31">
      <c r="A88" s="286">
        <v>63</v>
      </c>
      <c r="B88" s="286">
        <v>20</v>
      </c>
      <c r="D88" s="286" t="s">
        <v>800</v>
      </c>
      <c r="F88" s="608">
        <v>305</v>
      </c>
      <c r="G88" s="609" t="s">
        <v>33</v>
      </c>
      <c r="H88" s="550">
        <v>646</v>
      </c>
      <c r="I88" s="479">
        <v>8</v>
      </c>
      <c r="J88" s="479">
        <v>107</v>
      </c>
      <c r="K88" s="479">
        <v>59</v>
      </c>
      <c r="L88" s="479">
        <v>4</v>
      </c>
      <c r="M88" s="479">
        <v>7</v>
      </c>
      <c r="N88" s="479">
        <v>1</v>
      </c>
      <c r="O88" s="479">
        <v>3</v>
      </c>
      <c r="P88" s="479">
        <v>1</v>
      </c>
      <c r="Q88" s="479">
        <v>0</v>
      </c>
      <c r="R88" s="479">
        <v>43</v>
      </c>
      <c r="S88" s="289"/>
      <c r="T88" s="479">
        <v>0</v>
      </c>
      <c r="U88" s="479">
        <v>2</v>
      </c>
      <c r="V88" s="479">
        <v>2</v>
      </c>
      <c r="W88" s="289"/>
      <c r="X88" s="479">
        <v>11</v>
      </c>
      <c r="Y88" s="479">
        <v>75</v>
      </c>
      <c r="Z88" s="479">
        <v>30</v>
      </c>
      <c r="AA88" s="480"/>
      <c r="AB88" s="480"/>
      <c r="AC88" s="479">
        <v>0</v>
      </c>
      <c r="AD88" s="479">
        <v>16</v>
      </c>
      <c r="AE88" s="481">
        <f>SUM(I88:AD88)</f>
        <v>369</v>
      </c>
    </row>
    <row r="89" spans="1:31">
      <c r="A89" s="286">
        <v>64</v>
      </c>
      <c r="B89" s="286">
        <v>20</v>
      </c>
      <c r="D89" s="286" t="s">
        <v>800</v>
      </c>
      <c r="F89" s="608">
        <v>306</v>
      </c>
      <c r="G89" s="609" t="s">
        <v>33</v>
      </c>
      <c r="H89" s="550">
        <v>535</v>
      </c>
      <c r="I89" s="479">
        <v>7</v>
      </c>
      <c r="J89" s="479">
        <v>92</v>
      </c>
      <c r="K89" s="479">
        <v>48</v>
      </c>
      <c r="L89" s="479">
        <v>25</v>
      </c>
      <c r="M89" s="479">
        <v>9</v>
      </c>
      <c r="N89" s="479">
        <v>14</v>
      </c>
      <c r="O89" s="479">
        <v>1</v>
      </c>
      <c r="P89" s="479">
        <v>1</v>
      </c>
      <c r="Q89" s="479">
        <v>7</v>
      </c>
      <c r="R89" s="479">
        <v>30</v>
      </c>
      <c r="S89" s="289"/>
      <c r="T89" s="479">
        <v>0</v>
      </c>
      <c r="U89" s="479">
        <v>3</v>
      </c>
      <c r="V89" s="479">
        <v>5</v>
      </c>
      <c r="W89" s="289"/>
      <c r="X89" s="479">
        <v>4</v>
      </c>
      <c r="Y89" s="479">
        <v>79</v>
      </c>
      <c r="Z89" s="479">
        <v>9</v>
      </c>
      <c r="AA89" s="480"/>
      <c r="AB89" s="480"/>
      <c r="AC89" s="479">
        <v>0</v>
      </c>
      <c r="AD89" s="479">
        <v>8</v>
      </c>
      <c r="AE89" s="481">
        <f>SUM(I89:AD89)</f>
        <v>342</v>
      </c>
    </row>
    <row r="90" spans="1:31">
      <c r="A90" s="286">
        <v>65</v>
      </c>
      <c r="B90" s="286">
        <v>20</v>
      </c>
      <c r="D90" s="286" t="s">
        <v>800</v>
      </c>
      <c r="F90" s="608">
        <v>306</v>
      </c>
      <c r="G90" s="609" t="s">
        <v>34</v>
      </c>
      <c r="H90" s="550">
        <v>534</v>
      </c>
      <c r="I90" s="479">
        <v>4</v>
      </c>
      <c r="J90" s="479">
        <v>71</v>
      </c>
      <c r="K90" s="479">
        <v>75</v>
      </c>
      <c r="L90" s="479">
        <v>30</v>
      </c>
      <c r="M90" s="479">
        <v>18</v>
      </c>
      <c r="N90" s="479">
        <v>9</v>
      </c>
      <c r="O90" s="479">
        <v>1</v>
      </c>
      <c r="P90" s="479">
        <v>1</v>
      </c>
      <c r="Q90" s="479">
        <v>1</v>
      </c>
      <c r="R90" s="479">
        <v>26</v>
      </c>
      <c r="S90" s="289"/>
      <c r="T90" s="479">
        <v>0</v>
      </c>
      <c r="U90" s="479">
        <v>0</v>
      </c>
      <c r="V90" s="479">
        <v>4</v>
      </c>
      <c r="W90" s="289"/>
      <c r="X90" s="479">
        <v>0</v>
      </c>
      <c r="Y90" s="479">
        <v>87</v>
      </c>
      <c r="Z90" s="479">
        <v>15</v>
      </c>
      <c r="AA90" s="480"/>
      <c r="AB90" s="480"/>
      <c r="AC90" s="479">
        <v>0</v>
      </c>
      <c r="AD90" s="479">
        <v>8</v>
      </c>
      <c r="AE90" s="481">
        <f>SUM(I90:AD90)</f>
        <v>350</v>
      </c>
    </row>
    <row r="91" spans="1:31">
      <c r="A91" s="286">
        <v>66</v>
      </c>
      <c r="B91" s="286">
        <v>20</v>
      </c>
      <c r="D91" s="286" t="s">
        <v>800</v>
      </c>
      <c r="F91" s="608">
        <v>307</v>
      </c>
      <c r="G91" s="609" t="s">
        <v>33</v>
      </c>
      <c r="H91" s="550">
        <v>432</v>
      </c>
      <c r="I91" s="479">
        <v>6</v>
      </c>
      <c r="J91" s="479">
        <v>51</v>
      </c>
      <c r="K91" s="479">
        <v>81</v>
      </c>
      <c r="L91" s="479">
        <v>2</v>
      </c>
      <c r="M91" s="479">
        <v>7</v>
      </c>
      <c r="N91" s="479">
        <v>2</v>
      </c>
      <c r="O91" s="479">
        <v>1</v>
      </c>
      <c r="P91" s="479">
        <v>1</v>
      </c>
      <c r="Q91" s="479">
        <v>1</v>
      </c>
      <c r="R91" s="479">
        <v>40</v>
      </c>
      <c r="S91" s="289"/>
      <c r="T91" s="479">
        <v>1</v>
      </c>
      <c r="U91" s="479">
        <v>2</v>
      </c>
      <c r="V91" s="479">
        <v>1</v>
      </c>
      <c r="W91" s="289"/>
      <c r="X91" s="479">
        <v>4</v>
      </c>
      <c r="Y91" s="479">
        <v>70</v>
      </c>
      <c r="Z91" s="479">
        <v>4</v>
      </c>
      <c r="AA91" s="480"/>
      <c r="AB91" s="480"/>
      <c r="AC91" s="479">
        <v>0</v>
      </c>
      <c r="AD91" s="479">
        <v>7</v>
      </c>
      <c r="AE91" s="481">
        <f>SUM(K91:AD91)</f>
        <v>224</v>
      </c>
    </row>
    <row r="92" spans="1:31">
      <c r="A92" s="286">
        <v>67</v>
      </c>
      <c r="B92" s="286">
        <v>20</v>
      </c>
      <c r="D92" s="286" t="s">
        <v>800</v>
      </c>
      <c r="F92" s="608">
        <v>307</v>
      </c>
      <c r="G92" s="609" t="s">
        <v>34</v>
      </c>
      <c r="H92" s="550">
        <v>431</v>
      </c>
      <c r="I92" s="479">
        <v>6</v>
      </c>
      <c r="J92" s="479">
        <v>48</v>
      </c>
      <c r="K92" s="479">
        <v>83</v>
      </c>
      <c r="L92" s="479">
        <v>4</v>
      </c>
      <c r="M92" s="479">
        <v>10</v>
      </c>
      <c r="N92" s="479">
        <v>3</v>
      </c>
      <c r="O92" s="479">
        <v>1</v>
      </c>
      <c r="P92" s="479">
        <v>0</v>
      </c>
      <c r="Q92" s="479">
        <v>0</v>
      </c>
      <c r="R92" s="479">
        <v>27</v>
      </c>
      <c r="S92" s="289"/>
      <c r="T92" s="479">
        <v>0</v>
      </c>
      <c r="U92" s="479">
        <v>1</v>
      </c>
      <c r="V92" s="479">
        <v>0</v>
      </c>
      <c r="W92" s="289"/>
      <c r="X92" s="479">
        <v>2</v>
      </c>
      <c r="Y92" s="479">
        <v>68</v>
      </c>
      <c r="Z92" s="479">
        <v>4</v>
      </c>
      <c r="AA92" s="480"/>
      <c r="AB92" s="480"/>
      <c r="AC92" s="479">
        <v>0</v>
      </c>
      <c r="AD92" s="479">
        <v>11</v>
      </c>
      <c r="AE92" s="481">
        <f>SUM(I92:AD92)</f>
        <v>268</v>
      </c>
    </row>
    <row r="93" spans="1:31">
      <c r="A93" s="286">
        <v>68</v>
      </c>
      <c r="B93" s="286">
        <v>20</v>
      </c>
      <c r="D93" s="286" t="s">
        <v>800</v>
      </c>
      <c r="F93" s="608">
        <v>308</v>
      </c>
      <c r="G93" s="609" t="s">
        <v>33</v>
      </c>
      <c r="H93" s="550">
        <v>400</v>
      </c>
      <c r="I93" s="479">
        <v>3</v>
      </c>
      <c r="J93" s="479">
        <v>55</v>
      </c>
      <c r="K93" s="479">
        <v>51</v>
      </c>
      <c r="L93" s="479">
        <v>3</v>
      </c>
      <c r="M93" s="479">
        <v>9</v>
      </c>
      <c r="N93" s="479">
        <v>4</v>
      </c>
      <c r="O93" s="479">
        <v>1</v>
      </c>
      <c r="P93" s="479">
        <v>0</v>
      </c>
      <c r="Q93" s="479">
        <v>1</v>
      </c>
      <c r="R93" s="479">
        <v>12</v>
      </c>
      <c r="S93" s="289"/>
      <c r="T93" s="479">
        <v>1</v>
      </c>
      <c r="U93" s="479">
        <v>1</v>
      </c>
      <c r="V93" s="479">
        <v>0</v>
      </c>
      <c r="W93" s="289"/>
      <c r="X93" s="479">
        <v>5</v>
      </c>
      <c r="Y93" s="479">
        <v>58</v>
      </c>
      <c r="Z93" s="479">
        <v>8</v>
      </c>
      <c r="AA93" s="480"/>
      <c r="AB93" s="480"/>
      <c r="AC93" s="479">
        <v>0</v>
      </c>
      <c r="AD93" s="479">
        <v>10</v>
      </c>
      <c r="AE93" s="481">
        <f>SUM(I93:AD93)</f>
        <v>222</v>
      </c>
    </row>
    <row r="94" spans="1:31">
      <c r="A94" s="286">
        <v>69</v>
      </c>
      <c r="B94" s="286">
        <v>20</v>
      </c>
      <c r="D94" s="286" t="s">
        <v>800</v>
      </c>
      <c r="F94" s="608">
        <v>308</v>
      </c>
      <c r="G94" s="609" t="s">
        <v>34</v>
      </c>
      <c r="H94" s="550">
        <v>399</v>
      </c>
      <c r="I94" s="479">
        <v>6</v>
      </c>
      <c r="J94" s="479">
        <v>46</v>
      </c>
      <c r="K94" s="479">
        <v>63</v>
      </c>
      <c r="L94" s="479">
        <v>5</v>
      </c>
      <c r="M94" s="479">
        <v>5</v>
      </c>
      <c r="N94" s="479">
        <v>3</v>
      </c>
      <c r="O94" s="479">
        <v>1</v>
      </c>
      <c r="P94" s="479">
        <v>2</v>
      </c>
      <c r="Q94" s="479">
        <v>0</v>
      </c>
      <c r="R94" s="479">
        <v>12</v>
      </c>
      <c r="S94" s="289"/>
      <c r="T94" s="479">
        <v>0</v>
      </c>
      <c r="U94" s="479">
        <v>0</v>
      </c>
      <c r="V94" s="479">
        <v>2</v>
      </c>
      <c r="W94" s="289"/>
      <c r="X94" s="479">
        <v>3</v>
      </c>
      <c r="Y94" s="479">
        <v>55</v>
      </c>
      <c r="Z94" s="479">
        <v>8</v>
      </c>
      <c r="AA94" s="480"/>
      <c r="AB94" s="480"/>
      <c r="AC94" s="479">
        <v>0</v>
      </c>
      <c r="AD94" s="479">
        <v>6</v>
      </c>
      <c r="AE94" s="481">
        <f>SUM(I94:AD94)</f>
        <v>217</v>
      </c>
    </row>
    <row r="95" spans="1:31">
      <c r="A95" s="286">
        <v>70</v>
      </c>
      <c r="B95" s="286">
        <v>20</v>
      </c>
      <c r="D95" s="286" t="s">
        <v>800</v>
      </c>
      <c r="F95" s="608">
        <v>309</v>
      </c>
      <c r="G95" s="609" t="s">
        <v>33</v>
      </c>
      <c r="H95" s="550">
        <v>736</v>
      </c>
      <c r="I95" s="479">
        <v>13</v>
      </c>
      <c r="J95" s="479">
        <v>88</v>
      </c>
      <c r="K95" s="479">
        <v>95</v>
      </c>
      <c r="L95" s="479">
        <v>3</v>
      </c>
      <c r="M95" s="479">
        <v>27</v>
      </c>
      <c r="N95" s="479">
        <v>5</v>
      </c>
      <c r="O95" s="479">
        <v>7</v>
      </c>
      <c r="P95" s="479">
        <v>2</v>
      </c>
      <c r="Q95" s="479">
        <v>1</v>
      </c>
      <c r="R95" s="479">
        <v>26</v>
      </c>
      <c r="S95" s="289"/>
      <c r="T95" s="479">
        <v>1</v>
      </c>
      <c r="U95" s="479">
        <v>3</v>
      </c>
      <c r="V95" s="479">
        <v>0</v>
      </c>
      <c r="W95" s="289"/>
      <c r="X95" s="479">
        <v>5</v>
      </c>
      <c r="Y95" s="479">
        <v>110</v>
      </c>
      <c r="Z95" s="479">
        <v>25</v>
      </c>
      <c r="AA95" s="480"/>
      <c r="AB95" s="480"/>
      <c r="AC95" s="479">
        <v>1</v>
      </c>
      <c r="AD95" s="479">
        <v>14</v>
      </c>
      <c r="AE95" s="481">
        <f>SUM(I95:AD95)</f>
        <v>426</v>
      </c>
    </row>
    <row r="96" spans="1:31">
      <c r="A96" s="286">
        <v>71</v>
      </c>
      <c r="B96" s="286">
        <v>20</v>
      </c>
      <c r="D96" s="286" t="s">
        <v>800</v>
      </c>
      <c r="F96" s="608">
        <v>310</v>
      </c>
      <c r="G96" s="609" t="s">
        <v>33</v>
      </c>
      <c r="H96" s="550">
        <v>669</v>
      </c>
      <c r="I96" s="479">
        <v>8</v>
      </c>
      <c r="J96" s="479">
        <v>76</v>
      </c>
      <c r="K96" s="479">
        <v>81</v>
      </c>
      <c r="L96" s="479">
        <v>3</v>
      </c>
      <c r="M96" s="479">
        <v>34</v>
      </c>
      <c r="N96" s="479">
        <v>7</v>
      </c>
      <c r="O96" s="479">
        <v>6</v>
      </c>
      <c r="P96" s="479">
        <v>0</v>
      </c>
      <c r="Q96" s="479">
        <v>0</v>
      </c>
      <c r="R96" s="479">
        <v>17</v>
      </c>
      <c r="S96" s="289"/>
      <c r="T96" s="479">
        <v>0</v>
      </c>
      <c r="U96" s="479">
        <v>2</v>
      </c>
      <c r="V96" s="479">
        <v>0</v>
      </c>
      <c r="W96" s="289"/>
      <c r="X96" s="479">
        <v>3</v>
      </c>
      <c r="Y96" s="479">
        <v>106</v>
      </c>
      <c r="Z96" s="479">
        <v>16</v>
      </c>
      <c r="AA96" s="480"/>
      <c r="AB96" s="480"/>
      <c r="AC96" s="479">
        <v>0</v>
      </c>
      <c r="AD96" s="479">
        <v>18</v>
      </c>
      <c r="AE96" s="481">
        <f>SUM(I96:AD96)</f>
        <v>377</v>
      </c>
    </row>
    <row r="97" spans="1:31">
      <c r="A97" s="286">
        <v>72</v>
      </c>
      <c r="B97" s="286">
        <v>20</v>
      </c>
      <c r="D97" s="286" t="s">
        <v>800</v>
      </c>
      <c r="F97" s="608">
        <v>310</v>
      </c>
      <c r="G97" s="609" t="s">
        <v>34</v>
      </c>
      <c r="H97" s="550">
        <v>668</v>
      </c>
      <c r="I97" s="479">
        <v>3</v>
      </c>
      <c r="J97" s="479">
        <v>60</v>
      </c>
      <c r="K97" s="479">
        <v>92</v>
      </c>
      <c r="L97" s="479">
        <v>6</v>
      </c>
      <c r="M97" s="479">
        <v>27</v>
      </c>
      <c r="N97" s="479">
        <v>12</v>
      </c>
      <c r="O97" s="479">
        <v>6</v>
      </c>
      <c r="P97" s="479">
        <v>1</v>
      </c>
      <c r="Q97" s="479">
        <v>1</v>
      </c>
      <c r="R97" s="479">
        <v>29</v>
      </c>
      <c r="S97" s="289"/>
      <c r="T97" s="479">
        <v>1</v>
      </c>
      <c r="U97" s="479">
        <v>2</v>
      </c>
      <c r="V97" s="479">
        <v>1</v>
      </c>
      <c r="W97" s="289"/>
      <c r="X97" s="479">
        <v>6</v>
      </c>
      <c r="Y97" s="479">
        <v>127</v>
      </c>
      <c r="Z97" s="479">
        <v>15</v>
      </c>
      <c r="AA97" s="480"/>
      <c r="AB97" s="480"/>
      <c r="AC97" s="479">
        <v>0</v>
      </c>
      <c r="AD97" s="479">
        <v>9</v>
      </c>
      <c r="AE97" s="481">
        <f>SUM(K97:AD97)</f>
        <v>335</v>
      </c>
    </row>
    <row r="98" spans="1:31">
      <c r="A98" s="286">
        <v>73</v>
      </c>
      <c r="B98" s="286">
        <v>20</v>
      </c>
      <c r="D98" s="286" t="s">
        <v>800</v>
      </c>
      <c r="F98" s="608">
        <v>311</v>
      </c>
      <c r="G98" s="609" t="s">
        <v>33</v>
      </c>
      <c r="H98" s="550">
        <v>632</v>
      </c>
      <c r="I98" s="479">
        <v>12</v>
      </c>
      <c r="J98" s="479">
        <v>69</v>
      </c>
      <c r="K98" s="479">
        <v>80</v>
      </c>
      <c r="L98" s="479">
        <v>3</v>
      </c>
      <c r="M98" s="479">
        <v>9</v>
      </c>
      <c r="N98" s="479">
        <v>19</v>
      </c>
      <c r="O98" s="479">
        <v>3</v>
      </c>
      <c r="P98" s="479">
        <v>2</v>
      </c>
      <c r="Q98" s="479">
        <v>1</v>
      </c>
      <c r="R98" s="479">
        <v>46</v>
      </c>
      <c r="S98" s="289"/>
      <c r="T98" s="479">
        <v>0</v>
      </c>
      <c r="U98" s="479">
        <v>0</v>
      </c>
      <c r="V98" s="479">
        <v>1</v>
      </c>
      <c r="W98" s="289"/>
      <c r="X98" s="479">
        <v>1</v>
      </c>
      <c r="Y98" s="479">
        <v>98</v>
      </c>
      <c r="Z98" s="479">
        <v>4</v>
      </c>
      <c r="AA98" s="480"/>
      <c r="AB98" s="480"/>
      <c r="AC98" s="479">
        <v>0</v>
      </c>
      <c r="AD98" s="479">
        <v>14</v>
      </c>
      <c r="AE98" s="481">
        <f t="shared" ref="AE98:AE121" si="10">SUM(I98:AD98)</f>
        <v>362</v>
      </c>
    </row>
    <row r="99" spans="1:31">
      <c r="A99" s="286">
        <v>74</v>
      </c>
      <c r="B99" s="286">
        <v>20</v>
      </c>
      <c r="D99" s="286" t="s">
        <v>800</v>
      </c>
      <c r="F99" s="608">
        <v>311</v>
      </c>
      <c r="G99" s="609" t="s">
        <v>34</v>
      </c>
      <c r="H99" s="550">
        <v>632</v>
      </c>
      <c r="I99" s="479">
        <v>6</v>
      </c>
      <c r="J99" s="479">
        <v>73</v>
      </c>
      <c r="K99" s="479">
        <v>61</v>
      </c>
      <c r="L99" s="479">
        <v>1</v>
      </c>
      <c r="M99" s="479">
        <v>16</v>
      </c>
      <c r="N99" s="479">
        <v>31</v>
      </c>
      <c r="O99" s="479">
        <v>1</v>
      </c>
      <c r="P99" s="479">
        <v>1</v>
      </c>
      <c r="Q99" s="479">
        <v>1</v>
      </c>
      <c r="R99" s="479">
        <v>57</v>
      </c>
      <c r="S99" s="289"/>
      <c r="T99" s="479">
        <v>0</v>
      </c>
      <c r="U99" s="479">
        <v>1</v>
      </c>
      <c r="V99" s="479">
        <v>2</v>
      </c>
      <c r="W99" s="289"/>
      <c r="X99" s="479">
        <v>0</v>
      </c>
      <c r="Y99" s="479">
        <v>106</v>
      </c>
      <c r="Z99" s="479">
        <v>9</v>
      </c>
      <c r="AA99" s="480"/>
      <c r="AB99" s="480"/>
      <c r="AC99" s="479">
        <v>0</v>
      </c>
      <c r="AD99" s="479">
        <v>9</v>
      </c>
      <c r="AE99" s="481">
        <f t="shared" si="10"/>
        <v>375</v>
      </c>
    </row>
    <row r="100" spans="1:31">
      <c r="A100" s="286">
        <v>75</v>
      </c>
      <c r="B100" s="286">
        <v>20</v>
      </c>
      <c r="D100" s="286" t="s">
        <v>800</v>
      </c>
      <c r="F100" s="608">
        <v>312</v>
      </c>
      <c r="G100" s="609" t="s">
        <v>33</v>
      </c>
      <c r="H100" s="550">
        <v>649</v>
      </c>
      <c r="I100" s="479">
        <v>3</v>
      </c>
      <c r="J100" s="479">
        <v>76</v>
      </c>
      <c r="K100" s="479">
        <v>95</v>
      </c>
      <c r="L100" s="479">
        <v>3</v>
      </c>
      <c r="M100" s="479">
        <v>16</v>
      </c>
      <c r="N100" s="479">
        <v>26</v>
      </c>
      <c r="O100" s="479">
        <v>4</v>
      </c>
      <c r="P100" s="479">
        <v>2</v>
      </c>
      <c r="Q100" s="479">
        <v>1</v>
      </c>
      <c r="R100" s="479">
        <v>32</v>
      </c>
      <c r="S100" s="289"/>
      <c r="T100" s="479">
        <v>0</v>
      </c>
      <c r="U100" s="479">
        <v>0</v>
      </c>
      <c r="V100" s="479">
        <v>2</v>
      </c>
      <c r="W100" s="289"/>
      <c r="X100" s="479">
        <v>2</v>
      </c>
      <c r="Y100" s="479">
        <v>96</v>
      </c>
      <c r="Z100" s="479">
        <v>3</v>
      </c>
      <c r="AA100" s="480"/>
      <c r="AB100" s="480"/>
      <c r="AC100" s="479">
        <v>0</v>
      </c>
      <c r="AD100" s="479">
        <v>16</v>
      </c>
      <c r="AE100" s="481">
        <f t="shared" si="10"/>
        <v>377</v>
      </c>
    </row>
    <row r="101" spans="1:31">
      <c r="A101" s="286">
        <v>76</v>
      </c>
      <c r="B101" s="286">
        <v>20</v>
      </c>
      <c r="D101" s="286" t="s">
        <v>800</v>
      </c>
      <c r="F101" s="608">
        <v>312</v>
      </c>
      <c r="G101" s="609" t="s">
        <v>34</v>
      </c>
      <c r="H101" s="550">
        <v>649</v>
      </c>
      <c r="I101" s="479">
        <v>5</v>
      </c>
      <c r="J101" s="479">
        <v>59</v>
      </c>
      <c r="K101" s="479">
        <v>80</v>
      </c>
      <c r="L101" s="479">
        <v>2</v>
      </c>
      <c r="M101" s="479">
        <v>18</v>
      </c>
      <c r="N101" s="479">
        <v>45</v>
      </c>
      <c r="O101" s="479">
        <v>13</v>
      </c>
      <c r="P101" s="479">
        <v>2</v>
      </c>
      <c r="Q101" s="479">
        <v>2</v>
      </c>
      <c r="R101" s="479">
        <v>62</v>
      </c>
      <c r="S101" s="289"/>
      <c r="T101" s="479">
        <v>0</v>
      </c>
      <c r="U101" s="479">
        <v>0</v>
      </c>
      <c r="V101" s="479">
        <v>4</v>
      </c>
      <c r="W101" s="289"/>
      <c r="X101" s="479">
        <v>5</v>
      </c>
      <c r="Y101" s="479">
        <v>73</v>
      </c>
      <c r="Z101" s="479">
        <v>7</v>
      </c>
      <c r="AA101" s="480"/>
      <c r="AB101" s="480"/>
      <c r="AC101" s="479">
        <v>0</v>
      </c>
      <c r="AD101" s="479">
        <v>28</v>
      </c>
      <c r="AE101" s="481">
        <f t="shared" si="10"/>
        <v>405</v>
      </c>
    </row>
    <row r="102" spans="1:31">
      <c r="A102" s="286">
        <v>77</v>
      </c>
      <c r="B102" s="286">
        <v>20</v>
      </c>
      <c r="D102" s="286" t="s">
        <v>800</v>
      </c>
      <c r="F102" s="608">
        <v>313</v>
      </c>
      <c r="G102" s="609" t="s">
        <v>33</v>
      </c>
      <c r="H102" s="550">
        <v>633</v>
      </c>
      <c r="I102" s="479">
        <v>11</v>
      </c>
      <c r="J102" s="479">
        <v>58</v>
      </c>
      <c r="K102" s="479">
        <v>106</v>
      </c>
      <c r="L102" s="479">
        <v>1</v>
      </c>
      <c r="M102" s="479">
        <v>21</v>
      </c>
      <c r="N102" s="479">
        <v>13</v>
      </c>
      <c r="O102" s="479">
        <v>18</v>
      </c>
      <c r="P102" s="479">
        <v>1</v>
      </c>
      <c r="Q102" s="479">
        <v>0</v>
      </c>
      <c r="R102" s="479">
        <v>19</v>
      </c>
      <c r="S102" s="289"/>
      <c r="T102" s="479">
        <v>0</v>
      </c>
      <c r="U102" s="479">
        <v>5</v>
      </c>
      <c r="V102" s="479">
        <v>2</v>
      </c>
      <c r="W102" s="289"/>
      <c r="X102" s="479">
        <v>3</v>
      </c>
      <c r="Y102" s="479">
        <v>81</v>
      </c>
      <c r="Z102" s="479">
        <v>7</v>
      </c>
      <c r="AA102" s="480"/>
      <c r="AB102" s="480"/>
      <c r="AC102" s="479">
        <v>0</v>
      </c>
      <c r="AD102" s="479">
        <v>26</v>
      </c>
      <c r="AE102" s="481">
        <f t="shared" si="10"/>
        <v>372</v>
      </c>
    </row>
    <row r="103" spans="1:31">
      <c r="A103" s="286">
        <v>78</v>
      </c>
      <c r="B103" s="286">
        <v>20</v>
      </c>
      <c r="D103" s="286" t="s">
        <v>800</v>
      </c>
      <c r="F103" s="608">
        <v>313</v>
      </c>
      <c r="G103" s="609" t="s">
        <v>34</v>
      </c>
      <c r="H103" s="550">
        <v>633</v>
      </c>
      <c r="I103" s="479">
        <v>6</v>
      </c>
      <c r="J103" s="479">
        <v>58</v>
      </c>
      <c r="K103" s="479">
        <v>94</v>
      </c>
      <c r="L103" s="479">
        <v>2</v>
      </c>
      <c r="M103" s="479">
        <v>15</v>
      </c>
      <c r="N103" s="479">
        <v>13</v>
      </c>
      <c r="O103" s="479">
        <v>15</v>
      </c>
      <c r="P103" s="479">
        <v>1</v>
      </c>
      <c r="Q103" s="479">
        <v>0</v>
      </c>
      <c r="R103" s="479">
        <v>22</v>
      </c>
      <c r="S103" s="289"/>
      <c r="T103" s="479">
        <v>1</v>
      </c>
      <c r="U103" s="479">
        <v>2</v>
      </c>
      <c r="V103" s="479">
        <v>0</v>
      </c>
      <c r="W103" s="289"/>
      <c r="X103" s="479">
        <v>1</v>
      </c>
      <c r="Y103" s="479">
        <v>145</v>
      </c>
      <c r="Z103" s="479">
        <v>4</v>
      </c>
      <c r="AA103" s="480"/>
      <c r="AB103" s="480"/>
      <c r="AC103" s="479">
        <v>0</v>
      </c>
      <c r="AD103" s="479">
        <v>12</v>
      </c>
      <c r="AE103" s="481">
        <f t="shared" si="10"/>
        <v>391</v>
      </c>
    </row>
    <row r="104" spans="1:31">
      <c r="A104" s="286">
        <v>79</v>
      </c>
      <c r="B104" s="286">
        <v>20</v>
      </c>
      <c r="D104" s="286" t="s">
        <v>800</v>
      </c>
      <c r="F104" s="608">
        <v>314</v>
      </c>
      <c r="G104" s="609" t="s">
        <v>33</v>
      </c>
      <c r="H104" s="550">
        <v>481</v>
      </c>
      <c r="I104" s="479">
        <v>5</v>
      </c>
      <c r="J104" s="479">
        <v>76</v>
      </c>
      <c r="K104" s="479">
        <v>93</v>
      </c>
      <c r="L104" s="479">
        <v>2</v>
      </c>
      <c r="M104" s="479">
        <v>23</v>
      </c>
      <c r="N104" s="479">
        <v>19</v>
      </c>
      <c r="O104" s="479">
        <v>6</v>
      </c>
      <c r="P104" s="479">
        <v>0</v>
      </c>
      <c r="Q104" s="479">
        <v>0</v>
      </c>
      <c r="R104" s="479">
        <v>32</v>
      </c>
      <c r="S104" s="289"/>
      <c r="T104" s="479">
        <v>0</v>
      </c>
      <c r="U104" s="479">
        <v>0</v>
      </c>
      <c r="V104" s="479">
        <v>0</v>
      </c>
      <c r="W104" s="289"/>
      <c r="X104" s="479">
        <v>0</v>
      </c>
      <c r="Y104" s="479">
        <v>68</v>
      </c>
      <c r="Z104" s="479">
        <v>5</v>
      </c>
      <c r="AA104" s="480"/>
      <c r="AB104" s="480"/>
      <c r="AC104" s="479">
        <v>0</v>
      </c>
      <c r="AD104" s="479">
        <v>8</v>
      </c>
      <c r="AE104" s="481">
        <f t="shared" si="10"/>
        <v>337</v>
      </c>
    </row>
    <row r="105" spans="1:31">
      <c r="A105" s="286">
        <v>80</v>
      </c>
      <c r="B105" s="286">
        <v>20</v>
      </c>
      <c r="D105" s="286" t="s">
        <v>800</v>
      </c>
      <c r="F105" s="608">
        <v>314</v>
      </c>
      <c r="G105" s="609" t="s">
        <v>34</v>
      </c>
      <c r="H105" s="550">
        <v>481</v>
      </c>
      <c r="I105" s="479">
        <v>4</v>
      </c>
      <c r="J105" s="482">
        <v>35</v>
      </c>
      <c r="K105" s="479">
        <v>84</v>
      </c>
      <c r="L105" s="479">
        <v>2</v>
      </c>
      <c r="M105" s="479">
        <v>18</v>
      </c>
      <c r="N105" s="479">
        <v>4</v>
      </c>
      <c r="O105" s="479">
        <v>1</v>
      </c>
      <c r="P105" s="479">
        <v>1</v>
      </c>
      <c r="Q105" s="479">
        <v>0</v>
      </c>
      <c r="R105" s="479">
        <v>30</v>
      </c>
      <c r="S105" s="289"/>
      <c r="T105" s="479">
        <v>0</v>
      </c>
      <c r="U105" s="479">
        <v>0</v>
      </c>
      <c r="V105" s="479">
        <v>1</v>
      </c>
      <c r="W105" s="289"/>
      <c r="X105" s="479">
        <v>2</v>
      </c>
      <c r="Y105" s="479">
        <v>83</v>
      </c>
      <c r="Z105" s="479">
        <v>2</v>
      </c>
      <c r="AA105" s="480"/>
      <c r="AB105" s="480"/>
      <c r="AC105" s="479">
        <v>0</v>
      </c>
      <c r="AD105" s="479">
        <v>14</v>
      </c>
      <c r="AE105" s="481">
        <f t="shared" si="10"/>
        <v>281</v>
      </c>
    </row>
    <row r="106" spans="1:31">
      <c r="A106" s="286">
        <v>81</v>
      </c>
      <c r="B106" s="286">
        <v>20</v>
      </c>
      <c r="D106" s="286" t="s">
        <v>800</v>
      </c>
      <c r="F106" s="608">
        <v>315</v>
      </c>
      <c r="G106" s="609" t="s">
        <v>33</v>
      </c>
      <c r="H106" s="550">
        <v>522</v>
      </c>
      <c r="I106" s="479">
        <v>7</v>
      </c>
      <c r="J106" s="479">
        <v>59</v>
      </c>
      <c r="K106" s="479">
        <v>114</v>
      </c>
      <c r="L106" s="479">
        <v>2</v>
      </c>
      <c r="M106" s="479">
        <v>13</v>
      </c>
      <c r="N106" s="479">
        <v>3</v>
      </c>
      <c r="O106" s="479">
        <v>2</v>
      </c>
      <c r="P106" s="479">
        <v>1</v>
      </c>
      <c r="Q106" s="479">
        <v>1</v>
      </c>
      <c r="R106" s="479">
        <v>41</v>
      </c>
      <c r="S106" s="289"/>
      <c r="T106" s="479">
        <v>0</v>
      </c>
      <c r="U106" s="479">
        <v>1</v>
      </c>
      <c r="V106" s="479">
        <v>0</v>
      </c>
      <c r="W106" s="289"/>
      <c r="X106" s="479">
        <v>1</v>
      </c>
      <c r="Y106" s="479">
        <v>56</v>
      </c>
      <c r="Z106" s="479">
        <v>5</v>
      </c>
      <c r="AA106" s="480"/>
      <c r="AB106" s="480"/>
      <c r="AC106" s="479">
        <v>0</v>
      </c>
      <c r="AD106" s="479">
        <v>9</v>
      </c>
      <c r="AE106" s="481">
        <f t="shared" si="10"/>
        <v>315</v>
      </c>
    </row>
    <row r="107" spans="1:31">
      <c r="A107" s="286">
        <v>82</v>
      </c>
      <c r="B107" s="286">
        <v>20</v>
      </c>
      <c r="D107" s="286" t="s">
        <v>800</v>
      </c>
      <c r="F107" s="608">
        <v>315</v>
      </c>
      <c r="G107" s="609" t="s">
        <v>34</v>
      </c>
      <c r="H107" s="550">
        <v>521</v>
      </c>
      <c r="I107" s="479">
        <v>4</v>
      </c>
      <c r="J107" s="479">
        <v>39</v>
      </c>
      <c r="K107" s="479">
        <v>120</v>
      </c>
      <c r="L107" s="479">
        <v>1</v>
      </c>
      <c r="M107" s="479">
        <v>6</v>
      </c>
      <c r="N107" s="479">
        <v>3</v>
      </c>
      <c r="O107" s="479">
        <v>1</v>
      </c>
      <c r="P107" s="479">
        <v>0</v>
      </c>
      <c r="Q107" s="479">
        <v>3</v>
      </c>
      <c r="R107" s="479">
        <v>28</v>
      </c>
      <c r="S107" s="289"/>
      <c r="T107" s="479">
        <v>1</v>
      </c>
      <c r="U107" s="479">
        <v>5</v>
      </c>
      <c r="V107" s="479">
        <v>0</v>
      </c>
      <c r="W107" s="289"/>
      <c r="X107" s="479">
        <v>3</v>
      </c>
      <c r="Y107" s="479">
        <v>77</v>
      </c>
      <c r="Z107" s="479">
        <v>6</v>
      </c>
      <c r="AA107" s="480"/>
      <c r="AB107" s="480"/>
      <c r="AC107" s="479">
        <v>0</v>
      </c>
      <c r="AD107" s="479">
        <v>12</v>
      </c>
      <c r="AE107" s="481">
        <f t="shared" si="10"/>
        <v>309</v>
      </c>
    </row>
    <row r="108" spans="1:31">
      <c r="A108" s="286">
        <v>83</v>
      </c>
      <c r="B108" s="286">
        <v>20</v>
      </c>
      <c r="D108" s="286" t="s">
        <v>800</v>
      </c>
      <c r="F108" s="608">
        <v>316</v>
      </c>
      <c r="G108" s="609" t="s">
        <v>33</v>
      </c>
      <c r="H108" s="550">
        <v>680</v>
      </c>
      <c r="I108" s="479">
        <v>4</v>
      </c>
      <c r="J108" s="479">
        <v>63</v>
      </c>
      <c r="K108" s="479">
        <v>149</v>
      </c>
      <c r="L108" s="479">
        <v>2</v>
      </c>
      <c r="M108" s="479">
        <v>13</v>
      </c>
      <c r="N108" s="479">
        <v>4</v>
      </c>
      <c r="O108" s="479">
        <v>3</v>
      </c>
      <c r="P108" s="479">
        <v>0</v>
      </c>
      <c r="Q108" s="479">
        <v>0</v>
      </c>
      <c r="R108" s="479">
        <v>47</v>
      </c>
      <c r="S108" s="289"/>
      <c r="T108" s="479">
        <v>0</v>
      </c>
      <c r="U108" s="479">
        <v>1</v>
      </c>
      <c r="V108" s="479">
        <v>2</v>
      </c>
      <c r="W108" s="289"/>
      <c r="X108" s="479">
        <v>1</v>
      </c>
      <c r="Y108" s="479">
        <v>71</v>
      </c>
      <c r="Z108" s="479">
        <v>4</v>
      </c>
      <c r="AA108" s="480"/>
      <c r="AB108" s="480"/>
      <c r="AC108" s="479">
        <v>1</v>
      </c>
      <c r="AD108" s="479">
        <v>16</v>
      </c>
      <c r="AE108" s="481">
        <f t="shared" si="10"/>
        <v>381</v>
      </c>
    </row>
    <row r="109" spans="1:31">
      <c r="A109" s="286">
        <v>84</v>
      </c>
      <c r="B109" s="286">
        <v>20</v>
      </c>
      <c r="D109" s="286" t="s">
        <v>800</v>
      </c>
      <c r="F109" s="608">
        <v>316</v>
      </c>
      <c r="G109" s="609" t="s">
        <v>34</v>
      </c>
      <c r="H109" s="550">
        <v>680</v>
      </c>
      <c r="I109" s="479">
        <v>6</v>
      </c>
      <c r="J109" s="479">
        <v>68</v>
      </c>
      <c r="K109" s="479">
        <v>172</v>
      </c>
      <c r="L109" s="479">
        <v>4</v>
      </c>
      <c r="M109" s="479">
        <v>19</v>
      </c>
      <c r="N109" s="479">
        <v>8</v>
      </c>
      <c r="O109" s="479">
        <v>1</v>
      </c>
      <c r="P109" s="479">
        <v>0</v>
      </c>
      <c r="Q109" s="479">
        <v>1</v>
      </c>
      <c r="R109" s="479">
        <v>28</v>
      </c>
      <c r="S109" s="289"/>
      <c r="T109" s="479">
        <v>0</v>
      </c>
      <c r="U109" s="479">
        <v>3</v>
      </c>
      <c r="V109" s="479">
        <v>2</v>
      </c>
      <c r="W109" s="289"/>
      <c r="X109" s="479">
        <v>0</v>
      </c>
      <c r="Y109" s="479">
        <v>52</v>
      </c>
      <c r="Z109" s="479">
        <v>8</v>
      </c>
      <c r="AA109" s="480"/>
      <c r="AB109" s="480"/>
      <c r="AC109" s="479">
        <v>0</v>
      </c>
      <c r="AD109" s="479">
        <v>13</v>
      </c>
      <c r="AE109" s="481">
        <f t="shared" si="10"/>
        <v>385</v>
      </c>
    </row>
    <row r="110" spans="1:31">
      <c r="A110" s="286">
        <v>85</v>
      </c>
      <c r="B110" s="286">
        <v>20</v>
      </c>
      <c r="D110" s="286" t="s">
        <v>800</v>
      </c>
      <c r="F110" s="608">
        <v>317</v>
      </c>
      <c r="G110" s="609" t="s">
        <v>33</v>
      </c>
      <c r="H110" s="550">
        <v>495</v>
      </c>
      <c r="I110" s="479">
        <v>14</v>
      </c>
      <c r="J110" s="479">
        <v>68</v>
      </c>
      <c r="K110" s="479">
        <v>85</v>
      </c>
      <c r="L110" s="479">
        <v>1</v>
      </c>
      <c r="M110" s="479">
        <v>13</v>
      </c>
      <c r="N110" s="479">
        <v>19</v>
      </c>
      <c r="O110" s="479">
        <v>5</v>
      </c>
      <c r="P110" s="479">
        <v>2</v>
      </c>
      <c r="Q110" s="479">
        <v>0</v>
      </c>
      <c r="R110" s="479">
        <v>16</v>
      </c>
      <c r="S110" s="289"/>
      <c r="T110" s="479">
        <v>0</v>
      </c>
      <c r="U110" s="479">
        <v>1</v>
      </c>
      <c r="V110" s="479">
        <v>0</v>
      </c>
      <c r="W110" s="289"/>
      <c r="X110" s="479">
        <v>1</v>
      </c>
      <c r="Y110" s="479">
        <v>65</v>
      </c>
      <c r="Z110" s="479">
        <v>3</v>
      </c>
      <c r="AA110" s="480"/>
      <c r="AB110" s="480"/>
      <c r="AC110" s="479">
        <v>0</v>
      </c>
      <c r="AD110" s="479">
        <v>6</v>
      </c>
      <c r="AE110" s="481">
        <f t="shared" si="10"/>
        <v>299</v>
      </c>
    </row>
    <row r="111" spans="1:31">
      <c r="A111" s="286">
        <v>86</v>
      </c>
      <c r="B111" s="286">
        <v>20</v>
      </c>
      <c r="D111" s="286" t="s">
        <v>800</v>
      </c>
      <c r="F111" s="608">
        <v>317</v>
      </c>
      <c r="G111" s="609" t="s">
        <v>34</v>
      </c>
      <c r="H111" s="550">
        <v>494</v>
      </c>
      <c r="I111" s="479">
        <v>6</v>
      </c>
      <c r="J111" s="479">
        <v>83</v>
      </c>
      <c r="K111" s="479">
        <v>66</v>
      </c>
      <c r="L111" s="479">
        <v>3</v>
      </c>
      <c r="M111" s="479">
        <v>14</v>
      </c>
      <c r="N111" s="479">
        <v>27</v>
      </c>
      <c r="O111" s="479">
        <v>5</v>
      </c>
      <c r="P111" s="479">
        <v>0</v>
      </c>
      <c r="Q111" s="479">
        <v>1</v>
      </c>
      <c r="R111" s="479">
        <v>17</v>
      </c>
      <c r="S111" s="289"/>
      <c r="T111" s="479">
        <v>0</v>
      </c>
      <c r="U111" s="479">
        <v>2</v>
      </c>
      <c r="V111" s="479">
        <v>0</v>
      </c>
      <c r="W111" s="289"/>
      <c r="X111" s="479">
        <v>1</v>
      </c>
      <c r="Y111" s="479">
        <v>78</v>
      </c>
      <c r="Z111" s="479">
        <v>9</v>
      </c>
      <c r="AA111" s="480"/>
      <c r="AB111" s="480"/>
      <c r="AC111" s="479">
        <v>0</v>
      </c>
      <c r="AD111" s="479">
        <v>10</v>
      </c>
      <c r="AE111" s="481">
        <f t="shared" si="10"/>
        <v>322</v>
      </c>
    </row>
    <row r="112" spans="1:31">
      <c r="A112" s="286">
        <v>87</v>
      </c>
      <c r="B112" s="286">
        <v>20</v>
      </c>
      <c r="D112" s="286" t="s">
        <v>800</v>
      </c>
      <c r="F112" s="608">
        <v>318</v>
      </c>
      <c r="G112" s="609" t="s">
        <v>33</v>
      </c>
      <c r="H112" s="550">
        <v>609</v>
      </c>
      <c r="I112" s="479">
        <v>8</v>
      </c>
      <c r="J112" s="479">
        <v>67</v>
      </c>
      <c r="K112" s="479">
        <v>75</v>
      </c>
      <c r="L112" s="479">
        <v>6</v>
      </c>
      <c r="M112" s="479">
        <v>9</v>
      </c>
      <c r="N112" s="479">
        <v>12</v>
      </c>
      <c r="O112" s="479">
        <v>3</v>
      </c>
      <c r="P112" s="479">
        <v>0</v>
      </c>
      <c r="Q112" s="479">
        <v>0</v>
      </c>
      <c r="R112" s="479">
        <v>26</v>
      </c>
      <c r="S112" s="289"/>
      <c r="T112" s="479">
        <v>0</v>
      </c>
      <c r="U112" s="479">
        <v>4</v>
      </c>
      <c r="V112" s="479">
        <v>0</v>
      </c>
      <c r="W112" s="289"/>
      <c r="X112" s="479">
        <v>2</v>
      </c>
      <c r="Y112" s="479">
        <v>106</v>
      </c>
      <c r="Z112" s="479">
        <v>6</v>
      </c>
      <c r="AA112" s="480"/>
      <c r="AB112" s="480"/>
      <c r="AC112" s="479">
        <v>0</v>
      </c>
      <c r="AD112" s="479">
        <v>9</v>
      </c>
      <c r="AE112" s="481">
        <f t="shared" si="10"/>
        <v>333</v>
      </c>
    </row>
    <row r="113" spans="1:31">
      <c r="A113" s="286">
        <v>88</v>
      </c>
      <c r="B113" s="286">
        <v>20</v>
      </c>
      <c r="D113" s="286" t="s">
        <v>800</v>
      </c>
      <c r="F113" s="608">
        <v>318</v>
      </c>
      <c r="G113" s="609" t="s">
        <v>34</v>
      </c>
      <c r="H113" s="550">
        <v>609</v>
      </c>
      <c r="I113" s="479">
        <v>14</v>
      </c>
      <c r="J113" s="479">
        <v>42</v>
      </c>
      <c r="K113" s="479">
        <v>83</v>
      </c>
      <c r="L113" s="479">
        <v>3</v>
      </c>
      <c r="M113" s="479">
        <v>8</v>
      </c>
      <c r="N113" s="479">
        <v>24</v>
      </c>
      <c r="O113" s="479">
        <v>3</v>
      </c>
      <c r="P113" s="479">
        <v>1</v>
      </c>
      <c r="Q113" s="479">
        <v>0</v>
      </c>
      <c r="R113" s="479">
        <v>27</v>
      </c>
      <c r="S113" s="289"/>
      <c r="T113" s="479">
        <v>1</v>
      </c>
      <c r="U113" s="479">
        <v>1</v>
      </c>
      <c r="V113" s="479">
        <v>2</v>
      </c>
      <c r="W113" s="289"/>
      <c r="X113" s="479">
        <v>3</v>
      </c>
      <c r="Y113" s="479">
        <v>129</v>
      </c>
      <c r="Z113" s="479">
        <v>8</v>
      </c>
      <c r="AA113" s="480"/>
      <c r="AB113" s="480"/>
      <c r="AC113" s="479">
        <v>0</v>
      </c>
      <c r="AD113" s="479">
        <v>14</v>
      </c>
      <c r="AE113" s="481">
        <f t="shared" si="10"/>
        <v>363</v>
      </c>
    </row>
    <row r="114" spans="1:31">
      <c r="A114" s="286">
        <v>89</v>
      </c>
      <c r="B114" s="286">
        <v>20</v>
      </c>
      <c r="D114" s="286" t="s">
        <v>800</v>
      </c>
      <c r="F114" s="608">
        <v>319</v>
      </c>
      <c r="G114" s="609" t="s">
        <v>33</v>
      </c>
      <c r="H114" s="550">
        <v>677</v>
      </c>
      <c r="I114" s="479">
        <v>11</v>
      </c>
      <c r="J114" s="479">
        <v>71</v>
      </c>
      <c r="K114" s="479">
        <v>89</v>
      </c>
      <c r="L114" s="479">
        <v>2</v>
      </c>
      <c r="M114" s="479">
        <v>9</v>
      </c>
      <c r="N114" s="479">
        <v>63</v>
      </c>
      <c r="O114" s="479">
        <v>4</v>
      </c>
      <c r="P114" s="479">
        <v>1</v>
      </c>
      <c r="Q114" s="479">
        <v>0</v>
      </c>
      <c r="R114" s="479">
        <v>23</v>
      </c>
      <c r="S114" s="289"/>
      <c r="T114" s="479">
        <v>0</v>
      </c>
      <c r="U114" s="479">
        <v>1</v>
      </c>
      <c r="V114" s="479">
        <v>0</v>
      </c>
      <c r="W114" s="289"/>
      <c r="X114" s="479">
        <v>2</v>
      </c>
      <c r="Y114" s="479">
        <v>82</v>
      </c>
      <c r="Z114" s="479">
        <v>1</v>
      </c>
      <c r="AA114" s="480"/>
      <c r="AB114" s="480"/>
      <c r="AC114" s="479">
        <v>0</v>
      </c>
      <c r="AD114" s="479">
        <v>13</v>
      </c>
      <c r="AE114" s="481">
        <f t="shared" si="10"/>
        <v>372</v>
      </c>
    </row>
    <row r="115" spans="1:31">
      <c r="A115" s="286">
        <v>90</v>
      </c>
      <c r="B115" s="286">
        <v>20</v>
      </c>
      <c r="D115" s="286" t="s">
        <v>800</v>
      </c>
      <c r="F115" s="608">
        <v>319</v>
      </c>
      <c r="G115" s="609" t="s">
        <v>34</v>
      </c>
      <c r="H115" s="550">
        <v>677</v>
      </c>
      <c r="I115" s="479">
        <v>4</v>
      </c>
      <c r="J115" s="479">
        <v>58</v>
      </c>
      <c r="K115" s="479">
        <v>123</v>
      </c>
      <c r="L115" s="479">
        <v>3</v>
      </c>
      <c r="M115" s="479">
        <v>11</v>
      </c>
      <c r="N115" s="479">
        <v>64</v>
      </c>
      <c r="O115" s="479">
        <v>6</v>
      </c>
      <c r="P115" s="479">
        <v>3</v>
      </c>
      <c r="Q115" s="479">
        <v>0</v>
      </c>
      <c r="R115" s="479">
        <v>19</v>
      </c>
      <c r="S115" s="289"/>
      <c r="T115" s="479">
        <v>0</v>
      </c>
      <c r="U115" s="479">
        <v>2</v>
      </c>
      <c r="V115" s="479">
        <v>2</v>
      </c>
      <c r="W115" s="289"/>
      <c r="X115" s="479">
        <v>1</v>
      </c>
      <c r="Y115" s="479">
        <v>87</v>
      </c>
      <c r="Z115" s="479">
        <v>2</v>
      </c>
      <c r="AA115" s="480"/>
      <c r="AB115" s="480"/>
      <c r="AC115" s="479">
        <v>0</v>
      </c>
      <c r="AD115" s="479">
        <v>15</v>
      </c>
      <c r="AE115" s="481">
        <f t="shared" si="10"/>
        <v>400</v>
      </c>
    </row>
    <row r="116" spans="1:31">
      <c r="A116" s="286">
        <v>91</v>
      </c>
      <c r="B116" s="286">
        <v>20</v>
      </c>
      <c r="D116" s="286" t="s">
        <v>800</v>
      </c>
      <c r="F116" s="608">
        <v>319</v>
      </c>
      <c r="G116" s="609" t="s">
        <v>35</v>
      </c>
      <c r="H116" s="550">
        <v>677</v>
      </c>
      <c r="I116" s="479">
        <v>6</v>
      </c>
      <c r="J116" s="479">
        <v>45</v>
      </c>
      <c r="K116" s="479">
        <v>101</v>
      </c>
      <c r="L116" s="479">
        <v>2</v>
      </c>
      <c r="M116" s="479">
        <v>18</v>
      </c>
      <c r="N116" s="479">
        <v>79</v>
      </c>
      <c r="O116" s="479">
        <v>3</v>
      </c>
      <c r="P116" s="479">
        <v>0</v>
      </c>
      <c r="Q116" s="479">
        <v>1</v>
      </c>
      <c r="R116" s="479">
        <v>26</v>
      </c>
      <c r="S116" s="289"/>
      <c r="T116" s="479">
        <v>1</v>
      </c>
      <c r="U116" s="479">
        <v>0</v>
      </c>
      <c r="V116" s="479">
        <v>0</v>
      </c>
      <c r="W116" s="289"/>
      <c r="X116" s="479">
        <v>0</v>
      </c>
      <c r="Y116" s="479">
        <v>94</v>
      </c>
      <c r="Z116" s="479">
        <v>2</v>
      </c>
      <c r="AA116" s="480"/>
      <c r="AB116" s="480"/>
      <c r="AC116" s="479">
        <v>0</v>
      </c>
      <c r="AD116" s="479">
        <v>25</v>
      </c>
      <c r="AE116" s="481">
        <f t="shared" si="10"/>
        <v>403</v>
      </c>
    </row>
    <row r="117" spans="1:31">
      <c r="A117" s="286">
        <v>92</v>
      </c>
      <c r="B117" s="286">
        <v>20</v>
      </c>
      <c r="D117" s="286" t="s">
        <v>800</v>
      </c>
      <c r="F117" s="608">
        <v>319</v>
      </c>
      <c r="G117" s="609" t="s">
        <v>199</v>
      </c>
      <c r="H117" s="550">
        <v>677</v>
      </c>
      <c r="I117" s="479">
        <v>9</v>
      </c>
      <c r="J117" s="479">
        <v>49</v>
      </c>
      <c r="K117" s="479">
        <v>88</v>
      </c>
      <c r="L117" s="479">
        <v>4</v>
      </c>
      <c r="M117" s="479">
        <v>3</v>
      </c>
      <c r="N117" s="479">
        <v>79</v>
      </c>
      <c r="O117" s="479">
        <v>4</v>
      </c>
      <c r="P117" s="479">
        <v>0</v>
      </c>
      <c r="Q117" s="479">
        <v>2</v>
      </c>
      <c r="R117" s="479">
        <v>30</v>
      </c>
      <c r="S117" s="289"/>
      <c r="T117" s="479">
        <v>0</v>
      </c>
      <c r="U117" s="479">
        <v>4</v>
      </c>
      <c r="V117" s="479">
        <v>1</v>
      </c>
      <c r="W117" s="289"/>
      <c r="X117" s="479">
        <v>2</v>
      </c>
      <c r="Y117" s="479">
        <v>83</v>
      </c>
      <c r="Z117" s="479">
        <v>2</v>
      </c>
      <c r="AA117" s="480"/>
      <c r="AB117" s="480"/>
      <c r="AC117" s="479">
        <v>0</v>
      </c>
      <c r="AD117" s="479">
        <v>11</v>
      </c>
      <c r="AE117" s="481">
        <f t="shared" si="10"/>
        <v>371</v>
      </c>
    </row>
    <row r="118" spans="1:31">
      <c r="A118" s="286">
        <v>93</v>
      </c>
      <c r="B118" s="286">
        <v>20</v>
      </c>
      <c r="D118" s="286" t="s">
        <v>800</v>
      </c>
      <c r="F118" s="608">
        <v>320</v>
      </c>
      <c r="G118" s="609" t="s">
        <v>33</v>
      </c>
      <c r="H118" s="550">
        <v>664</v>
      </c>
      <c r="I118" s="479">
        <v>6</v>
      </c>
      <c r="J118" s="479">
        <v>70</v>
      </c>
      <c r="K118" s="479">
        <v>162</v>
      </c>
      <c r="L118" s="479">
        <v>0</v>
      </c>
      <c r="M118" s="479">
        <v>18</v>
      </c>
      <c r="N118" s="479">
        <v>7</v>
      </c>
      <c r="O118" s="479">
        <v>3</v>
      </c>
      <c r="P118" s="479">
        <v>1</v>
      </c>
      <c r="Q118" s="479">
        <v>0</v>
      </c>
      <c r="R118" s="479">
        <v>27</v>
      </c>
      <c r="S118" s="289"/>
      <c r="T118" s="479">
        <v>1</v>
      </c>
      <c r="U118" s="479">
        <v>4</v>
      </c>
      <c r="V118" s="479">
        <v>1</v>
      </c>
      <c r="W118" s="289"/>
      <c r="X118" s="479">
        <v>2</v>
      </c>
      <c r="Y118" s="479">
        <v>72</v>
      </c>
      <c r="Z118" s="479">
        <v>2</v>
      </c>
      <c r="AA118" s="480"/>
      <c r="AB118" s="480"/>
      <c r="AC118" s="479">
        <v>0</v>
      </c>
      <c r="AD118" s="479">
        <v>12</v>
      </c>
      <c r="AE118" s="481">
        <f t="shared" si="10"/>
        <v>388</v>
      </c>
    </row>
    <row r="119" spans="1:31">
      <c r="A119" s="286">
        <v>94</v>
      </c>
      <c r="B119" s="286">
        <v>20</v>
      </c>
      <c r="D119" s="286" t="s">
        <v>800</v>
      </c>
      <c r="F119" s="608">
        <v>320</v>
      </c>
      <c r="G119" s="609" t="s">
        <v>34</v>
      </c>
      <c r="H119" s="550">
        <v>664</v>
      </c>
      <c r="I119" s="479">
        <v>5</v>
      </c>
      <c r="J119" s="479">
        <v>73</v>
      </c>
      <c r="K119" s="479">
        <v>141</v>
      </c>
      <c r="L119" s="479">
        <v>3</v>
      </c>
      <c r="M119" s="479">
        <v>20</v>
      </c>
      <c r="N119" s="479">
        <v>10</v>
      </c>
      <c r="O119" s="479">
        <v>3</v>
      </c>
      <c r="P119" s="479">
        <v>0</v>
      </c>
      <c r="Q119" s="479">
        <v>0</v>
      </c>
      <c r="R119" s="479">
        <v>28</v>
      </c>
      <c r="S119" s="289"/>
      <c r="T119" s="479">
        <v>0</v>
      </c>
      <c r="U119" s="479">
        <v>3</v>
      </c>
      <c r="V119" s="479">
        <v>0</v>
      </c>
      <c r="W119" s="289"/>
      <c r="X119" s="479">
        <v>2</v>
      </c>
      <c r="Y119" s="479">
        <v>85</v>
      </c>
      <c r="Z119" s="479">
        <v>4</v>
      </c>
      <c r="AA119" s="289"/>
      <c r="AB119" s="289"/>
      <c r="AC119" s="479">
        <v>0</v>
      </c>
      <c r="AD119" s="479">
        <v>14</v>
      </c>
      <c r="AE119" s="481">
        <f t="shared" si="10"/>
        <v>391</v>
      </c>
    </row>
    <row r="120" spans="1:31">
      <c r="A120" s="286">
        <v>95</v>
      </c>
      <c r="B120" s="286">
        <v>20</v>
      </c>
      <c r="D120" s="286" t="s">
        <v>800</v>
      </c>
      <c r="F120" s="608">
        <v>321</v>
      </c>
      <c r="G120" s="609" t="s">
        <v>33</v>
      </c>
      <c r="H120" s="550">
        <v>584</v>
      </c>
      <c r="I120" s="479">
        <v>3</v>
      </c>
      <c r="J120" s="479">
        <v>60</v>
      </c>
      <c r="K120" s="479">
        <v>145</v>
      </c>
      <c r="L120" s="479">
        <v>3</v>
      </c>
      <c r="M120" s="479">
        <v>18</v>
      </c>
      <c r="N120" s="479">
        <v>2</v>
      </c>
      <c r="O120" s="479">
        <v>1</v>
      </c>
      <c r="P120" s="479">
        <v>0</v>
      </c>
      <c r="Q120" s="479">
        <v>0</v>
      </c>
      <c r="R120" s="479">
        <v>25</v>
      </c>
      <c r="S120" s="289"/>
      <c r="T120" s="479">
        <v>0</v>
      </c>
      <c r="U120" s="479">
        <v>8</v>
      </c>
      <c r="V120" s="479">
        <v>2</v>
      </c>
      <c r="W120" s="289"/>
      <c r="X120" s="479">
        <v>0</v>
      </c>
      <c r="Y120" s="479">
        <v>44</v>
      </c>
      <c r="Z120" s="479">
        <v>4</v>
      </c>
      <c r="AA120" s="480"/>
      <c r="AB120" s="480"/>
      <c r="AC120" s="479">
        <v>0</v>
      </c>
      <c r="AD120" s="479">
        <v>13</v>
      </c>
      <c r="AE120" s="481">
        <f t="shared" si="10"/>
        <v>328</v>
      </c>
    </row>
    <row r="121" spans="1:31">
      <c r="A121" s="286">
        <v>96</v>
      </c>
      <c r="B121" s="286">
        <v>20</v>
      </c>
      <c r="D121" s="286" t="s">
        <v>800</v>
      </c>
      <c r="F121" s="608">
        <v>321</v>
      </c>
      <c r="G121" s="609" t="s">
        <v>34</v>
      </c>
      <c r="H121" s="550">
        <v>584</v>
      </c>
      <c r="I121" s="479">
        <v>11</v>
      </c>
      <c r="J121" s="479">
        <v>51</v>
      </c>
      <c r="K121" s="479">
        <v>149</v>
      </c>
      <c r="L121" s="479">
        <v>6</v>
      </c>
      <c r="M121" s="479">
        <v>15</v>
      </c>
      <c r="N121" s="479">
        <v>7</v>
      </c>
      <c r="O121" s="479">
        <v>3</v>
      </c>
      <c r="P121" s="479">
        <v>1</v>
      </c>
      <c r="Q121" s="479">
        <v>0</v>
      </c>
      <c r="R121" s="479">
        <v>13</v>
      </c>
      <c r="S121" s="289"/>
      <c r="T121" s="479">
        <v>1</v>
      </c>
      <c r="U121" s="479">
        <v>4</v>
      </c>
      <c r="V121" s="479">
        <v>1</v>
      </c>
      <c r="W121" s="289"/>
      <c r="X121" s="479">
        <v>1</v>
      </c>
      <c r="Y121" s="479">
        <v>49</v>
      </c>
      <c r="Z121" s="479">
        <v>0</v>
      </c>
      <c r="AA121" s="480"/>
      <c r="AB121" s="480"/>
      <c r="AC121" s="479">
        <v>0</v>
      </c>
      <c r="AD121" s="479">
        <v>13</v>
      </c>
      <c r="AE121" s="481">
        <f t="shared" si="10"/>
        <v>325</v>
      </c>
    </row>
    <row r="122" spans="1:31">
      <c r="A122" s="286">
        <v>97</v>
      </c>
      <c r="B122" s="286">
        <v>20</v>
      </c>
      <c r="D122" s="286" t="s">
        <v>800</v>
      </c>
      <c r="F122" s="608">
        <v>321</v>
      </c>
      <c r="G122" s="609" t="s">
        <v>35</v>
      </c>
      <c r="H122" s="550">
        <v>583</v>
      </c>
      <c r="I122" s="479">
        <v>9</v>
      </c>
      <c r="J122" s="479">
        <v>59</v>
      </c>
      <c r="K122" s="479">
        <v>130</v>
      </c>
      <c r="L122" s="479">
        <v>2</v>
      </c>
      <c r="M122" s="479">
        <v>12</v>
      </c>
      <c r="N122" s="479">
        <v>5</v>
      </c>
      <c r="O122" s="479">
        <v>5</v>
      </c>
      <c r="P122" s="479">
        <v>0</v>
      </c>
      <c r="Q122" s="479">
        <v>0</v>
      </c>
      <c r="R122" s="479">
        <v>14</v>
      </c>
      <c r="S122" s="289"/>
      <c r="T122" s="479">
        <v>0</v>
      </c>
      <c r="U122" s="479">
        <v>3</v>
      </c>
      <c r="V122" s="479">
        <v>0</v>
      </c>
      <c r="W122" s="289"/>
      <c r="X122" s="479">
        <v>0</v>
      </c>
      <c r="Y122" s="479">
        <v>41</v>
      </c>
      <c r="Z122" s="479">
        <v>0</v>
      </c>
      <c r="AA122" s="480"/>
      <c r="AB122" s="480"/>
      <c r="AC122" s="479">
        <v>0</v>
      </c>
      <c r="AD122" s="479">
        <v>7</v>
      </c>
      <c r="AE122" s="481">
        <f>SUM(K122:AD122)</f>
        <v>219</v>
      </c>
    </row>
    <row r="123" spans="1:31">
      <c r="A123" s="286">
        <v>98</v>
      </c>
      <c r="B123" s="286">
        <v>20</v>
      </c>
      <c r="D123" s="286" t="s">
        <v>800</v>
      </c>
      <c r="F123" s="608">
        <v>322</v>
      </c>
      <c r="G123" s="609" t="s">
        <v>33</v>
      </c>
      <c r="H123" s="550">
        <v>582</v>
      </c>
      <c r="I123" s="479">
        <v>8</v>
      </c>
      <c r="J123" s="479">
        <v>36</v>
      </c>
      <c r="K123" s="479">
        <v>192</v>
      </c>
      <c r="L123" s="479">
        <v>1</v>
      </c>
      <c r="M123" s="479">
        <v>16</v>
      </c>
      <c r="N123" s="479">
        <v>4</v>
      </c>
      <c r="O123" s="479">
        <v>2</v>
      </c>
      <c r="P123" s="479">
        <v>0</v>
      </c>
      <c r="Q123" s="479">
        <v>2</v>
      </c>
      <c r="R123" s="479">
        <v>9</v>
      </c>
      <c r="S123" s="289"/>
      <c r="T123" s="479">
        <v>0</v>
      </c>
      <c r="U123" s="479">
        <v>7</v>
      </c>
      <c r="V123" s="479">
        <v>0</v>
      </c>
      <c r="W123" s="289"/>
      <c r="X123" s="479">
        <v>0</v>
      </c>
      <c r="Y123" s="479">
        <v>59</v>
      </c>
      <c r="Z123" s="479">
        <v>0</v>
      </c>
      <c r="AA123" s="480"/>
      <c r="AB123" s="480"/>
      <c r="AC123" s="479">
        <v>0</v>
      </c>
      <c r="AD123" s="479">
        <v>17</v>
      </c>
      <c r="AE123" s="481">
        <f>SUM(K123:AD123)</f>
        <v>309</v>
      </c>
    </row>
    <row r="124" spans="1:31">
      <c r="A124" s="286">
        <v>99</v>
      </c>
      <c r="B124" s="286">
        <v>20</v>
      </c>
      <c r="D124" s="286" t="s">
        <v>800</v>
      </c>
      <c r="F124" s="608">
        <v>322</v>
      </c>
      <c r="G124" s="609" t="s">
        <v>34</v>
      </c>
      <c r="H124" s="550">
        <v>582</v>
      </c>
      <c r="I124" s="479">
        <v>7</v>
      </c>
      <c r="J124" s="479">
        <v>59</v>
      </c>
      <c r="K124" s="479">
        <v>165</v>
      </c>
      <c r="L124" s="479">
        <v>2</v>
      </c>
      <c r="M124" s="479">
        <v>17</v>
      </c>
      <c r="N124" s="479">
        <v>7</v>
      </c>
      <c r="O124" s="479">
        <v>2</v>
      </c>
      <c r="P124" s="479">
        <v>0</v>
      </c>
      <c r="Q124" s="479">
        <v>1</v>
      </c>
      <c r="R124" s="479">
        <v>17</v>
      </c>
      <c r="S124" s="289"/>
      <c r="T124" s="479">
        <v>0</v>
      </c>
      <c r="U124" s="479">
        <v>9</v>
      </c>
      <c r="V124" s="479">
        <v>1</v>
      </c>
      <c r="W124" s="289"/>
      <c r="X124" s="479">
        <v>1</v>
      </c>
      <c r="Y124" s="479">
        <v>30</v>
      </c>
      <c r="Z124" s="479">
        <v>6</v>
      </c>
      <c r="AA124" s="480"/>
      <c r="AB124" s="480"/>
      <c r="AC124" s="479">
        <v>0</v>
      </c>
      <c r="AD124" s="479">
        <v>9</v>
      </c>
      <c r="AE124" s="481">
        <f>SUM(K124:AD124)</f>
        <v>267</v>
      </c>
    </row>
    <row r="125" spans="1:31">
      <c r="A125" s="286">
        <v>100</v>
      </c>
      <c r="B125" s="286">
        <v>20</v>
      </c>
      <c r="D125" s="286" t="s">
        <v>800</v>
      </c>
      <c r="F125" s="608">
        <v>322</v>
      </c>
      <c r="G125" s="609" t="s">
        <v>35</v>
      </c>
      <c r="H125" s="550">
        <v>582</v>
      </c>
      <c r="I125" s="479">
        <v>11</v>
      </c>
      <c r="J125" s="479">
        <v>55</v>
      </c>
      <c r="K125" s="479">
        <v>157</v>
      </c>
      <c r="L125" s="479">
        <v>1</v>
      </c>
      <c r="M125" s="479">
        <v>10</v>
      </c>
      <c r="N125" s="479">
        <v>13</v>
      </c>
      <c r="O125" s="479">
        <v>1</v>
      </c>
      <c r="P125" s="479">
        <v>1</v>
      </c>
      <c r="Q125" s="479">
        <v>2</v>
      </c>
      <c r="R125" s="479">
        <v>24</v>
      </c>
      <c r="S125" s="289"/>
      <c r="T125" s="479">
        <v>1</v>
      </c>
      <c r="U125" s="479">
        <v>7</v>
      </c>
      <c r="V125" s="479">
        <v>1</v>
      </c>
      <c r="W125" s="289"/>
      <c r="X125" s="479">
        <v>0</v>
      </c>
      <c r="Y125" s="479">
        <v>54</v>
      </c>
      <c r="Z125" s="479">
        <v>2</v>
      </c>
      <c r="AA125" s="480"/>
      <c r="AB125" s="480"/>
      <c r="AC125" s="479">
        <v>0</v>
      </c>
      <c r="AD125" s="479">
        <v>9</v>
      </c>
      <c r="AE125" s="481">
        <f>SUM(I125:AD125)</f>
        <v>349</v>
      </c>
    </row>
    <row r="126" spans="1:31">
      <c r="A126" s="286">
        <v>101</v>
      </c>
      <c r="B126" s="286">
        <v>20</v>
      </c>
      <c r="D126" s="286" t="s">
        <v>800</v>
      </c>
      <c r="F126" s="608">
        <v>322</v>
      </c>
      <c r="G126" s="609" t="s">
        <v>199</v>
      </c>
      <c r="H126" s="550">
        <v>582</v>
      </c>
      <c r="I126" s="479">
        <v>11</v>
      </c>
      <c r="J126" s="479">
        <v>45</v>
      </c>
      <c r="K126" s="479">
        <v>161</v>
      </c>
      <c r="L126" s="479">
        <v>5</v>
      </c>
      <c r="M126" s="479">
        <v>10</v>
      </c>
      <c r="N126" s="479">
        <v>10</v>
      </c>
      <c r="O126" s="479">
        <v>1</v>
      </c>
      <c r="P126" s="479">
        <v>0</v>
      </c>
      <c r="Q126" s="479">
        <v>1</v>
      </c>
      <c r="R126" s="479">
        <v>26</v>
      </c>
      <c r="S126" s="289"/>
      <c r="T126" s="479">
        <v>2</v>
      </c>
      <c r="U126" s="479">
        <v>2</v>
      </c>
      <c r="V126" s="479">
        <v>3</v>
      </c>
      <c r="W126" s="289"/>
      <c r="X126" s="479">
        <v>1</v>
      </c>
      <c r="Y126" s="479">
        <v>46</v>
      </c>
      <c r="Z126" s="479">
        <v>1</v>
      </c>
      <c r="AA126" s="480"/>
      <c r="AB126" s="480"/>
      <c r="AC126" s="479">
        <v>0</v>
      </c>
      <c r="AD126" s="479">
        <v>14</v>
      </c>
      <c r="AE126" s="481">
        <f>SUM(I126:AD126)</f>
        <v>339</v>
      </c>
    </row>
    <row r="127" spans="1:31">
      <c r="A127" s="286">
        <v>102</v>
      </c>
      <c r="B127" s="286">
        <v>20</v>
      </c>
      <c r="D127" s="286" t="s">
        <v>800</v>
      </c>
      <c r="F127" s="608">
        <v>323</v>
      </c>
      <c r="G127" s="609" t="s">
        <v>33</v>
      </c>
      <c r="H127" s="550">
        <v>477</v>
      </c>
      <c r="I127" s="479">
        <v>7</v>
      </c>
      <c r="J127" s="479">
        <v>162</v>
      </c>
      <c r="K127" s="479">
        <v>39</v>
      </c>
      <c r="L127" s="479">
        <v>3</v>
      </c>
      <c r="M127" s="479">
        <v>9</v>
      </c>
      <c r="N127" s="479">
        <v>1</v>
      </c>
      <c r="O127" s="479">
        <v>0</v>
      </c>
      <c r="P127" s="479">
        <v>3</v>
      </c>
      <c r="Q127" s="479">
        <v>0</v>
      </c>
      <c r="R127" s="479">
        <v>30</v>
      </c>
      <c r="S127" s="289"/>
      <c r="T127" s="479">
        <v>2</v>
      </c>
      <c r="U127" s="479">
        <v>1</v>
      </c>
      <c r="V127" s="479">
        <v>3</v>
      </c>
      <c r="W127" s="289"/>
      <c r="X127" s="479">
        <v>1</v>
      </c>
      <c r="Y127" s="479">
        <v>10</v>
      </c>
      <c r="Z127" s="479">
        <v>1</v>
      </c>
      <c r="AA127" s="480"/>
      <c r="AB127" s="480"/>
      <c r="AC127" s="479">
        <v>0</v>
      </c>
      <c r="AD127" s="479">
        <v>8</v>
      </c>
      <c r="AE127" s="481">
        <f>SUM(K127:AD127)</f>
        <v>111</v>
      </c>
    </row>
    <row r="128" spans="1:31">
      <c r="A128" s="286">
        <v>103</v>
      </c>
      <c r="B128" s="286">
        <v>20</v>
      </c>
      <c r="D128" s="286" t="s">
        <v>800</v>
      </c>
      <c r="F128" s="608">
        <v>323</v>
      </c>
      <c r="G128" s="609" t="s">
        <v>34</v>
      </c>
      <c r="H128" s="550">
        <v>476</v>
      </c>
      <c r="I128" s="479">
        <v>5</v>
      </c>
      <c r="J128" s="479">
        <v>145</v>
      </c>
      <c r="K128" s="479">
        <v>46</v>
      </c>
      <c r="L128" s="479">
        <v>1</v>
      </c>
      <c r="M128" s="479">
        <v>2</v>
      </c>
      <c r="N128" s="479">
        <v>0</v>
      </c>
      <c r="O128" s="479">
        <v>0</v>
      </c>
      <c r="P128" s="479">
        <v>5</v>
      </c>
      <c r="Q128" s="479">
        <v>1</v>
      </c>
      <c r="R128" s="479">
        <v>22</v>
      </c>
      <c r="S128" s="289"/>
      <c r="T128" s="479">
        <v>0</v>
      </c>
      <c r="U128" s="479">
        <v>2</v>
      </c>
      <c r="V128" s="479">
        <v>1</v>
      </c>
      <c r="W128" s="289"/>
      <c r="X128" s="479">
        <v>1</v>
      </c>
      <c r="Y128" s="479">
        <v>8</v>
      </c>
      <c r="Z128" s="479">
        <v>1</v>
      </c>
      <c r="AA128" s="480"/>
      <c r="AB128" s="480"/>
      <c r="AC128" s="479">
        <v>0</v>
      </c>
      <c r="AD128" s="479">
        <v>3</v>
      </c>
      <c r="AE128" s="481">
        <f>SUM(I128:AD128)</f>
        <v>243</v>
      </c>
    </row>
    <row r="129" spans="1:31">
      <c r="A129" s="286">
        <v>104</v>
      </c>
      <c r="B129" s="286">
        <v>20</v>
      </c>
      <c r="D129" s="286" t="s">
        <v>800</v>
      </c>
      <c r="F129" s="608">
        <v>324</v>
      </c>
      <c r="G129" s="609" t="s">
        <v>33</v>
      </c>
      <c r="H129" s="550">
        <v>743</v>
      </c>
      <c r="I129" s="479">
        <v>4</v>
      </c>
      <c r="J129" s="479">
        <v>256</v>
      </c>
      <c r="K129" s="479">
        <v>61</v>
      </c>
      <c r="L129" s="479">
        <v>4</v>
      </c>
      <c r="M129" s="479">
        <v>35</v>
      </c>
      <c r="N129" s="479">
        <v>0</v>
      </c>
      <c r="O129" s="479">
        <v>1</v>
      </c>
      <c r="P129" s="479">
        <v>1</v>
      </c>
      <c r="Q129" s="479">
        <v>1</v>
      </c>
      <c r="R129" s="479">
        <v>32</v>
      </c>
      <c r="S129" s="289"/>
      <c r="T129" s="479">
        <v>0</v>
      </c>
      <c r="U129" s="479">
        <v>1</v>
      </c>
      <c r="V129" s="479">
        <v>5</v>
      </c>
      <c r="W129" s="289"/>
      <c r="X129" s="479">
        <v>3</v>
      </c>
      <c r="Y129" s="479">
        <v>22</v>
      </c>
      <c r="Z129" s="479">
        <v>4</v>
      </c>
      <c r="AA129" s="480"/>
      <c r="AB129" s="480"/>
      <c r="AC129" s="479">
        <v>0</v>
      </c>
      <c r="AD129" s="479">
        <v>13</v>
      </c>
      <c r="AE129" s="481">
        <f>SUM(I129:AD129)</f>
        <v>443</v>
      </c>
    </row>
    <row r="130" spans="1:31">
      <c r="A130" s="286">
        <v>105</v>
      </c>
      <c r="B130" s="286">
        <v>20</v>
      </c>
      <c r="D130" s="286" t="s">
        <v>800</v>
      </c>
      <c r="F130" s="608">
        <v>325</v>
      </c>
      <c r="G130" s="609" t="s">
        <v>33</v>
      </c>
      <c r="H130" s="550">
        <v>591</v>
      </c>
      <c r="I130" s="479">
        <v>4</v>
      </c>
      <c r="J130" s="479">
        <v>202</v>
      </c>
      <c r="K130" s="479">
        <v>67</v>
      </c>
      <c r="L130" s="479">
        <v>1</v>
      </c>
      <c r="M130" s="479">
        <v>2</v>
      </c>
      <c r="N130" s="479">
        <v>0</v>
      </c>
      <c r="O130" s="479">
        <v>0</v>
      </c>
      <c r="P130" s="479">
        <v>2</v>
      </c>
      <c r="Q130" s="479">
        <v>0</v>
      </c>
      <c r="R130" s="479">
        <v>8</v>
      </c>
      <c r="S130" s="289"/>
      <c r="T130" s="479">
        <v>0</v>
      </c>
      <c r="U130" s="479">
        <v>1</v>
      </c>
      <c r="V130" s="479">
        <v>0</v>
      </c>
      <c r="W130" s="289"/>
      <c r="X130" s="479">
        <v>0</v>
      </c>
      <c r="Y130" s="479">
        <v>50</v>
      </c>
      <c r="Z130" s="479">
        <v>0</v>
      </c>
      <c r="AA130" s="480"/>
      <c r="AB130" s="480"/>
      <c r="AC130" s="479">
        <v>0</v>
      </c>
      <c r="AD130" s="479">
        <v>6</v>
      </c>
      <c r="AE130" s="481">
        <f>SUM(I130:AD130)</f>
        <v>343</v>
      </c>
    </row>
    <row r="131" spans="1:31">
      <c r="A131" s="286">
        <v>106</v>
      </c>
      <c r="B131" s="286">
        <v>20</v>
      </c>
      <c r="D131" s="286" t="s">
        <v>800</v>
      </c>
      <c r="F131" s="608">
        <v>325</v>
      </c>
      <c r="G131" s="609" t="s">
        <v>34</v>
      </c>
      <c r="H131" s="550">
        <v>591</v>
      </c>
      <c r="I131" s="479">
        <v>4</v>
      </c>
      <c r="J131" s="479">
        <v>216</v>
      </c>
      <c r="K131" s="479">
        <v>68</v>
      </c>
      <c r="L131" s="479">
        <v>1</v>
      </c>
      <c r="M131" s="479">
        <v>0</v>
      </c>
      <c r="N131" s="479">
        <v>0</v>
      </c>
      <c r="O131" s="479">
        <v>1</v>
      </c>
      <c r="P131" s="479">
        <v>0</v>
      </c>
      <c r="Q131" s="479">
        <v>1</v>
      </c>
      <c r="R131" s="479">
        <v>6</v>
      </c>
      <c r="S131" s="289"/>
      <c r="T131" s="479">
        <v>0</v>
      </c>
      <c r="U131" s="479">
        <v>1</v>
      </c>
      <c r="V131" s="479">
        <v>3</v>
      </c>
      <c r="W131" s="289"/>
      <c r="X131" s="479">
        <v>2</v>
      </c>
      <c r="Y131" s="479">
        <v>43</v>
      </c>
      <c r="Z131" s="479">
        <v>2</v>
      </c>
      <c r="AA131" s="480"/>
      <c r="AB131" s="480"/>
      <c r="AC131" s="479">
        <v>0</v>
      </c>
      <c r="AD131" s="479">
        <v>1</v>
      </c>
      <c r="AE131" s="481">
        <f>SUM(I131:AD131)</f>
        <v>349</v>
      </c>
    </row>
    <row r="132" spans="1:31">
      <c r="A132" s="286">
        <v>107</v>
      </c>
      <c r="B132" s="286">
        <v>20</v>
      </c>
      <c r="D132" s="286" t="s">
        <v>800</v>
      </c>
      <c r="F132" s="608">
        <v>325</v>
      </c>
      <c r="G132" s="609" t="s">
        <v>35</v>
      </c>
      <c r="H132" s="550">
        <v>591</v>
      </c>
      <c r="I132" s="479">
        <v>3</v>
      </c>
      <c r="J132" s="479">
        <v>177</v>
      </c>
      <c r="K132" s="479">
        <v>88</v>
      </c>
      <c r="L132" s="479">
        <v>5</v>
      </c>
      <c r="M132" s="479">
        <v>0</v>
      </c>
      <c r="N132" s="479">
        <v>0</v>
      </c>
      <c r="O132" s="479">
        <v>0</v>
      </c>
      <c r="P132" s="479">
        <v>3</v>
      </c>
      <c r="Q132" s="479">
        <v>0</v>
      </c>
      <c r="R132" s="479">
        <v>8</v>
      </c>
      <c r="S132" s="289"/>
      <c r="T132" s="479">
        <v>1</v>
      </c>
      <c r="U132" s="479">
        <v>0</v>
      </c>
      <c r="V132" s="479">
        <v>4</v>
      </c>
      <c r="W132" s="289"/>
      <c r="X132" s="479">
        <v>2</v>
      </c>
      <c r="Y132" s="479">
        <v>47</v>
      </c>
      <c r="Z132" s="479">
        <v>7</v>
      </c>
      <c r="AA132" s="480"/>
      <c r="AB132" s="480"/>
      <c r="AC132" s="479">
        <v>0</v>
      </c>
      <c r="AD132" s="479">
        <v>7</v>
      </c>
      <c r="AE132" s="481">
        <f>SUM(I132:AD132)</f>
        <v>352</v>
      </c>
    </row>
    <row r="133" spans="1:31">
      <c r="A133" s="286">
        <v>108</v>
      </c>
      <c r="B133" s="286">
        <v>20</v>
      </c>
      <c r="D133" s="286" t="s">
        <v>800</v>
      </c>
      <c r="F133" s="608">
        <v>326</v>
      </c>
      <c r="G133" s="609" t="s">
        <v>33</v>
      </c>
      <c r="H133" s="550">
        <v>680</v>
      </c>
      <c r="I133" s="479">
        <v>4</v>
      </c>
      <c r="J133" s="479">
        <v>197</v>
      </c>
      <c r="K133" s="479">
        <v>99</v>
      </c>
      <c r="L133" s="479">
        <v>1</v>
      </c>
      <c r="M133" s="479">
        <v>2</v>
      </c>
      <c r="N133" s="479">
        <v>3</v>
      </c>
      <c r="O133" s="479">
        <v>0</v>
      </c>
      <c r="P133" s="479">
        <v>2</v>
      </c>
      <c r="Q133" s="479">
        <v>2</v>
      </c>
      <c r="R133" s="479">
        <v>7</v>
      </c>
      <c r="S133" s="289"/>
      <c r="T133" s="479">
        <v>0</v>
      </c>
      <c r="U133" s="479">
        <v>1</v>
      </c>
      <c r="V133" s="479">
        <v>3</v>
      </c>
      <c r="W133" s="289"/>
      <c r="X133" s="479">
        <v>1</v>
      </c>
      <c r="Y133" s="479">
        <v>40</v>
      </c>
      <c r="Z133" s="479">
        <v>2</v>
      </c>
      <c r="AA133" s="480"/>
      <c r="AB133" s="480"/>
      <c r="AC133" s="479">
        <v>0</v>
      </c>
      <c r="AD133" s="479">
        <v>7</v>
      </c>
      <c r="AE133" s="481">
        <f>SUM(K133:AD133)</f>
        <v>170</v>
      </c>
    </row>
    <row r="134" spans="1:31">
      <c r="A134" s="286">
        <v>109</v>
      </c>
      <c r="B134" s="286">
        <v>20</v>
      </c>
      <c r="D134" s="286" t="s">
        <v>800</v>
      </c>
      <c r="F134" s="608">
        <v>326</v>
      </c>
      <c r="G134" s="609" t="s">
        <v>34</v>
      </c>
      <c r="H134" s="550">
        <v>680</v>
      </c>
      <c r="I134" s="479">
        <v>6</v>
      </c>
      <c r="J134" s="479">
        <v>175</v>
      </c>
      <c r="K134" s="479">
        <v>108</v>
      </c>
      <c r="L134" s="479">
        <v>3</v>
      </c>
      <c r="M134" s="479">
        <v>4</v>
      </c>
      <c r="N134" s="479">
        <v>2</v>
      </c>
      <c r="O134" s="479">
        <v>1</v>
      </c>
      <c r="P134" s="479">
        <v>0</v>
      </c>
      <c r="Q134" s="479">
        <v>1</v>
      </c>
      <c r="R134" s="479">
        <v>7</v>
      </c>
      <c r="S134" s="289"/>
      <c r="T134" s="479">
        <v>0</v>
      </c>
      <c r="U134" s="479">
        <v>1</v>
      </c>
      <c r="V134" s="479">
        <v>3</v>
      </c>
      <c r="W134" s="289"/>
      <c r="X134" s="479">
        <v>0</v>
      </c>
      <c r="Y134" s="479">
        <v>54</v>
      </c>
      <c r="Z134" s="479">
        <v>3</v>
      </c>
      <c r="AA134" s="480"/>
      <c r="AB134" s="480"/>
      <c r="AC134" s="479">
        <v>0</v>
      </c>
      <c r="AD134" s="479">
        <v>15</v>
      </c>
      <c r="AE134" s="481">
        <f>SUM(K134:AD134)</f>
        <v>202</v>
      </c>
    </row>
    <row r="135" spans="1:31">
      <c r="A135" s="286">
        <v>110</v>
      </c>
      <c r="B135" s="286">
        <v>20</v>
      </c>
      <c r="D135" s="286" t="s">
        <v>800</v>
      </c>
      <c r="F135" s="608">
        <v>326</v>
      </c>
      <c r="G135" s="609" t="s">
        <v>35</v>
      </c>
      <c r="H135" s="550">
        <v>680</v>
      </c>
      <c r="I135" s="479">
        <v>2</v>
      </c>
      <c r="J135" s="479">
        <v>203</v>
      </c>
      <c r="K135" s="479">
        <v>106</v>
      </c>
      <c r="L135" s="479">
        <v>2</v>
      </c>
      <c r="M135" s="479">
        <v>3</v>
      </c>
      <c r="N135" s="479">
        <v>0</v>
      </c>
      <c r="O135" s="479">
        <v>1</v>
      </c>
      <c r="P135" s="479">
        <v>0</v>
      </c>
      <c r="Q135" s="479">
        <v>0</v>
      </c>
      <c r="R135" s="479">
        <v>8</v>
      </c>
      <c r="S135" s="289"/>
      <c r="T135" s="479">
        <v>0</v>
      </c>
      <c r="U135" s="479">
        <v>1</v>
      </c>
      <c r="V135" s="479">
        <v>0</v>
      </c>
      <c r="W135" s="289"/>
      <c r="X135" s="479">
        <v>0</v>
      </c>
      <c r="Y135" s="479">
        <v>48</v>
      </c>
      <c r="Z135" s="479">
        <v>3</v>
      </c>
      <c r="AA135" s="480"/>
      <c r="AB135" s="480"/>
      <c r="AC135" s="479">
        <v>0</v>
      </c>
      <c r="AD135" s="479">
        <v>10</v>
      </c>
      <c r="AE135" s="481">
        <f>SUM(I135:AD135)</f>
        <v>387</v>
      </c>
    </row>
    <row r="136" spans="1:31">
      <c r="A136" s="286">
        <v>111</v>
      </c>
      <c r="B136" s="286">
        <v>20</v>
      </c>
      <c r="D136" s="286" t="s">
        <v>800</v>
      </c>
      <c r="F136" s="608">
        <v>327</v>
      </c>
      <c r="G136" s="609" t="s">
        <v>33</v>
      </c>
      <c r="H136" s="550">
        <v>406</v>
      </c>
      <c r="I136" s="479">
        <v>2</v>
      </c>
      <c r="J136" s="479">
        <v>51</v>
      </c>
      <c r="K136" s="479">
        <v>84</v>
      </c>
      <c r="L136" s="479">
        <v>0</v>
      </c>
      <c r="M136" s="479">
        <v>5</v>
      </c>
      <c r="N136" s="479">
        <v>6</v>
      </c>
      <c r="O136" s="479">
        <v>6</v>
      </c>
      <c r="P136" s="479">
        <v>0</v>
      </c>
      <c r="Q136" s="479">
        <v>0</v>
      </c>
      <c r="R136" s="479">
        <v>74</v>
      </c>
      <c r="S136" s="289"/>
      <c r="T136" s="479">
        <v>0</v>
      </c>
      <c r="U136" s="479">
        <v>3</v>
      </c>
      <c r="V136" s="479">
        <v>0</v>
      </c>
      <c r="W136" s="289"/>
      <c r="X136" s="479">
        <v>0</v>
      </c>
      <c r="Y136" s="479">
        <v>7</v>
      </c>
      <c r="Z136" s="479">
        <v>2</v>
      </c>
      <c r="AA136" s="289"/>
      <c r="AB136" s="289"/>
      <c r="AC136" s="479">
        <v>0</v>
      </c>
      <c r="AD136" s="479">
        <v>6</v>
      </c>
      <c r="AE136" s="481">
        <f>SUM(I136:AD136)</f>
        <v>246</v>
      </c>
    </row>
    <row r="137" spans="1:31">
      <c r="A137" s="286">
        <v>112</v>
      </c>
      <c r="B137" s="286">
        <v>20</v>
      </c>
      <c r="D137" s="286" t="s">
        <v>800</v>
      </c>
      <c r="F137" s="608">
        <v>327</v>
      </c>
      <c r="G137" s="609" t="s">
        <v>34</v>
      </c>
      <c r="H137" s="550">
        <v>406</v>
      </c>
      <c r="I137" s="479">
        <v>7</v>
      </c>
      <c r="J137" s="479">
        <v>37</v>
      </c>
      <c r="K137" s="479">
        <v>108</v>
      </c>
      <c r="L137" s="479">
        <v>2</v>
      </c>
      <c r="M137" s="479">
        <v>8</v>
      </c>
      <c r="N137" s="479">
        <v>3</v>
      </c>
      <c r="O137" s="479">
        <v>6</v>
      </c>
      <c r="P137" s="479">
        <v>0</v>
      </c>
      <c r="Q137" s="479">
        <v>0</v>
      </c>
      <c r="R137" s="479">
        <v>48</v>
      </c>
      <c r="S137" s="289"/>
      <c r="T137" s="479">
        <v>0</v>
      </c>
      <c r="U137" s="479">
        <v>6</v>
      </c>
      <c r="V137" s="479">
        <v>0</v>
      </c>
      <c r="W137" s="289"/>
      <c r="X137" s="479">
        <v>0</v>
      </c>
      <c r="Y137" s="479">
        <v>6</v>
      </c>
      <c r="Z137" s="479">
        <v>3</v>
      </c>
      <c r="AA137" s="480"/>
      <c r="AB137" s="480"/>
      <c r="AC137" s="479">
        <v>0</v>
      </c>
      <c r="AD137" s="479">
        <v>4</v>
      </c>
      <c r="AE137" s="481">
        <f>SUM(K137:AD137)</f>
        <v>194</v>
      </c>
    </row>
    <row r="138" spans="1:31">
      <c r="A138" s="286">
        <v>113</v>
      </c>
      <c r="B138" s="286">
        <v>20</v>
      </c>
      <c r="D138" s="286" t="s">
        <v>800</v>
      </c>
      <c r="F138" s="608">
        <v>328</v>
      </c>
      <c r="G138" s="609" t="s">
        <v>33</v>
      </c>
      <c r="H138" s="550">
        <v>439</v>
      </c>
      <c r="I138" s="479">
        <v>7</v>
      </c>
      <c r="J138" s="479">
        <v>91</v>
      </c>
      <c r="K138" s="479">
        <v>108</v>
      </c>
      <c r="L138" s="479">
        <v>2</v>
      </c>
      <c r="M138" s="479">
        <v>15</v>
      </c>
      <c r="N138" s="479">
        <v>0</v>
      </c>
      <c r="O138" s="479">
        <v>1</v>
      </c>
      <c r="P138" s="479">
        <v>0</v>
      </c>
      <c r="Q138" s="479">
        <v>0</v>
      </c>
      <c r="R138" s="479">
        <v>37</v>
      </c>
      <c r="S138" s="289"/>
      <c r="T138" s="479">
        <v>0</v>
      </c>
      <c r="U138" s="479">
        <v>3</v>
      </c>
      <c r="V138" s="479">
        <v>0</v>
      </c>
      <c r="W138" s="289"/>
      <c r="X138" s="479">
        <v>1</v>
      </c>
      <c r="Y138" s="479">
        <v>4</v>
      </c>
      <c r="Z138" s="479">
        <v>0</v>
      </c>
      <c r="AA138" s="480"/>
      <c r="AB138" s="480"/>
      <c r="AC138" s="479">
        <v>0</v>
      </c>
      <c r="AD138" s="479">
        <v>5</v>
      </c>
      <c r="AE138" s="481">
        <f>SUM(I138:AD138)</f>
        <v>274</v>
      </c>
    </row>
    <row r="139" spans="1:31">
      <c r="A139" s="286">
        <v>114</v>
      </c>
      <c r="B139" s="286">
        <v>20</v>
      </c>
      <c r="D139" s="286" t="s">
        <v>800</v>
      </c>
      <c r="F139" s="608">
        <v>328</v>
      </c>
      <c r="G139" s="609" t="s">
        <v>34</v>
      </c>
      <c r="H139" s="550">
        <v>439</v>
      </c>
      <c r="I139" s="479">
        <v>8</v>
      </c>
      <c r="J139" s="479">
        <v>94</v>
      </c>
      <c r="K139" s="479">
        <v>97</v>
      </c>
      <c r="L139" s="479">
        <v>0</v>
      </c>
      <c r="M139" s="479">
        <v>11</v>
      </c>
      <c r="N139" s="479">
        <v>0</v>
      </c>
      <c r="O139" s="479">
        <v>2</v>
      </c>
      <c r="P139" s="479">
        <v>0</v>
      </c>
      <c r="Q139" s="479">
        <v>0</v>
      </c>
      <c r="R139" s="479">
        <v>23</v>
      </c>
      <c r="S139" s="289"/>
      <c r="T139" s="479">
        <v>0</v>
      </c>
      <c r="U139" s="479">
        <v>4</v>
      </c>
      <c r="V139" s="479">
        <v>0</v>
      </c>
      <c r="W139" s="289"/>
      <c r="X139" s="479">
        <v>2</v>
      </c>
      <c r="Y139" s="479">
        <v>6</v>
      </c>
      <c r="Z139" s="479">
        <v>0</v>
      </c>
      <c r="AA139" s="480"/>
      <c r="AB139" s="480"/>
      <c r="AC139" s="479">
        <v>0</v>
      </c>
      <c r="AD139" s="479">
        <v>5</v>
      </c>
      <c r="AE139" s="481">
        <f>SUM(K139:AD139)</f>
        <v>150</v>
      </c>
    </row>
    <row r="140" spans="1:31">
      <c r="A140" s="286">
        <v>115</v>
      </c>
      <c r="B140" s="286">
        <v>20</v>
      </c>
      <c r="D140" s="286" t="s">
        <v>800</v>
      </c>
      <c r="F140" s="608">
        <v>329</v>
      </c>
      <c r="G140" s="609" t="s">
        <v>33</v>
      </c>
      <c r="H140" s="550">
        <v>738</v>
      </c>
      <c r="I140" s="479">
        <v>11</v>
      </c>
      <c r="J140" s="479">
        <v>165</v>
      </c>
      <c r="K140" s="479">
        <v>111</v>
      </c>
      <c r="L140" s="479">
        <v>1</v>
      </c>
      <c r="M140" s="479">
        <v>11</v>
      </c>
      <c r="N140" s="479">
        <v>0</v>
      </c>
      <c r="O140" s="479">
        <v>8</v>
      </c>
      <c r="P140" s="479">
        <v>1</v>
      </c>
      <c r="Q140" s="479">
        <v>1</v>
      </c>
      <c r="R140" s="479">
        <v>52</v>
      </c>
      <c r="S140" s="289"/>
      <c r="T140" s="479">
        <v>0</v>
      </c>
      <c r="U140" s="479">
        <v>2</v>
      </c>
      <c r="V140" s="479">
        <v>2</v>
      </c>
      <c r="W140" s="289"/>
      <c r="X140" s="479">
        <v>5</v>
      </c>
      <c r="Y140" s="479">
        <v>10</v>
      </c>
      <c r="Z140" s="479">
        <v>1</v>
      </c>
      <c r="AA140" s="480"/>
      <c r="AB140" s="480"/>
      <c r="AC140" s="479">
        <v>0</v>
      </c>
      <c r="AD140" s="479">
        <v>11</v>
      </c>
      <c r="AE140" s="481">
        <f>SUM(K140:AD140)</f>
        <v>216</v>
      </c>
    </row>
    <row r="141" spans="1:31" ht="17.25" thickBot="1">
      <c r="A141" s="286">
        <v>116</v>
      </c>
      <c r="B141" s="286">
        <v>20</v>
      </c>
      <c r="D141" s="286" t="s">
        <v>800</v>
      </c>
      <c r="F141" s="608">
        <v>332</v>
      </c>
      <c r="G141" s="609" t="s">
        <v>33</v>
      </c>
      <c r="H141" s="610">
        <v>572</v>
      </c>
      <c r="I141" s="479">
        <v>8</v>
      </c>
      <c r="J141" s="479">
        <v>57</v>
      </c>
      <c r="K141" s="479">
        <v>99</v>
      </c>
      <c r="L141" s="479">
        <v>21</v>
      </c>
      <c r="M141" s="479">
        <v>14</v>
      </c>
      <c r="N141" s="479">
        <v>0</v>
      </c>
      <c r="O141" s="479">
        <v>14</v>
      </c>
      <c r="P141" s="479">
        <v>2</v>
      </c>
      <c r="Q141" s="479">
        <v>3</v>
      </c>
      <c r="R141" s="479">
        <v>15</v>
      </c>
      <c r="S141" s="289"/>
      <c r="T141" s="479">
        <v>0</v>
      </c>
      <c r="U141" s="479">
        <v>1</v>
      </c>
      <c r="V141" s="479">
        <v>0</v>
      </c>
      <c r="W141" s="289"/>
      <c r="X141" s="479">
        <v>4</v>
      </c>
      <c r="Y141" s="479">
        <v>50</v>
      </c>
      <c r="Z141" s="479">
        <v>1</v>
      </c>
      <c r="AA141" s="480"/>
      <c r="AB141" s="480"/>
      <c r="AC141" s="479">
        <v>0</v>
      </c>
      <c r="AD141" s="479">
        <v>8</v>
      </c>
      <c r="AE141" s="481">
        <f>SUM(I141:AD141)</f>
        <v>297</v>
      </c>
    </row>
    <row r="142" spans="1:31">
      <c r="C142" s="300" t="s">
        <v>65</v>
      </c>
      <c r="D142" s="688" t="s">
        <v>66</v>
      </c>
      <c r="E142" s="688"/>
      <c r="F142" s="566"/>
      <c r="G142" s="566"/>
      <c r="H142" s="119">
        <f t="shared" ref="H142:AD142" si="11">SUM(H26:H141)</f>
        <v>66299</v>
      </c>
      <c r="I142" s="119">
        <f>SUM(I26:I141)</f>
        <v>816</v>
      </c>
      <c r="J142" s="119">
        <f t="shared" si="11"/>
        <v>10477</v>
      </c>
      <c r="K142" s="119">
        <f t="shared" si="11"/>
        <v>10525</v>
      </c>
      <c r="L142" s="119">
        <f t="shared" si="11"/>
        <v>574</v>
      </c>
      <c r="M142" s="119">
        <f t="shared" si="11"/>
        <v>1344</v>
      </c>
      <c r="N142" s="119">
        <f t="shared" si="11"/>
        <v>926</v>
      </c>
      <c r="O142" s="119">
        <f t="shared" si="11"/>
        <v>307</v>
      </c>
      <c r="P142" s="119">
        <f t="shared" si="11"/>
        <v>164</v>
      </c>
      <c r="Q142" s="119">
        <f t="shared" si="11"/>
        <v>127</v>
      </c>
      <c r="R142" s="119">
        <f t="shared" si="11"/>
        <v>3247</v>
      </c>
      <c r="S142" s="119">
        <f t="shared" si="11"/>
        <v>0</v>
      </c>
      <c r="T142" s="119">
        <f t="shared" si="11"/>
        <v>40</v>
      </c>
      <c r="U142" s="119">
        <f t="shared" si="11"/>
        <v>269</v>
      </c>
      <c r="V142" s="119">
        <f t="shared" si="11"/>
        <v>222</v>
      </c>
      <c r="W142" s="119">
        <f t="shared" si="11"/>
        <v>0</v>
      </c>
      <c r="X142" s="119">
        <f t="shared" si="11"/>
        <v>618</v>
      </c>
      <c r="Y142" s="119">
        <f t="shared" si="11"/>
        <v>7324</v>
      </c>
      <c r="Z142" s="119">
        <f t="shared" si="11"/>
        <v>1053</v>
      </c>
      <c r="AA142" s="119">
        <f t="shared" si="11"/>
        <v>0</v>
      </c>
      <c r="AB142" s="411">
        <f t="shared" si="11"/>
        <v>0</v>
      </c>
      <c r="AC142" s="411">
        <f t="shared" si="11"/>
        <v>8</v>
      </c>
      <c r="AD142" s="411">
        <f t="shared" si="11"/>
        <v>1297</v>
      </c>
      <c r="AE142" s="533">
        <f>SUM(AE26:AE141)</f>
        <v>36958</v>
      </c>
    </row>
    <row r="143" spans="1:31">
      <c r="C143" s="607"/>
      <c r="D143" s="31"/>
      <c r="E143" s="31"/>
      <c r="F143" s="31"/>
      <c r="G143" s="31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598"/>
      <c r="AC143" s="598"/>
      <c r="AD143" s="598"/>
      <c r="AE143" s="599"/>
    </row>
    <row r="144" spans="1:31">
      <c r="A144" s="753" t="s">
        <v>851</v>
      </c>
      <c r="B144" s="753"/>
      <c r="C144" s="753"/>
      <c r="D144" s="753"/>
      <c r="E144" s="753"/>
      <c r="F144" s="753"/>
      <c r="G144" s="753"/>
      <c r="H144" s="753"/>
      <c r="I144" s="753"/>
      <c r="J144" s="753"/>
      <c r="K144" s="753"/>
      <c r="L144" s="753"/>
      <c r="M144" s="753"/>
      <c r="N144" s="753"/>
      <c r="O144" s="753"/>
      <c r="P144" s="753"/>
      <c r="Q144" s="753"/>
      <c r="R144" s="753"/>
      <c r="S144" s="753"/>
      <c r="T144" s="753"/>
      <c r="U144" s="753"/>
      <c r="V144" s="753"/>
      <c r="W144" s="753"/>
      <c r="X144" s="753"/>
      <c r="Y144" s="753"/>
      <c r="Z144" s="753"/>
      <c r="AA144" s="753"/>
      <c r="AB144" s="753"/>
      <c r="AC144" s="275"/>
      <c r="AD144" s="275"/>
      <c r="AE144" s="275"/>
    </row>
    <row r="145" spans="1:32">
      <c r="F145" s="297"/>
      <c r="G145" s="297"/>
      <c r="AB145" s="275"/>
      <c r="AC145" s="275"/>
      <c r="AD145" s="275"/>
      <c r="AE145" s="275"/>
    </row>
    <row r="146" spans="1:32">
      <c r="C146" s="300" t="s">
        <v>67</v>
      </c>
      <c r="D146" s="689" t="s">
        <v>68</v>
      </c>
      <c r="E146" s="690"/>
      <c r="F146" s="690"/>
      <c r="G146" s="691"/>
      <c r="H146" s="493" t="s">
        <v>8</v>
      </c>
      <c r="I146" s="571" t="s">
        <v>9</v>
      </c>
      <c r="J146" s="571" t="s">
        <v>10</v>
      </c>
      <c r="K146" s="571" t="s">
        <v>11</v>
      </c>
      <c r="L146" s="571" t="s">
        <v>12</v>
      </c>
      <c r="M146" s="571" t="s">
        <v>13</v>
      </c>
      <c r="N146" s="571" t="s">
        <v>14</v>
      </c>
      <c r="O146" s="571" t="s">
        <v>15</v>
      </c>
      <c r="P146" s="571" t="s">
        <v>16</v>
      </c>
      <c r="Q146" s="571" t="s">
        <v>17</v>
      </c>
      <c r="R146" s="571" t="s">
        <v>18</v>
      </c>
      <c r="S146" s="571" t="s">
        <v>19</v>
      </c>
      <c r="T146" s="571" t="s">
        <v>20</v>
      </c>
      <c r="U146" s="571" t="s">
        <v>24</v>
      </c>
      <c r="V146" s="571" t="s">
        <v>25</v>
      </c>
      <c r="W146" s="571" t="s">
        <v>26</v>
      </c>
      <c r="X146" s="571" t="s">
        <v>27</v>
      </c>
      <c r="Y146" s="571" t="s">
        <v>28</v>
      </c>
      <c r="Z146" s="571" t="s">
        <v>29</v>
      </c>
      <c r="AA146" s="571" t="s">
        <v>30</v>
      </c>
      <c r="AB146" s="619" t="s">
        <v>31</v>
      </c>
      <c r="AC146" s="275"/>
      <c r="AD146" s="275"/>
      <c r="AE146" s="275"/>
    </row>
    <row r="147" spans="1:32">
      <c r="D147" s="692"/>
      <c r="E147" s="693"/>
      <c r="F147" s="693"/>
      <c r="G147" s="694"/>
      <c r="H147" s="294">
        <f>H142</f>
        <v>66299</v>
      </c>
      <c r="I147" s="294">
        <f>I142+134</f>
        <v>950</v>
      </c>
      <c r="J147" s="294">
        <f>J142+111</f>
        <v>10588</v>
      </c>
      <c r="K147" s="294">
        <f>K142+135</f>
        <v>10660</v>
      </c>
      <c r="L147" s="294">
        <f>L142+111</f>
        <v>685</v>
      </c>
      <c r="M147" s="294">
        <f>M142</f>
        <v>1344</v>
      </c>
      <c r="N147" s="294">
        <f t="shared" ref="N147:T147" si="12">N142</f>
        <v>926</v>
      </c>
      <c r="O147" s="294">
        <f t="shared" si="12"/>
        <v>307</v>
      </c>
      <c r="P147" s="294">
        <f t="shared" si="12"/>
        <v>164</v>
      </c>
      <c r="Q147" s="294">
        <f t="shared" si="12"/>
        <v>127</v>
      </c>
      <c r="R147" s="294">
        <f t="shared" si="12"/>
        <v>3247</v>
      </c>
      <c r="S147" s="294">
        <f t="shared" si="12"/>
        <v>0</v>
      </c>
      <c r="T147" s="294">
        <f t="shared" si="12"/>
        <v>40</v>
      </c>
      <c r="U147" s="294">
        <f>X142</f>
        <v>618</v>
      </c>
      <c r="V147" s="294">
        <f>Y142</f>
        <v>7324</v>
      </c>
      <c r="W147" s="294">
        <f>Z142</f>
        <v>1053</v>
      </c>
      <c r="X147" s="294">
        <f t="shared" ref="X147:Y147" si="13">AA142</f>
        <v>0</v>
      </c>
      <c r="Y147" s="294">
        <f t="shared" si="13"/>
        <v>0</v>
      </c>
      <c r="Z147" s="294">
        <f>AC142</f>
        <v>8</v>
      </c>
      <c r="AA147" s="294">
        <f>AD142</f>
        <v>1297</v>
      </c>
      <c r="AB147" s="289">
        <f>AE142</f>
        <v>36958</v>
      </c>
      <c r="AC147" s="275"/>
      <c r="AD147" s="275"/>
      <c r="AE147" s="275"/>
    </row>
    <row r="148" spans="1:32">
      <c r="F148" s="297"/>
      <c r="G148" s="297"/>
      <c r="AB148" s="275"/>
      <c r="AC148" s="275"/>
      <c r="AD148" s="275"/>
      <c r="AE148" s="275"/>
    </row>
    <row r="149" spans="1:32" ht="30.75" customHeight="1">
      <c r="C149" s="300" t="s">
        <v>69</v>
      </c>
      <c r="D149" s="695" t="s">
        <v>70</v>
      </c>
      <c r="E149" s="695"/>
      <c r="F149" s="695"/>
      <c r="G149" s="695"/>
      <c r="H149" s="493" t="s">
        <v>8</v>
      </c>
      <c r="I149" s="751" t="s">
        <v>71</v>
      </c>
      <c r="J149" s="751"/>
      <c r="K149" s="751" t="s">
        <v>72</v>
      </c>
      <c r="L149" s="751"/>
      <c r="M149" s="571" t="s">
        <v>13</v>
      </c>
      <c r="N149" s="571" t="s">
        <v>14</v>
      </c>
      <c r="O149" s="571" t="s">
        <v>15</v>
      </c>
      <c r="P149" s="571" t="s">
        <v>16</v>
      </c>
      <c r="Q149" s="571" t="s">
        <v>17</v>
      </c>
      <c r="R149" s="571" t="s">
        <v>18</v>
      </c>
      <c r="S149" s="571" t="s">
        <v>19</v>
      </c>
      <c r="T149" s="571" t="s">
        <v>20</v>
      </c>
      <c r="U149" s="571" t="s">
        <v>24</v>
      </c>
      <c r="V149" s="571" t="s">
        <v>25</v>
      </c>
      <c r="W149" s="571" t="s">
        <v>26</v>
      </c>
      <c r="X149" s="571" t="s">
        <v>27</v>
      </c>
      <c r="Y149" s="571" t="s">
        <v>28</v>
      </c>
      <c r="Z149" s="571" t="s">
        <v>29</v>
      </c>
      <c r="AA149" s="571" t="s">
        <v>30</v>
      </c>
      <c r="AB149" s="619" t="s">
        <v>31</v>
      </c>
      <c r="AC149" s="275"/>
      <c r="AD149" s="275"/>
      <c r="AE149" s="275"/>
    </row>
    <row r="150" spans="1:32">
      <c r="D150" s="695"/>
      <c r="E150" s="695"/>
      <c r="F150" s="695"/>
      <c r="G150" s="695"/>
      <c r="H150" s="294">
        <f>H142</f>
        <v>66299</v>
      </c>
      <c r="I150" s="697">
        <f>I147+K147</f>
        <v>11610</v>
      </c>
      <c r="J150" s="697"/>
      <c r="K150" s="697">
        <f>J147+L147</f>
        <v>11273</v>
      </c>
      <c r="L150" s="697"/>
      <c r="M150" s="294">
        <f>M147</f>
        <v>1344</v>
      </c>
      <c r="N150" s="294">
        <f t="shared" ref="N150:R150" si="14">N147</f>
        <v>926</v>
      </c>
      <c r="O150" s="294">
        <f t="shared" si="14"/>
        <v>307</v>
      </c>
      <c r="P150" s="294">
        <f t="shared" si="14"/>
        <v>164</v>
      </c>
      <c r="Q150" s="294">
        <f t="shared" si="14"/>
        <v>127</v>
      </c>
      <c r="R150" s="294">
        <f t="shared" si="14"/>
        <v>3247</v>
      </c>
      <c r="S150" s="294" t="s">
        <v>799</v>
      </c>
      <c r="T150" s="294">
        <f>T147</f>
        <v>40</v>
      </c>
      <c r="U150" s="294">
        <f>U147</f>
        <v>618</v>
      </c>
      <c r="V150" s="294">
        <f t="shared" ref="V150:W150" si="15">V147</f>
        <v>7324</v>
      </c>
      <c r="W150" s="294">
        <f t="shared" si="15"/>
        <v>1053</v>
      </c>
      <c r="X150" s="294" t="s">
        <v>799</v>
      </c>
      <c r="Y150" s="294" t="s">
        <v>799</v>
      </c>
      <c r="Z150" s="294">
        <f>Z147</f>
        <v>8</v>
      </c>
      <c r="AA150" s="294">
        <f>AA147</f>
        <v>1297</v>
      </c>
      <c r="AB150" s="289">
        <f>AB147</f>
        <v>36958</v>
      </c>
      <c r="AC150" s="275"/>
      <c r="AD150" s="275"/>
      <c r="AE150" s="275"/>
    </row>
    <row r="151" spans="1:32">
      <c r="D151" s="332"/>
      <c r="E151" s="332"/>
      <c r="F151" s="332"/>
      <c r="G151" s="332"/>
      <c r="H151" s="39"/>
      <c r="I151" s="326"/>
      <c r="J151" s="326"/>
      <c r="K151" s="326"/>
      <c r="L151" s="32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401"/>
      <c r="AC151" s="275"/>
      <c r="AD151" s="275"/>
      <c r="AE151" s="275"/>
    </row>
    <row r="152" spans="1:32">
      <c r="D152" s="752" t="s">
        <v>802</v>
      </c>
      <c r="E152" s="752"/>
      <c r="F152" s="332"/>
      <c r="G152" s="332"/>
      <c r="H152" s="39"/>
      <c r="I152" s="326"/>
      <c r="J152" s="326"/>
      <c r="K152" s="326"/>
      <c r="L152" s="32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401"/>
      <c r="AC152" s="275"/>
      <c r="AD152" s="275"/>
      <c r="AE152" s="275"/>
    </row>
    <row r="153" spans="1:32">
      <c r="D153" s="752" t="s">
        <v>803</v>
      </c>
      <c r="E153" s="752"/>
      <c r="F153" s="332"/>
      <c r="G153" s="332"/>
      <c r="H153" s="39"/>
      <c r="I153" s="326"/>
      <c r="J153" s="326"/>
      <c r="K153" s="326"/>
      <c r="L153" s="32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401"/>
      <c r="AC153" s="275"/>
      <c r="AD153" s="275"/>
      <c r="AE153" s="275"/>
    </row>
    <row r="154" spans="1:32">
      <c r="D154" s="752" t="s">
        <v>804</v>
      </c>
      <c r="E154" s="752"/>
    </row>
    <row r="156" spans="1:32" ht="33">
      <c r="A156" s="611" t="s">
        <v>1</v>
      </c>
      <c r="B156" s="612" t="s">
        <v>2</v>
      </c>
      <c r="C156" s="613" t="s">
        <v>3</v>
      </c>
      <c r="D156" s="611" t="s">
        <v>4</v>
      </c>
      <c r="E156" s="611" t="s">
        <v>5</v>
      </c>
      <c r="F156" s="614" t="s">
        <v>6</v>
      </c>
      <c r="G156" s="614" t="s">
        <v>7</v>
      </c>
      <c r="H156" s="614" t="s">
        <v>8</v>
      </c>
      <c r="I156" s="571" t="s">
        <v>9</v>
      </c>
      <c r="J156" s="571" t="s">
        <v>10</v>
      </c>
      <c r="K156" s="571" t="s">
        <v>11</v>
      </c>
      <c r="L156" s="571" t="s">
        <v>12</v>
      </c>
      <c r="M156" s="571" t="s">
        <v>13</v>
      </c>
      <c r="N156" s="571" t="s">
        <v>14</v>
      </c>
      <c r="O156" s="571" t="s">
        <v>15</v>
      </c>
      <c r="P156" s="571" t="s">
        <v>16</v>
      </c>
      <c r="Q156" s="571" t="s">
        <v>17</v>
      </c>
      <c r="R156" s="571" t="s">
        <v>18</v>
      </c>
      <c r="S156" s="571" t="s">
        <v>19</v>
      </c>
      <c r="T156" s="571" t="s">
        <v>20</v>
      </c>
      <c r="U156" s="615" t="s">
        <v>21</v>
      </c>
      <c r="V156" s="615" t="s">
        <v>22</v>
      </c>
      <c r="W156" s="615" t="s">
        <v>23</v>
      </c>
      <c r="X156" s="571" t="s">
        <v>24</v>
      </c>
      <c r="Y156" s="571" t="s">
        <v>25</v>
      </c>
      <c r="Z156" s="571" t="s">
        <v>26</v>
      </c>
      <c r="AA156" s="571" t="s">
        <v>27</v>
      </c>
      <c r="AB156" s="571" t="s">
        <v>28</v>
      </c>
      <c r="AC156" s="565" t="s">
        <v>722</v>
      </c>
      <c r="AD156" s="571" t="s">
        <v>29</v>
      </c>
      <c r="AE156" s="571" t="s">
        <v>30</v>
      </c>
      <c r="AF156" s="571" t="s">
        <v>31</v>
      </c>
    </row>
    <row r="157" spans="1:32">
      <c r="A157" s="287">
        <v>1</v>
      </c>
      <c r="B157" s="288">
        <v>20</v>
      </c>
      <c r="C157" s="299">
        <v>127</v>
      </c>
      <c r="D157" s="289" t="s">
        <v>721</v>
      </c>
      <c r="E157" s="289"/>
      <c r="F157" s="298">
        <v>838</v>
      </c>
      <c r="G157" s="289" t="s">
        <v>33</v>
      </c>
      <c r="H157" s="290">
        <v>509</v>
      </c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6"/>
      <c r="V157" s="296"/>
      <c r="W157" s="296"/>
      <c r="X157" s="294"/>
      <c r="Y157" s="294"/>
      <c r="Z157" s="294"/>
      <c r="AA157" s="294"/>
      <c r="AB157" s="294"/>
      <c r="AC157" s="294">
        <v>278</v>
      </c>
      <c r="AD157" s="294">
        <v>0</v>
      </c>
      <c r="AE157" s="294">
        <v>42</v>
      </c>
      <c r="AF157" s="294">
        <f t="shared" ref="AF157:AF163" si="16">SUM(I157:AE157)</f>
        <v>320</v>
      </c>
    </row>
    <row r="158" spans="1:32">
      <c r="A158" s="287">
        <v>2</v>
      </c>
      <c r="B158" s="288">
        <v>20</v>
      </c>
      <c r="C158" s="299">
        <v>127</v>
      </c>
      <c r="D158" s="289" t="s">
        <v>721</v>
      </c>
      <c r="E158" s="289"/>
      <c r="F158" s="298">
        <v>838</v>
      </c>
      <c r="G158" s="289" t="s">
        <v>34</v>
      </c>
      <c r="H158" s="290">
        <v>508</v>
      </c>
      <c r="I158" s="294"/>
      <c r="J158" s="294"/>
      <c r="K158" s="294"/>
      <c r="L158" s="294"/>
      <c r="M158" s="294"/>
      <c r="N158" s="294"/>
      <c r="O158" s="294"/>
      <c r="P158" s="294"/>
      <c r="Q158" s="294"/>
      <c r="R158" s="294"/>
      <c r="S158" s="294"/>
      <c r="T158" s="294"/>
      <c r="U158" s="296"/>
      <c r="V158" s="296"/>
      <c r="W158" s="296"/>
      <c r="X158" s="294"/>
      <c r="Y158" s="294"/>
      <c r="Z158" s="294"/>
      <c r="AA158" s="294"/>
      <c r="AB158" s="294"/>
      <c r="AC158" s="294">
        <v>311</v>
      </c>
      <c r="AD158" s="294">
        <v>0</v>
      </c>
      <c r="AE158" s="294">
        <v>27</v>
      </c>
      <c r="AF158" s="294">
        <f t="shared" si="16"/>
        <v>338</v>
      </c>
    </row>
    <row r="159" spans="1:32">
      <c r="A159" s="287">
        <v>3</v>
      </c>
      <c r="B159" s="288">
        <v>20</v>
      </c>
      <c r="C159" s="299">
        <v>127</v>
      </c>
      <c r="D159" s="289" t="s">
        <v>721</v>
      </c>
      <c r="E159" s="289"/>
      <c r="F159" s="298">
        <v>838</v>
      </c>
      <c r="G159" s="289" t="s">
        <v>35</v>
      </c>
      <c r="H159" s="290">
        <v>508</v>
      </c>
      <c r="I159" s="294"/>
      <c r="J159" s="294"/>
      <c r="K159" s="294"/>
      <c r="L159" s="294"/>
      <c r="M159" s="294"/>
      <c r="N159" s="294"/>
      <c r="O159" s="294"/>
      <c r="P159" s="294"/>
      <c r="Q159" s="294"/>
      <c r="R159" s="294"/>
      <c r="S159" s="294"/>
      <c r="T159" s="294"/>
      <c r="U159" s="296"/>
      <c r="V159" s="296"/>
      <c r="W159" s="296"/>
      <c r="X159" s="294"/>
      <c r="Y159" s="294"/>
      <c r="Z159" s="294"/>
      <c r="AA159" s="294"/>
      <c r="AB159" s="294"/>
      <c r="AC159" s="294">
        <v>295</v>
      </c>
      <c r="AD159" s="294">
        <v>0</v>
      </c>
      <c r="AE159" s="294">
        <v>22</v>
      </c>
      <c r="AF159" s="294">
        <f t="shared" si="16"/>
        <v>317</v>
      </c>
    </row>
    <row r="160" spans="1:32">
      <c r="A160" s="287">
        <v>4</v>
      </c>
      <c r="B160" s="288">
        <v>20</v>
      </c>
      <c r="C160" s="299">
        <v>127</v>
      </c>
      <c r="D160" s="289" t="s">
        <v>721</v>
      </c>
      <c r="E160" s="289"/>
      <c r="F160" s="298">
        <v>839</v>
      </c>
      <c r="G160" s="289" t="s">
        <v>33</v>
      </c>
      <c r="H160" s="290">
        <v>512</v>
      </c>
      <c r="I160" s="294"/>
      <c r="J160" s="294"/>
      <c r="K160" s="294"/>
      <c r="L160" s="294"/>
      <c r="M160" s="294"/>
      <c r="N160" s="294"/>
      <c r="O160" s="294"/>
      <c r="P160" s="294"/>
      <c r="Q160" s="294"/>
      <c r="R160" s="294"/>
      <c r="S160" s="294"/>
      <c r="T160" s="294"/>
      <c r="U160" s="296"/>
      <c r="V160" s="296"/>
      <c r="W160" s="296"/>
      <c r="X160" s="294"/>
      <c r="Y160" s="294"/>
      <c r="Z160" s="294"/>
      <c r="AA160" s="294"/>
      <c r="AB160" s="294"/>
      <c r="AC160" s="294">
        <v>310</v>
      </c>
      <c r="AD160" s="294">
        <v>0</v>
      </c>
      <c r="AE160" s="294">
        <v>39</v>
      </c>
      <c r="AF160" s="294">
        <f t="shared" si="16"/>
        <v>349</v>
      </c>
    </row>
    <row r="161" spans="1:32">
      <c r="A161" s="287">
        <v>5</v>
      </c>
      <c r="B161" s="288">
        <v>20</v>
      </c>
      <c r="C161" s="299">
        <v>127</v>
      </c>
      <c r="D161" s="289" t="s">
        <v>721</v>
      </c>
      <c r="E161" s="289"/>
      <c r="F161" s="298">
        <v>839</v>
      </c>
      <c r="G161" s="289" t="s">
        <v>34</v>
      </c>
      <c r="H161" s="290">
        <v>512</v>
      </c>
      <c r="I161" s="294"/>
      <c r="J161" s="294"/>
      <c r="K161" s="294"/>
      <c r="L161" s="294"/>
      <c r="M161" s="294"/>
      <c r="N161" s="294"/>
      <c r="O161" s="294"/>
      <c r="P161" s="294"/>
      <c r="Q161" s="294"/>
      <c r="R161" s="294"/>
      <c r="S161" s="294"/>
      <c r="T161" s="294"/>
      <c r="U161" s="296"/>
      <c r="V161" s="296"/>
      <c r="W161" s="296"/>
      <c r="X161" s="294"/>
      <c r="Y161" s="294"/>
      <c r="Z161" s="294"/>
      <c r="AA161" s="294"/>
      <c r="AB161" s="294"/>
      <c r="AC161" s="294">
        <v>279</v>
      </c>
      <c r="AD161" s="294">
        <v>0</v>
      </c>
      <c r="AE161" s="294">
        <v>57</v>
      </c>
      <c r="AF161" s="294">
        <f t="shared" si="16"/>
        <v>336</v>
      </c>
    </row>
    <row r="162" spans="1:32">
      <c r="A162" s="287">
        <v>6</v>
      </c>
      <c r="B162" s="288">
        <v>20</v>
      </c>
      <c r="C162" s="299">
        <v>127</v>
      </c>
      <c r="D162" s="289" t="s">
        <v>721</v>
      </c>
      <c r="E162" s="289"/>
      <c r="F162" s="298">
        <v>840</v>
      </c>
      <c r="G162" s="289" t="s">
        <v>33</v>
      </c>
      <c r="H162" s="290">
        <v>632</v>
      </c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4"/>
      <c r="U162" s="296"/>
      <c r="V162" s="296"/>
      <c r="W162" s="296"/>
      <c r="X162" s="294"/>
      <c r="Y162" s="294"/>
      <c r="Z162" s="294"/>
      <c r="AA162" s="294"/>
      <c r="AB162" s="294"/>
      <c r="AC162" s="294">
        <v>381</v>
      </c>
      <c r="AD162" s="294">
        <v>0</v>
      </c>
      <c r="AE162" s="294">
        <v>0</v>
      </c>
      <c r="AF162" s="294">
        <f t="shared" si="16"/>
        <v>381</v>
      </c>
    </row>
    <row r="163" spans="1:32">
      <c r="A163" s="287">
        <v>7</v>
      </c>
      <c r="B163" s="288">
        <v>20</v>
      </c>
      <c r="C163" s="299">
        <v>127</v>
      </c>
      <c r="D163" s="289" t="s">
        <v>721</v>
      </c>
      <c r="E163" s="289"/>
      <c r="F163" s="298">
        <v>840</v>
      </c>
      <c r="G163" s="289" t="s">
        <v>34</v>
      </c>
      <c r="H163" s="290">
        <v>631</v>
      </c>
      <c r="I163" s="294"/>
      <c r="J163" s="294"/>
      <c r="K163" s="294"/>
      <c r="L163" s="294"/>
      <c r="M163" s="294"/>
      <c r="N163" s="294"/>
      <c r="O163" s="294"/>
      <c r="P163" s="294"/>
      <c r="Q163" s="294"/>
      <c r="R163" s="294"/>
      <c r="S163" s="294"/>
      <c r="T163" s="294"/>
      <c r="U163" s="296"/>
      <c r="V163" s="296"/>
      <c r="W163" s="296"/>
      <c r="X163" s="294"/>
      <c r="Y163" s="294"/>
      <c r="Z163" s="294"/>
      <c r="AA163" s="294"/>
      <c r="AB163" s="294"/>
      <c r="AC163" s="294">
        <v>390</v>
      </c>
      <c r="AD163" s="294">
        <v>0</v>
      </c>
      <c r="AE163" s="294">
        <v>0</v>
      </c>
      <c r="AF163" s="294">
        <f t="shared" si="16"/>
        <v>390</v>
      </c>
    </row>
    <row r="164" spans="1:32">
      <c r="C164" s="300" t="s">
        <v>65</v>
      </c>
      <c r="D164" s="688" t="s">
        <v>66</v>
      </c>
      <c r="E164" s="688"/>
      <c r="F164" s="564"/>
      <c r="G164" s="564"/>
      <c r="H164" s="302">
        <f t="shared" ref="H164:AF164" si="17">SUM(H157:H163)</f>
        <v>3812</v>
      </c>
      <c r="I164" s="302">
        <f t="shared" si="17"/>
        <v>0</v>
      </c>
      <c r="J164" s="302">
        <f t="shared" si="17"/>
        <v>0</v>
      </c>
      <c r="K164" s="302">
        <f t="shared" si="17"/>
        <v>0</v>
      </c>
      <c r="L164" s="302">
        <f t="shared" si="17"/>
        <v>0</v>
      </c>
      <c r="M164" s="302">
        <f t="shared" si="17"/>
        <v>0</v>
      </c>
      <c r="N164" s="302">
        <f t="shared" si="17"/>
        <v>0</v>
      </c>
      <c r="O164" s="302">
        <f t="shared" si="17"/>
        <v>0</v>
      </c>
      <c r="P164" s="302">
        <f t="shared" si="17"/>
        <v>0</v>
      </c>
      <c r="Q164" s="302">
        <f t="shared" si="17"/>
        <v>0</v>
      </c>
      <c r="R164" s="302">
        <f t="shared" si="17"/>
        <v>0</v>
      </c>
      <c r="S164" s="302">
        <f t="shared" si="17"/>
        <v>0</v>
      </c>
      <c r="T164" s="302">
        <f t="shared" si="17"/>
        <v>0</v>
      </c>
      <c r="U164" s="302">
        <f t="shared" si="17"/>
        <v>0</v>
      </c>
      <c r="V164" s="302">
        <f t="shared" si="17"/>
        <v>0</v>
      </c>
      <c r="W164" s="302">
        <f t="shared" si="17"/>
        <v>0</v>
      </c>
      <c r="X164" s="302">
        <f t="shared" si="17"/>
        <v>0</v>
      </c>
      <c r="Y164" s="302">
        <f t="shared" si="17"/>
        <v>0</v>
      </c>
      <c r="Z164" s="302">
        <f t="shared" si="17"/>
        <v>0</v>
      </c>
      <c r="AA164" s="302">
        <f t="shared" si="17"/>
        <v>0</v>
      </c>
      <c r="AB164" s="302">
        <f t="shared" si="17"/>
        <v>0</v>
      </c>
      <c r="AC164" s="302">
        <f>SUM(AC157:AC163)</f>
        <v>2244</v>
      </c>
      <c r="AD164" s="302">
        <f t="shared" si="17"/>
        <v>0</v>
      </c>
      <c r="AE164" s="302">
        <f t="shared" si="17"/>
        <v>187</v>
      </c>
      <c r="AF164" s="302">
        <f t="shared" si="17"/>
        <v>2431</v>
      </c>
    </row>
    <row r="165" spans="1:32">
      <c r="F165" s="297"/>
      <c r="G165" s="297"/>
    </row>
    <row r="166" spans="1:32" ht="66">
      <c r="C166" s="300" t="s">
        <v>67</v>
      </c>
      <c r="D166" s="689" t="s">
        <v>68</v>
      </c>
      <c r="E166" s="690"/>
      <c r="F166" s="690"/>
      <c r="G166" s="691"/>
      <c r="H166" s="493" t="s">
        <v>8</v>
      </c>
      <c r="I166" s="571" t="s">
        <v>9</v>
      </c>
      <c r="J166" s="571" t="s">
        <v>10</v>
      </c>
      <c r="K166" s="571" t="s">
        <v>11</v>
      </c>
      <c r="L166" s="571" t="s">
        <v>12</v>
      </c>
      <c r="M166" s="571" t="s">
        <v>13</v>
      </c>
      <c r="N166" s="571" t="s">
        <v>14</v>
      </c>
      <c r="O166" s="571" t="s">
        <v>15</v>
      </c>
      <c r="P166" s="571" t="s">
        <v>16</v>
      </c>
      <c r="Q166" s="571" t="s">
        <v>17</v>
      </c>
      <c r="R166" s="571" t="s">
        <v>18</v>
      </c>
      <c r="S166" s="571" t="s">
        <v>19</v>
      </c>
      <c r="T166" s="571" t="s">
        <v>20</v>
      </c>
      <c r="U166" s="571" t="s">
        <v>24</v>
      </c>
      <c r="V166" s="571" t="s">
        <v>25</v>
      </c>
      <c r="W166" s="571" t="s">
        <v>26</v>
      </c>
      <c r="X166" s="571" t="s">
        <v>27</v>
      </c>
      <c r="Y166" s="571" t="s">
        <v>28</v>
      </c>
      <c r="Z166" s="565" t="s">
        <v>722</v>
      </c>
      <c r="AA166" s="571" t="s">
        <v>29</v>
      </c>
      <c r="AB166" s="571" t="s">
        <v>30</v>
      </c>
      <c r="AC166" s="571" t="s">
        <v>31</v>
      </c>
    </row>
    <row r="167" spans="1:32">
      <c r="D167" s="692"/>
      <c r="E167" s="693"/>
      <c r="F167" s="693"/>
      <c r="G167" s="694"/>
      <c r="H167" s="294">
        <f>H164</f>
        <v>3812</v>
      </c>
      <c r="I167" s="294">
        <v>0</v>
      </c>
      <c r="J167" s="294">
        <v>0</v>
      </c>
      <c r="K167" s="294">
        <v>0</v>
      </c>
      <c r="L167" s="294">
        <v>0</v>
      </c>
      <c r="M167" s="294">
        <f t="shared" ref="M167:T167" si="18">M164</f>
        <v>0</v>
      </c>
      <c r="N167" s="294">
        <f t="shared" si="18"/>
        <v>0</v>
      </c>
      <c r="O167" s="294">
        <f t="shared" si="18"/>
        <v>0</v>
      </c>
      <c r="P167" s="294">
        <f t="shared" si="18"/>
        <v>0</v>
      </c>
      <c r="Q167" s="294">
        <f t="shared" si="18"/>
        <v>0</v>
      </c>
      <c r="R167" s="294">
        <f t="shared" si="18"/>
        <v>0</v>
      </c>
      <c r="S167" s="294">
        <f t="shared" si="18"/>
        <v>0</v>
      </c>
      <c r="T167" s="294">
        <f t="shared" si="18"/>
        <v>0</v>
      </c>
      <c r="U167" s="294">
        <f>X157</f>
        <v>0</v>
      </c>
      <c r="V167" s="294">
        <f>Y157</f>
        <v>0</v>
      </c>
      <c r="W167" s="294">
        <f>Z157</f>
        <v>0</v>
      </c>
      <c r="X167" s="294">
        <f>AA157</f>
        <v>0</v>
      </c>
      <c r="Y167" s="294">
        <f>AB157</f>
        <v>0</v>
      </c>
      <c r="Z167" s="294">
        <f>AC164</f>
        <v>2244</v>
      </c>
      <c r="AA167" s="294">
        <f>AD164</f>
        <v>0</v>
      </c>
      <c r="AB167" s="294">
        <f>AE164</f>
        <v>187</v>
      </c>
      <c r="AC167" s="294">
        <f>SUM(I167:AB167)</f>
        <v>2431</v>
      </c>
    </row>
    <row r="168" spans="1:32">
      <c r="F168" s="297"/>
      <c r="G168" s="297"/>
    </row>
    <row r="169" spans="1:32" ht="66">
      <c r="C169" s="300" t="s">
        <v>69</v>
      </c>
      <c r="D169" s="695" t="s">
        <v>70</v>
      </c>
      <c r="E169" s="695"/>
      <c r="F169" s="695"/>
      <c r="G169" s="695"/>
      <c r="H169" s="493" t="s">
        <v>8</v>
      </c>
      <c r="I169" s="751" t="s">
        <v>71</v>
      </c>
      <c r="J169" s="751"/>
      <c r="K169" s="751" t="s">
        <v>72</v>
      </c>
      <c r="L169" s="751"/>
      <c r="M169" s="571" t="s">
        <v>13</v>
      </c>
      <c r="N169" s="571" t="s">
        <v>14</v>
      </c>
      <c r="O169" s="571" t="s">
        <v>15</v>
      </c>
      <c r="P169" s="571" t="s">
        <v>16</v>
      </c>
      <c r="Q169" s="571" t="s">
        <v>17</v>
      </c>
      <c r="R169" s="571" t="s">
        <v>18</v>
      </c>
      <c r="S169" s="571" t="s">
        <v>19</v>
      </c>
      <c r="T169" s="571" t="s">
        <v>20</v>
      </c>
      <c r="U169" s="571" t="s">
        <v>24</v>
      </c>
      <c r="V169" s="571" t="s">
        <v>25</v>
      </c>
      <c r="W169" s="571" t="s">
        <v>26</v>
      </c>
      <c r="X169" s="571" t="s">
        <v>27</v>
      </c>
      <c r="Y169" s="571" t="s">
        <v>28</v>
      </c>
      <c r="Z169" s="565" t="s">
        <v>722</v>
      </c>
      <c r="AA169" s="571" t="s">
        <v>29</v>
      </c>
      <c r="AB169" s="571" t="s">
        <v>30</v>
      </c>
      <c r="AC169" s="571" t="s">
        <v>31</v>
      </c>
    </row>
    <row r="170" spans="1:32">
      <c r="D170" s="695"/>
      <c r="E170" s="695"/>
      <c r="F170" s="695"/>
      <c r="G170" s="695"/>
      <c r="H170" s="294">
        <f>H164</f>
        <v>3812</v>
      </c>
      <c r="I170" s="697">
        <f>I167+K167</f>
        <v>0</v>
      </c>
      <c r="J170" s="697"/>
      <c r="K170" s="697">
        <f>J167+L167</f>
        <v>0</v>
      </c>
      <c r="L170" s="697"/>
      <c r="M170" s="294">
        <f>M167</f>
        <v>0</v>
      </c>
      <c r="N170" s="294">
        <f t="shared" ref="N170:S170" si="19">N167</f>
        <v>0</v>
      </c>
      <c r="O170" s="294">
        <f t="shared" si="19"/>
        <v>0</v>
      </c>
      <c r="P170" s="294">
        <f t="shared" si="19"/>
        <v>0</v>
      </c>
      <c r="Q170" s="294">
        <f t="shared" si="19"/>
        <v>0</v>
      </c>
      <c r="R170" s="294">
        <f t="shared" si="19"/>
        <v>0</v>
      </c>
      <c r="S170" s="294">
        <f t="shared" si="19"/>
        <v>0</v>
      </c>
      <c r="T170" s="294">
        <f>T167</f>
        <v>0</v>
      </c>
      <c r="U170" s="294">
        <f>U167</f>
        <v>0</v>
      </c>
      <c r="V170" s="294">
        <f t="shared" ref="V170:Y170" si="20">V167</f>
        <v>0</v>
      </c>
      <c r="W170" s="294">
        <f t="shared" si="20"/>
        <v>0</v>
      </c>
      <c r="X170" s="294">
        <f t="shared" si="20"/>
        <v>0</v>
      </c>
      <c r="Y170" s="294">
        <f t="shared" si="20"/>
        <v>0</v>
      </c>
      <c r="Z170" s="294">
        <f>Z167</f>
        <v>2244</v>
      </c>
      <c r="AA170" s="294">
        <f>AA167</f>
        <v>0</v>
      </c>
      <c r="AB170" s="294">
        <f>AB167</f>
        <v>187</v>
      </c>
      <c r="AC170" s="294">
        <f>SUM(I170:AB170)</f>
        <v>2431</v>
      </c>
    </row>
    <row r="173" spans="1:32">
      <c r="A173" s="611" t="s">
        <v>1</v>
      </c>
      <c r="B173" s="612" t="s">
        <v>2</v>
      </c>
      <c r="C173" s="613" t="s">
        <v>3</v>
      </c>
      <c r="D173" s="611" t="s">
        <v>4</v>
      </c>
      <c r="E173" s="611" t="s">
        <v>5</v>
      </c>
      <c r="F173" s="614" t="s">
        <v>6</v>
      </c>
      <c r="G173" s="614" t="s">
        <v>7</v>
      </c>
      <c r="H173" s="614" t="s">
        <v>8</v>
      </c>
      <c r="I173" s="571" t="s">
        <v>9</v>
      </c>
      <c r="J173" s="571" t="s">
        <v>10</v>
      </c>
      <c r="K173" s="571" t="s">
        <v>11</v>
      </c>
      <c r="L173" s="571" t="s">
        <v>12</v>
      </c>
      <c r="M173" s="571" t="s">
        <v>13</v>
      </c>
      <c r="N173" s="571" t="s">
        <v>14</v>
      </c>
      <c r="O173" s="571" t="s">
        <v>15</v>
      </c>
      <c r="P173" s="571" t="s">
        <v>16</v>
      </c>
      <c r="Q173" s="571" t="s">
        <v>17</v>
      </c>
      <c r="R173" s="571" t="s">
        <v>18</v>
      </c>
      <c r="S173" s="571" t="s">
        <v>19</v>
      </c>
      <c r="T173" s="571" t="s">
        <v>20</v>
      </c>
      <c r="U173" s="615" t="s">
        <v>21</v>
      </c>
      <c r="V173" s="615" t="s">
        <v>22</v>
      </c>
      <c r="W173" s="615" t="s">
        <v>23</v>
      </c>
      <c r="X173" s="571" t="s">
        <v>24</v>
      </c>
      <c r="Y173" s="571" t="s">
        <v>25</v>
      </c>
      <c r="Z173" s="571" t="s">
        <v>26</v>
      </c>
      <c r="AA173" s="571" t="s">
        <v>27</v>
      </c>
      <c r="AB173" s="571" t="s">
        <v>28</v>
      </c>
      <c r="AC173" s="571" t="s">
        <v>29</v>
      </c>
      <c r="AD173" s="571" t="s">
        <v>30</v>
      </c>
      <c r="AE173" s="571" t="s">
        <v>31</v>
      </c>
    </row>
    <row r="174" spans="1:32">
      <c r="A174" s="287">
        <v>1</v>
      </c>
      <c r="B174" s="288">
        <v>20</v>
      </c>
      <c r="C174" s="299">
        <v>138</v>
      </c>
      <c r="D174" s="289" t="s">
        <v>724</v>
      </c>
      <c r="E174" s="289"/>
      <c r="F174" s="298">
        <v>877</v>
      </c>
      <c r="G174" s="289" t="s">
        <v>33</v>
      </c>
      <c r="H174" s="290">
        <v>646</v>
      </c>
      <c r="I174" s="294">
        <v>0</v>
      </c>
      <c r="J174" s="294">
        <v>237</v>
      </c>
      <c r="K174" s="294">
        <v>2</v>
      </c>
      <c r="L174" s="294">
        <v>3</v>
      </c>
      <c r="M174" s="294">
        <v>1</v>
      </c>
      <c r="O174" s="294">
        <v>234</v>
      </c>
      <c r="P174" s="294"/>
      <c r="Q174" s="294"/>
      <c r="R174" s="294">
        <v>0</v>
      </c>
      <c r="S174" s="294"/>
      <c r="T174" s="294"/>
      <c r="U174" s="296">
        <v>0</v>
      </c>
      <c r="V174" s="296">
        <v>0</v>
      </c>
      <c r="W174" s="296"/>
      <c r="X174" s="294"/>
      <c r="Y174" s="294"/>
      <c r="Z174" s="294"/>
      <c r="AA174" s="294"/>
      <c r="AB174" s="294"/>
      <c r="AC174" s="294">
        <v>0</v>
      </c>
      <c r="AD174" s="294">
        <v>4</v>
      </c>
      <c r="AE174" s="294">
        <f t="shared" ref="AE174:AE184" si="21">SUM(I174:AD174)</f>
        <v>481</v>
      </c>
    </row>
    <row r="175" spans="1:32">
      <c r="A175" s="287">
        <v>2</v>
      </c>
      <c r="B175" s="288">
        <v>20</v>
      </c>
      <c r="C175" s="299">
        <v>138</v>
      </c>
      <c r="D175" s="289" t="s">
        <v>724</v>
      </c>
      <c r="E175" s="289"/>
      <c r="F175" s="298">
        <v>877</v>
      </c>
      <c r="G175" s="289" t="s">
        <v>34</v>
      </c>
      <c r="H175" s="290">
        <v>646</v>
      </c>
      <c r="I175" s="294">
        <v>1</v>
      </c>
      <c r="J175" s="294">
        <v>249</v>
      </c>
      <c r="K175" s="294">
        <v>2</v>
      </c>
      <c r="L175" s="294">
        <v>4</v>
      </c>
      <c r="M175" s="294">
        <v>0</v>
      </c>
      <c r="O175" s="294">
        <v>239</v>
      </c>
      <c r="P175" s="294"/>
      <c r="Q175" s="294"/>
      <c r="R175" s="294">
        <v>1</v>
      </c>
      <c r="S175" s="294"/>
      <c r="T175" s="294"/>
      <c r="U175" s="296">
        <v>0</v>
      </c>
      <c r="V175" s="296">
        <v>0</v>
      </c>
      <c r="W175" s="296"/>
      <c r="X175" s="294"/>
      <c r="Y175" s="294"/>
      <c r="Z175" s="294"/>
      <c r="AA175" s="294"/>
      <c r="AB175" s="294"/>
      <c r="AC175" s="294">
        <v>0</v>
      </c>
      <c r="AD175" s="294">
        <v>6</v>
      </c>
      <c r="AE175" s="294">
        <f t="shared" si="21"/>
        <v>502</v>
      </c>
    </row>
    <row r="176" spans="1:32">
      <c r="A176" s="287">
        <v>3</v>
      </c>
      <c r="B176" s="288">
        <v>20</v>
      </c>
      <c r="C176" s="299">
        <v>138</v>
      </c>
      <c r="D176" s="289" t="s">
        <v>724</v>
      </c>
      <c r="E176" s="289"/>
      <c r="F176" s="298">
        <v>877</v>
      </c>
      <c r="G176" s="289" t="s">
        <v>35</v>
      </c>
      <c r="H176" s="290">
        <v>645</v>
      </c>
      <c r="I176" s="294">
        <v>2</v>
      </c>
      <c r="J176" s="294">
        <v>175</v>
      </c>
      <c r="K176" s="294">
        <v>4</v>
      </c>
      <c r="L176" s="294">
        <v>2</v>
      </c>
      <c r="M176" s="294">
        <v>0</v>
      </c>
      <c r="O176" s="294">
        <v>297</v>
      </c>
      <c r="P176" s="294"/>
      <c r="Q176" s="294"/>
      <c r="R176" s="294">
        <v>0</v>
      </c>
      <c r="S176" s="294"/>
      <c r="T176" s="294"/>
      <c r="U176" s="296">
        <v>0</v>
      </c>
      <c r="V176" s="296">
        <v>1</v>
      </c>
      <c r="W176" s="296"/>
      <c r="X176" s="294"/>
      <c r="Y176" s="294"/>
      <c r="Z176" s="294"/>
      <c r="AA176" s="294"/>
      <c r="AB176" s="294"/>
      <c r="AC176" s="294">
        <v>0</v>
      </c>
      <c r="AD176" s="294">
        <v>8</v>
      </c>
      <c r="AE176" s="294">
        <f t="shared" si="21"/>
        <v>489</v>
      </c>
    </row>
    <row r="177" spans="1:31">
      <c r="A177" s="287">
        <v>4</v>
      </c>
      <c r="B177" s="288">
        <v>20</v>
      </c>
      <c r="C177" s="299">
        <v>138</v>
      </c>
      <c r="D177" s="289" t="s">
        <v>724</v>
      </c>
      <c r="E177" s="289"/>
      <c r="F177" s="298">
        <v>878</v>
      </c>
      <c r="G177" s="289" t="s">
        <v>33</v>
      </c>
      <c r="H177" s="290">
        <v>511</v>
      </c>
      <c r="I177" s="294">
        <v>0</v>
      </c>
      <c r="J177" s="294">
        <v>225</v>
      </c>
      <c r="K177" s="294">
        <v>1</v>
      </c>
      <c r="L177" s="294">
        <v>1</v>
      </c>
      <c r="M177" s="294">
        <v>0</v>
      </c>
      <c r="O177" s="294">
        <v>173</v>
      </c>
      <c r="P177" s="294"/>
      <c r="Q177" s="294"/>
      <c r="R177" s="294">
        <v>0</v>
      </c>
      <c r="S177" s="294"/>
      <c r="T177" s="294"/>
      <c r="U177" s="296">
        <v>0</v>
      </c>
      <c r="V177" s="296">
        <v>0</v>
      </c>
      <c r="W177" s="296"/>
      <c r="X177" s="294"/>
      <c r="Y177" s="294"/>
      <c r="Z177" s="294"/>
      <c r="AA177" s="294"/>
      <c r="AB177" s="294"/>
      <c r="AC177" s="294">
        <v>0</v>
      </c>
      <c r="AD177" s="294">
        <v>1</v>
      </c>
      <c r="AE177" s="294">
        <f t="shared" si="21"/>
        <v>401</v>
      </c>
    </row>
    <row r="178" spans="1:31">
      <c r="A178" s="287">
        <v>5</v>
      </c>
      <c r="B178" s="288">
        <v>20</v>
      </c>
      <c r="C178" s="299">
        <v>138</v>
      </c>
      <c r="D178" s="289" t="s">
        <v>724</v>
      </c>
      <c r="E178" s="289"/>
      <c r="F178" s="298">
        <v>878</v>
      </c>
      <c r="G178" s="289" t="s">
        <v>34</v>
      </c>
      <c r="H178" s="290">
        <v>510</v>
      </c>
      <c r="I178" s="294">
        <v>0</v>
      </c>
      <c r="J178" s="294">
        <v>212</v>
      </c>
      <c r="K178" s="294">
        <v>2</v>
      </c>
      <c r="L178" s="294">
        <v>2</v>
      </c>
      <c r="M178" s="294">
        <v>0</v>
      </c>
      <c r="O178" s="294">
        <v>175</v>
      </c>
      <c r="P178" s="294"/>
      <c r="Q178" s="294"/>
      <c r="R178" s="294">
        <v>0</v>
      </c>
      <c r="S178" s="294"/>
      <c r="T178" s="294"/>
      <c r="U178" s="296">
        <v>0</v>
      </c>
      <c r="V178" s="296">
        <v>0</v>
      </c>
      <c r="W178" s="296"/>
      <c r="X178" s="294"/>
      <c r="Y178" s="294"/>
      <c r="Z178" s="294"/>
      <c r="AA178" s="294"/>
      <c r="AB178" s="294"/>
      <c r="AC178" s="294">
        <v>0</v>
      </c>
      <c r="AD178" s="294">
        <v>5</v>
      </c>
      <c r="AE178" s="294">
        <f t="shared" si="21"/>
        <v>396</v>
      </c>
    </row>
    <row r="179" spans="1:31">
      <c r="A179" s="287">
        <v>6</v>
      </c>
      <c r="B179" s="288">
        <v>20</v>
      </c>
      <c r="C179" s="299">
        <v>138</v>
      </c>
      <c r="D179" s="289" t="s">
        <v>724</v>
      </c>
      <c r="E179" s="289"/>
      <c r="F179" s="298">
        <v>878</v>
      </c>
      <c r="G179" s="289" t="s">
        <v>35</v>
      </c>
      <c r="H179" s="290">
        <v>510</v>
      </c>
      <c r="I179" s="294">
        <v>0</v>
      </c>
      <c r="J179" s="294">
        <v>241</v>
      </c>
      <c r="K179" s="294">
        <v>3</v>
      </c>
      <c r="L179" s="294">
        <v>1</v>
      </c>
      <c r="M179" s="294">
        <v>0</v>
      </c>
      <c r="O179" s="294">
        <v>166</v>
      </c>
      <c r="P179" s="294"/>
      <c r="Q179" s="294"/>
      <c r="R179" s="294">
        <v>1</v>
      </c>
      <c r="S179" s="294"/>
      <c r="T179" s="294"/>
      <c r="U179" s="296">
        <v>0</v>
      </c>
      <c r="V179" s="296">
        <v>0</v>
      </c>
      <c r="W179" s="296"/>
      <c r="X179" s="294"/>
      <c r="Y179" s="294"/>
      <c r="Z179" s="294"/>
      <c r="AA179" s="294"/>
      <c r="AB179" s="294"/>
      <c r="AC179" s="294">
        <v>0</v>
      </c>
      <c r="AD179" s="294">
        <v>2</v>
      </c>
      <c r="AE179" s="294">
        <f t="shared" si="21"/>
        <v>414</v>
      </c>
    </row>
    <row r="180" spans="1:31">
      <c r="A180" s="287">
        <v>7</v>
      </c>
      <c r="B180" s="288">
        <v>20</v>
      </c>
      <c r="C180" s="299">
        <v>138</v>
      </c>
      <c r="D180" s="289" t="s">
        <v>724</v>
      </c>
      <c r="E180" s="289"/>
      <c r="F180" s="298">
        <v>879</v>
      </c>
      <c r="G180" s="289" t="s">
        <v>33</v>
      </c>
      <c r="H180" s="290">
        <v>619</v>
      </c>
      <c r="I180" s="294">
        <v>0</v>
      </c>
      <c r="J180" s="294">
        <v>542</v>
      </c>
      <c r="K180" s="294">
        <v>2</v>
      </c>
      <c r="L180" s="294">
        <v>0</v>
      </c>
      <c r="M180" s="294">
        <v>0</v>
      </c>
      <c r="O180" s="294">
        <v>7</v>
      </c>
      <c r="P180" s="294"/>
      <c r="Q180" s="294"/>
      <c r="R180" s="294">
        <v>0</v>
      </c>
      <c r="S180" s="294"/>
      <c r="T180" s="294"/>
      <c r="U180" s="296">
        <v>0</v>
      </c>
      <c r="V180" s="296">
        <v>0</v>
      </c>
      <c r="W180" s="296"/>
      <c r="X180" s="294"/>
      <c r="Y180" s="294"/>
      <c r="Z180" s="294"/>
      <c r="AA180" s="294"/>
      <c r="AB180" s="294"/>
      <c r="AC180" s="294">
        <v>0</v>
      </c>
      <c r="AD180" s="294">
        <v>1</v>
      </c>
      <c r="AE180" s="294">
        <f t="shared" si="21"/>
        <v>552</v>
      </c>
    </row>
    <row r="181" spans="1:31">
      <c r="A181" s="287">
        <v>8</v>
      </c>
      <c r="B181" s="288">
        <v>20</v>
      </c>
      <c r="C181" s="299">
        <v>138</v>
      </c>
      <c r="D181" s="289" t="s">
        <v>724</v>
      </c>
      <c r="E181" s="289"/>
      <c r="F181" s="298">
        <v>879</v>
      </c>
      <c r="G181" s="289" t="s">
        <v>81</v>
      </c>
      <c r="H181" s="290">
        <v>103</v>
      </c>
      <c r="I181" s="294">
        <v>0</v>
      </c>
      <c r="J181" s="294">
        <v>10</v>
      </c>
      <c r="K181" s="294">
        <v>0</v>
      </c>
      <c r="L181" s="294">
        <v>0</v>
      </c>
      <c r="M181" s="294">
        <v>0</v>
      </c>
      <c r="O181" s="294">
        <v>82</v>
      </c>
      <c r="P181" s="294"/>
      <c r="Q181" s="294"/>
      <c r="R181" s="294">
        <v>0</v>
      </c>
      <c r="S181" s="294"/>
      <c r="T181" s="294"/>
      <c r="U181" s="296">
        <v>0</v>
      </c>
      <c r="V181" s="296">
        <v>0</v>
      </c>
      <c r="W181" s="296"/>
      <c r="X181" s="294"/>
      <c r="Y181" s="294"/>
      <c r="Z181" s="294"/>
      <c r="AA181" s="294"/>
      <c r="AB181" s="294"/>
      <c r="AC181" s="294">
        <v>0</v>
      </c>
      <c r="AD181" s="294">
        <v>0</v>
      </c>
      <c r="AE181" s="294">
        <f t="shared" si="21"/>
        <v>92</v>
      </c>
    </row>
    <row r="182" spans="1:31">
      <c r="A182" s="287">
        <v>9</v>
      </c>
      <c r="B182" s="288">
        <v>20</v>
      </c>
      <c r="C182" s="299">
        <v>138</v>
      </c>
      <c r="D182" s="289" t="s">
        <v>724</v>
      </c>
      <c r="E182" s="289"/>
      <c r="F182" s="298">
        <v>880</v>
      </c>
      <c r="G182" s="289" t="s">
        <v>33</v>
      </c>
      <c r="H182" s="290">
        <v>260</v>
      </c>
      <c r="I182" s="294">
        <v>0</v>
      </c>
      <c r="J182" s="294">
        <v>77</v>
      </c>
      <c r="K182" s="294">
        <v>1</v>
      </c>
      <c r="L182" s="294">
        <v>0</v>
      </c>
      <c r="M182" s="294">
        <v>0</v>
      </c>
      <c r="O182" s="294">
        <v>150</v>
      </c>
      <c r="P182" s="294"/>
      <c r="Q182" s="294"/>
      <c r="R182" s="294">
        <v>0</v>
      </c>
      <c r="S182" s="294"/>
      <c r="T182" s="294"/>
      <c r="U182" s="296">
        <v>0</v>
      </c>
      <c r="V182" s="296">
        <v>0</v>
      </c>
      <c r="W182" s="296"/>
      <c r="X182" s="294"/>
      <c r="Y182" s="294"/>
      <c r="Z182" s="294"/>
      <c r="AA182" s="294"/>
      <c r="AB182" s="294"/>
      <c r="AC182" s="294">
        <v>0</v>
      </c>
      <c r="AD182" s="294">
        <v>2</v>
      </c>
      <c r="AE182" s="294">
        <f t="shared" si="21"/>
        <v>230</v>
      </c>
    </row>
    <row r="183" spans="1:31">
      <c r="A183" s="287">
        <v>10</v>
      </c>
      <c r="B183" s="288">
        <v>20</v>
      </c>
      <c r="C183" s="299">
        <v>138</v>
      </c>
      <c r="D183" s="289" t="s">
        <v>724</v>
      </c>
      <c r="E183" s="289"/>
      <c r="F183" s="298">
        <v>881</v>
      </c>
      <c r="G183" s="289" t="s">
        <v>33</v>
      </c>
      <c r="H183" s="290">
        <v>397</v>
      </c>
      <c r="I183" s="294">
        <v>0</v>
      </c>
      <c r="J183" s="294">
        <v>101</v>
      </c>
      <c r="K183" s="294">
        <v>0</v>
      </c>
      <c r="L183" s="294">
        <v>1</v>
      </c>
      <c r="M183" s="294">
        <v>0</v>
      </c>
      <c r="O183" s="294">
        <v>240</v>
      </c>
      <c r="P183" s="294"/>
      <c r="Q183" s="294"/>
      <c r="R183" s="294">
        <v>2</v>
      </c>
      <c r="S183" s="294"/>
      <c r="T183" s="294"/>
      <c r="U183" s="296">
        <v>0</v>
      </c>
      <c r="V183" s="296">
        <v>0</v>
      </c>
      <c r="W183" s="296"/>
      <c r="X183" s="294"/>
      <c r="Y183" s="294"/>
      <c r="Z183" s="294"/>
      <c r="AA183" s="294"/>
      <c r="AB183" s="294"/>
      <c r="AC183" s="294">
        <v>0</v>
      </c>
      <c r="AD183" s="294">
        <v>2</v>
      </c>
      <c r="AE183" s="294">
        <f t="shared" si="21"/>
        <v>346</v>
      </c>
    </row>
    <row r="184" spans="1:31">
      <c r="A184" s="287">
        <v>11</v>
      </c>
      <c r="B184" s="288">
        <v>20</v>
      </c>
      <c r="C184" s="299">
        <v>138</v>
      </c>
      <c r="D184" s="289" t="s">
        <v>724</v>
      </c>
      <c r="E184" s="289"/>
      <c r="F184" s="298">
        <v>881</v>
      </c>
      <c r="G184" s="289" t="s">
        <v>34</v>
      </c>
      <c r="H184" s="290">
        <v>397</v>
      </c>
      <c r="I184" s="294">
        <v>0</v>
      </c>
      <c r="J184" s="294">
        <v>87</v>
      </c>
      <c r="K184" s="294">
        <v>0</v>
      </c>
      <c r="L184" s="294">
        <v>0</v>
      </c>
      <c r="M184" s="294">
        <v>1</v>
      </c>
      <c r="O184" s="294">
        <v>253</v>
      </c>
      <c r="P184" s="294"/>
      <c r="Q184" s="294"/>
      <c r="R184" s="294">
        <v>0</v>
      </c>
      <c r="S184" s="294"/>
      <c r="T184" s="294"/>
      <c r="U184" s="296">
        <v>0</v>
      </c>
      <c r="V184" s="296">
        <v>0</v>
      </c>
      <c r="W184" s="296"/>
      <c r="X184" s="294"/>
      <c r="Y184" s="294"/>
      <c r="Z184" s="294"/>
      <c r="AA184" s="294"/>
      <c r="AB184" s="294"/>
      <c r="AC184" s="294">
        <v>0</v>
      </c>
      <c r="AD184" s="294">
        <v>1</v>
      </c>
      <c r="AE184" s="294">
        <f t="shared" si="21"/>
        <v>342</v>
      </c>
    </row>
    <row r="185" spans="1:31">
      <c r="C185" s="300" t="s">
        <v>65</v>
      </c>
      <c r="D185" s="688" t="s">
        <v>66</v>
      </c>
      <c r="E185" s="688"/>
      <c r="F185" s="564"/>
      <c r="G185" s="564"/>
      <c r="H185" s="302">
        <f t="shared" ref="H185:M185" si="22">SUM(H174:H184)</f>
        <v>5244</v>
      </c>
      <c r="I185" s="302">
        <f t="shared" si="22"/>
        <v>3</v>
      </c>
      <c r="J185" s="302">
        <f t="shared" si="22"/>
        <v>2156</v>
      </c>
      <c r="K185" s="302">
        <f t="shared" si="22"/>
        <v>17</v>
      </c>
      <c r="L185" s="302">
        <f t="shared" si="22"/>
        <v>14</v>
      </c>
      <c r="M185" s="302">
        <f t="shared" si="22"/>
        <v>2</v>
      </c>
      <c r="N185" s="302">
        <f t="shared" ref="N185:O185" si="23">SUM(N174:N184)</f>
        <v>0</v>
      </c>
      <c r="O185" s="302">
        <f t="shared" si="23"/>
        <v>2016</v>
      </c>
      <c r="P185" s="302">
        <f t="shared" ref="P185:AD185" si="24">SUM(P174:P184)</f>
        <v>0</v>
      </c>
      <c r="Q185" s="302">
        <f t="shared" si="24"/>
        <v>0</v>
      </c>
      <c r="R185" s="302">
        <f t="shared" si="24"/>
        <v>4</v>
      </c>
      <c r="S185" s="302">
        <f t="shared" si="24"/>
        <v>0</v>
      </c>
      <c r="T185" s="302">
        <f t="shared" si="24"/>
        <v>0</v>
      </c>
      <c r="U185" s="302">
        <f t="shared" si="24"/>
        <v>0</v>
      </c>
      <c r="V185" s="302">
        <f t="shared" si="24"/>
        <v>1</v>
      </c>
      <c r="W185" s="302">
        <f t="shared" si="24"/>
        <v>0</v>
      </c>
      <c r="X185" s="302">
        <f t="shared" si="24"/>
        <v>0</v>
      </c>
      <c r="Y185" s="302">
        <f t="shared" si="24"/>
        <v>0</v>
      </c>
      <c r="Z185" s="302">
        <f t="shared" si="24"/>
        <v>0</v>
      </c>
      <c r="AA185" s="302">
        <f t="shared" si="24"/>
        <v>0</v>
      </c>
      <c r="AB185" s="302">
        <f t="shared" si="24"/>
        <v>0</v>
      </c>
      <c r="AC185" s="302">
        <f t="shared" si="24"/>
        <v>0</v>
      </c>
      <c r="AD185" s="302">
        <f t="shared" si="24"/>
        <v>32</v>
      </c>
      <c r="AE185" s="302">
        <f>SUM(AE174:AE184)</f>
        <v>4245</v>
      </c>
    </row>
    <row r="186" spans="1:31">
      <c r="F186" s="297"/>
      <c r="G186" s="297"/>
    </row>
    <row r="187" spans="1:31">
      <c r="C187" s="300" t="s">
        <v>67</v>
      </c>
      <c r="D187" s="689" t="s">
        <v>68</v>
      </c>
      <c r="E187" s="690"/>
      <c r="F187" s="690"/>
      <c r="G187" s="691"/>
      <c r="H187" s="493" t="s">
        <v>8</v>
      </c>
      <c r="I187" s="571" t="s">
        <v>9</v>
      </c>
      <c r="J187" s="571" t="s">
        <v>10</v>
      </c>
      <c r="K187" s="571" t="s">
        <v>11</v>
      </c>
      <c r="L187" s="571" t="s">
        <v>12</v>
      </c>
      <c r="M187" s="571" t="s">
        <v>13</v>
      </c>
      <c r="N187" s="571" t="s">
        <v>14</v>
      </c>
      <c r="O187" s="571" t="s">
        <v>15</v>
      </c>
      <c r="P187" s="571" t="s">
        <v>16</v>
      </c>
      <c r="Q187" s="571" t="s">
        <v>17</v>
      </c>
      <c r="R187" s="571" t="s">
        <v>18</v>
      </c>
      <c r="S187" s="571" t="s">
        <v>19</v>
      </c>
      <c r="T187" s="571" t="s">
        <v>20</v>
      </c>
      <c r="U187" s="571" t="s">
        <v>24</v>
      </c>
      <c r="V187" s="571" t="s">
        <v>25</v>
      </c>
      <c r="W187" s="571" t="s">
        <v>26</v>
      </c>
      <c r="X187" s="571" t="s">
        <v>27</v>
      </c>
      <c r="Y187" s="571" t="s">
        <v>28</v>
      </c>
      <c r="Z187" s="571" t="s">
        <v>29</v>
      </c>
      <c r="AA187" s="571" t="s">
        <v>30</v>
      </c>
      <c r="AB187" s="571" t="s">
        <v>31</v>
      </c>
    </row>
    <row r="188" spans="1:31">
      <c r="D188" s="692"/>
      <c r="E188" s="693"/>
      <c r="F188" s="693"/>
      <c r="G188" s="694"/>
      <c r="H188" s="294">
        <f>H185</f>
        <v>5244</v>
      </c>
      <c r="I188" s="294">
        <f>I185</f>
        <v>3</v>
      </c>
      <c r="J188" s="294">
        <f>J185+1</f>
        <v>2157</v>
      </c>
      <c r="K188" s="294">
        <f>K185</f>
        <v>17</v>
      </c>
      <c r="L188" s="294">
        <f>L185</f>
        <v>14</v>
      </c>
      <c r="M188" s="294">
        <f t="shared" ref="M188:T188" si="25">M185</f>
        <v>2</v>
      </c>
      <c r="N188" s="294">
        <f>N185</f>
        <v>0</v>
      </c>
      <c r="O188" s="294">
        <f t="shared" si="25"/>
        <v>2016</v>
      </c>
      <c r="P188" s="294">
        <f t="shared" si="25"/>
        <v>0</v>
      </c>
      <c r="Q188" s="294">
        <f t="shared" si="25"/>
        <v>0</v>
      </c>
      <c r="R188" s="294">
        <f t="shared" si="25"/>
        <v>4</v>
      </c>
      <c r="S188" s="294">
        <f t="shared" si="25"/>
        <v>0</v>
      </c>
      <c r="T188" s="294">
        <f t="shared" si="25"/>
        <v>0</v>
      </c>
      <c r="U188" s="294">
        <f>X174</f>
        <v>0</v>
      </c>
      <c r="V188" s="294">
        <f>Y174</f>
        <v>0</v>
      </c>
      <c r="W188" s="294">
        <f>Z174</f>
        <v>0</v>
      </c>
      <c r="X188" s="294">
        <f>AA174</f>
        <v>0</v>
      </c>
      <c r="Y188" s="294">
        <f>AB174</f>
        <v>0</v>
      </c>
      <c r="Z188" s="294">
        <f>AC185</f>
        <v>0</v>
      </c>
      <c r="AA188" s="294">
        <f>AD185</f>
        <v>32</v>
      </c>
      <c r="AB188" s="294">
        <f>SUM(I188:AA188)</f>
        <v>4245</v>
      </c>
    </row>
    <row r="189" spans="1:31">
      <c r="F189" s="297"/>
      <c r="G189" s="297"/>
    </row>
    <row r="190" spans="1:31" ht="36.75" customHeight="1">
      <c r="C190" s="300" t="s">
        <v>69</v>
      </c>
      <c r="D190" s="695" t="s">
        <v>70</v>
      </c>
      <c r="E190" s="695"/>
      <c r="F190" s="695"/>
      <c r="G190" s="695"/>
      <c r="H190" s="493" t="s">
        <v>8</v>
      </c>
      <c r="I190" s="751" t="s">
        <v>71</v>
      </c>
      <c r="J190" s="751"/>
      <c r="K190" s="751" t="s">
        <v>72</v>
      </c>
      <c r="L190" s="751"/>
      <c r="M190" s="571" t="s">
        <v>13</v>
      </c>
      <c r="N190" s="571" t="s">
        <v>14</v>
      </c>
      <c r="O190" s="571" t="s">
        <v>15</v>
      </c>
      <c r="P190" s="571" t="s">
        <v>16</v>
      </c>
      <c r="Q190" s="571" t="s">
        <v>17</v>
      </c>
      <c r="R190" s="571" t="s">
        <v>18</v>
      </c>
      <c r="S190" s="571" t="s">
        <v>19</v>
      </c>
      <c r="T190" s="571" t="s">
        <v>20</v>
      </c>
      <c r="U190" s="571" t="s">
        <v>24</v>
      </c>
      <c r="V190" s="571" t="s">
        <v>25</v>
      </c>
      <c r="W190" s="571" t="s">
        <v>26</v>
      </c>
      <c r="X190" s="571" t="s">
        <v>27</v>
      </c>
      <c r="Y190" s="571" t="s">
        <v>28</v>
      </c>
      <c r="Z190" s="571" t="s">
        <v>29</v>
      </c>
      <c r="AA190" s="571" t="s">
        <v>30</v>
      </c>
      <c r="AB190" s="571" t="s">
        <v>31</v>
      </c>
    </row>
    <row r="191" spans="1:31">
      <c r="D191" s="695"/>
      <c r="E191" s="695"/>
      <c r="F191" s="695"/>
      <c r="G191" s="695"/>
      <c r="H191" s="294">
        <f>H185</f>
        <v>5244</v>
      </c>
      <c r="I191" s="697">
        <f>I188+K188</f>
        <v>20</v>
      </c>
      <c r="J191" s="697"/>
      <c r="K191" s="697">
        <f>J188+L188</f>
        <v>2171</v>
      </c>
      <c r="L191" s="697"/>
      <c r="M191" s="294">
        <f>M188</f>
        <v>2</v>
      </c>
      <c r="N191" s="294" t="s">
        <v>799</v>
      </c>
      <c r="O191" s="294">
        <f t="shared" ref="O191:R191" si="26">O188</f>
        <v>2016</v>
      </c>
      <c r="P191" s="294" t="s">
        <v>799</v>
      </c>
      <c r="Q191" s="294" t="s">
        <v>799</v>
      </c>
      <c r="R191" s="294">
        <f t="shared" si="26"/>
        <v>4</v>
      </c>
      <c r="S191" s="294" t="s">
        <v>799</v>
      </c>
      <c r="T191" s="294" t="s">
        <v>799</v>
      </c>
      <c r="U191" s="294" t="s">
        <v>799</v>
      </c>
      <c r="V191" s="294" t="s">
        <v>799</v>
      </c>
      <c r="W191" s="294" t="s">
        <v>799</v>
      </c>
      <c r="X191" s="294" t="s">
        <v>799</v>
      </c>
      <c r="Y191" s="294" t="s">
        <v>799</v>
      </c>
      <c r="Z191" s="294">
        <f>Z188</f>
        <v>0</v>
      </c>
      <c r="AA191" s="294">
        <f>AA188</f>
        <v>32</v>
      </c>
      <c r="AB191" s="294">
        <f>SUM(I191:AA191)</f>
        <v>4245</v>
      </c>
    </row>
    <row r="194" spans="1:31">
      <c r="A194" s="611" t="s">
        <v>1</v>
      </c>
      <c r="B194" s="612" t="s">
        <v>2</v>
      </c>
      <c r="C194" s="613" t="s">
        <v>3</v>
      </c>
      <c r="D194" s="611" t="s">
        <v>4</v>
      </c>
      <c r="E194" s="611" t="s">
        <v>5</v>
      </c>
      <c r="F194" s="614" t="s">
        <v>6</v>
      </c>
      <c r="G194" s="614" t="s">
        <v>7</v>
      </c>
      <c r="H194" s="614" t="s">
        <v>8</v>
      </c>
      <c r="I194" s="571" t="s">
        <v>9</v>
      </c>
      <c r="J194" s="571" t="s">
        <v>10</v>
      </c>
      <c r="K194" s="571" t="s">
        <v>11</v>
      </c>
      <c r="L194" s="571" t="s">
        <v>12</v>
      </c>
      <c r="M194" s="571" t="s">
        <v>13</v>
      </c>
      <c r="N194" s="571" t="s">
        <v>14</v>
      </c>
      <c r="O194" s="571" t="s">
        <v>15</v>
      </c>
      <c r="P194" s="571" t="s">
        <v>16</v>
      </c>
      <c r="Q194" s="571" t="s">
        <v>17</v>
      </c>
      <c r="R194" s="571" t="s">
        <v>18</v>
      </c>
      <c r="S194" s="571" t="s">
        <v>19</v>
      </c>
      <c r="T194" s="571" t="s">
        <v>20</v>
      </c>
      <c r="U194" s="615" t="s">
        <v>21</v>
      </c>
      <c r="V194" s="615" t="s">
        <v>22</v>
      </c>
      <c r="W194" s="615" t="s">
        <v>23</v>
      </c>
      <c r="X194" s="571" t="s">
        <v>24</v>
      </c>
      <c r="Y194" s="571" t="s">
        <v>25</v>
      </c>
      <c r="Z194" s="571" t="s">
        <v>26</v>
      </c>
      <c r="AA194" s="571" t="s">
        <v>27</v>
      </c>
      <c r="AB194" s="571" t="s">
        <v>28</v>
      </c>
      <c r="AC194" s="571" t="s">
        <v>29</v>
      </c>
      <c r="AD194" s="571" t="s">
        <v>30</v>
      </c>
      <c r="AE194" s="571" t="s">
        <v>31</v>
      </c>
    </row>
    <row r="195" spans="1:31">
      <c r="A195" s="287">
        <v>1</v>
      </c>
      <c r="B195" s="288">
        <v>20</v>
      </c>
      <c r="C195" s="299">
        <v>140</v>
      </c>
      <c r="D195" s="289" t="s">
        <v>720</v>
      </c>
      <c r="E195" s="289"/>
      <c r="F195" s="298">
        <v>883</v>
      </c>
      <c r="G195" s="289" t="s">
        <v>33</v>
      </c>
      <c r="H195" s="290">
        <v>699</v>
      </c>
      <c r="I195" s="294">
        <v>118</v>
      </c>
      <c r="J195" s="294">
        <v>214</v>
      </c>
      <c r="K195" s="294">
        <v>40</v>
      </c>
      <c r="L195" s="294">
        <v>69</v>
      </c>
      <c r="M195" s="294">
        <v>1</v>
      </c>
      <c r="N195" s="294">
        <v>1</v>
      </c>
      <c r="O195" s="294"/>
      <c r="P195" s="294"/>
      <c r="Q195" s="294"/>
      <c r="R195" s="294">
        <v>50</v>
      </c>
      <c r="S195" s="294"/>
      <c r="T195" s="294"/>
      <c r="U195" s="296">
        <v>7</v>
      </c>
      <c r="V195" s="296">
        <v>0</v>
      </c>
      <c r="W195" s="296"/>
      <c r="X195" s="294"/>
      <c r="Y195" s="294"/>
      <c r="Z195" s="294"/>
      <c r="AA195" s="294"/>
      <c r="AB195" s="294"/>
      <c r="AC195" s="294">
        <v>0</v>
      </c>
      <c r="AD195" s="294">
        <v>11</v>
      </c>
      <c r="AE195" s="294">
        <f t="shared" ref="AE195:AE208" si="27">SUM(I195:AD195)</f>
        <v>511</v>
      </c>
    </row>
    <row r="196" spans="1:31">
      <c r="A196" s="287">
        <v>2</v>
      </c>
      <c r="B196" s="288">
        <v>20</v>
      </c>
      <c r="C196" s="299">
        <v>140</v>
      </c>
      <c r="D196" s="289" t="s">
        <v>720</v>
      </c>
      <c r="E196" s="289"/>
      <c r="F196" s="298">
        <v>883</v>
      </c>
      <c r="G196" s="289" t="s">
        <v>81</v>
      </c>
      <c r="H196" s="290">
        <v>368</v>
      </c>
      <c r="I196" s="294">
        <v>28</v>
      </c>
      <c r="J196" s="294">
        <v>130</v>
      </c>
      <c r="K196" s="294">
        <v>53</v>
      </c>
      <c r="L196" s="294">
        <v>50</v>
      </c>
      <c r="M196" s="294">
        <v>2</v>
      </c>
      <c r="N196" s="294">
        <v>0</v>
      </c>
      <c r="O196" s="294"/>
      <c r="P196" s="294"/>
      <c r="Q196" s="294"/>
      <c r="R196" s="294">
        <v>4</v>
      </c>
      <c r="S196" s="294"/>
      <c r="T196" s="294"/>
      <c r="U196" s="296">
        <v>81</v>
      </c>
      <c r="V196" s="296">
        <v>0</v>
      </c>
      <c r="W196" s="296"/>
      <c r="X196" s="294"/>
      <c r="Y196" s="294"/>
      <c r="Z196" s="294"/>
      <c r="AA196" s="294"/>
      <c r="AB196" s="294"/>
      <c r="AC196" s="294">
        <v>0</v>
      </c>
      <c r="AD196" s="294">
        <v>5</v>
      </c>
      <c r="AE196" s="294">
        <f t="shared" si="27"/>
        <v>353</v>
      </c>
    </row>
    <row r="197" spans="1:31">
      <c r="A197" s="287">
        <v>3</v>
      </c>
      <c r="B197" s="288">
        <v>20</v>
      </c>
      <c r="C197" s="299">
        <v>140</v>
      </c>
      <c r="D197" s="289" t="s">
        <v>720</v>
      </c>
      <c r="E197" s="289"/>
      <c r="F197" s="298">
        <v>884</v>
      </c>
      <c r="G197" s="289" t="s">
        <v>33</v>
      </c>
      <c r="H197" s="290">
        <v>666</v>
      </c>
      <c r="I197" s="294">
        <v>104</v>
      </c>
      <c r="J197" s="294">
        <v>196</v>
      </c>
      <c r="K197" s="294">
        <v>72</v>
      </c>
      <c r="L197" s="294">
        <v>28</v>
      </c>
      <c r="M197" s="294">
        <v>4</v>
      </c>
      <c r="N197" s="294">
        <v>0</v>
      </c>
      <c r="O197" s="294"/>
      <c r="P197" s="294"/>
      <c r="Q197" s="294"/>
      <c r="R197" s="294">
        <v>61</v>
      </c>
      <c r="S197" s="294"/>
      <c r="T197" s="294"/>
      <c r="U197" s="296">
        <v>9</v>
      </c>
      <c r="V197" s="296">
        <v>0</v>
      </c>
      <c r="W197" s="296"/>
      <c r="X197" s="294"/>
      <c r="Y197" s="294"/>
      <c r="Z197" s="294"/>
      <c r="AA197" s="294"/>
      <c r="AB197" s="294"/>
      <c r="AC197" s="294">
        <v>0</v>
      </c>
      <c r="AD197" s="294">
        <v>8</v>
      </c>
      <c r="AE197" s="294">
        <f t="shared" si="27"/>
        <v>482</v>
      </c>
    </row>
    <row r="198" spans="1:31">
      <c r="A198" s="287">
        <v>4</v>
      </c>
      <c r="B198" s="288">
        <v>20</v>
      </c>
      <c r="C198" s="299">
        <v>140</v>
      </c>
      <c r="D198" s="289" t="s">
        <v>720</v>
      </c>
      <c r="E198" s="289"/>
      <c r="F198" s="298">
        <v>884</v>
      </c>
      <c r="G198" s="289" t="s">
        <v>34</v>
      </c>
      <c r="H198" s="290">
        <v>665</v>
      </c>
      <c r="I198" s="294">
        <v>114</v>
      </c>
      <c r="J198" s="294">
        <v>197</v>
      </c>
      <c r="K198" s="294">
        <v>69</v>
      </c>
      <c r="L198" s="294">
        <v>29</v>
      </c>
      <c r="M198" s="294">
        <v>3</v>
      </c>
      <c r="N198" s="294">
        <v>0</v>
      </c>
      <c r="O198" s="294"/>
      <c r="P198" s="294"/>
      <c r="Q198" s="294"/>
      <c r="R198" s="294">
        <v>55</v>
      </c>
      <c r="S198" s="294"/>
      <c r="T198" s="294"/>
      <c r="U198" s="296">
        <v>10</v>
      </c>
      <c r="V198" s="296">
        <v>0</v>
      </c>
      <c r="W198" s="296"/>
      <c r="X198" s="294"/>
      <c r="Y198" s="294"/>
      <c r="Z198" s="294"/>
      <c r="AA198" s="294"/>
      <c r="AB198" s="294"/>
      <c r="AC198" s="294">
        <v>0</v>
      </c>
      <c r="AD198" s="294">
        <v>13</v>
      </c>
      <c r="AE198" s="294">
        <f t="shared" si="27"/>
        <v>490</v>
      </c>
    </row>
    <row r="199" spans="1:31">
      <c r="A199" s="287">
        <v>5</v>
      </c>
      <c r="B199" s="288">
        <v>20</v>
      </c>
      <c r="C199" s="299">
        <v>140</v>
      </c>
      <c r="D199" s="289" t="s">
        <v>720</v>
      </c>
      <c r="E199" s="289"/>
      <c r="F199" s="298">
        <v>885</v>
      </c>
      <c r="G199" s="289" t="s">
        <v>33</v>
      </c>
      <c r="H199" s="290">
        <v>657</v>
      </c>
      <c r="I199" s="294">
        <v>100</v>
      </c>
      <c r="J199" s="294">
        <v>153</v>
      </c>
      <c r="K199" s="294">
        <v>47</v>
      </c>
      <c r="L199" s="294">
        <v>44</v>
      </c>
      <c r="M199" s="294">
        <v>3</v>
      </c>
      <c r="N199" s="294">
        <v>3</v>
      </c>
      <c r="O199" s="294"/>
      <c r="P199" s="294"/>
      <c r="Q199" s="294"/>
      <c r="R199" s="294">
        <v>81</v>
      </c>
      <c r="S199" s="294"/>
      <c r="T199" s="294"/>
      <c r="U199" s="296">
        <v>8</v>
      </c>
      <c r="V199" s="296">
        <v>0</v>
      </c>
      <c r="W199" s="296"/>
      <c r="X199" s="294"/>
      <c r="Y199" s="294"/>
      <c r="Z199" s="294"/>
      <c r="AA199" s="294"/>
      <c r="AB199" s="294"/>
      <c r="AC199" s="294">
        <v>0</v>
      </c>
      <c r="AD199" s="294">
        <v>9</v>
      </c>
      <c r="AE199" s="294">
        <f t="shared" si="27"/>
        <v>448</v>
      </c>
    </row>
    <row r="200" spans="1:31">
      <c r="A200" s="287">
        <v>6</v>
      </c>
      <c r="B200" s="288">
        <v>20</v>
      </c>
      <c r="C200" s="299">
        <v>140</v>
      </c>
      <c r="D200" s="289" t="s">
        <v>720</v>
      </c>
      <c r="E200" s="289"/>
      <c r="F200" s="298">
        <v>885</v>
      </c>
      <c r="G200" s="289" t="s">
        <v>34</v>
      </c>
      <c r="H200" s="290">
        <v>656</v>
      </c>
      <c r="I200" s="294">
        <v>89</v>
      </c>
      <c r="J200" s="294">
        <v>145</v>
      </c>
      <c r="K200" s="294">
        <v>83</v>
      </c>
      <c r="L200" s="294">
        <v>51</v>
      </c>
      <c r="M200" s="294">
        <v>3</v>
      </c>
      <c r="N200" s="294">
        <v>1</v>
      </c>
      <c r="O200" s="294"/>
      <c r="P200" s="294"/>
      <c r="Q200" s="294"/>
      <c r="R200" s="294">
        <v>73</v>
      </c>
      <c r="S200" s="294"/>
      <c r="T200" s="294"/>
      <c r="U200" s="296">
        <v>9</v>
      </c>
      <c r="V200" s="296">
        <v>0</v>
      </c>
      <c r="W200" s="296"/>
      <c r="X200" s="294"/>
      <c r="Y200" s="294"/>
      <c r="Z200" s="294"/>
      <c r="AA200" s="294"/>
      <c r="AB200" s="294"/>
      <c r="AC200" s="294">
        <v>0</v>
      </c>
      <c r="AD200" s="294">
        <v>4</v>
      </c>
      <c r="AE200" s="294">
        <f t="shared" si="27"/>
        <v>458</v>
      </c>
    </row>
    <row r="201" spans="1:31">
      <c r="A201" s="287">
        <v>7</v>
      </c>
      <c r="B201" s="288">
        <v>20</v>
      </c>
      <c r="C201" s="299">
        <v>140</v>
      </c>
      <c r="D201" s="289" t="s">
        <v>720</v>
      </c>
      <c r="E201" s="289"/>
      <c r="F201" s="298">
        <v>886</v>
      </c>
      <c r="G201" s="289" t="s">
        <v>33</v>
      </c>
      <c r="H201" s="290">
        <v>399</v>
      </c>
      <c r="I201" s="294">
        <v>75</v>
      </c>
      <c r="J201" s="294">
        <v>110</v>
      </c>
      <c r="K201" s="294">
        <v>24</v>
      </c>
      <c r="L201" s="294">
        <v>37</v>
      </c>
      <c r="M201" s="294">
        <v>1</v>
      </c>
      <c r="N201" s="294">
        <v>1</v>
      </c>
      <c r="O201" s="294"/>
      <c r="P201" s="294"/>
      <c r="Q201" s="294"/>
      <c r="R201" s="294">
        <v>40</v>
      </c>
      <c r="S201" s="294"/>
      <c r="T201" s="294"/>
      <c r="U201" s="296">
        <v>6</v>
      </c>
      <c r="V201" s="296">
        <v>0</v>
      </c>
      <c r="W201" s="296"/>
      <c r="X201" s="294"/>
      <c r="Y201" s="294"/>
      <c r="Z201" s="294"/>
      <c r="AA201" s="294"/>
      <c r="AB201" s="294"/>
      <c r="AC201" s="294">
        <v>0</v>
      </c>
      <c r="AD201" s="294">
        <v>5</v>
      </c>
      <c r="AE201" s="294">
        <f t="shared" si="27"/>
        <v>299</v>
      </c>
    </row>
    <row r="202" spans="1:31">
      <c r="A202" s="287">
        <v>8</v>
      </c>
      <c r="B202" s="288">
        <v>20</v>
      </c>
      <c r="C202" s="299">
        <v>140</v>
      </c>
      <c r="D202" s="289" t="s">
        <v>720</v>
      </c>
      <c r="E202" s="289"/>
      <c r="F202" s="298">
        <v>886</v>
      </c>
      <c r="G202" s="289" t="s">
        <v>34</v>
      </c>
      <c r="H202" s="290">
        <v>399</v>
      </c>
      <c r="I202" s="294">
        <v>75</v>
      </c>
      <c r="J202" s="294">
        <v>99</v>
      </c>
      <c r="K202" s="294">
        <v>35</v>
      </c>
      <c r="L202" s="294">
        <v>36</v>
      </c>
      <c r="M202" s="294">
        <v>1</v>
      </c>
      <c r="N202" s="294">
        <v>0</v>
      </c>
      <c r="O202" s="294"/>
      <c r="P202" s="294"/>
      <c r="Q202" s="294"/>
      <c r="R202" s="294">
        <v>23</v>
      </c>
      <c r="S202" s="294"/>
      <c r="T202" s="294"/>
      <c r="U202" s="296">
        <v>14</v>
      </c>
      <c r="V202" s="296">
        <v>0</v>
      </c>
      <c r="W202" s="296"/>
      <c r="X202" s="294"/>
      <c r="Y202" s="294"/>
      <c r="Z202" s="294"/>
      <c r="AA202" s="294"/>
      <c r="AB202" s="294"/>
      <c r="AC202" s="294">
        <v>0</v>
      </c>
      <c r="AD202" s="294">
        <v>7</v>
      </c>
      <c r="AE202" s="294">
        <f t="shared" si="27"/>
        <v>290</v>
      </c>
    </row>
    <row r="203" spans="1:31">
      <c r="A203" s="287">
        <v>9</v>
      </c>
      <c r="B203" s="288">
        <v>20</v>
      </c>
      <c r="C203" s="299">
        <v>140</v>
      </c>
      <c r="D203" s="289" t="s">
        <v>720</v>
      </c>
      <c r="E203" s="289"/>
      <c r="F203" s="298">
        <v>887</v>
      </c>
      <c r="G203" s="289" t="s">
        <v>33</v>
      </c>
      <c r="H203" s="290">
        <v>611</v>
      </c>
      <c r="I203" s="294">
        <v>136</v>
      </c>
      <c r="J203" s="294">
        <v>120</v>
      </c>
      <c r="K203" s="294">
        <v>49</v>
      </c>
      <c r="L203" s="294">
        <v>50</v>
      </c>
      <c r="M203" s="294">
        <v>3</v>
      </c>
      <c r="N203" s="294">
        <v>0</v>
      </c>
      <c r="O203" s="294"/>
      <c r="P203" s="294"/>
      <c r="Q203" s="294"/>
      <c r="R203" s="294">
        <v>60</v>
      </c>
      <c r="S203" s="294"/>
      <c r="T203" s="294"/>
      <c r="U203" s="296">
        <v>16</v>
      </c>
      <c r="V203" s="296">
        <v>0</v>
      </c>
      <c r="W203" s="296"/>
      <c r="X203" s="294"/>
      <c r="Y203" s="294"/>
      <c r="Z203" s="294"/>
      <c r="AA203" s="294"/>
      <c r="AB203" s="294"/>
      <c r="AC203" s="294">
        <v>0</v>
      </c>
      <c r="AD203" s="294">
        <v>11</v>
      </c>
      <c r="AE203" s="294">
        <f t="shared" si="27"/>
        <v>445</v>
      </c>
    </row>
    <row r="204" spans="1:31">
      <c r="A204" s="287">
        <v>10</v>
      </c>
      <c r="B204" s="288">
        <v>20</v>
      </c>
      <c r="C204" s="299">
        <v>140</v>
      </c>
      <c r="D204" s="289" t="s">
        <v>720</v>
      </c>
      <c r="E204" s="289"/>
      <c r="F204" s="298">
        <v>887</v>
      </c>
      <c r="G204" s="289" t="s">
        <v>81</v>
      </c>
      <c r="H204" s="290">
        <v>672</v>
      </c>
      <c r="I204" s="294">
        <v>124</v>
      </c>
      <c r="J204" s="294">
        <v>250</v>
      </c>
      <c r="K204" s="294">
        <v>39</v>
      </c>
      <c r="L204" s="294">
        <v>27</v>
      </c>
      <c r="M204" s="294">
        <v>1</v>
      </c>
      <c r="N204" s="294">
        <v>0</v>
      </c>
      <c r="O204" s="294"/>
      <c r="P204" s="294"/>
      <c r="Q204" s="294"/>
      <c r="R204" s="294">
        <v>19</v>
      </c>
      <c r="S204" s="294"/>
      <c r="T204" s="294"/>
      <c r="U204" s="296">
        <v>7</v>
      </c>
      <c r="V204" s="296">
        <v>0</v>
      </c>
      <c r="W204" s="296"/>
      <c r="X204" s="294"/>
      <c r="Y204" s="294"/>
      <c r="Z204" s="294"/>
      <c r="AA204" s="294"/>
      <c r="AB204" s="294"/>
      <c r="AC204" s="294">
        <v>0</v>
      </c>
      <c r="AD204" s="294">
        <v>10</v>
      </c>
      <c r="AE204" s="294">
        <f t="shared" si="27"/>
        <v>477</v>
      </c>
    </row>
    <row r="205" spans="1:31">
      <c r="A205" s="287">
        <v>11</v>
      </c>
      <c r="B205" s="288">
        <v>20</v>
      </c>
      <c r="C205" s="299">
        <v>140</v>
      </c>
      <c r="D205" s="289" t="s">
        <v>720</v>
      </c>
      <c r="E205" s="289"/>
      <c r="F205" s="298">
        <v>888</v>
      </c>
      <c r="G205" s="289" t="s">
        <v>33</v>
      </c>
      <c r="H205" s="290">
        <v>201</v>
      </c>
      <c r="I205" s="294">
        <v>63</v>
      </c>
      <c r="J205" s="294">
        <v>64</v>
      </c>
      <c r="K205" s="294">
        <v>20</v>
      </c>
      <c r="L205" s="294">
        <v>10</v>
      </c>
      <c r="M205" s="294">
        <v>0</v>
      </c>
      <c r="N205" s="294">
        <v>0</v>
      </c>
      <c r="O205" s="294"/>
      <c r="P205" s="294"/>
      <c r="Q205" s="294"/>
      <c r="R205" s="294">
        <v>3</v>
      </c>
      <c r="S205" s="294"/>
      <c r="T205" s="294"/>
      <c r="U205" s="296">
        <v>0</v>
      </c>
      <c r="V205" s="296">
        <v>0</v>
      </c>
      <c r="W205" s="296"/>
      <c r="X205" s="294"/>
      <c r="Y205" s="294"/>
      <c r="Z205" s="294"/>
      <c r="AA205" s="294"/>
      <c r="AB205" s="294"/>
      <c r="AC205" s="294">
        <v>0</v>
      </c>
      <c r="AD205" s="294">
        <v>8</v>
      </c>
      <c r="AE205" s="294">
        <f t="shared" si="27"/>
        <v>168</v>
      </c>
    </row>
    <row r="206" spans="1:31">
      <c r="A206" s="287">
        <v>12</v>
      </c>
      <c r="B206" s="288">
        <v>20</v>
      </c>
      <c r="C206" s="299">
        <v>140</v>
      </c>
      <c r="D206" s="289" t="s">
        <v>720</v>
      </c>
      <c r="E206" s="289"/>
      <c r="F206" s="298">
        <v>889</v>
      </c>
      <c r="G206" s="289" t="s">
        <v>33</v>
      </c>
      <c r="H206" s="290">
        <v>417</v>
      </c>
      <c r="I206" s="294">
        <v>33</v>
      </c>
      <c r="J206" s="294">
        <v>116</v>
      </c>
      <c r="K206" s="294">
        <v>177</v>
      </c>
      <c r="L206" s="294">
        <v>7</v>
      </c>
      <c r="M206" s="294">
        <v>4</v>
      </c>
      <c r="N206" s="294">
        <v>0</v>
      </c>
      <c r="O206" s="294"/>
      <c r="P206" s="294"/>
      <c r="Q206" s="294"/>
      <c r="R206" s="294">
        <v>1</v>
      </c>
      <c r="S206" s="294"/>
      <c r="T206" s="294"/>
      <c r="U206" s="296">
        <v>1</v>
      </c>
      <c r="V206" s="296">
        <v>0</v>
      </c>
      <c r="W206" s="296"/>
      <c r="X206" s="294"/>
      <c r="Y206" s="294"/>
      <c r="Z206" s="294"/>
      <c r="AA206" s="294"/>
      <c r="AB206" s="294"/>
      <c r="AC206" s="294">
        <v>0</v>
      </c>
      <c r="AD206" s="294">
        <v>3</v>
      </c>
      <c r="AE206" s="294">
        <f t="shared" si="27"/>
        <v>342</v>
      </c>
    </row>
    <row r="207" spans="1:31">
      <c r="A207" s="287">
        <v>13</v>
      </c>
      <c r="B207" s="288">
        <v>20</v>
      </c>
      <c r="C207" s="299">
        <v>140</v>
      </c>
      <c r="D207" s="289" t="s">
        <v>720</v>
      </c>
      <c r="E207" s="289"/>
      <c r="F207" s="298">
        <v>889</v>
      </c>
      <c r="G207" s="289" t="s">
        <v>34</v>
      </c>
      <c r="H207" s="290">
        <v>416</v>
      </c>
      <c r="I207" s="294">
        <v>26</v>
      </c>
      <c r="J207" s="294">
        <v>99</v>
      </c>
      <c r="K207" s="294">
        <v>194</v>
      </c>
      <c r="L207" s="294">
        <v>11</v>
      </c>
      <c r="M207" s="294">
        <v>3</v>
      </c>
      <c r="N207" s="294">
        <v>0</v>
      </c>
      <c r="O207" s="294"/>
      <c r="P207" s="294"/>
      <c r="Q207" s="294"/>
      <c r="R207" s="294">
        <v>2</v>
      </c>
      <c r="S207" s="294"/>
      <c r="T207" s="294"/>
      <c r="U207" s="296">
        <v>0</v>
      </c>
      <c r="V207" s="296">
        <v>0</v>
      </c>
      <c r="W207" s="296"/>
      <c r="X207" s="294"/>
      <c r="Y207" s="294"/>
      <c r="Z207" s="294"/>
      <c r="AA207" s="294"/>
      <c r="AB207" s="294"/>
      <c r="AC207" s="294">
        <v>0</v>
      </c>
      <c r="AD207" s="294">
        <v>4</v>
      </c>
      <c r="AE207" s="294">
        <f t="shared" si="27"/>
        <v>339</v>
      </c>
    </row>
    <row r="208" spans="1:31">
      <c r="A208" s="287">
        <v>14</v>
      </c>
      <c r="B208" s="288">
        <v>20</v>
      </c>
      <c r="C208" s="299">
        <v>140</v>
      </c>
      <c r="D208" s="289" t="s">
        <v>720</v>
      </c>
      <c r="E208" s="289"/>
      <c r="F208" s="298">
        <v>890</v>
      </c>
      <c r="G208" s="289" t="s">
        <v>33</v>
      </c>
      <c r="H208" s="290">
        <v>103</v>
      </c>
      <c r="I208" s="294">
        <v>34</v>
      </c>
      <c r="J208" s="294">
        <v>9</v>
      </c>
      <c r="K208" s="294">
        <v>5</v>
      </c>
      <c r="L208" s="294">
        <v>7</v>
      </c>
      <c r="M208" s="294">
        <v>0</v>
      </c>
      <c r="N208" s="294">
        <v>0</v>
      </c>
      <c r="O208" s="294"/>
      <c r="P208" s="294"/>
      <c r="Q208" s="294"/>
      <c r="R208" s="294">
        <v>3</v>
      </c>
      <c r="S208" s="294"/>
      <c r="T208" s="294"/>
      <c r="U208" s="296">
        <v>2</v>
      </c>
      <c r="V208" s="296">
        <v>0</v>
      </c>
      <c r="W208" s="296"/>
      <c r="X208" s="294"/>
      <c r="Y208" s="294"/>
      <c r="Z208" s="294"/>
      <c r="AA208" s="294"/>
      <c r="AB208" s="294"/>
      <c r="AC208" s="294">
        <v>0</v>
      </c>
      <c r="AD208" s="294">
        <v>1</v>
      </c>
      <c r="AE208" s="294">
        <f t="shared" si="27"/>
        <v>61</v>
      </c>
    </row>
    <row r="209" spans="1:31">
      <c r="C209" s="300" t="s">
        <v>65</v>
      </c>
      <c r="D209" s="688" t="s">
        <v>66</v>
      </c>
      <c r="E209" s="688"/>
      <c r="F209" s="564"/>
      <c r="G209" s="564"/>
      <c r="H209" s="302">
        <f t="shared" ref="H209:AE209" si="28">SUM(H195:H208)</f>
        <v>6929</v>
      </c>
      <c r="I209" s="302">
        <f>SUM(I195:I208)</f>
        <v>1119</v>
      </c>
      <c r="J209" s="302">
        <f t="shared" si="28"/>
        <v>1902</v>
      </c>
      <c r="K209" s="302">
        <f t="shared" si="28"/>
        <v>907</v>
      </c>
      <c r="L209" s="302">
        <f t="shared" si="28"/>
        <v>456</v>
      </c>
      <c r="M209" s="302">
        <f t="shared" si="28"/>
        <v>29</v>
      </c>
      <c r="N209" s="302">
        <f t="shared" si="28"/>
        <v>6</v>
      </c>
      <c r="O209" s="302">
        <f t="shared" si="28"/>
        <v>0</v>
      </c>
      <c r="P209" s="302">
        <f t="shared" si="28"/>
        <v>0</v>
      </c>
      <c r="Q209" s="302">
        <f t="shared" si="28"/>
        <v>0</v>
      </c>
      <c r="R209" s="302">
        <f t="shared" si="28"/>
        <v>475</v>
      </c>
      <c r="S209" s="302">
        <f t="shared" si="28"/>
        <v>0</v>
      </c>
      <c r="T209" s="302">
        <f t="shared" si="28"/>
        <v>0</v>
      </c>
      <c r="U209" s="302">
        <f t="shared" si="28"/>
        <v>170</v>
      </c>
      <c r="V209" s="302">
        <f t="shared" si="28"/>
        <v>0</v>
      </c>
      <c r="W209" s="302">
        <f t="shared" si="28"/>
        <v>0</v>
      </c>
      <c r="X209" s="302">
        <f t="shared" si="28"/>
        <v>0</v>
      </c>
      <c r="Y209" s="302">
        <f t="shared" si="28"/>
        <v>0</v>
      </c>
      <c r="Z209" s="302">
        <f t="shared" si="28"/>
        <v>0</v>
      </c>
      <c r="AA209" s="302">
        <f t="shared" si="28"/>
        <v>0</v>
      </c>
      <c r="AB209" s="302">
        <f t="shared" si="28"/>
        <v>0</v>
      </c>
      <c r="AC209" s="302">
        <f t="shared" si="28"/>
        <v>0</v>
      </c>
      <c r="AD209" s="302">
        <f t="shared" si="28"/>
        <v>99</v>
      </c>
      <c r="AE209" s="302">
        <f t="shared" si="28"/>
        <v>5163</v>
      </c>
    </row>
    <row r="210" spans="1:31">
      <c r="F210" s="297"/>
      <c r="G210" s="297"/>
      <c r="U210" s="286">
        <f>U209/2</f>
        <v>85</v>
      </c>
    </row>
    <row r="211" spans="1:31">
      <c r="C211" s="300" t="s">
        <v>67</v>
      </c>
      <c r="D211" s="689" t="s">
        <v>68</v>
      </c>
      <c r="E211" s="690"/>
      <c r="F211" s="690"/>
      <c r="G211" s="691"/>
      <c r="H211" s="493" t="s">
        <v>8</v>
      </c>
      <c r="I211" s="571" t="s">
        <v>9</v>
      </c>
      <c r="J211" s="571" t="s">
        <v>10</v>
      </c>
      <c r="K211" s="571" t="s">
        <v>11</v>
      </c>
      <c r="L211" s="571" t="s">
        <v>12</v>
      </c>
      <c r="M211" s="571" t="s">
        <v>13</v>
      </c>
      <c r="N211" s="571" t="s">
        <v>14</v>
      </c>
      <c r="O211" s="571" t="s">
        <v>15</v>
      </c>
      <c r="P211" s="571" t="s">
        <v>16</v>
      </c>
      <c r="Q211" s="571" t="s">
        <v>17</v>
      </c>
      <c r="R211" s="571" t="s">
        <v>18</v>
      </c>
      <c r="S211" s="571" t="s">
        <v>19</v>
      </c>
      <c r="T211" s="571" t="s">
        <v>20</v>
      </c>
      <c r="U211" s="571" t="s">
        <v>24</v>
      </c>
      <c r="V211" s="571" t="s">
        <v>25</v>
      </c>
      <c r="W211" s="571" t="s">
        <v>26</v>
      </c>
      <c r="X211" s="571" t="s">
        <v>27</v>
      </c>
      <c r="Y211" s="571" t="s">
        <v>28</v>
      </c>
      <c r="Z211" s="571" t="s">
        <v>29</v>
      </c>
      <c r="AA211" s="571" t="s">
        <v>30</v>
      </c>
      <c r="AB211" s="571" t="s">
        <v>31</v>
      </c>
    </row>
    <row r="212" spans="1:31">
      <c r="D212" s="692"/>
      <c r="E212" s="693"/>
      <c r="F212" s="693"/>
      <c r="G212" s="694"/>
      <c r="H212" s="294">
        <f>H209</f>
        <v>6929</v>
      </c>
      <c r="I212" s="294">
        <f>I209+85</f>
        <v>1204</v>
      </c>
      <c r="J212" s="294">
        <f>J209</f>
        <v>1902</v>
      </c>
      <c r="K212" s="294">
        <f>K209+85</f>
        <v>992</v>
      </c>
      <c r="L212" s="294">
        <f>L209</f>
        <v>456</v>
      </c>
      <c r="M212" s="294">
        <f t="shared" ref="M212:T212" si="29">M209</f>
        <v>29</v>
      </c>
      <c r="N212" s="294">
        <f t="shared" si="29"/>
        <v>6</v>
      </c>
      <c r="O212" s="294">
        <f t="shared" si="29"/>
        <v>0</v>
      </c>
      <c r="P212" s="294">
        <f t="shared" si="29"/>
        <v>0</v>
      </c>
      <c r="Q212" s="294">
        <f t="shared" si="29"/>
        <v>0</v>
      </c>
      <c r="R212" s="294">
        <f t="shared" si="29"/>
        <v>475</v>
      </c>
      <c r="S212" s="294">
        <f t="shared" si="29"/>
        <v>0</v>
      </c>
      <c r="T212" s="294">
        <f t="shared" si="29"/>
        <v>0</v>
      </c>
      <c r="U212" s="294">
        <f>X195</f>
        <v>0</v>
      </c>
      <c r="V212" s="294">
        <f>Y195</f>
        <v>0</v>
      </c>
      <c r="W212" s="294">
        <f>Z195</f>
        <v>0</v>
      </c>
      <c r="X212" s="294">
        <f>AA195</f>
        <v>0</v>
      </c>
      <c r="Y212" s="294">
        <f>AB195</f>
        <v>0</v>
      </c>
      <c r="Z212" s="294">
        <f>AC209</f>
        <v>0</v>
      </c>
      <c r="AA212" s="294">
        <f>AD209</f>
        <v>99</v>
      </c>
      <c r="AB212" s="294">
        <f>SUM(I212:AA212)</f>
        <v>5163</v>
      </c>
    </row>
    <row r="213" spans="1:31">
      <c r="F213" s="297"/>
      <c r="G213" s="297"/>
    </row>
    <row r="214" spans="1:31" ht="34.5" customHeight="1">
      <c r="C214" s="300" t="s">
        <v>69</v>
      </c>
      <c r="D214" s="695" t="s">
        <v>70</v>
      </c>
      <c r="E214" s="695"/>
      <c r="F214" s="695"/>
      <c r="G214" s="695"/>
      <c r="H214" s="493" t="s">
        <v>8</v>
      </c>
      <c r="I214" s="751" t="s">
        <v>71</v>
      </c>
      <c r="J214" s="751"/>
      <c r="K214" s="620" t="s">
        <v>10</v>
      </c>
      <c r="L214" s="621" t="s">
        <v>12</v>
      </c>
      <c r="M214" s="571" t="s">
        <v>13</v>
      </c>
      <c r="N214" s="571" t="s">
        <v>14</v>
      </c>
      <c r="O214" s="571" t="s">
        <v>15</v>
      </c>
      <c r="P214" s="571" t="s">
        <v>16</v>
      </c>
      <c r="Q214" s="571" t="s">
        <v>17</v>
      </c>
      <c r="R214" s="571" t="s">
        <v>18</v>
      </c>
      <c r="S214" s="571" t="s">
        <v>19</v>
      </c>
      <c r="T214" s="571" t="s">
        <v>20</v>
      </c>
      <c r="U214" s="571" t="s">
        <v>24</v>
      </c>
      <c r="V214" s="571" t="s">
        <v>25</v>
      </c>
      <c r="W214" s="571" t="s">
        <v>26</v>
      </c>
      <c r="X214" s="571" t="s">
        <v>27</v>
      </c>
      <c r="Y214" s="571" t="s">
        <v>28</v>
      </c>
      <c r="Z214" s="571" t="s">
        <v>29</v>
      </c>
      <c r="AA214" s="571" t="s">
        <v>30</v>
      </c>
      <c r="AB214" s="571" t="s">
        <v>31</v>
      </c>
    </row>
    <row r="215" spans="1:31">
      <c r="D215" s="695"/>
      <c r="E215" s="695"/>
      <c r="F215" s="695"/>
      <c r="G215" s="695"/>
      <c r="H215" s="294">
        <f>H209</f>
        <v>6929</v>
      </c>
      <c r="I215" s="697">
        <f>I212+K212</f>
        <v>2196</v>
      </c>
      <c r="J215" s="697"/>
      <c r="K215" s="46">
        <f>J212</f>
        <v>1902</v>
      </c>
      <c r="L215" s="354">
        <f>L212</f>
        <v>456</v>
      </c>
      <c r="M215" s="294">
        <f>M212</f>
        <v>29</v>
      </c>
      <c r="N215" s="294">
        <f t="shared" ref="N215:R215" si="30">N212</f>
        <v>6</v>
      </c>
      <c r="O215" s="294" t="s">
        <v>799</v>
      </c>
      <c r="P215" s="294" t="s">
        <v>799</v>
      </c>
      <c r="Q215" s="294" t="s">
        <v>799</v>
      </c>
      <c r="R215" s="294">
        <f t="shared" si="30"/>
        <v>475</v>
      </c>
      <c r="S215" s="294" t="s">
        <v>799</v>
      </c>
      <c r="T215" s="294" t="s">
        <v>799</v>
      </c>
      <c r="U215" s="294" t="s">
        <v>799</v>
      </c>
      <c r="V215" s="294" t="s">
        <v>799</v>
      </c>
      <c r="W215" s="294" t="s">
        <v>799</v>
      </c>
      <c r="X215" s="294" t="s">
        <v>799</v>
      </c>
      <c r="Y215" s="294" t="s">
        <v>799</v>
      </c>
      <c r="Z215" s="294">
        <f>Z212</f>
        <v>0</v>
      </c>
      <c r="AA215" s="294">
        <f>AA212</f>
        <v>99</v>
      </c>
      <c r="AB215" s="294">
        <f>SUM(I215:AA215)</f>
        <v>5163</v>
      </c>
    </row>
    <row r="218" spans="1:31">
      <c r="A218" s="611" t="s">
        <v>1</v>
      </c>
      <c r="B218" s="612" t="s">
        <v>2</v>
      </c>
      <c r="C218" s="613" t="s">
        <v>3</v>
      </c>
      <c r="D218" s="611" t="s">
        <v>4</v>
      </c>
      <c r="E218" s="611" t="s">
        <v>5</v>
      </c>
      <c r="F218" s="614" t="s">
        <v>6</v>
      </c>
      <c r="G218" s="614" t="s">
        <v>7</v>
      </c>
      <c r="H218" s="614" t="s">
        <v>8</v>
      </c>
      <c r="I218" s="571" t="s">
        <v>9</v>
      </c>
      <c r="J218" s="571" t="s">
        <v>10</v>
      </c>
      <c r="K218" s="571" t="s">
        <v>11</v>
      </c>
      <c r="L218" s="571" t="s">
        <v>12</v>
      </c>
      <c r="M218" s="571" t="s">
        <v>13</v>
      </c>
      <c r="N218" s="571" t="s">
        <v>14</v>
      </c>
      <c r="O218" s="571" t="s">
        <v>15</v>
      </c>
      <c r="P218" s="571" t="s">
        <v>16</v>
      </c>
      <c r="Q218" s="571" t="s">
        <v>17</v>
      </c>
      <c r="R218" s="571" t="s">
        <v>18</v>
      </c>
      <c r="S218" s="571" t="s">
        <v>19</v>
      </c>
      <c r="T218" s="571" t="s">
        <v>20</v>
      </c>
      <c r="U218" s="615" t="s">
        <v>21</v>
      </c>
      <c r="V218" s="615" t="s">
        <v>22</v>
      </c>
      <c r="W218" s="615" t="s">
        <v>23</v>
      </c>
      <c r="X218" s="571" t="s">
        <v>24</v>
      </c>
      <c r="Y218" s="571" t="s">
        <v>25</v>
      </c>
      <c r="Z218" s="571" t="s">
        <v>26</v>
      </c>
      <c r="AA218" s="571" t="s">
        <v>27</v>
      </c>
      <c r="AB218" s="571" t="s">
        <v>28</v>
      </c>
      <c r="AC218" s="571" t="s">
        <v>29</v>
      </c>
      <c r="AD218" s="571" t="s">
        <v>30</v>
      </c>
      <c r="AE218" s="571" t="s">
        <v>31</v>
      </c>
    </row>
    <row r="219" spans="1:31">
      <c r="A219" s="287">
        <v>1</v>
      </c>
      <c r="B219" s="288">
        <v>1</v>
      </c>
      <c r="C219" s="299">
        <v>557</v>
      </c>
      <c r="D219" s="289" t="s">
        <v>76</v>
      </c>
      <c r="E219" s="289"/>
      <c r="F219" s="298">
        <v>2394</v>
      </c>
      <c r="G219" s="289" t="s">
        <v>33</v>
      </c>
      <c r="H219" s="290">
        <v>611</v>
      </c>
      <c r="I219" s="294">
        <v>18</v>
      </c>
      <c r="J219" s="294">
        <v>76</v>
      </c>
      <c r="K219" s="294">
        <v>90</v>
      </c>
      <c r="L219" s="294">
        <v>11</v>
      </c>
      <c r="M219" s="294">
        <v>169</v>
      </c>
      <c r="N219" s="294">
        <v>0</v>
      </c>
      <c r="O219" s="294"/>
      <c r="P219" s="294">
        <v>3</v>
      </c>
      <c r="Q219" s="294">
        <v>0</v>
      </c>
      <c r="R219" s="294">
        <v>16</v>
      </c>
      <c r="S219" s="294"/>
      <c r="T219" s="294">
        <v>9</v>
      </c>
      <c r="U219" s="296">
        <v>11</v>
      </c>
      <c r="V219" s="296">
        <v>4</v>
      </c>
      <c r="W219" s="296"/>
      <c r="X219" s="294">
        <v>15</v>
      </c>
      <c r="Y219" s="294"/>
      <c r="Z219" s="294"/>
      <c r="AA219" s="294"/>
      <c r="AB219" s="294"/>
      <c r="AC219" s="294">
        <v>0</v>
      </c>
      <c r="AD219" s="294">
        <v>10</v>
      </c>
      <c r="AE219" s="294">
        <f t="shared" ref="AE219:AE237" si="31">SUM(I219:AD219)</f>
        <v>432</v>
      </c>
    </row>
    <row r="220" spans="1:31">
      <c r="A220" s="287">
        <v>2</v>
      </c>
      <c r="B220" s="288">
        <v>2</v>
      </c>
      <c r="C220" s="299">
        <v>557</v>
      </c>
      <c r="D220" s="289" t="s">
        <v>76</v>
      </c>
      <c r="E220" s="289"/>
      <c r="F220" s="298">
        <v>2394</v>
      </c>
      <c r="G220" s="289" t="s">
        <v>34</v>
      </c>
      <c r="H220" s="290">
        <v>611</v>
      </c>
      <c r="I220" s="294">
        <v>17</v>
      </c>
      <c r="J220" s="294">
        <v>100</v>
      </c>
      <c r="K220" s="294">
        <v>82</v>
      </c>
      <c r="L220" s="294">
        <v>5</v>
      </c>
      <c r="M220" s="294">
        <v>151</v>
      </c>
      <c r="N220" s="294">
        <v>0</v>
      </c>
      <c r="O220" s="294"/>
      <c r="P220" s="294">
        <v>5</v>
      </c>
      <c r="Q220" s="294">
        <v>0</v>
      </c>
      <c r="R220" s="294">
        <v>15</v>
      </c>
      <c r="S220" s="294"/>
      <c r="T220" s="294">
        <v>19</v>
      </c>
      <c r="U220" s="296">
        <v>13</v>
      </c>
      <c r="V220" s="296">
        <v>1</v>
      </c>
      <c r="W220" s="296"/>
      <c r="X220" s="294">
        <v>16</v>
      </c>
      <c r="Y220" s="294"/>
      <c r="Z220" s="294"/>
      <c r="AA220" s="294"/>
      <c r="AB220" s="294"/>
      <c r="AC220" s="294">
        <v>0</v>
      </c>
      <c r="AD220" s="294">
        <v>13</v>
      </c>
      <c r="AE220" s="294">
        <f t="shared" si="31"/>
        <v>437</v>
      </c>
    </row>
    <row r="221" spans="1:31">
      <c r="A221" s="287">
        <v>3</v>
      </c>
      <c r="B221" s="288">
        <v>3</v>
      </c>
      <c r="C221" s="299">
        <v>557</v>
      </c>
      <c r="D221" s="289" t="s">
        <v>76</v>
      </c>
      <c r="E221" s="289"/>
      <c r="F221" s="298">
        <v>2395</v>
      </c>
      <c r="G221" s="289" t="s">
        <v>33</v>
      </c>
      <c r="H221" s="290">
        <v>425</v>
      </c>
      <c r="I221" s="294">
        <v>13</v>
      </c>
      <c r="J221" s="294">
        <v>71</v>
      </c>
      <c r="K221" s="294">
        <v>58</v>
      </c>
      <c r="L221" s="294">
        <v>6</v>
      </c>
      <c r="M221" s="294">
        <v>79</v>
      </c>
      <c r="N221" s="294">
        <v>1</v>
      </c>
      <c r="O221" s="294"/>
      <c r="P221" s="294">
        <v>2</v>
      </c>
      <c r="Q221" s="294">
        <v>0</v>
      </c>
      <c r="R221" s="294">
        <v>18</v>
      </c>
      <c r="S221" s="294"/>
      <c r="T221" s="294">
        <v>20</v>
      </c>
      <c r="U221" s="296">
        <v>8</v>
      </c>
      <c r="V221" s="296">
        <v>5</v>
      </c>
      <c r="W221" s="296"/>
      <c r="X221" s="294">
        <v>11</v>
      </c>
      <c r="Y221" s="294"/>
      <c r="Z221" s="294"/>
      <c r="AA221" s="294"/>
      <c r="AB221" s="294"/>
      <c r="AC221" s="294">
        <v>0</v>
      </c>
      <c r="AD221" s="294">
        <v>6</v>
      </c>
      <c r="AE221" s="294">
        <f t="shared" si="31"/>
        <v>298</v>
      </c>
    </row>
    <row r="222" spans="1:31">
      <c r="A222" s="287">
        <v>4</v>
      </c>
      <c r="B222" s="288">
        <v>4</v>
      </c>
      <c r="C222" s="299">
        <v>557</v>
      </c>
      <c r="D222" s="289" t="s">
        <v>76</v>
      </c>
      <c r="E222" s="289"/>
      <c r="F222" s="298">
        <v>2395</v>
      </c>
      <c r="G222" s="289" t="s">
        <v>34</v>
      </c>
      <c r="H222" s="290">
        <v>424</v>
      </c>
      <c r="I222" s="294">
        <v>13</v>
      </c>
      <c r="J222" s="294">
        <v>97</v>
      </c>
      <c r="K222" s="294">
        <v>65</v>
      </c>
      <c r="L222" s="294">
        <v>3</v>
      </c>
      <c r="M222" s="294">
        <v>90</v>
      </c>
      <c r="N222" s="294">
        <v>0</v>
      </c>
      <c r="O222" s="294"/>
      <c r="P222" s="294">
        <v>1</v>
      </c>
      <c r="Q222" s="294">
        <v>0</v>
      </c>
      <c r="R222" s="294">
        <v>16</v>
      </c>
      <c r="S222" s="294"/>
      <c r="T222" s="294">
        <v>22</v>
      </c>
      <c r="U222" s="296">
        <v>5</v>
      </c>
      <c r="V222" s="296">
        <v>1</v>
      </c>
      <c r="W222" s="296"/>
      <c r="X222" s="294">
        <v>14</v>
      </c>
      <c r="Y222" s="294"/>
      <c r="Z222" s="294"/>
      <c r="AA222" s="294"/>
      <c r="AB222" s="294"/>
      <c r="AC222" s="294">
        <v>0</v>
      </c>
      <c r="AD222" s="294">
        <v>10</v>
      </c>
      <c r="AE222" s="294">
        <f t="shared" si="31"/>
        <v>337</v>
      </c>
    </row>
    <row r="223" spans="1:31">
      <c r="A223" s="287">
        <v>5</v>
      </c>
      <c r="B223" s="288">
        <v>5</v>
      </c>
      <c r="C223" s="299">
        <v>557</v>
      </c>
      <c r="D223" s="289" t="s">
        <v>76</v>
      </c>
      <c r="E223" s="289"/>
      <c r="F223" s="298">
        <v>2396</v>
      </c>
      <c r="G223" s="289" t="s">
        <v>33</v>
      </c>
      <c r="H223" s="290">
        <v>709</v>
      </c>
      <c r="I223" s="294">
        <v>8</v>
      </c>
      <c r="J223" s="294">
        <v>153</v>
      </c>
      <c r="K223" s="294">
        <v>99</v>
      </c>
      <c r="L223" s="294">
        <v>3</v>
      </c>
      <c r="M223" s="294">
        <v>139</v>
      </c>
      <c r="N223" s="294">
        <v>0</v>
      </c>
      <c r="O223" s="294"/>
      <c r="P223" s="294">
        <v>1</v>
      </c>
      <c r="Q223" s="294">
        <v>0</v>
      </c>
      <c r="R223" s="294">
        <v>33</v>
      </c>
      <c r="S223" s="294"/>
      <c r="T223" s="294">
        <v>28</v>
      </c>
      <c r="U223" s="296">
        <v>4</v>
      </c>
      <c r="V223" s="296">
        <v>7</v>
      </c>
      <c r="W223" s="296"/>
      <c r="X223" s="294">
        <v>44</v>
      </c>
      <c r="Y223" s="294"/>
      <c r="Z223" s="294"/>
      <c r="AA223" s="294"/>
      <c r="AB223" s="294"/>
      <c r="AC223" s="294">
        <v>0</v>
      </c>
      <c r="AD223" s="294">
        <v>5</v>
      </c>
      <c r="AE223" s="294">
        <f t="shared" si="31"/>
        <v>524</v>
      </c>
    </row>
    <row r="224" spans="1:31">
      <c r="A224" s="287">
        <v>6</v>
      </c>
      <c r="B224" s="288">
        <v>6</v>
      </c>
      <c r="C224" s="299">
        <v>557</v>
      </c>
      <c r="D224" s="289" t="s">
        <v>76</v>
      </c>
      <c r="E224" s="289"/>
      <c r="F224" s="298">
        <v>2397</v>
      </c>
      <c r="G224" s="289" t="s">
        <v>33</v>
      </c>
      <c r="H224" s="290">
        <v>434</v>
      </c>
      <c r="I224" s="294">
        <v>11</v>
      </c>
      <c r="J224" s="294">
        <v>104</v>
      </c>
      <c r="K224" s="294">
        <v>65</v>
      </c>
      <c r="L224" s="294">
        <v>2</v>
      </c>
      <c r="M224" s="294">
        <v>98</v>
      </c>
      <c r="N224" s="294">
        <v>0</v>
      </c>
      <c r="O224" s="294"/>
      <c r="P224" s="294">
        <v>1</v>
      </c>
      <c r="Q224" s="294">
        <v>1</v>
      </c>
      <c r="R224" s="294">
        <v>20</v>
      </c>
      <c r="S224" s="294"/>
      <c r="T224" s="294">
        <v>11</v>
      </c>
      <c r="U224" s="296">
        <v>8</v>
      </c>
      <c r="V224" s="296">
        <v>2</v>
      </c>
      <c r="W224" s="296"/>
      <c r="X224" s="294">
        <v>18</v>
      </c>
      <c r="Y224" s="294"/>
      <c r="Z224" s="294"/>
      <c r="AA224" s="294"/>
      <c r="AB224" s="294"/>
      <c r="AC224" s="294">
        <v>0</v>
      </c>
      <c r="AD224" s="294">
        <v>5</v>
      </c>
      <c r="AE224" s="294">
        <f t="shared" si="31"/>
        <v>346</v>
      </c>
    </row>
    <row r="225" spans="1:31">
      <c r="A225" s="287">
        <v>7</v>
      </c>
      <c r="B225" s="288">
        <v>7</v>
      </c>
      <c r="C225" s="299">
        <v>557</v>
      </c>
      <c r="D225" s="289" t="s">
        <v>76</v>
      </c>
      <c r="E225" s="289"/>
      <c r="F225" s="298">
        <v>2397</v>
      </c>
      <c r="G225" s="289" t="s">
        <v>34</v>
      </c>
      <c r="H225" s="290">
        <v>433</v>
      </c>
      <c r="I225" s="294">
        <v>14</v>
      </c>
      <c r="J225" s="294">
        <v>110</v>
      </c>
      <c r="K225" s="294">
        <v>62</v>
      </c>
      <c r="L225" s="294">
        <v>7</v>
      </c>
      <c r="M225" s="294">
        <v>85</v>
      </c>
      <c r="N225" s="294">
        <v>0</v>
      </c>
      <c r="O225" s="294"/>
      <c r="P225" s="294">
        <v>0</v>
      </c>
      <c r="Q225" s="294">
        <v>0</v>
      </c>
      <c r="R225" s="294">
        <v>18</v>
      </c>
      <c r="S225" s="294"/>
      <c r="T225" s="294">
        <v>13</v>
      </c>
      <c r="U225" s="296">
        <v>4</v>
      </c>
      <c r="V225" s="296">
        <v>2</v>
      </c>
      <c r="W225" s="296"/>
      <c r="X225" s="294">
        <v>13</v>
      </c>
      <c r="Y225" s="294"/>
      <c r="Z225" s="294"/>
      <c r="AA225" s="294"/>
      <c r="AB225" s="294"/>
      <c r="AC225" s="294">
        <v>0</v>
      </c>
      <c r="AD225" s="294">
        <v>8</v>
      </c>
      <c r="AE225" s="294">
        <f t="shared" si="31"/>
        <v>336</v>
      </c>
    </row>
    <row r="226" spans="1:31">
      <c r="A226" s="287">
        <v>8</v>
      </c>
      <c r="B226" s="288">
        <v>8</v>
      </c>
      <c r="C226" s="299">
        <v>557</v>
      </c>
      <c r="D226" s="289" t="s">
        <v>76</v>
      </c>
      <c r="E226" s="289"/>
      <c r="F226" s="298">
        <v>2398</v>
      </c>
      <c r="G226" s="289" t="s">
        <v>33</v>
      </c>
      <c r="H226" s="290">
        <v>404</v>
      </c>
      <c r="I226" s="294">
        <v>6</v>
      </c>
      <c r="J226" s="294">
        <v>84</v>
      </c>
      <c r="K226" s="294">
        <v>56</v>
      </c>
      <c r="L226" s="294">
        <v>0</v>
      </c>
      <c r="M226" s="294">
        <v>104</v>
      </c>
      <c r="N226" s="294">
        <v>0</v>
      </c>
      <c r="O226" s="294"/>
      <c r="P226" s="294">
        <v>5</v>
      </c>
      <c r="Q226" s="294">
        <v>1</v>
      </c>
      <c r="R226" s="294">
        <v>29</v>
      </c>
      <c r="S226" s="294"/>
      <c r="T226" s="294">
        <v>15</v>
      </c>
      <c r="U226" s="296">
        <v>3</v>
      </c>
      <c r="V226" s="296">
        <v>3</v>
      </c>
      <c r="W226" s="296"/>
      <c r="X226" s="294">
        <v>7</v>
      </c>
      <c r="Y226" s="294"/>
      <c r="Z226" s="294"/>
      <c r="AA226" s="294"/>
      <c r="AB226" s="294"/>
      <c r="AC226" s="294">
        <v>0</v>
      </c>
      <c r="AD226" s="294">
        <v>7</v>
      </c>
      <c r="AE226" s="294">
        <f t="shared" si="31"/>
        <v>320</v>
      </c>
    </row>
    <row r="227" spans="1:31">
      <c r="A227" s="287">
        <v>9</v>
      </c>
      <c r="B227" s="288">
        <v>9</v>
      </c>
      <c r="C227" s="299">
        <v>557</v>
      </c>
      <c r="D227" s="289" t="s">
        <v>76</v>
      </c>
      <c r="E227" s="289"/>
      <c r="F227" s="298">
        <v>2398</v>
      </c>
      <c r="G227" s="289" t="s">
        <v>34</v>
      </c>
      <c r="H227" s="290">
        <v>403</v>
      </c>
      <c r="I227" s="294">
        <v>10</v>
      </c>
      <c r="J227" s="294">
        <v>91</v>
      </c>
      <c r="K227" s="294">
        <v>62</v>
      </c>
      <c r="L227" s="294">
        <v>2</v>
      </c>
      <c r="M227" s="294">
        <v>86</v>
      </c>
      <c r="N227" s="294">
        <v>0</v>
      </c>
      <c r="O227" s="294"/>
      <c r="P227" s="294">
        <v>2</v>
      </c>
      <c r="Q227" s="294">
        <v>1</v>
      </c>
      <c r="R227" s="294">
        <v>22</v>
      </c>
      <c r="S227" s="294"/>
      <c r="T227" s="294">
        <v>14</v>
      </c>
      <c r="U227" s="296">
        <v>5</v>
      </c>
      <c r="V227" s="296">
        <v>4</v>
      </c>
      <c r="W227" s="296"/>
      <c r="X227" s="294">
        <v>12</v>
      </c>
      <c r="Y227" s="294"/>
      <c r="Z227" s="294"/>
      <c r="AA227" s="294"/>
      <c r="AB227" s="294"/>
      <c r="AC227" s="294">
        <v>0</v>
      </c>
      <c r="AD227" s="294">
        <v>11</v>
      </c>
      <c r="AE227" s="294">
        <f t="shared" si="31"/>
        <v>322</v>
      </c>
    </row>
    <row r="228" spans="1:31">
      <c r="A228" s="287">
        <v>10</v>
      </c>
      <c r="B228" s="288">
        <v>10</v>
      </c>
      <c r="C228" s="299">
        <v>557</v>
      </c>
      <c r="D228" s="289" t="s">
        <v>76</v>
      </c>
      <c r="E228" s="289"/>
      <c r="F228" s="298">
        <v>2399</v>
      </c>
      <c r="G228" s="289" t="s">
        <v>33</v>
      </c>
      <c r="H228" s="290">
        <v>662</v>
      </c>
      <c r="I228" s="294">
        <v>26</v>
      </c>
      <c r="J228" s="294">
        <v>123</v>
      </c>
      <c r="K228" s="294">
        <v>116</v>
      </c>
      <c r="L228" s="294">
        <v>5</v>
      </c>
      <c r="M228" s="294">
        <v>99</v>
      </c>
      <c r="N228" s="294">
        <v>0</v>
      </c>
      <c r="O228" s="294"/>
      <c r="P228" s="294">
        <v>3</v>
      </c>
      <c r="Q228" s="294">
        <v>1</v>
      </c>
      <c r="R228" s="294">
        <v>33</v>
      </c>
      <c r="S228" s="294"/>
      <c r="T228" s="294">
        <v>36</v>
      </c>
      <c r="U228" s="296">
        <v>0</v>
      </c>
      <c r="V228" s="296">
        <v>0</v>
      </c>
      <c r="W228" s="296"/>
      <c r="X228" s="294">
        <v>53</v>
      </c>
      <c r="Y228" s="294"/>
      <c r="Z228" s="294"/>
      <c r="AA228" s="294"/>
      <c r="AB228" s="294"/>
      <c r="AC228" s="294">
        <v>0</v>
      </c>
      <c r="AD228" s="294">
        <v>11</v>
      </c>
      <c r="AE228" s="294">
        <f t="shared" si="31"/>
        <v>506</v>
      </c>
    </row>
    <row r="229" spans="1:31">
      <c r="A229" s="287">
        <v>11</v>
      </c>
      <c r="B229" s="288">
        <v>11</v>
      </c>
      <c r="C229" s="299">
        <v>557</v>
      </c>
      <c r="D229" s="289" t="s">
        <v>76</v>
      </c>
      <c r="E229" s="289"/>
      <c r="F229" s="298">
        <v>2400</v>
      </c>
      <c r="G229" s="289" t="s">
        <v>33</v>
      </c>
      <c r="H229" s="290">
        <v>731</v>
      </c>
      <c r="I229" s="294">
        <v>19</v>
      </c>
      <c r="J229" s="294">
        <v>121</v>
      </c>
      <c r="K229" s="294">
        <v>103</v>
      </c>
      <c r="L229" s="294">
        <v>5</v>
      </c>
      <c r="M229" s="294">
        <v>169</v>
      </c>
      <c r="N229" s="294">
        <v>0</v>
      </c>
      <c r="O229" s="294"/>
      <c r="P229" s="294">
        <v>1</v>
      </c>
      <c r="Q229" s="294">
        <v>1</v>
      </c>
      <c r="R229" s="294">
        <v>33</v>
      </c>
      <c r="S229" s="294"/>
      <c r="T229" s="294">
        <v>36</v>
      </c>
      <c r="U229" s="296">
        <v>2</v>
      </c>
      <c r="V229" s="296">
        <v>2</v>
      </c>
      <c r="W229" s="296"/>
      <c r="X229" s="294">
        <v>25</v>
      </c>
      <c r="Y229" s="294"/>
      <c r="Z229" s="294"/>
      <c r="AA229" s="294"/>
      <c r="AB229" s="294"/>
      <c r="AC229" s="294">
        <v>0</v>
      </c>
      <c r="AD229" s="294">
        <v>18</v>
      </c>
      <c r="AE229" s="294">
        <f t="shared" si="31"/>
        <v>535</v>
      </c>
    </row>
    <row r="230" spans="1:31">
      <c r="A230" s="287">
        <v>12</v>
      </c>
      <c r="B230" s="288">
        <v>12</v>
      </c>
      <c r="C230" s="299">
        <v>557</v>
      </c>
      <c r="D230" s="289" t="s">
        <v>76</v>
      </c>
      <c r="E230" s="289"/>
      <c r="F230" s="298">
        <v>2401</v>
      </c>
      <c r="G230" s="289" t="s">
        <v>33</v>
      </c>
      <c r="H230" s="290">
        <v>637</v>
      </c>
      <c r="I230" s="294">
        <v>10</v>
      </c>
      <c r="J230" s="294">
        <v>121</v>
      </c>
      <c r="K230" s="294">
        <v>95</v>
      </c>
      <c r="L230" s="294">
        <v>7</v>
      </c>
      <c r="M230" s="294">
        <v>143</v>
      </c>
      <c r="N230" s="294">
        <v>0</v>
      </c>
      <c r="O230" s="294"/>
      <c r="P230" s="294">
        <v>1</v>
      </c>
      <c r="Q230" s="294">
        <v>1</v>
      </c>
      <c r="R230" s="294">
        <v>27</v>
      </c>
      <c r="S230" s="294"/>
      <c r="T230" s="294">
        <v>14</v>
      </c>
      <c r="U230" s="296">
        <v>0</v>
      </c>
      <c r="V230" s="296">
        <v>0</v>
      </c>
      <c r="W230" s="296"/>
      <c r="X230" s="294">
        <v>25</v>
      </c>
      <c r="Y230" s="294"/>
      <c r="Z230" s="294"/>
      <c r="AA230" s="294"/>
      <c r="AB230" s="294"/>
      <c r="AC230" s="294">
        <v>0</v>
      </c>
      <c r="AD230" s="294">
        <v>21</v>
      </c>
      <c r="AE230" s="294">
        <f t="shared" si="31"/>
        <v>465</v>
      </c>
    </row>
    <row r="231" spans="1:31">
      <c r="A231" s="287">
        <v>13</v>
      </c>
      <c r="B231" s="288">
        <v>13</v>
      </c>
      <c r="C231" s="299">
        <v>557</v>
      </c>
      <c r="D231" s="289" t="s">
        <v>76</v>
      </c>
      <c r="E231" s="289"/>
      <c r="F231" s="298">
        <v>2401</v>
      </c>
      <c r="G231" s="289" t="s">
        <v>34</v>
      </c>
      <c r="H231" s="290">
        <v>637</v>
      </c>
      <c r="I231" s="294">
        <v>13</v>
      </c>
      <c r="J231" s="294">
        <v>112</v>
      </c>
      <c r="K231" s="294">
        <v>113</v>
      </c>
      <c r="L231" s="294">
        <v>6</v>
      </c>
      <c r="M231" s="294">
        <v>133</v>
      </c>
      <c r="N231" s="294">
        <v>0</v>
      </c>
      <c r="O231" s="294"/>
      <c r="P231" s="294">
        <v>4</v>
      </c>
      <c r="Q231" s="294">
        <v>0</v>
      </c>
      <c r="R231" s="294">
        <v>27</v>
      </c>
      <c r="S231" s="294"/>
      <c r="T231" s="294">
        <v>22</v>
      </c>
      <c r="U231" s="296">
        <v>8</v>
      </c>
      <c r="V231" s="296">
        <v>3</v>
      </c>
      <c r="W231" s="296"/>
      <c r="X231" s="294">
        <v>17</v>
      </c>
      <c r="Y231" s="294"/>
      <c r="Z231" s="294"/>
      <c r="AA231" s="294"/>
      <c r="AB231" s="294"/>
      <c r="AC231" s="294">
        <v>0</v>
      </c>
      <c r="AD231" s="294">
        <v>19</v>
      </c>
      <c r="AE231" s="294">
        <f t="shared" si="31"/>
        <v>477</v>
      </c>
    </row>
    <row r="232" spans="1:31">
      <c r="A232" s="287">
        <v>14</v>
      </c>
      <c r="B232" s="288">
        <v>14</v>
      </c>
      <c r="C232" s="299">
        <v>557</v>
      </c>
      <c r="D232" s="289" t="s">
        <v>76</v>
      </c>
      <c r="E232" s="289"/>
      <c r="F232" s="298">
        <v>2402</v>
      </c>
      <c r="G232" s="289" t="s">
        <v>33</v>
      </c>
      <c r="H232" s="290">
        <v>721</v>
      </c>
      <c r="I232" s="294">
        <v>7</v>
      </c>
      <c r="J232" s="294">
        <v>134</v>
      </c>
      <c r="K232" s="294">
        <v>97</v>
      </c>
      <c r="L232" s="294">
        <v>7</v>
      </c>
      <c r="M232" s="294">
        <v>220</v>
      </c>
      <c r="N232" s="294">
        <v>1</v>
      </c>
      <c r="O232" s="294"/>
      <c r="P232" s="294">
        <v>1</v>
      </c>
      <c r="Q232" s="294">
        <v>1</v>
      </c>
      <c r="R232" s="294">
        <v>14</v>
      </c>
      <c r="S232" s="294"/>
      <c r="T232" s="294">
        <v>12</v>
      </c>
      <c r="U232" s="296">
        <v>5</v>
      </c>
      <c r="V232" s="296">
        <v>3</v>
      </c>
      <c r="W232" s="296"/>
      <c r="X232" s="294">
        <v>19</v>
      </c>
      <c r="Y232" s="294"/>
      <c r="Z232" s="294"/>
      <c r="AA232" s="294"/>
      <c r="AB232" s="294"/>
      <c r="AC232" s="294">
        <v>0</v>
      </c>
      <c r="AD232" s="294">
        <v>4</v>
      </c>
      <c r="AE232" s="294">
        <f t="shared" si="31"/>
        <v>525</v>
      </c>
    </row>
    <row r="233" spans="1:31">
      <c r="A233" s="287">
        <v>15</v>
      </c>
      <c r="B233" s="288">
        <v>15</v>
      </c>
      <c r="C233" s="299">
        <v>557</v>
      </c>
      <c r="D233" s="289" t="s">
        <v>76</v>
      </c>
      <c r="E233" s="289"/>
      <c r="F233" s="298">
        <v>2402</v>
      </c>
      <c r="G233" s="289" t="s">
        <v>34</v>
      </c>
      <c r="H233" s="290">
        <v>720</v>
      </c>
      <c r="I233" s="294">
        <v>8</v>
      </c>
      <c r="J233" s="294">
        <v>143</v>
      </c>
      <c r="K233" s="294">
        <v>82</v>
      </c>
      <c r="L233" s="294">
        <v>5</v>
      </c>
      <c r="M233" s="294">
        <v>222</v>
      </c>
      <c r="N233" s="294">
        <v>0</v>
      </c>
      <c r="O233" s="294"/>
      <c r="P233" s="294">
        <v>5</v>
      </c>
      <c r="Q233" s="294">
        <v>0</v>
      </c>
      <c r="R233" s="294">
        <v>22</v>
      </c>
      <c r="S233" s="294"/>
      <c r="T233" s="294">
        <v>19</v>
      </c>
      <c r="U233" s="296">
        <v>4</v>
      </c>
      <c r="V233" s="296">
        <v>7</v>
      </c>
      <c r="W233" s="296"/>
      <c r="X233" s="294">
        <v>24</v>
      </c>
      <c r="Y233" s="294"/>
      <c r="Z233" s="294"/>
      <c r="AA233" s="294"/>
      <c r="AB233" s="294"/>
      <c r="AC233" s="294">
        <v>0</v>
      </c>
      <c r="AD233" s="294">
        <v>14</v>
      </c>
      <c r="AE233" s="294">
        <f t="shared" si="31"/>
        <v>555</v>
      </c>
    </row>
    <row r="234" spans="1:31">
      <c r="A234" s="287">
        <v>16</v>
      </c>
      <c r="B234" s="288">
        <v>16</v>
      </c>
      <c r="C234" s="299">
        <v>557</v>
      </c>
      <c r="D234" s="289" t="s">
        <v>76</v>
      </c>
      <c r="E234" s="289"/>
      <c r="F234" s="298">
        <v>2403</v>
      </c>
      <c r="G234" s="289" t="s">
        <v>33</v>
      </c>
      <c r="H234" s="290">
        <v>536</v>
      </c>
      <c r="I234" s="294">
        <v>7</v>
      </c>
      <c r="J234" s="294">
        <v>111</v>
      </c>
      <c r="K234" s="294">
        <v>72</v>
      </c>
      <c r="L234" s="294">
        <v>4</v>
      </c>
      <c r="M234" s="294">
        <v>116</v>
      </c>
      <c r="N234" s="294">
        <v>0</v>
      </c>
      <c r="O234" s="294"/>
      <c r="P234" s="294">
        <v>1</v>
      </c>
      <c r="Q234" s="294">
        <v>1</v>
      </c>
      <c r="R234" s="294">
        <v>20</v>
      </c>
      <c r="S234" s="294"/>
      <c r="T234" s="294">
        <v>17</v>
      </c>
      <c r="U234" s="296">
        <v>1</v>
      </c>
      <c r="V234" s="296">
        <v>6</v>
      </c>
      <c r="W234" s="296"/>
      <c r="X234" s="294">
        <v>38</v>
      </c>
      <c r="Y234" s="294"/>
      <c r="Z234" s="294"/>
      <c r="AA234" s="294"/>
      <c r="AB234" s="294"/>
      <c r="AC234" s="294">
        <v>0</v>
      </c>
      <c r="AD234" s="294">
        <v>9</v>
      </c>
      <c r="AE234" s="294">
        <f t="shared" si="31"/>
        <v>403</v>
      </c>
    </row>
    <row r="235" spans="1:31">
      <c r="A235" s="287">
        <v>17</v>
      </c>
      <c r="B235" s="288">
        <v>17</v>
      </c>
      <c r="C235" s="299">
        <v>557</v>
      </c>
      <c r="D235" s="289" t="s">
        <v>76</v>
      </c>
      <c r="E235" s="289"/>
      <c r="F235" s="298">
        <v>2403</v>
      </c>
      <c r="G235" s="289" t="s">
        <v>34</v>
      </c>
      <c r="H235" s="290">
        <v>536</v>
      </c>
      <c r="I235" s="294">
        <v>5</v>
      </c>
      <c r="J235" s="294">
        <v>103</v>
      </c>
      <c r="K235" s="294">
        <v>49</v>
      </c>
      <c r="L235" s="294">
        <v>2</v>
      </c>
      <c r="M235" s="294">
        <v>142</v>
      </c>
      <c r="N235" s="294">
        <v>0</v>
      </c>
      <c r="O235" s="294"/>
      <c r="P235" s="294">
        <v>0</v>
      </c>
      <c r="Q235" s="294">
        <v>0</v>
      </c>
      <c r="R235" s="294">
        <v>26</v>
      </c>
      <c r="S235" s="294"/>
      <c r="T235" s="294">
        <v>27</v>
      </c>
      <c r="U235" s="296">
        <v>5</v>
      </c>
      <c r="V235" s="296">
        <v>7</v>
      </c>
      <c r="W235" s="296"/>
      <c r="X235" s="294">
        <v>39</v>
      </c>
      <c r="Y235" s="294"/>
      <c r="Z235" s="294"/>
      <c r="AA235" s="294"/>
      <c r="AB235" s="294"/>
      <c r="AC235" s="294">
        <v>0</v>
      </c>
      <c r="AD235" s="294">
        <v>7</v>
      </c>
      <c r="AE235" s="294">
        <f t="shared" si="31"/>
        <v>412</v>
      </c>
    </row>
    <row r="236" spans="1:31">
      <c r="A236" s="287">
        <v>18</v>
      </c>
      <c r="B236" s="288">
        <v>18</v>
      </c>
      <c r="C236" s="299">
        <v>557</v>
      </c>
      <c r="D236" s="289" t="s">
        <v>76</v>
      </c>
      <c r="E236" s="289"/>
      <c r="F236" s="298">
        <v>2404</v>
      </c>
      <c r="G236" s="289" t="s">
        <v>33</v>
      </c>
      <c r="H236" s="290">
        <v>433</v>
      </c>
      <c r="I236" s="294">
        <v>0</v>
      </c>
      <c r="J236" s="294">
        <v>0</v>
      </c>
      <c r="K236" s="294">
        <v>0</v>
      </c>
      <c r="L236" s="294">
        <v>0</v>
      </c>
      <c r="M236" s="294">
        <v>122</v>
      </c>
      <c r="N236" s="294">
        <v>0</v>
      </c>
      <c r="O236" s="294"/>
      <c r="P236" s="294">
        <v>1</v>
      </c>
      <c r="Q236" s="294">
        <v>1</v>
      </c>
      <c r="R236" s="294">
        <v>9</v>
      </c>
      <c r="S236" s="294"/>
      <c r="T236" s="294">
        <v>23</v>
      </c>
      <c r="U236" s="296">
        <v>41</v>
      </c>
      <c r="V236" s="296">
        <v>104</v>
      </c>
      <c r="W236" s="296"/>
      <c r="X236" s="294">
        <v>16</v>
      </c>
      <c r="Y236" s="294"/>
      <c r="Z236" s="294"/>
      <c r="AA236" s="294"/>
      <c r="AB236" s="294"/>
      <c r="AC236" s="294">
        <v>1</v>
      </c>
      <c r="AD236" s="294">
        <v>12</v>
      </c>
      <c r="AE236" s="294">
        <f t="shared" si="31"/>
        <v>330</v>
      </c>
    </row>
    <row r="237" spans="1:31">
      <c r="A237" s="287">
        <v>19</v>
      </c>
      <c r="B237" s="288">
        <v>19</v>
      </c>
      <c r="C237" s="299">
        <v>557</v>
      </c>
      <c r="D237" s="289" t="s">
        <v>76</v>
      </c>
      <c r="E237" s="289"/>
      <c r="F237" s="298">
        <v>2404</v>
      </c>
      <c r="G237" s="289" t="s">
        <v>34</v>
      </c>
      <c r="H237" s="290">
        <v>432</v>
      </c>
      <c r="I237" s="294">
        <v>5</v>
      </c>
      <c r="J237" s="294">
        <v>78</v>
      </c>
      <c r="K237" s="294">
        <v>54</v>
      </c>
      <c r="L237" s="294">
        <v>2</v>
      </c>
      <c r="M237" s="294">
        <v>113</v>
      </c>
      <c r="N237" s="294">
        <v>0</v>
      </c>
      <c r="O237" s="294"/>
      <c r="P237" s="294">
        <v>3</v>
      </c>
      <c r="Q237" s="294">
        <v>6</v>
      </c>
      <c r="R237" s="294">
        <v>16</v>
      </c>
      <c r="S237" s="294"/>
      <c r="T237" s="294">
        <v>19</v>
      </c>
      <c r="U237" s="296">
        <v>0</v>
      </c>
      <c r="V237" s="296">
        <v>4</v>
      </c>
      <c r="W237" s="296"/>
      <c r="X237" s="294">
        <v>9</v>
      </c>
      <c r="Y237" s="294"/>
      <c r="Z237" s="294"/>
      <c r="AA237" s="294"/>
      <c r="AB237" s="294"/>
      <c r="AC237" s="294">
        <v>0</v>
      </c>
      <c r="AD237" s="294">
        <v>4</v>
      </c>
      <c r="AE237" s="294">
        <f t="shared" si="31"/>
        <v>313</v>
      </c>
    </row>
    <row r="238" spans="1:31">
      <c r="C238" s="300" t="s">
        <v>65</v>
      </c>
      <c r="D238" s="688" t="s">
        <v>66</v>
      </c>
      <c r="E238" s="688"/>
      <c r="F238" s="564"/>
      <c r="G238" s="564"/>
      <c r="H238" s="302">
        <f t="shared" ref="H238" si="32">SUM(H219:H237)</f>
        <v>10499</v>
      </c>
      <c r="I238" s="302">
        <f>SUM(I219:I237)</f>
        <v>210</v>
      </c>
      <c r="J238" s="302">
        <f t="shared" ref="J238:AE238" si="33">SUM(J219:J237)</f>
        <v>1932</v>
      </c>
      <c r="K238" s="302">
        <f t="shared" si="33"/>
        <v>1420</v>
      </c>
      <c r="L238" s="302">
        <f t="shared" si="33"/>
        <v>82</v>
      </c>
      <c r="M238" s="302">
        <f t="shared" si="33"/>
        <v>2480</v>
      </c>
      <c r="N238" s="302">
        <f t="shared" si="33"/>
        <v>2</v>
      </c>
      <c r="O238" s="302">
        <f t="shared" si="33"/>
        <v>0</v>
      </c>
      <c r="P238" s="302">
        <f t="shared" si="33"/>
        <v>40</v>
      </c>
      <c r="Q238" s="302">
        <f t="shared" si="33"/>
        <v>15</v>
      </c>
      <c r="R238" s="302">
        <f t="shared" si="33"/>
        <v>414</v>
      </c>
      <c r="S238" s="302">
        <f t="shared" si="33"/>
        <v>0</v>
      </c>
      <c r="T238" s="302">
        <f t="shared" si="33"/>
        <v>376</v>
      </c>
      <c r="U238" s="302">
        <f t="shared" si="33"/>
        <v>127</v>
      </c>
      <c r="V238" s="302">
        <f t="shared" si="33"/>
        <v>165</v>
      </c>
      <c r="W238" s="302">
        <f t="shared" si="33"/>
        <v>0</v>
      </c>
      <c r="X238" s="302">
        <f t="shared" si="33"/>
        <v>415</v>
      </c>
      <c r="Y238" s="302">
        <f t="shared" si="33"/>
        <v>0</v>
      </c>
      <c r="Z238" s="302">
        <f t="shared" si="33"/>
        <v>0</v>
      </c>
      <c r="AA238" s="302">
        <f t="shared" si="33"/>
        <v>0</v>
      </c>
      <c r="AB238" s="302">
        <f t="shared" si="33"/>
        <v>0</v>
      </c>
      <c r="AC238" s="302">
        <f t="shared" si="33"/>
        <v>1</v>
      </c>
      <c r="AD238" s="302">
        <f t="shared" si="33"/>
        <v>194</v>
      </c>
      <c r="AE238" s="302">
        <f t="shared" si="33"/>
        <v>7873</v>
      </c>
    </row>
    <row r="239" spans="1:31">
      <c r="F239" s="297"/>
      <c r="G239" s="297"/>
      <c r="U239" s="286">
        <f>U238/2</f>
        <v>63.5</v>
      </c>
      <c r="V239" s="286">
        <f>V238/2</f>
        <v>82.5</v>
      </c>
    </row>
    <row r="240" spans="1:31">
      <c r="C240" s="300" t="s">
        <v>67</v>
      </c>
      <c r="D240" s="689" t="s">
        <v>68</v>
      </c>
      <c r="E240" s="690"/>
      <c r="F240" s="690"/>
      <c r="G240" s="691"/>
      <c r="H240" s="493" t="s">
        <v>8</v>
      </c>
      <c r="I240" s="571" t="s">
        <v>9</v>
      </c>
      <c r="J240" s="571" t="s">
        <v>10</v>
      </c>
      <c r="K240" s="571" t="s">
        <v>11</v>
      </c>
      <c r="L240" s="571" t="s">
        <v>12</v>
      </c>
      <c r="M240" s="571" t="s">
        <v>13</v>
      </c>
      <c r="N240" s="571" t="s">
        <v>14</v>
      </c>
      <c r="O240" s="571" t="s">
        <v>15</v>
      </c>
      <c r="P240" s="571" t="s">
        <v>16</v>
      </c>
      <c r="Q240" s="571" t="s">
        <v>17</v>
      </c>
      <c r="R240" s="571" t="s">
        <v>18</v>
      </c>
      <c r="S240" s="571" t="s">
        <v>19</v>
      </c>
      <c r="T240" s="571" t="s">
        <v>20</v>
      </c>
      <c r="U240" s="571" t="s">
        <v>24</v>
      </c>
      <c r="V240" s="571" t="s">
        <v>25</v>
      </c>
      <c r="W240" s="571" t="s">
        <v>26</v>
      </c>
      <c r="X240" s="571" t="s">
        <v>27</v>
      </c>
      <c r="Y240" s="571" t="s">
        <v>28</v>
      </c>
      <c r="Z240" s="571" t="s">
        <v>29</v>
      </c>
      <c r="AA240" s="571" t="s">
        <v>30</v>
      </c>
      <c r="AB240" s="571" t="s">
        <v>31</v>
      </c>
    </row>
    <row r="241" spans="3:28">
      <c r="D241" s="692"/>
      <c r="E241" s="693"/>
      <c r="F241" s="693"/>
      <c r="G241" s="694"/>
      <c r="H241" s="294">
        <f>H238</f>
        <v>10499</v>
      </c>
      <c r="I241" s="294">
        <f>I238+63</f>
        <v>273</v>
      </c>
      <c r="J241" s="294">
        <f>J238+83</f>
        <v>2015</v>
      </c>
      <c r="K241" s="294">
        <f>K238+64</f>
        <v>1484</v>
      </c>
      <c r="L241" s="294">
        <f>L238+82</f>
        <v>164</v>
      </c>
      <c r="M241" s="294">
        <f t="shared" ref="M241:T241" si="34">M238</f>
        <v>2480</v>
      </c>
      <c r="N241" s="294">
        <f t="shared" si="34"/>
        <v>2</v>
      </c>
      <c r="O241" s="294">
        <f t="shared" si="34"/>
        <v>0</v>
      </c>
      <c r="P241" s="294">
        <f t="shared" si="34"/>
        <v>40</v>
      </c>
      <c r="Q241" s="294">
        <f t="shared" si="34"/>
        <v>15</v>
      </c>
      <c r="R241" s="294">
        <f t="shared" si="34"/>
        <v>414</v>
      </c>
      <c r="S241" s="294">
        <f t="shared" si="34"/>
        <v>0</v>
      </c>
      <c r="T241" s="294">
        <f t="shared" si="34"/>
        <v>376</v>
      </c>
      <c r="U241" s="294">
        <f>X238</f>
        <v>415</v>
      </c>
      <c r="V241" s="294">
        <f>Y219</f>
        <v>0</v>
      </c>
      <c r="W241" s="294">
        <f>Z219</f>
        <v>0</v>
      </c>
      <c r="X241" s="294">
        <f>AA219</f>
        <v>0</v>
      </c>
      <c r="Y241" s="294">
        <f>AB219</f>
        <v>0</v>
      </c>
      <c r="Z241" s="294">
        <f>AC238</f>
        <v>1</v>
      </c>
      <c r="AA241" s="294">
        <f>AD238</f>
        <v>194</v>
      </c>
      <c r="AB241" s="294">
        <f>SUM(I241:AA241)</f>
        <v>7873</v>
      </c>
    </row>
    <row r="242" spans="3:28">
      <c r="F242" s="297"/>
      <c r="G242" s="297"/>
    </row>
    <row r="243" spans="3:28" ht="27.75" customHeight="1">
      <c r="C243" s="300" t="s">
        <v>69</v>
      </c>
      <c r="D243" s="695" t="s">
        <v>70</v>
      </c>
      <c r="E243" s="695"/>
      <c r="F243" s="695"/>
      <c r="G243" s="695"/>
      <c r="H243" s="493" t="s">
        <v>8</v>
      </c>
      <c r="I243" s="751" t="s">
        <v>71</v>
      </c>
      <c r="J243" s="751"/>
      <c r="K243" s="751" t="s">
        <v>72</v>
      </c>
      <c r="L243" s="751"/>
      <c r="M243" s="571" t="s">
        <v>13</v>
      </c>
      <c r="N243" s="571" t="s">
        <v>14</v>
      </c>
      <c r="O243" s="571" t="s">
        <v>15</v>
      </c>
      <c r="P243" s="571" t="s">
        <v>16</v>
      </c>
      <c r="Q243" s="571" t="s">
        <v>17</v>
      </c>
      <c r="R243" s="571" t="s">
        <v>18</v>
      </c>
      <c r="S243" s="571" t="s">
        <v>19</v>
      </c>
      <c r="T243" s="571" t="s">
        <v>20</v>
      </c>
      <c r="U243" s="571" t="s">
        <v>24</v>
      </c>
      <c r="V243" s="571" t="s">
        <v>25</v>
      </c>
      <c r="W243" s="571" t="s">
        <v>26</v>
      </c>
      <c r="X243" s="571" t="s">
        <v>27</v>
      </c>
      <c r="Y243" s="571" t="s">
        <v>28</v>
      </c>
      <c r="Z243" s="571" t="s">
        <v>29</v>
      </c>
      <c r="AA243" s="571" t="s">
        <v>30</v>
      </c>
      <c r="AB243" s="571" t="s">
        <v>31</v>
      </c>
    </row>
    <row r="244" spans="3:28">
      <c r="D244" s="695"/>
      <c r="E244" s="695"/>
      <c r="F244" s="695"/>
      <c r="G244" s="695"/>
      <c r="H244" s="294">
        <f>H238</f>
        <v>10499</v>
      </c>
      <c r="I244" s="697">
        <f>I241+K241</f>
        <v>1757</v>
      </c>
      <c r="J244" s="697"/>
      <c r="K244" s="697">
        <f>J241+L241</f>
        <v>2179</v>
      </c>
      <c r="L244" s="697"/>
      <c r="M244" s="294">
        <f>M241</f>
        <v>2480</v>
      </c>
      <c r="N244" s="294">
        <f t="shared" ref="N244:R244" si="35">N241</f>
        <v>2</v>
      </c>
      <c r="O244" s="294" t="s">
        <v>799</v>
      </c>
      <c r="P244" s="294">
        <f t="shared" si="35"/>
        <v>40</v>
      </c>
      <c r="Q244" s="294">
        <f t="shared" si="35"/>
        <v>15</v>
      </c>
      <c r="R244" s="294">
        <f t="shared" si="35"/>
        <v>414</v>
      </c>
      <c r="S244" s="294" t="s">
        <v>799</v>
      </c>
      <c r="T244" s="294">
        <f>T241</f>
        <v>376</v>
      </c>
      <c r="U244" s="294">
        <f>U241</f>
        <v>415</v>
      </c>
      <c r="V244" s="294" t="s">
        <v>799</v>
      </c>
      <c r="W244" s="294" t="s">
        <v>799</v>
      </c>
      <c r="X244" s="294" t="s">
        <v>799</v>
      </c>
      <c r="Y244" s="294" t="s">
        <v>799</v>
      </c>
      <c r="Z244" s="294">
        <f>Z241</f>
        <v>1</v>
      </c>
      <c r="AA244" s="294">
        <f>AA241</f>
        <v>194</v>
      </c>
      <c r="AB244" s="294">
        <f>SUM(I244:AA244)</f>
        <v>7873</v>
      </c>
    </row>
  </sheetData>
  <mergeCells count="44">
    <mergeCell ref="D152:E152"/>
    <mergeCell ref="D153:E153"/>
    <mergeCell ref="D154:E154"/>
    <mergeCell ref="A144:AB144"/>
    <mergeCell ref="D142:E142"/>
    <mergeCell ref="D146:G147"/>
    <mergeCell ref="D149:G150"/>
    <mergeCell ref="I149:J149"/>
    <mergeCell ref="K149:L149"/>
    <mergeCell ref="I150:J150"/>
    <mergeCell ref="K150:L150"/>
    <mergeCell ref="D209:E209"/>
    <mergeCell ref="D211:G212"/>
    <mergeCell ref="D214:G215"/>
    <mergeCell ref="I214:J214"/>
    <mergeCell ref="I215:J215"/>
    <mergeCell ref="D238:E238"/>
    <mergeCell ref="D240:G241"/>
    <mergeCell ref="D243:G244"/>
    <mergeCell ref="I243:J243"/>
    <mergeCell ref="K243:L243"/>
    <mergeCell ref="I244:J244"/>
    <mergeCell ref="K244:L244"/>
    <mergeCell ref="D164:E164"/>
    <mergeCell ref="D166:G167"/>
    <mergeCell ref="D169:G170"/>
    <mergeCell ref="I169:J169"/>
    <mergeCell ref="K169:L169"/>
    <mergeCell ref="I170:J170"/>
    <mergeCell ref="K170:L170"/>
    <mergeCell ref="D16:E16"/>
    <mergeCell ref="D18:G19"/>
    <mergeCell ref="D21:G22"/>
    <mergeCell ref="I21:J21"/>
    <mergeCell ref="K21:L21"/>
    <mergeCell ref="I22:J22"/>
    <mergeCell ref="K22:L22"/>
    <mergeCell ref="D185:E185"/>
    <mergeCell ref="D187:G188"/>
    <mergeCell ref="D190:G191"/>
    <mergeCell ref="I190:J190"/>
    <mergeCell ref="K190:L190"/>
    <mergeCell ref="I191:J191"/>
    <mergeCell ref="K191:L19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3"/>
  <sheetViews>
    <sheetView topLeftCell="D1" zoomScaleNormal="100" workbookViewId="0">
      <pane ySplit="1" topLeftCell="A146" activePane="bottomLeft" state="frozen"/>
      <selection activeCell="N153" sqref="N153"/>
      <selection pane="bottomLeft" activeCell="I158" sqref="I158:AE158"/>
    </sheetView>
  </sheetViews>
  <sheetFormatPr baseColWidth="10" defaultRowHeight="16.5"/>
  <cols>
    <col min="1" max="1" width="4.42578125" style="286" bestFit="1" customWidth="1"/>
    <col min="2" max="2" width="5.28515625" style="286" bestFit="1" customWidth="1"/>
    <col min="3" max="3" width="4.5703125" style="286" bestFit="1" customWidth="1"/>
    <col min="4" max="4" width="30" style="286" bestFit="1" customWidth="1"/>
    <col min="5" max="5" width="4.28515625" style="286" customWidth="1"/>
    <col min="6" max="6" width="8.28515625" style="286" bestFit="1" customWidth="1"/>
    <col min="7" max="7" width="15.28515625" style="286" customWidth="1"/>
    <col min="8" max="8" width="8.140625" style="286" customWidth="1"/>
    <col min="9" max="9" width="5" style="286" bestFit="1" customWidth="1"/>
    <col min="10" max="10" width="6" style="286" bestFit="1" customWidth="1"/>
    <col min="11" max="11" width="5" style="286" bestFit="1" customWidth="1"/>
    <col min="12" max="12" width="5.28515625" style="286" bestFit="1" customWidth="1"/>
    <col min="13" max="13" width="6" style="286" bestFit="1" customWidth="1"/>
    <col min="14" max="14" width="5" style="286" bestFit="1" customWidth="1"/>
    <col min="15" max="15" width="4.140625" style="286" bestFit="1" customWidth="1"/>
    <col min="16" max="16" width="5" style="286" bestFit="1" customWidth="1"/>
    <col min="17" max="17" width="4.28515625" style="286" bestFit="1" customWidth="1"/>
    <col min="18" max="18" width="7.7109375" style="286" bestFit="1" customWidth="1"/>
    <col min="19" max="19" width="4.140625" style="286" bestFit="1" customWidth="1"/>
    <col min="20" max="20" width="4.28515625" style="286" bestFit="1" customWidth="1"/>
    <col min="21" max="21" width="8" style="286" bestFit="1" customWidth="1"/>
    <col min="22" max="22" width="8.5703125" style="286" bestFit="1" customWidth="1"/>
    <col min="23" max="23" width="8" style="286" bestFit="1" customWidth="1"/>
    <col min="24" max="26" width="5.5703125" style="286" bestFit="1" customWidth="1"/>
    <col min="27" max="27" width="6.5703125" style="286" bestFit="1" customWidth="1"/>
    <col min="28" max="28" width="9.7109375" style="286" bestFit="1" customWidth="1"/>
    <col min="29" max="29" width="4.42578125" style="286" bestFit="1" customWidth="1"/>
    <col min="30" max="30" width="6.5703125" style="286" bestFit="1" customWidth="1"/>
    <col min="31" max="31" width="9.7109375" style="286" bestFit="1" customWidth="1"/>
    <col min="32" max="16384" width="11.42578125" style="286"/>
  </cols>
  <sheetData>
    <row r="1" spans="1:31" s="104" customFormat="1" ht="12.75">
      <c r="A1" s="291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284" t="s">
        <v>7</v>
      </c>
      <c r="H1" s="284" t="s">
        <v>8</v>
      </c>
      <c r="I1" s="521" t="s">
        <v>9</v>
      </c>
      <c r="J1" s="521" t="s">
        <v>10</v>
      </c>
      <c r="K1" s="521" t="s">
        <v>11</v>
      </c>
      <c r="L1" s="521" t="s">
        <v>12</v>
      </c>
      <c r="M1" s="521" t="s">
        <v>13</v>
      </c>
      <c r="N1" s="521" t="s">
        <v>14</v>
      </c>
      <c r="O1" s="521" t="s">
        <v>15</v>
      </c>
      <c r="P1" s="521" t="s">
        <v>16</v>
      </c>
      <c r="Q1" s="521" t="s">
        <v>17</v>
      </c>
      <c r="R1" s="521" t="s">
        <v>18</v>
      </c>
      <c r="S1" s="521" t="s">
        <v>19</v>
      </c>
      <c r="T1" s="521" t="s">
        <v>20</v>
      </c>
      <c r="U1" s="295" t="s">
        <v>21</v>
      </c>
      <c r="V1" s="295" t="s">
        <v>22</v>
      </c>
      <c r="W1" s="295" t="s">
        <v>23</v>
      </c>
      <c r="X1" s="521" t="s">
        <v>24</v>
      </c>
      <c r="Y1" s="521" t="s">
        <v>25</v>
      </c>
      <c r="Z1" s="521" t="s">
        <v>26</v>
      </c>
      <c r="AA1" s="521" t="s">
        <v>27</v>
      </c>
      <c r="AB1" s="521" t="s">
        <v>28</v>
      </c>
      <c r="AC1" s="521" t="s">
        <v>29</v>
      </c>
      <c r="AD1" s="521" t="s">
        <v>30</v>
      </c>
      <c r="AE1" s="521" t="s">
        <v>31</v>
      </c>
    </row>
    <row r="2" spans="1:31" s="538" customFormat="1">
      <c r="A2" s="294">
        <v>1</v>
      </c>
      <c r="B2" s="272">
        <v>2</v>
      </c>
      <c r="C2" s="544">
        <v>182</v>
      </c>
      <c r="D2" s="182" t="s">
        <v>801</v>
      </c>
      <c r="E2" s="271"/>
      <c r="F2" s="294">
        <v>1010</v>
      </c>
      <c r="G2" s="294" t="s">
        <v>33</v>
      </c>
      <c r="H2" s="294">
        <v>668</v>
      </c>
      <c r="I2" s="294">
        <v>29</v>
      </c>
      <c r="J2" s="294">
        <v>85</v>
      </c>
      <c r="K2" s="294">
        <v>22</v>
      </c>
      <c r="L2" s="294">
        <v>1</v>
      </c>
      <c r="M2" s="294">
        <v>87</v>
      </c>
      <c r="N2" s="294">
        <v>17</v>
      </c>
      <c r="O2" s="294">
        <v>1</v>
      </c>
      <c r="P2" s="294">
        <v>3</v>
      </c>
      <c r="Q2" s="294">
        <v>4</v>
      </c>
      <c r="R2" s="294">
        <v>60</v>
      </c>
      <c r="S2" s="294"/>
      <c r="T2" s="294">
        <v>2</v>
      </c>
      <c r="U2" s="294">
        <v>4</v>
      </c>
      <c r="V2" s="294">
        <v>4</v>
      </c>
      <c r="W2" s="294"/>
      <c r="X2" s="294">
        <v>33</v>
      </c>
      <c r="Y2" s="294">
        <v>1</v>
      </c>
      <c r="Z2" s="294"/>
      <c r="AA2" s="294"/>
      <c r="AB2" s="294"/>
      <c r="AC2" s="294">
        <v>0</v>
      </c>
      <c r="AD2" s="294">
        <v>5</v>
      </c>
      <c r="AE2" s="294">
        <v>358</v>
      </c>
    </row>
    <row r="3" spans="1:31" s="538" customFormat="1">
      <c r="A3" s="294">
        <v>2</v>
      </c>
      <c r="B3" s="272">
        <v>2</v>
      </c>
      <c r="C3" s="544">
        <v>182</v>
      </c>
      <c r="D3" s="182" t="s">
        <v>801</v>
      </c>
      <c r="E3" s="271"/>
      <c r="F3" s="294">
        <v>1010</v>
      </c>
      <c r="G3" s="294" t="s">
        <v>34</v>
      </c>
      <c r="H3" s="294">
        <v>668</v>
      </c>
      <c r="I3" s="294">
        <v>30</v>
      </c>
      <c r="J3" s="294">
        <v>104</v>
      </c>
      <c r="K3" s="294">
        <v>24</v>
      </c>
      <c r="L3" s="294">
        <v>6</v>
      </c>
      <c r="M3" s="294">
        <v>65</v>
      </c>
      <c r="N3" s="294">
        <v>20</v>
      </c>
      <c r="O3" s="294">
        <v>1</v>
      </c>
      <c r="P3" s="294">
        <v>6</v>
      </c>
      <c r="Q3" s="294">
        <v>5</v>
      </c>
      <c r="R3" s="294">
        <v>65</v>
      </c>
      <c r="S3" s="294"/>
      <c r="T3" s="294">
        <v>3</v>
      </c>
      <c r="U3" s="294">
        <v>6</v>
      </c>
      <c r="V3" s="294">
        <v>1</v>
      </c>
      <c r="W3" s="294"/>
      <c r="X3" s="294">
        <v>32</v>
      </c>
      <c r="Y3" s="294">
        <v>1</v>
      </c>
      <c r="Z3" s="294"/>
      <c r="AA3" s="294"/>
      <c r="AB3" s="294"/>
      <c r="AC3" s="294">
        <v>0</v>
      </c>
      <c r="AD3" s="294">
        <v>3</v>
      </c>
      <c r="AE3" s="294">
        <v>372</v>
      </c>
    </row>
    <row r="4" spans="1:31">
      <c r="A4" s="294">
        <v>3</v>
      </c>
      <c r="B4" s="272">
        <v>2</v>
      </c>
      <c r="C4" s="544">
        <v>182</v>
      </c>
      <c r="D4" s="182" t="s">
        <v>801</v>
      </c>
      <c r="E4" s="47"/>
      <c r="F4" s="294">
        <v>1010</v>
      </c>
      <c r="G4" s="294" t="s">
        <v>35</v>
      </c>
      <c r="H4" s="294">
        <v>668</v>
      </c>
      <c r="I4" s="294">
        <v>26</v>
      </c>
      <c r="J4" s="294">
        <v>96</v>
      </c>
      <c r="K4" s="294">
        <v>19</v>
      </c>
      <c r="L4" s="294">
        <v>3</v>
      </c>
      <c r="M4" s="294">
        <v>68</v>
      </c>
      <c r="N4" s="294">
        <v>17</v>
      </c>
      <c r="O4" s="294">
        <v>0</v>
      </c>
      <c r="P4" s="294">
        <v>11</v>
      </c>
      <c r="Q4" s="294">
        <v>0</v>
      </c>
      <c r="R4" s="294">
        <v>65</v>
      </c>
      <c r="S4" s="294"/>
      <c r="T4" s="294">
        <v>1</v>
      </c>
      <c r="U4" s="294">
        <v>20</v>
      </c>
      <c r="V4" s="294">
        <v>3</v>
      </c>
      <c r="W4" s="294"/>
      <c r="X4" s="294">
        <v>20</v>
      </c>
      <c r="Y4" s="294">
        <v>3</v>
      </c>
      <c r="Z4" s="294"/>
      <c r="AA4" s="294"/>
      <c r="AB4" s="294"/>
      <c r="AC4" s="294">
        <v>0</v>
      </c>
      <c r="AD4" s="294">
        <v>8</v>
      </c>
      <c r="AE4" s="294">
        <v>360</v>
      </c>
    </row>
    <row r="5" spans="1:31">
      <c r="A5" s="294">
        <v>4</v>
      </c>
      <c r="B5" s="272">
        <v>2</v>
      </c>
      <c r="C5" s="544">
        <v>182</v>
      </c>
      <c r="D5" s="182" t="s">
        <v>801</v>
      </c>
      <c r="E5" s="47"/>
      <c r="F5" s="294">
        <v>1010</v>
      </c>
      <c r="G5" s="294" t="s">
        <v>81</v>
      </c>
      <c r="H5" s="294">
        <v>602</v>
      </c>
      <c r="I5" s="294">
        <v>20</v>
      </c>
      <c r="J5" s="294">
        <v>42</v>
      </c>
      <c r="K5" s="294">
        <v>22</v>
      </c>
      <c r="L5" s="294">
        <v>1</v>
      </c>
      <c r="M5" s="294">
        <v>83</v>
      </c>
      <c r="N5" s="294">
        <v>19</v>
      </c>
      <c r="O5" s="294">
        <v>0</v>
      </c>
      <c r="P5" s="294">
        <v>3</v>
      </c>
      <c r="Q5" s="294">
        <v>0</v>
      </c>
      <c r="R5" s="294">
        <v>75</v>
      </c>
      <c r="S5" s="294"/>
      <c r="T5" s="294">
        <v>3</v>
      </c>
      <c r="U5" s="294">
        <v>1</v>
      </c>
      <c r="V5" s="294">
        <v>2</v>
      </c>
      <c r="W5" s="294"/>
      <c r="X5" s="294">
        <v>28</v>
      </c>
      <c r="Y5" s="294">
        <v>4</v>
      </c>
      <c r="Z5" s="294"/>
      <c r="AA5" s="294"/>
      <c r="AB5" s="294"/>
      <c r="AC5" s="294">
        <v>0</v>
      </c>
      <c r="AD5" s="294">
        <v>7</v>
      </c>
      <c r="AE5" s="294">
        <v>310</v>
      </c>
    </row>
    <row r="6" spans="1:31">
      <c r="A6" s="294">
        <v>5</v>
      </c>
      <c r="B6" s="272">
        <v>2</v>
      </c>
      <c r="C6" s="544">
        <v>182</v>
      </c>
      <c r="D6" s="182" t="s">
        <v>801</v>
      </c>
      <c r="E6" s="47"/>
      <c r="F6" s="294">
        <v>1010</v>
      </c>
      <c r="G6" s="294" t="s">
        <v>379</v>
      </c>
      <c r="H6" s="294">
        <v>602</v>
      </c>
      <c r="I6" s="294">
        <v>24</v>
      </c>
      <c r="J6" s="294">
        <v>38</v>
      </c>
      <c r="K6" s="294">
        <v>18</v>
      </c>
      <c r="L6" s="294">
        <v>7</v>
      </c>
      <c r="M6" s="294">
        <v>79</v>
      </c>
      <c r="N6" s="294">
        <v>11</v>
      </c>
      <c r="O6" s="294">
        <v>0</v>
      </c>
      <c r="P6" s="294">
        <v>7</v>
      </c>
      <c r="Q6" s="294">
        <v>2</v>
      </c>
      <c r="R6" s="294">
        <v>69</v>
      </c>
      <c r="S6" s="294"/>
      <c r="T6" s="294">
        <v>5</v>
      </c>
      <c r="U6" s="294">
        <v>5</v>
      </c>
      <c r="V6" s="294">
        <v>0</v>
      </c>
      <c r="W6" s="294"/>
      <c r="X6" s="294">
        <v>43</v>
      </c>
      <c r="Y6" s="294">
        <v>3</v>
      </c>
      <c r="Z6" s="294"/>
      <c r="AA6" s="294"/>
      <c r="AB6" s="294"/>
      <c r="AC6" s="294">
        <v>0</v>
      </c>
      <c r="AD6" s="294">
        <v>10</v>
      </c>
      <c r="AE6" s="294">
        <v>321</v>
      </c>
    </row>
    <row r="7" spans="1:31">
      <c r="A7" s="294">
        <v>6</v>
      </c>
      <c r="B7" s="272">
        <v>2</v>
      </c>
      <c r="C7" s="544">
        <v>182</v>
      </c>
      <c r="D7" s="182" t="s">
        <v>801</v>
      </c>
      <c r="E7" s="47"/>
      <c r="F7" s="294">
        <v>1010</v>
      </c>
      <c r="G7" s="294" t="s">
        <v>380</v>
      </c>
      <c r="H7" s="294">
        <v>601</v>
      </c>
      <c r="I7" s="294">
        <v>20</v>
      </c>
      <c r="J7" s="294">
        <v>40</v>
      </c>
      <c r="K7" s="294">
        <v>27</v>
      </c>
      <c r="L7" s="294">
        <v>2</v>
      </c>
      <c r="M7" s="294">
        <v>83</v>
      </c>
      <c r="N7" s="294">
        <v>6</v>
      </c>
      <c r="O7" s="294">
        <v>2</v>
      </c>
      <c r="P7" s="294">
        <v>10</v>
      </c>
      <c r="Q7" s="294">
        <v>2</v>
      </c>
      <c r="R7" s="294">
        <v>75</v>
      </c>
      <c r="S7" s="294"/>
      <c r="T7" s="294">
        <v>5</v>
      </c>
      <c r="U7" s="294">
        <v>0</v>
      </c>
      <c r="V7" s="294">
        <v>0</v>
      </c>
      <c r="W7" s="294"/>
      <c r="X7" s="294">
        <v>26</v>
      </c>
      <c r="Y7" s="294">
        <v>1</v>
      </c>
      <c r="Z7" s="294"/>
      <c r="AA7" s="294"/>
      <c r="AB7" s="294"/>
      <c r="AC7" s="294">
        <v>0</v>
      </c>
      <c r="AD7" s="294">
        <v>5</v>
      </c>
      <c r="AE7" s="294">
        <v>304</v>
      </c>
    </row>
    <row r="8" spans="1:31">
      <c r="A8" s="294">
        <v>7</v>
      </c>
      <c r="B8" s="272">
        <v>2</v>
      </c>
      <c r="C8" s="544">
        <v>182</v>
      </c>
      <c r="D8" s="182" t="s">
        <v>801</v>
      </c>
      <c r="E8" s="47"/>
      <c r="F8" s="294">
        <v>1010</v>
      </c>
      <c r="G8" s="294" t="s">
        <v>703</v>
      </c>
      <c r="H8" s="294">
        <v>601</v>
      </c>
      <c r="I8" s="294">
        <v>26</v>
      </c>
      <c r="J8" s="294">
        <v>37</v>
      </c>
      <c r="K8" s="294">
        <v>32</v>
      </c>
      <c r="L8" s="294">
        <v>1</v>
      </c>
      <c r="M8" s="294">
        <v>85</v>
      </c>
      <c r="N8" s="294">
        <v>5</v>
      </c>
      <c r="O8" s="294">
        <v>4</v>
      </c>
      <c r="P8" s="294">
        <v>4</v>
      </c>
      <c r="Q8" s="294">
        <v>0</v>
      </c>
      <c r="R8" s="294">
        <v>73</v>
      </c>
      <c r="S8" s="294"/>
      <c r="T8" s="294">
        <v>0</v>
      </c>
      <c r="U8" s="294">
        <v>9</v>
      </c>
      <c r="V8" s="294">
        <v>3</v>
      </c>
      <c r="W8" s="294"/>
      <c r="X8" s="294">
        <v>21</v>
      </c>
      <c r="Y8" s="294">
        <v>3</v>
      </c>
      <c r="Z8" s="294"/>
      <c r="AA8" s="294"/>
      <c r="AB8" s="294"/>
      <c r="AC8" s="294">
        <v>0</v>
      </c>
      <c r="AD8" s="294">
        <v>1</v>
      </c>
      <c r="AE8" s="294">
        <v>304</v>
      </c>
    </row>
    <row r="9" spans="1:31">
      <c r="A9" s="294">
        <v>8</v>
      </c>
      <c r="B9" s="272">
        <v>2</v>
      </c>
      <c r="C9" s="544">
        <v>182</v>
      </c>
      <c r="D9" s="182" t="s">
        <v>801</v>
      </c>
      <c r="E9" s="47"/>
      <c r="F9" s="294">
        <v>1010</v>
      </c>
      <c r="G9" s="294" t="s">
        <v>704</v>
      </c>
      <c r="H9" s="294">
        <v>601</v>
      </c>
      <c r="I9" s="294">
        <v>31</v>
      </c>
      <c r="J9" s="294">
        <v>38</v>
      </c>
      <c r="K9" s="294">
        <v>31</v>
      </c>
      <c r="L9" s="294">
        <v>4</v>
      </c>
      <c r="M9" s="294">
        <v>76</v>
      </c>
      <c r="N9" s="294">
        <v>6</v>
      </c>
      <c r="O9" s="294">
        <v>2</v>
      </c>
      <c r="P9" s="294">
        <v>6</v>
      </c>
      <c r="Q9" s="294">
        <v>1</v>
      </c>
      <c r="R9" s="294">
        <v>90</v>
      </c>
      <c r="S9" s="294"/>
      <c r="T9" s="294">
        <v>4</v>
      </c>
      <c r="U9" s="294">
        <v>8</v>
      </c>
      <c r="V9" s="294">
        <v>2</v>
      </c>
      <c r="W9" s="294"/>
      <c r="X9" s="294">
        <v>28</v>
      </c>
      <c r="Y9" s="294">
        <v>2</v>
      </c>
      <c r="Z9" s="294"/>
      <c r="AA9" s="294"/>
      <c r="AB9" s="294"/>
      <c r="AC9" s="294">
        <v>0</v>
      </c>
      <c r="AD9" s="294">
        <v>4</v>
      </c>
      <c r="AE9" s="294">
        <v>333</v>
      </c>
    </row>
    <row r="10" spans="1:31">
      <c r="A10" s="294">
        <v>9</v>
      </c>
      <c r="B10" s="272">
        <v>2</v>
      </c>
      <c r="C10" s="544">
        <v>182</v>
      </c>
      <c r="D10" s="182" t="s">
        <v>801</v>
      </c>
      <c r="E10" s="47"/>
      <c r="F10" s="294">
        <v>1011</v>
      </c>
      <c r="G10" s="294" t="s">
        <v>33</v>
      </c>
      <c r="H10" s="294">
        <v>554</v>
      </c>
      <c r="I10" s="294">
        <v>33</v>
      </c>
      <c r="J10" s="294">
        <v>59</v>
      </c>
      <c r="K10" s="294">
        <v>47</v>
      </c>
      <c r="L10" s="294">
        <v>1</v>
      </c>
      <c r="M10" s="294">
        <v>87</v>
      </c>
      <c r="N10" s="294">
        <v>5</v>
      </c>
      <c r="O10" s="294">
        <v>0</v>
      </c>
      <c r="P10" s="294">
        <v>7</v>
      </c>
      <c r="Q10" s="294">
        <v>1</v>
      </c>
      <c r="R10" s="294">
        <v>36</v>
      </c>
      <c r="S10" s="294"/>
      <c r="T10" s="294">
        <v>5</v>
      </c>
      <c r="U10" s="294">
        <v>7</v>
      </c>
      <c r="V10" s="294">
        <v>4</v>
      </c>
      <c r="W10" s="294"/>
      <c r="X10" s="294">
        <v>24</v>
      </c>
      <c r="Y10" s="294">
        <v>0</v>
      </c>
      <c r="Z10" s="294"/>
      <c r="AA10" s="294"/>
      <c r="AB10" s="294"/>
      <c r="AC10" s="294">
        <v>0</v>
      </c>
      <c r="AD10" s="294">
        <v>3</v>
      </c>
      <c r="AE10" s="294">
        <v>319</v>
      </c>
    </row>
    <row r="11" spans="1:31">
      <c r="A11" s="294">
        <v>10</v>
      </c>
      <c r="B11" s="272">
        <v>2</v>
      </c>
      <c r="C11" s="544">
        <v>182</v>
      </c>
      <c r="D11" s="182" t="s">
        <v>801</v>
      </c>
      <c r="E11" s="47"/>
      <c r="F11" s="294">
        <v>1011</v>
      </c>
      <c r="G11" s="294" t="s">
        <v>34</v>
      </c>
      <c r="H11" s="294">
        <v>553</v>
      </c>
      <c r="I11" s="294">
        <v>20</v>
      </c>
      <c r="J11" s="294">
        <v>56</v>
      </c>
      <c r="K11" s="294">
        <v>51</v>
      </c>
      <c r="L11" s="294">
        <v>2</v>
      </c>
      <c r="M11" s="294">
        <v>108</v>
      </c>
      <c r="N11" s="294">
        <v>3</v>
      </c>
      <c r="O11" s="294">
        <v>0</v>
      </c>
      <c r="P11" s="294">
        <v>1</v>
      </c>
      <c r="Q11" s="294">
        <v>2</v>
      </c>
      <c r="R11" s="294">
        <v>26</v>
      </c>
      <c r="S11" s="294"/>
      <c r="T11" s="294">
        <v>2</v>
      </c>
      <c r="U11" s="294">
        <v>8</v>
      </c>
      <c r="V11" s="294">
        <v>0</v>
      </c>
      <c r="W11" s="294"/>
      <c r="X11" s="294">
        <v>21</v>
      </c>
      <c r="Y11" s="294">
        <v>1</v>
      </c>
      <c r="Z11" s="294"/>
      <c r="AA11" s="294"/>
      <c r="AB11" s="294"/>
      <c r="AC11" s="294">
        <v>0</v>
      </c>
      <c r="AD11" s="294">
        <v>5</v>
      </c>
      <c r="AE11" s="294">
        <v>306</v>
      </c>
    </row>
    <row r="12" spans="1:31">
      <c r="A12" s="294">
        <v>11</v>
      </c>
      <c r="B12" s="272">
        <v>2</v>
      </c>
      <c r="C12" s="544">
        <v>182</v>
      </c>
      <c r="D12" s="182" t="s">
        <v>801</v>
      </c>
      <c r="E12" s="47"/>
      <c r="F12" s="294">
        <v>1012</v>
      </c>
      <c r="G12" s="294" t="s">
        <v>33</v>
      </c>
      <c r="H12" s="294">
        <v>539</v>
      </c>
      <c r="I12" s="294">
        <v>20</v>
      </c>
      <c r="J12" s="294">
        <v>54</v>
      </c>
      <c r="K12" s="294">
        <v>16</v>
      </c>
      <c r="L12" s="294">
        <v>7</v>
      </c>
      <c r="M12" s="294">
        <v>113</v>
      </c>
      <c r="N12" s="294">
        <v>13</v>
      </c>
      <c r="O12" s="294">
        <v>1</v>
      </c>
      <c r="P12" s="294">
        <v>10</v>
      </c>
      <c r="Q12" s="294">
        <v>0</v>
      </c>
      <c r="R12" s="294">
        <v>35</v>
      </c>
      <c r="S12" s="294"/>
      <c r="T12" s="294">
        <v>6</v>
      </c>
      <c r="U12" s="294">
        <v>3</v>
      </c>
      <c r="V12" s="294">
        <v>0</v>
      </c>
      <c r="W12" s="294"/>
      <c r="X12" s="294">
        <v>14</v>
      </c>
      <c r="Y12" s="294">
        <v>0</v>
      </c>
      <c r="Z12" s="294"/>
      <c r="AA12" s="294"/>
      <c r="AB12" s="294"/>
      <c r="AC12" s="294">
        <v>0</v>
      </c>
      <c r="AD12" s="294">
        <v>5</v>
      </c>
      <c r="AE12" s="294">
        <v>297</v>
      </c>
    </row>
    <row r="13" spans="1:31">
      <c r="A13" s="294">
        <v>12</v>
      </c>
      <c r="B13" s="272">
        <v>2</v>
      </c>
      <c r="C13" s="544">
        <v>182</v>
      </c>
      <c r="D13" s="182" t="s">
        <v>801</v>
      </c>
      <c r="E13" s="47"/>
      <c r="F13" s="294">
        <v>1012</v>
      </c>
      <c r="G13" s="294" t="s">
        <v>34</v>
      </c>
      <c r="H13" s="294">
        <v>539</v>
      </c>
      <c r="I13" s="294">
        <v>24</v>
      </c>
      <c r="J13" s="294">
        <v>43</v>
      </c>
      <c r="K13" s="294">
        <v>16</v>
      </c>
      <c r="L13" s="294">
        <v>9</v>
      </c>
      <c r="M13" s="294">
        <v>124</v>
      </c>
      <c r="N13" s="294">
        <v>3</v>
      </c>
      <c r="O13" s="294">
        <v>1</v>
      </c>
      <c r="P13" s="294">
        <v>5</v>
      </c>
      <c r="Q13" s="294">
        <v>0</v>
      </c>
      <c r="R13" s="294">
        <v>39</v>
      </c>
      <c r="S13" s="294"/>
      <c r="T13" s="294">
        <v>1</v>
      </c>
      <c r="U13" s="294">
        <v>0</v>
      </c>
      <c r="V13" s="294">
        <v>3</v>
      </c>
      <c r="W13" s="294"/>
      <c r="X13" s="294">
        <v>13</v>
      </c>
      <c r="Y13" s="294">
        <v>0</v>
      </c>
      <c r="Z13" s="294"/>
      <c r="AA13" s="294"/>
      <c r="AB13" s="294"/>
      <c r="AC13" s="294">
        <v>1</v>
      </c>
      <c r="AD13" s="294">
        <v>8</v>
      </c>
      <c r="AE13" s="294">
        <v>290</v>
      </c>
    </row>
    <row r="14" spans="1:31">
      <c r="A14" s="294">
        <v>13</v>
      </c>
      <c r="B14" s="272">
        <v>2</v>
      </c>
      <c r="C14" s="544">
        <v>182</v>
      </c>
      <c r="D14" s="182" t="s">
        <v>801</v>
      </c>
      <c r="E14" s="47"/>
      <c r="F14" s="294">
        <v>1013</v>
      </c>
      <c r="G14" s="294" t="s">
        <v>33</v>
      </c>
      <c r="H14" s="294">
        <v>561</v>
      </c>
      <c r="I14" s="294">
        <v>26</v>
      </c>
      <c r="J14" s="294">
        <v>46</v>
      </c>
      <c r="K14" s="294">
        <v>31</v>
      </c>
      <c r="L14" s="294">
        <v>4</v>
      </c>
      <c r="M14" s="294">
        <v>106</v>
      </c>
      <c r="N14" s="294">
        <v>19</v>
      </c>
      <c r="O14" s="294">
        <v>1</v>
      </c>
      <c r="P14" s="294">
        <v>8</v>
      </c>
      <c r="Q14" s="294">
        <v>0</v>
      </c>
      <c r="R14" s="294">
        <v>31</v>
      </c>
      <c r="S14" s="294"/>
      <c r="T14" s="294">
        <v>1</v>
      </c>
      <c r="U14" s="294">
        <v>4</v>
      </c>
      <c r="V14" s="294">
        <v>0</v>
      </c>
      <c r="W14" s="294"/>
      <c r="X14" s="294">
        <v>25</v>
      </c>
      <c r="Y14" s="294">
        <v>2</v>
      </c>
      <c r="Z14" s="294"/>
      <c r="AA14" s="294"/>
      <c r="AB14" s="294"/>
      <c r="AC14" s="294">
        <v>0</v>
      </c>
      <c r="AD14" s="294">
        <v>4</v>
      </c>
      <c r="AE14" s="294">
        <v>308</v>
      </c>
    </row>
    <row r="15" spans="1:31">
      <c r="A15" s="294">
        <v>14</v>
      </c>
      <c r="B15" s="272">
        <v>2</v>
      </c>
      <c r="C15" s="544">
        <v>182</v>
      </c>
      <c r="D15" s="182" t="s">
        <v>801</v>
      </c>
      <c r="E15" s="47"/>
      <c r="F15" s="294">
        <v>1013</v>
      </c>
      <c r="G15" s="294" t="s">
        <v>34</v>
      </c>
      <c r="H15" s="294">
        <v>561</v>
      </c>
      <c r="I15" s="294">
        <v>20</v>
      </c>
      <c r="J15" s="294">
        <v>42</v>
      </c>
      <c r="K15" s="294">
        <v>24</v>
      </c>
      <c r="L15" s="294">
        <v>6</v>
      </c>
      <c r="M15" s="294">
        <v>96</v>
      </c>
      <c r="N15" s="294">
        <v>10</v>
      </c>
      <c r="O15" s="294">
        <v>0</v>
      </c>
      <c r="P15" s="294">
        <v>7</v>
      </c>
      <c r="Q15" s="294">
        <v>0</v>
      </c>
      <c r="R15" s="294">
        <v>46</v>
      </c>
      <c r="S15" s="294"/>
      <c r="T15" s="294">
        <v>0</v>
      </c>
      <c r="U15" s="294">
        <v>9</v>
      </c>
      <c r="V15" s="294">
        <v>1</v>
      </c>
      <c r="W15" s="294"/>
      <c r="X15" s="294">
        <v>15</v>
      </c>
      <c r="Y15" s="294">
        <v>3</v>
      </c>
      <c r="Z15" s="294"/>
      <c r="AA15" s="294"/>
      <c r="AB15" s="294"/>
      <c r="AC15" s="294">
        <v>0</v>
      </c>
      <c r="AD15" s="294">
        <v>11</v>
      </c>
      <c r="AE15" s="294">
        <v>290</v>
      </c>
    </row>
    <row r="16" spans="1:31">
      <c r="A16" s="294">
        <v>15</v>
      </c>
      <c r="B16" s="272">
        <v>2</v>
      </c>
      <c r="C16" s="544">
        <v>182</v>
      </c>
      <c r="D16" s="182" t="s">
        <v>801</v>
      </c>
      <c r="E16" s="47"/>
      <c r="F16" s="294">
        <v>1014</v>
      </c>
      <c r="G16" s="294" t="s">
        <v>33</v>
      </c>
      <c r="H16" s="294">
        <v>663</v>
      </c>
      <c r="I16" s="294">
        <v>26</v>
      </c>
      <c r="J16" s="294">
        <v>70</v>
      </c>
      <c r="K16" s="294">
        <v>22</v>
      </c>
      <c r="L16" s="294">
        <v>5</v>
      </c>
      <c r="M16" s="294">
        <v>110</v>
      </c>
      <c r="N16" s="294">
        <v>29</v>
      </c>
      <c r="O16" s="294">
        <v>1</v>
      </c>
      <c r="P16" s="294">
        <v>9</v>
      </c>
      <c r="Q16" s="294">
        <v>1</v>
      </c>
      <c r="R16" s="294">
        <v>40</v>
      </c>
      <c r="S16" s="294"/>
      <c r="T16" s="294">
        <v>8</v>
      </c>
      <c r="U16" s="294">
        <v>7</v>
      </c>
      <c r="V16" s="294">
        <v>0</v>
      </c>
      <c r="W16" s="294"/>
      <c r="X16" s="294">
        <v>30</v>
      </c>
      <c r="Y16" s="294">
        <v>0</v>
      </c>
      <c r="Z16" s="294"/>
      <c r="AA16" s="294"/>
      <c r="AB16" s="294"/>
      <c r="AC16" s="294">
        <v>0</v>
      </c>
      <c r="AD16" s="294">
        <v>4</v>
      </c>
      <c r="AE16" s="294">
        <v>362</v>
      </c>
    </row>
    <row r="17" spans="1:31">
      <c r="A17" s="294">
        <v>16</v>
      </c>
      <c r="B17" s="272">
        <v>2</v>
      </c>
      <c r="C17" s="544">
        <v>182</v>
      </c>
      <c r="D17" s="182" t="s">
        <v>801</v>
      </c>
      <c r="E17" s="47"/>
      <c r="F17" s="294">
        <v>1014</v>
      </c>
      <c r="G17" s="294" t="s">
        <v>34</v>
      </c>
      <c r="H17" s="294">
        <v>663</v>
      </c>
      <c r="I17" s="294">
        <v>28</v>
      </c>
      <c r="J17" s="294">
        <v>62</v>
      </c>
      <c r="K17" s="294">
        <v>31</v>
      </c>
      <c r="L17" s="294">
        <v>4</v>
      </c>
      <c r="M17" s="294">
        <v>123</v>
      </c>
      <c r="N17" s="294">
        <v>24</v>
      </c>
      <c r="O17" s="294">
        <v>2</v>
      </c>
      <c r="P17" s="294">
        <v>5</v>
      </c>
      <c r="Q17" s="294">
        <v>1</v>
      </c>
      <c r="R17" s="294">
        <v>48</v>
      </c>
      <c r="S17" s="294"/>
      <c r="T17" s="294">
        <v>2</v>
      </c>
      <c r="U17" s="294">
        <v>1</v>
      </c>
      <c r="V17" s="294">
        <v>2</v>
      </c>
      <c r="W17" s="294"/>
      <c r="X17" s="294">
        <v>24</v>
      </c>
      <c r="Y17" s="294">
        <v>1</v>
      </c>
      <c r="Z17" s="294"/>
      <c r="AA17" s="294"/>
      <c r="AB17" s="294"/>
      <c r="AC17" s="294">
        <v>0</v>
      </c>
      <c r="AD17" s="294">
        <v>10</v>
      </c>
      <c r="AE17" s="294">
        <v>368</v>
      </c>
    </row>
    <row r="18" spans="1:31">
      <c r="A18" s="294">
        <v>17</v>
      </c>
      <c r="B18" s="272">
        <v>2</v>
      </c>
      <c r="C18" s="544">
        <v>182</v>
      </c>
      <c r="D18" s="182" t="s">
        <v>801</v>
      </c>
      <c r="E18" s="47"/>
      <c r="F18" s="294">
        <v>1015</v>
      </c>
      <c r="G18" s="294" t="s">
        <v>33</v>
      </c>
      <c r="H18" s="294">
        <v>739</v>
      </c>
      <c r="I18" s="294">
        <v>34</v>
      </c>
      <c r="J18" s="294">
        <v>62</v>
      </c>
      <c r="K18" s="294">
        <v>34</v>
      </c>
      <c r="L18" s="294">
        <v>2</v>
      </c>
      <c r="M18" s="294">
        <v>111</v>
      </c>
      <c r="N18" s="294">
        <v>61</v>
      </c>
      <c r="O18" s="294">
        <v>2</v>
      </c>
      <c r="P18" s="294">
        <v>8</v>
      </c>
      <c r="Q18" s="294">
        <v>0</v>
      </c>
      <c r="R18" s="294">
        <v>52</v>
      </c>
      <c r="S18" s="294"/>
      <c r="T18" s="294">
        <v>3</v>
      </c>
      <c r="U18" s="294">
        <v>6</v>
      </c>
      <c r="V18" s="294">
        <v>3</v>
      </c>
      <c r="W18" s="294"/>
      <c r="X18" s="294">
        <v>23</v>
      </c>
      <c r="Y18" s="294">
        <v>2</v>
      </c>
      <c r="Z18" s="294"/>
      <c r="AA18" s="294"/>
      <c r="AB18" s="294"/>
      <c r="AC18" s="294">
        <v>0</v>
      </c>
      <c r="AD18" s="294">
        <v>8</v>
      </c>
      <c r="AE18" s="294">
        <v>411</v>
      </c>
    </row>
    <row r="19" spans="1:31">
      <c r="A19" s="294">
        <v>18</v>
      </c>
      <c r="B19" s="272">
        <v>2</v>
      </c>
      <c r="C19" s="544">
        <v>182</v>
      </c>
      <c r="D19" s="182" t="s">
        <v>801</v>
      </c>
      <c r="E19" s="47"/>
      <c r="F19" s="294">
        <v>1015</v>
      </c>
      <c r="G19" s="294" t="s">
        <v>34</v>
      </c>
      <c r="H19" s="294">
        <v>738</v>
      </c>
      <c r="I19" s="294">
        <v>29</v>
      </c>
      <c r="J19" s="294">
        <v>81</v>
      </c>
      <c r="K19" s="294">
        <v>32</v>
      </c>
      <c r="L19" s="294">
        <v>2</v>
      </c>
      <c r="M19" s="294">
        <v>125</v>
      </c>
      <c r="N19" s="294">
        <v>58</v>
      </c>
      <c r="O19" s="294">
        <v>0</v>
      </c>
      <c r="P19" s="294">
        <v>8</v>
      </c>
      <c r="Q19" s="294">
        <v>1</v>
      </c>
      <c r="R19" s="294">
        <v>38</v>
      </c>
      <c r="S19" s="294"/>
      <c r="T19" s="294">
        <v>2</v>
      </c>
      <c r="U19" s="294">
        <v>5</v>
      </c>
      <c r="V19" s="294">
        <v>0</v>
      </c>
      <c r="W19" s="294"/>
      <c r="X19" s="294">
        <v>29</v>
      </c>
      <c r="Y19" s="294">
        <v>3</v>
      </c>
      <c r="Z19" s="294"/>
      <c r="AA19" s="294"/>
      <c r="AB19" s="294"/>
      <c r="AC19" s="294">
        <v>0</v>
      </c>
      <c r="AD19" s="294">
        <v>8</v>
      </c>
      <c r="AE19" s="294">
        <v>421</v>
      </c>
    </row>
    <row r="20" spans="1:31">
      <c r="A20" s="294">
        <v>19</v>
      </c>
      <c r="B20" s="272">
        <v>2</v>
      </c>
      <c r="C20" s="544">
        <v>182</v>
      </c>
      <c r="D20" s="182" t="s">
        <v>801</v>
      </c>
      <c r="E20" s="47"/>
      <c r="F20" s="294">
        <v>1016</v>
      </c>
      <c r="G20" s="294" t="s">
        <v>33</v>
      </c>
      <c r="H20" s="294">
        <v>561</v>
      </c>
      <c r="I20" s="294">
        <v>22</v>
      </c>
      <c r="J20" s="294">
        <v>91</v>
      </c>
      <c r="K20" s="294">
        <v>29</v>
      </c>
      <c r="L20" s="294">
        <v>4</v>
      </c>
      <c r="M20" s="294">
        <v>68</v>
      </c>
      <c r="N20" s="294">
        <v>8</v>
      </c>
      <c r="O20" s="294">
        <v>0</v>
      </c>
      <c r="P20" s="294">
        <v>12</v>
      </c>
      <c r="Q20" s="294">
        <v>0</v>
      </c>
      <c r="R20" s="294">
        <v>49</v>
      </c>
      <c r="S20" s="294"/>
      <c r="T20" s="294">
        <v>1</v>
      </c>
      <c r="U20" s="294">
        <v>4</v>
      </c>
      <c r="V20" s="294">
        <v>2</v>
      </c>
      <c r="W20" s="294"/>
      <c r="X20" s="294">
        <v>16</v>
      </c>
      <c r="Y20" s="294">
        <v>1</v>
      </c>
      <c r="Z20" s="294"/>
      <c r="AA20" s="294"/>
      <c r="AB20" s="294"/>
      <c r="AC20" s="294">
        <v>0</v>
      </c>
      <c r="AD20" s="294">
        <v>13</v>
      </c>
      <c r="AE20" s="294">
        <v>320</v>
      </c>
    </row>
    <row r="21" spans="1:31">
      <c r="A21" s="294">
        <v>20</v>
      </c>
      <c r="B21" s="272">
        <v>2</v>
      </c>
      <c r="C21" s="544">
        <v>182</v>
      </c>
      <c r="D21" s="182" t="s">
        <v>801</v>
      </c>
      <c r="E21" s="47"/>
      <c r="F21" s="294">
        <v>1016</v>
      </c>
      <c r="G21" s="294" t="s">
        <v>34</v>
      </c>
      <c r="H21" s="294">
        <v>560</v>
      </c>
      <c r="I21" s="294">
        <v>27</v>
      </c>
      <c r="J21" s="294">
        <v>58</v>
      </c>
      <c r="K21" s="294">
        <v>32</v>
      </c>
      <c r="L21" s="294">
        <v>1</v>
      </c>
      <c r="M21" s="294">
        <v>86</v>
      </c>
      <c r="N21" s="294">
        <v>18</v>
      </c>
      <c r="O21" s="294">
        <v>0</v>
      </c>
      <c r="P21" s="294">
        <v>11</v>
      </c>
      <c r="Q21" s="294">
        <v>0</v>
      </c>
      <c r="R21" s="294">
        <v>44</v>
      </c>
      <c r="S21" s="294"/>
      <c r="T21" s="294">
        <v>1</v>
      </c>
      <c r="U21" s="294">
        <v>4</v>
      </c>
      <c r="V21" s="294">
        <v>2</v>
      </c>
      <c r="W21" s="294"/>
      <c r="X21" s="294">
        <v>32</v>
      </c>
      <c r="Y21" s="294">
        <v>0</v>
      </c>
      <c r="Z21" s="294"/>
      <c r="AA21" s="294"/>
      <c r="AB21" s="294"/>
      <c r="AC21" s="294">
        <v>0</v>
      </c>
      <c r="AD21" s="294">
        <v>6</v>
      </c>
      <c r="AE21" s="294">
        <v>322</v>
      </c>
    </row>
    <row r="22" spans="1:31">
      <c r="A22" s="294">
        <v>21</v>
      </c>
      <c r="B22" s="272">
        <v>2</v>
      </c>
      <c r="C22" s="544">
        <v>182</v>
      </c>
      <c r="D22" s="182" t="s">
        <v>801</v>
      </c>
      <c r="E22" s="47"/>
      <c r="F22" s="294">
        <v>1017</v>
      </c>
      <c r="G22" s="294" t="s">
        <v>33</v>
      </c>
      <c r="H22" s="294">
        <v>718</v>
      </c>
      <c r="I22" s="294">
        <v>26</v>
      </c>
      <c r="J22" s="294">
        <v>79</v>
      </c>
      <c r="K22" s="294">
        <v>26</v>
      </c>
      <c r="L22" s="294">
        <v>0</v>
      </c>
      <c r="M22" s="294">
        <v>113</v>
      </c>
      <c r="N22" s="294">
        <v>16</v>
      </c>
      <c r="O22" s="294">
        <v>2</v>
      </c>
      <c r="P22" s="294">
        <v>27</v>
      </c>
      <c r="Q22" s="294">
        <v>2</v>
      </c>
      <c r="R22" s="294">
        <v>60</v>
      </c>
      <c r="S22" s="294"/>
      <c r="T22" s="294">
        <v>2</v>
      </c>
      <c r="U22" s="294">
        <v>4</v>
      </c>
      <c r="V22" s="294">
        <v>0</v>
      </c>
      <c r="W22" s="294"/>
      <c r="X22" s="294">
        <v>21</v>
      </c>
      <c r="Y22" s="294">
        <v>3</v>
      </c>
      <c r="Z22" s="294"/>
      <c r="AA22" s="294"/>
      <c r="AB22" s="294"/>
      <c r="AC22" s="294">
        <v>0</v>
      </c>
      <c r="AD22" s="294">
        <v>13</v>
      </c>
      <c r="AE22" s="294">
        <v>394</v>
      </c>
    </row>
    <row r="23" spans="1:31">
      <c r="A23" s="294">
        <v>22</v>
      </c>
      <c r="B23" s="272">
        <v>2</v>
      </c>
      <c r="C23" s="544">
        <v>182</v>
      </c>
      <c r="D23" s="182" t="s">
        <v>801</v>
      </c>
      <c r="E23" s="47"/>
      <c r="F23" s="294">
        <v>1017</v>
      </c>
      <c r="G23" s="294" t="s">
        <v>34</v>
      </c>
      <c r="H23" s="294">
        <v>718</v>
      </c>
      <c r="I23" s="294">
        <v>32</v>
      </c>
      <c r="J23" s="294">
        <v>76</v>
      </c>
      <c r="K23" s="294">
        <v>25</v>
      </c>
      <c r="L23" s="294">
        <v>0</v>
      </c>
      <c r="M23" s="294">
        <v>95</v>
      </c>
      <c r="N23" s="294">
        <v>14</v>
      </c>
      <c r="O23" s="294">
        <v>0</v>
      </c>
      <c r="P23" s="294">
        <v>12</v>
      </c>
      <c r="Q23" s="294">
        <v>4</v>
      </c>
      <c r="R23" s="294">
        <v>49</v>
      </c>
      <c r="S23" s="294"/>
      <c r="T23" s="294">
        <v>4</v>
      </c>
      <c r="U23" s="294">
        <v>5</v>
      </c>
      <c r="V23" s="294">
        <v>1</v>
      </c>
      <c r="W23" s="294"/>
      <c r="X23" s="294">
        <v>25</v>
      </c>
      <c r="Y23" s="294">
        <v>0</v>
      </c>
      <c r="Z23" s="294"/>
      <c r="AA23" s="294"/>
      <c r="AB23" s="294"/>
      <c r="AC23" s="294">
        <v>0</v>
      </c>
      <c r="AD23" s="294">
        <v>5</v>
      </c>
      <c r="AE23" s="294">
        <v>347</v>
      </c>
    </row>
    <row r="24" spans="1:31">
      <c r="A24" s="294">
        <v>23</v>
      </c>
      <c r="B24" s="272">
        <v>2</v>
      </c>
      <c r="C24" s="544">
        <v>182</v>
      </c>
      <c r="D24" s="182" t="s">
        <v>801</v>
      </c>
      <c r="E24" s="47"/>
      <c r="F24" s="294">
        <v>1018</v>
      </c>
      <c r="G24" s="294" t="s">
        <v>33</v>
      </c>
      <c r="H24" s="294">
        <v>680</v>
      </c>
      <c r="I24" s="294">
        <v>25</v>
      </c>
      <c r="J24" s="294">
        <v>67</v>
      </c>
      <c r="K24" s="294">
        <v>40</v>
      </c>
      <c r="L24" s="294">
        <v>4</v>
      </c>
      <c r="M24" s="294">
        <v>112</v>
      </c>
      <c r="N24" s="294">
        <v>6</v>
      </c>
      <c r="O24" s="294">
        <v>2</v>
      </c>
      <c r="P24" s="294">
        <v>6</v>
      </c>
      <c r="Q24" s="294">
        <v>1</v>
      </c>
      <c r="R24" s="294">
        <v>86</v>
      </c>
      <c r="S24" s="294"/>
      <c r="T24" s="294">
        <v>0</v>
      </c>
      <c r="U24" s="294">
        <v>8</v>
      </c>
      <c r="V24" s="294">
        <v>1</v>
      </c>
      <c r="W24" s="294"/>
      <c r="X24" s="294">
        <v>17</v>
      </c>
      <c r="Y24" s="294">
        <v>4</v>
      </c>
      <c r="Z24" s="294"/>
      <c r="AA24" s="294"/>
      <c r="AB24" s="294"/>
      <c r="AC24" s="294">
        <v>0</v>
      </c>
      <c r="AD24" s="294">
        <v>14</v>
      </c>
      <c r="AE24" s="294">
        <v>393</v>
      </c>
    </row>
    <row r="25" spans="1:31">
      <c r="A25" s="294">
        <v>24</v>
      </c>
      <c r="B25" s="272">
        <v>2</v>
      </c>
      <c r="C25" s="544">
        <v>182</v>
      </c>
      <c r="D25" s="182" t="s">
        <v>801</v>
      </c>
      <c r="E25" s="47"/>
      <c r="F25" s="294">
        <v>1018</v>
      </c>
      <c r="G25" s="294" t="s">
        <v>34</v>
      </c>
      <c r="H25" s="294">
        <v>680</v>
      </c>
      <c r="I25" s="294">
        <v>33</v>
      </c>
      <c r="J25" s="294">
        <v>59</v>
      </c>
      <c r="K25" s="294">
        <v>43</v>
      </c>
      <c r="L25" s="294">
        <v>3</v>
      </c>
      <c r="M25" s="294">
        <v>118</v>
      </c>
      <c r="N25" s="294">
        <v>13</v>
      </c>
      <c r="O25" s="294">
        <v>0</v>
      </c>
      <c r="P25" s="294">
        <v>11</v>
      </c>
      <c r="Q25" s="294">
        <v>1</v>
      </c>
      <c r="R25" s="294">
        <v>80</v>
      </c>
      <c r="S25" s="294"/>
      <c r="T25" s="294">
        <v>1</v>
      </c>
      <c r="U25" s="294">
        <v>7</v>
      </c>
      <c r="V25" s="294">
        <v>0</v>
      </c>
      <c r="W25" s="294"/>
      <c r="X25" s="294">
        <v>16</v>
      </c>
      <c r="Y25" s="294">
        <v>4</v>
      </c>
      <c r="Z25" s="294"/>
      <c r="AA25" s="294"/>
      <c r="AB25" s="294"/>
      <c r="AC25" s="294">
        <v>0</v>
      </c>
      <c r="AD25" s="294">
        <v>9</v>
      </c>
      <c r="AE25" s="294">
        <v>398</v>
      </c>
    </row>
    <row r="26" spans="1:31">
      <c r="A26" s="294">
        <v>25</v>
      </c>
      <c r="B26" s="272">
        <v>2</v>
      </c>
      <c r="C26" s="544">
        <v>182</v>
      </c>
      <c r="D26" s="182" t="s">
        <v>801</v>
      </c>
      <c r="E26" s="47"/>
      <c r="F26" s="294">
        <v>1018</v>
      </c>
      <c r="G26" s="294" t="s">
        <v>35</v>
      </c>
      <c r="H26" s="294">
        <v>680</v>
      </c>
      <c r="I26" s="294">
        <v>39</v>
      </c>
      <c r="J26" s="294">
        <v>78</v>
      </c>
      <c r="K26" s="294">
        <v>38</v>
      </c>
      <c r="L26" s="294">
        <v>6</v>
      </c>
      <c r="M26" s="294">
        <v>97</v>
      </c>
      <c r="N26" s="294">
        <v>12</v>
      </c>
      <c r="O26" s="294">
        <v>0</v>
      </c>
      <c r="P26" s="294">
        <v>8</v>
      </c>
      <c r="Q26" s="294">
        <v>1</v>
      </c>
      <c r="R26" s="294">
        <v>72</v>
      </c>
      <c r="S26" s="294"/>
      <c r="T26" s="294">
        <v>2</v>
      </c>
      <c r="U26" s="294">
        <v>2</v>
      </c>
      <c r="V26" s="294">
        <v>1</v>
      </c>
      <c r="W26" s="294"/>
      <c r="X26" s="294">
        <v>14</v>
      </c>
      <c r="Y26" s="294">
        <v>3</v>
      </c>
      <c r="Z26" s="294"/>
      <c r="AA26" s="294"/>
      <c r="AB26" s="294"/>
      <c r="AC26" s="294">
        <v>1</v>
      </c>
      <c r="AD26" s="294">
        <v>5</v>
      </c>
      <c r="AE26" s="294">
        <v>379</v>
      </c>
    </row>
    <row r="27" spans="1:31">
      <c r="A27" s="294">
        <v>26</v>
      </c>
      <c r="B27" s="272">
        <v>2</v>
      </c>
      <c r="C27" s="544">
        <v>182</v>
      </c>
      <c r="D27" s="182" t="s">
        <v>801</v>
      </c>
      <c r="E27" s="47"/>
      <c r="F27" s="294">
        <v>1018</v>
      </c>
      <c r="G27" s="294" t="s">
        <v>199</v>
      </c>
      <c r="H27" s="294">
        <v>680</v>
      </c>
      <c r="I27" s="294">
        <v>20</v>
      </c>
      <c r="J27" s="294">
        <v>90</v>
      </c>
      <c r="K27" s="294">
        <v>38</v>
      </c>
      <c r="L27" s="294">
        <v>10</v>
      </c>
      <c r="M27" s="294">
        <v>107</v>
      </c>
      <c r="N27" s="294">
        <v>12</v>
      </c>
      <c r="O27" s="294">
        <v>0</v>
      </c>
      <c r="P27" s="294">
        <v>6</v>
      </c>
      <c r="Q27" s="294">
        <v>1</v>
      </c>
      <c r="R27" s="294">
        <v>66</v>
      </c>
      <c r="S27" s="294"/>
      <c r="T27" s="294">
        <v>1</v>
      </c>
      <c r="U27" s="294">
        <v>6</v>
      </c>
      <c r="V27" s="294">
        <v>4</v>
      </c>
      <c r="W27" s="294"/>
      <c r="X27" s="294">
        <v>17</v>
      </c>
      <c r="Y27" s="294">
        <v>0</v>
      </c>
      <c r="Z27" s="294"/>
      <c r="AA27" s="294"/>
      <c r="AB27" s="294"/>
      <c r="AC27" s="294">
        <v>0</v>
      </c>
      <c r="AD27" s="294">
        <v>8</v>
      </c>
      <c r="AE27" s="294">
        <v>386</v>
      </c>
    </row>
    <row r="28" spans="1:31">
      <c r="A28" s="294">
        <v>27</v>
      </c>
      <c r="B28" s="272">
        <v>2</v>
      </c>
      <c r="C28" s="544">
        <v>182</v>
      </c>
      <c r="D28" s="182" t="s">
        <v>801</v>
      </c>
      <c r="E28" s="47"/>
      <c r="F28" s="294">
        <v>1018</v>
      </c>
      <c r="G28" s="294" t="s">
        <v>337</v>
      </c>
      <c r="H28" s="294">
        <v>680</v>
      </c>
      <c r="I28" s="294">
        <v>34</v>
      </c>
      <c r="J28" s="294">
        <v>61</v>
      </c>
      <c r="K28" s="294">
        <v>32</v>
      </c>
      <c r="L28" s="294">
        <v>1</v>
      </c>
      <c r="M28" s="294">
        <v>82</v>
      </c>
      <c r="N28" s="294">
        <v>10</v>
      </c>
      <c r="O28" s="294">
        <v>2</v>
      </c>
      <c r="P28" s="294">
        <v>9</v>
      </c>
      <c r="Q28" s="294">
        <v>3</v>
      </c>
      <c r="R28" s="294">
        <v>71</v>
      </c>
      <c r="S28" s="294"/>
      <c r="T28" s="294">
        <v>1</v>
      </c>
      <c r="U28" s="294">
        <v>12</v>
      </c>
      <c r="V28" s="294">
        <v>1</v>
      </c>
      <c r="W28" s="294"/>
      <c r="X28" s="294">
        <v>15</v>
      </c>
      <c r="Y28" s="294">
        <v>1</v>
      </c>
      <c r="Z28" s="294"/>
      <c r="AA28" s="294"/>
      <c r="AB28" s="294"/>
      <c r="AC28" s="294">
        <v>0</v>
      </c>
      <c r="AD28" s="294">
        <v>7</v>
      </c>
      <c r="AE28" s="294">
        <v>342</v>
      </c>
    </row>
    <row r="29" spans="1:31">
      <c r="A29" s="294">
        <v>28</v>
      </c>
      <c r="B29" s="272">
        <v>2</v>
      </c>
      <c r="C29" s="544">
        <v>182</v>
      </c>
      <c r="D29" s="182" t="s">
        <v>801</v>
      </c>
      <c r="E29" s="47"/>
      <c r="F29" s="294">
        <v>1019</v>
      </c>
      <c r="G29" s="294" t="s">
        <v>33</v>
      </c>
      <c r="H29" s="294">
        <v>573</v>
      </c>
      <c r="I29" s="294">
        <v>24</v>
      </c>
      <c r="J29" s="294">
        <v>56</v>
      </c>
      <c r="K29" s="294">
        <v>32</v>
      </c>
      <c r="L29" s="294">
        <v>4</v>
      </c>
      <c r="M29" s="294">
        <v>72</v>
      </c>
      <c r="N29" s="294">
        <v>13</v>
      </c>
      <c r="O29" s="294">
        <v>0</v>
      </c>
      <c r="P29" s="294">
        <v>4</v>
      </c>
      <c r="Q29" s="294">
        <v>2</v>
      </c>
      <c r="R29" s="294">
        <v>66</v>
      </c>
      <c r="S29" s="294"/>
      <c r="T29" s="294">
        <v>2</v>
      </c>
      <c r="U29" s="294">
        <v>6</v>
      </c>
      <c r="V29" s="294">
        <v>1</v>
      </c>
      <c r="W29" s="294"/>
      <c r="X29" s="294">
        <v>18</v>
      </c>
      <c r="Y29" s="294">
        <v>2</v>
      </c>
      <c r="Z29" s="294"/>
      <c r="AA29" s="294"/>
      <c r="AB29" s="294"/>
      <c r="AC29" s="294">
        <v>0</v>
      </c>
      <c r="AD29" s="294">
        <v>3</v>
      </c>
      <c r="AE29" s="294">
        <v>305</v>
      </c>
    </row>
    <row r="30" spans="1:31">
      <c r="A30" s="294">
        <v>29</v>
      </c>
      <c r="B30" s="272">
        <v>2</v>
      </c>
      <c r="C30" s="544">
        <v>182</v>
      </c>
      <c r="D30" s="182" t="s">
        <v>801</v>
      </c>
      <c r="E30" s="47"/>
      <c r="F30" s="294">
        <v>1019</v>
      </c>
      <c r="G30" s="294" t="s">
        <v>34</v>
      </c>
      <c r="H30" s="294">
        <v>573</v>
      </c>
      <c r="I30" s="294">
        <v>26</v>
      </c>
      <c r="J30" s="294">
        <v>48</v>
      </c>
      <c r="K30" s="294">
        <v>33</v>
      </c>
      <c r="L30" s="294">
        <v>1</v>
      </c>
      <c r="M30" s="294">
        <v>76</v>
      </c>
      <c r="N30" s="294">
        <v>7</v>
      </c>
      <c r="O30" s="294">
        <v>2</v>
      </c>
      <c r="P30" s="294">
        <v>5</v>
      </c>
      <c r="Q30" s="294">
        <v>4</v>
      </c>
      <c r="R30" s="294">
        <v>56</v>
      </c>
      <c r="S30" s="294"/>
      <c r="T30" s="294">
        <v>3</v>
      </c>
      <c r="U30" s="294">
        <v>6</v>
      </c>
      <c r="V30" s="294">
        <v>1</v>
      </c>
      <c r="W30" s="294"/>
      <c r="X30" s="294">
        <v>20</v>
      </c>
      <c r="Y30" s="294">
        <v>2</v>
      </c>
      <c r="Z30" s="294"/>
      <c r="AA30" s="294"/>
      <c r="AB30" s="294"/>
      <c r="AC30" s="294">
        <v>0</v>
      </c>
      <c r="AD30" s="294">
        <v>8</v>
      </c>
      <c r="AE30" s="294">
        <v>298</v>
      </c>
    </row>
    <row r="31" spans="1:31">
      <c r="A31" s="294">
        <v>30</v>
      </c>
      <c r="B31" s="272">
        <v>2</v>
      </c>
      <c r="C31" s="544">
        <v>182</v>
      </c>
      <c r="D31" s="182" t="s">
        <v>801</v>
      </c>
      <c r="E31" s="47"/>
      <c r="F31" s="294">
        <v>1019</v>
      </c>
      <c r="G31" s="294" t="s">
        <v>35</v>
      </c>
      <c r="H31" s="294">
        <v>572</v>
      </c>
      <c r="I31" s="294">
        <v>23</v>
      </c>
      <c r="J31" s="294">
        <v>48</v>
      </c>
      <c r="K31" s="294">
        <v>30</v>
      </c>
      <c r="L31" s="294">
        <v>3</v>
      </c>
      <c r="M31" s="294">
        <v>77</v>
      </c>
      <c r="N31" s="294">
        <v>9</v>
      </c>
      <c r="O31" s="294">
        <v>1</v>
      </c>
      <c r="P31" s="294">
        <v>8</v>
      </c>
      <c r="Q31" s="294">
        <v>1</v>
      </c>
      <c r="R31" s="294">
        <v>66</v>
      </c>
      <c r="S31" s="294"/>
      <c r="T31" s="294">
        <v>2</v>
      </c>
      <c r="U31" s="294">
        <v>5</v>
      </c>
      <c r="V31" s="294">
        <v>2</v>
      </c>
      <c r="W31" s="294"/>
      <c r="X31" s="294">
        <v>25</v>
      </c>
      <c r="Y31" s="294">
        <v>1</v>
      </c>
      <c r="Z31" s="294"/>
      <c r="AA31" s="294"/>
      <c r="AB31" s="294"/>
      <c r="AC31" s="294">
        <v>0</v>
      </c>
      <c r="AD31" s="294">
        <v>10</v>
      </c>
      <c r="AE31" s="294">
        <v>311</v>
      </c>
    </row>
    <row r="32" spans="1:31">
      <c r="A32" s="294">
        <v>31</v>
      </c>
      <c r="B32" s="272">
        <v>2</v>
      </c>
      <c r="C32" s="544">
        <v>182</v>
      </c>
      <c r="D32" s="182" t="s">
        <v>801</v>
      </c>
      <c r="E32" s="47"/>
      <c r="F32" s="294">
        <v>1020</v>
      </c>
      <c r="G32" s="294" t="s">
        <v>33</v>
      </c>
      <c r="H32" s="294">
        <v>595</v>
      </c>
      <c r="I32" s="294">
        <v>34</v>
      </c>
      <c r="J32" s="294">
        <v>92</v>
      </c>
      <c r="K32" s="294">
        <v>26</v>
      </c>
      <c r="L32" s="294">
        <v>4</v>
      </c>
      <c r="M32" s="294">
        <v>59</v>
      </c>
      <c r="N32" s="294">
        <v>12</v>
      </c>
      <c r="O32" s="294">
        <v>1</v>
      </c>
      <c r="P32" s="294">
        <v>6</v>
      </c>
      <c r="Q32" s="294">
        <v>2</v>
      </c>
      <c r="R32" s="294">
        <v>66</v>
      </c>
      <c r="S32" s="294"/>
      <c r="T32" s="294">
        <v>2</v>
      </c>
      <c r="U32" s="294">
        <v>6</v>
      </c>
      <c r="V32" s="294">
        <v>2</v>
      </c>
      <c r="W32" s="294"/>
      <c r="X32" s="294">
        <v>25</v>
      </c>
      <c r="Y32" s="294">
        <v>6</v>
      </c>
      <c r="Z32" s="294"/>
      <c r="AA32" s="294"/>
      <c r="AB32" s="294"/>
      <c r="AC32" s="294">
        <v>0</v>
      </c>
      <c r="AD32" s="294">
        <v>1</v>
      </c>
      <c r="AE32" s="294">
        <v>344</v>
      </c>
    </row>
    <row r="33" spans="1:31">
      <c r="A33" s="294">
        <v>32</v>
      </c>
      <c r="B33" s="272">
        <v>2</v>
      </c>
      <c r="C33" s="544">
        <v>182</v>
      </c>
      <c r="D33" s="182" t="s">
        <v>801</v>
      </c>
      <c r="E33" s="47"/>
      <c r="F33" s="294">
        <v>1020</v>
      </c>
      <c r="G33" s="294" t="s">
        <v>34</v>
      </c>
      <c r="H33" s="294">
        <v>595</v>
      </c>
      <c r="I33" s="294">
        <v>38</v>
      </c>
      <c r="J33" s="294">
        <v>51</v>
      </c>
      <c r="K33" s="294">
        <v>26</v>
      </c>
      <c r="L33" s="294">
        <v>4</v>
      </c>
      <c r="M33" s="294">
        <v>96</v>
      </c>
      <c r="N33" s="294">
        <v>15</v>
      </c>
      <c r="O33" s="294">
        <v>0</v>
      </c>
      <c r="P33" s="294">
        <v>4</v>
      </c>
      <c r="Q33" s="294">
        <v>0</v>
      </c>
      <c r="R33" s="294">
        <v>59</v>
      </c>
      <c r="S33" s="294"/>
      <c r="T33" s="294">
        <v>0</v>
      </c>
      <c r="U33" s="294">
        <v>3</v>
      </c>
      <c r="V33" s="294">
        <v>0</v>
      </c>
      <c r="W33" s="294"/>
      <c r="X33" s="294">
        <v>28</v>
      </c>
      <c r="Y33" s="294">
        <v>2</v>
      </c>
      <c r="Z33" s="294"/>
      <c r="AA33" s="294"/>
      <c r="AB33" s="294"/>
      <c r="AC33" s="294">
        <v>0</v>
      </c>
      <c r="AD33" s="294">
        <v>4</v>
      </c>
      <c r="AE33" s="294">
        <v>330</v>
      </c>
    </row>
    <row r="34" spans="1:31">
      <c r="A34" s="294">
        <v>33</v>
      </c>
      <c r="B34" s="272">
        <v>2</v>
      </c>
      <c r="C34" s="544">
        <v>182</v>
      </c>
      <c r="D34" s="182" t="s">
        <v>801</v>
      </c>
      <c r="E34" s="47"/>
      <c r="F34" s="294">
        <v>1020</v>
      </c>
      <c r="G34" s="294" t="s">
        <v>35</v>
      </c>
      <c r="H34" s="294">
        <v>594</v>
      </c>
      <c r="I34" s="294">
        <v>30</v>
      </c>
      <c r="J34" s="294">
        <v>79</v>
      </c>
      <c r="K34" s="294">
        <v>31</v>
      </c>
      <c r="L34" s="294">
        <v>4</v>
      </c>
      <c r="M34" s="294">
        <v>80</v>
      </c>
      <c r="N34" s="294">
        <v>14</v>
      </c>
      <c r="O34" s="294">
        <v>0</v>
      </c>
      <c r="P34" s="294">
        <v>6</v>
      </c>
      <c r="Q34" s="294">
        <v>2</v>
      </c>
      <c r="R34" s="294">
        <v>40</v>
      </c>
      <c r="S34" s="294"/>
      <c r="T34" s="294">
        <v>2</v>
      </c>
      <c r="U34" s="294">
        <v>5</v>
      </c>
      <c r="V34" s="294">
        <v>2</v>
      </c>
      <c r="W34" s="294"/>
      <c r="X34" s="294">
        <v>19</v>
      </c>
      <c r="Y34" s="294">
        <v>5</v>
      </c>
      <c r="Z34" s="294"/>
      <c r="AA34" s="294"/>
      <c r="AB34" s="294"/>
      <c r="AC34" s="294">
        <v>0</v>
      </c>
      <c r="AD34" s="294">
        <v>9</v>
      </c>
      <c r="AE34" s="294">
        <v>328</v>
      </c>
    </row>
    <row r="35" spans="1:31">
      <c r="A35" s="294">
        <v>34</v>
      </c>
      <c r="B35" s="272">
        <v>2</v>
      </c>
      <c r="C35" s="544">
        <v>182</v>
      </c>
      <c r="D35" s="182" t="s">
        <v>801</v>
      </c>
      <c r="E35" s="47"/>
      <c r="F35" s="294">
        <v>1020</v>
      </c>
      <c r="G35" s="294" t="s">
        <v>36</v>
      </c>
      <c r="H35" s="181"/>
      <c r="I35" s="294">
        <v>9</v>
      </c>
      <c r="J35" s="294">
        <v>34</v>
      </c>
      <c r="K35" s="294">
        <v>8</v>
      </c>
      <c r="L35" s="294">
        <v>1</v>
      </c>
      <c r="M35" s="294">
        <v>20</v>
      </c>
      <c r="N35" s="294">
        <v>3</v>
      </c>
      <c r="O35" s="294">
        <v>0</v>
      </c>
      <c r="P35" s="294">
        <v>3</v>
      </c>
      <c r="Q35" s="294">
        <v>1</v>
      </c>
      <c r="R35" s="294">
        <v>21</v>
      </c>
      <c r="S35" s="294"/>
      <c r="T35" s="294">
        <v>0</v>
      </c>
      <c r="U35" s="294">
        <v>1</v>
      </c>
      <c r="V35" s="294">
        <v>1</v>
      </c>
      <c r="W35" s="294"/>
      <c r="X35" s="294">
        <v>4</v>
      </c>
      <c r="Y35" s="294">
        <v>0</v>
      </c>
      <c r="Z35" s="294"/>
      <c r="AA35" s="294"/>
      <c r="AB35" s="294"/>
      <c r="AC35" s="294">
        <v>0</v>
      </c>
      <c r="AD35" s="294">
        <v>0</v>
      </c>
      <c r="AE35" s="294">
        <v>106</v>
      </c>
    </row>
    <row r="36" spans="1:31">
      <c r="A36" s="294">
        <v>35</v>
      </c>
      <c r="B36" s="272">
        <v>2</v>
      </c>
      <c r="C36" s="544">
        <v>182</v>
      </c>
      <c r="D36" s="182" t="s">
        <v>801</v>
      </c>
      <c r="E36" s="47"/>
      <c r="F36" s="294">
        <v>1021</v>
      </c>
      <c r="G36" s="294" t="s">
        <v>33</v>
      </c>
      <c r="H36" s="294">
        <v>501</v>
      </c>
      <c r="I36" s="294">
        <v>21</v>
      </c>
      <c r="J36" s="294">
        <v>61</v>
      </c>
      <c r="K36" s="294">
        <v>26</v>
      </c>
      <c r="L36" s="294">
        <v>8</v>
      </c>
      <c r="M36" s="294">
        <v>63</v>
      </c>
      <c r="N36" s="294">
        <v>6</v>
      </c>
      <c r="O36" s="294">
        <v>2</v>
      </c>
      <c r="P36" s="294">
        <v>12</v>
      </c>
      <c r="Q36" s="294">
        <v>0</v>
      </c>
      <c r="R36" s="294">
        <v>51</v>
      </c>
      <c r="S36" s="294"/>
      <c r="T36" s="294">
        <v>2</v>
      </c>
      <c r="U36" s="294">
        <v>4</v>
      </c>
      <c r="V36" s="294">
        <v>1</v>
      </c>
      <c r="W36" s="294"/>
      <c r="X36" s="294">
        <v>37</v>
      </c>
      <c r="Y36" s="294">
        <v>1</v>
      </c>
      <c r="Z36" s="294"/>
      <c r="AA36" s="294"/>
      <c r="AB36" s="294"/>
      <c r="AC36" s="294">
        <v>0</v>
      </c>
      <c r="AD36" s="294">
        <v>7</v>
      </c>
      <c r="AE36" s="294">
        <v>302</v>
      </c>
    </row>
    <row r="37" spans="1:31">
      <c r="A37" s="294">
        <v>36</v>
      </c>
      <c r="B37" s="272">
        <v>2</v>
      </c>
      <c r="C37" s="544">
        <v>182</v>
      </c>
      <c r="D37" s="182" t="s">
        <v>801</v>
      </c>
      <c r="E37" s="47"/>
      <c r="F37" s="294">
        <v>1021</v>
      </c>
      <c r="G37" s="294" t="s">
        <v>34</v>
      </c>
      <c r="H37" s="294">
        <v>501</v>
      </c>
      <c r="I37" s="294">
        <v>25</v>
      </c>
      <c r="J37" s="294">
        <v>63</v>
      </c>
      <c r="K37" s="294">
        <v>17</v>
      </c>
      <c r="L37" s="294">
        <v>4</v>
      </c>
      <c r="M37" s="294">
        <v>75</v>
      </c>
      <c r="N37" s="294">
        <v>10</v>
      </c>
      <c r="O37" s="294">
        <v>0</v>
      </c>
      <c r="P37" s="294">
        <v>8</v>
      </c>
      <c r="Q37" s="294">
        <v>0</v>
      </c>
      <c r="R37" s="294">
        <v>33</v>
      </c>
      <c r="S37" s="294"/>
      <c r="T37" s="294">
        <v>2</v>
      </c>
      <c r="U37" s="294">
        <v>3</v>
      </c>
      <c r="V37" s="294">
        <v>1</v>
      </c>
      <c r="W37" s="294"/>
      <c r="X37" s="294">
        <v>32</v>
      </c>
      <c r="Y37" s="294">
        <v>0</v>
      </c>
      <c r="Z37" s="294"/>
      <c r="AA37" s="294"/>
      <c r="AB37" s="294"/>
      <c r="AC37" s="294">
        <v>0</v>
      </c>
      <c r="AD37" s="294">
        <v>5</v>
      </c>
      <c r="AE37" s="294">
        <v>278</v>
      </c>
    </row>
    <row r="38" spans="1:31">
      <c r="A38" s="294">
        <v>37</v>
      </c>
      <c r="B38" s="272">
        <v>2</v>
      </c>
      <c r="C38" s="544">
        <v>182</v>
      </c>
      <c r="D38" s="182" t="s">
        <v>801</v>
      </c>
      <c r="E38" s="47"/>
      <c r="F38" s="294">
        <v>1022</v>
      </c>
      <c r="G38" s="294" t="s">
        <v>33</v>
      </c>
      <c r="H38" s="294">
        <v>611</v>
      </c>
      <c r="I38" s="294">
        <v>23</v>
      </c>
      <c r="J38" s="294">
        <v>65</v>
      </c>
      <c r="K38" s="294">
        <v>39</v>
      </c>
      <c r="L38" s="294">
        <v>3</v>
      </c>
      <c r="M38" s="294">
        <v>73</v>
      </c>
      <c r="N38" s="294">
        <v>9</v>
      </c>
      <c r="O38" s="294">
        <v>1</v>
      </c>
      <c r="P38" s="294">
        <v>11</v>
      </c>
      <c r="Q38" s="294">
        <v>0</v>
      </c>
      <c r="R38" s="294">
        <v>45</v>
      </c>
      <c r="S38" s="294"/>
      <c r="T38" s="294">
        <v>2</v>
      </c>
      <c r="U38" s="294">
        <v>2</v>
      </c>
      <c r="V38" s="294">
        <v>3</v>
      </c>
      <c r="W38" s="294"/>
      <c r="X38" s="294">
        <v>21</v>
      </c>
      <c r="Y38" s="294">
        <v>2</v>
      </c>
      <c r="Z38" s="294"/>
      <c r="AA38" s="294"/>
      <c r="AB38" s="294"/>
      <c r="AC38" s="294">
        <v>0</v>
      </c>
      <c r="AD38" s="294">
        <v>8</v>
      </c>
      <c r="AE38" s="294">
        <v>307</v>
      </c>
    </row>
    <row r="39" spans="1:31">
      <c r="A39" s="294">
        <v>38</v>
      </c>
      <c r="B39" s="272">
        <v>2</v>
      </c>
      <c r="C39" s="544">
        <v>182</v>
      </c>
      <c r="D39" s="182" t="s">
        <v>801</v>
      </c>
      <c r="E39" s="47"/>
      <c r="F39" s="294">
        <v>1022</v>
      </c>
      <c r="G39" s="294" t="s">
        <v>34</v>
      </c>
      <c r="H39" s="294">
        <v>611</v>
      </c>
      <c r="I39" s="294">
        <v>25</v>
      </c>
      <c r="J39" s="294">
        <v>66</v>
      </c>
      <c r="K39" s="294">
        <v>37</v>
      </c>
      <c r="L39" s="294">
        <v>3</v>
      </c>
      <c r="M39" s="294">
        <v>91</v>
      </c>
      <c r="N39" s="294">
        <v>10</v>
      </c>
      <c r="O39" s="294">
        <v>0</v>
      </c>
      <c r="P39" s="294">
        <v>13</v>
      </c>
      <c r="Q39" s="294">
        <v>0</v>
      </c>
      <c r="R39" s="294">
        <v>42</v>
      </c>
      <c r="S39" s="294"/>
      <c r="T39" s="294">
        <v>6</v>
      </c>
      <c r="U39" s="294">
        <v>5</v>
      </c>
      <c r="V39" s="294">
        <v>3</v>
      </c>
      <c r="W39" s="294"/>
      <c r="X39" s="294">
        <v>39</v>
      </c>
      <c r="Y39" s="294">
        <v>0</v>
      </c>
      <c r="Z39" s="294"/>
      <c r="AA39" s="294"/>
      <c r="AB39" s="294"/>
      <c r="AC39" s="294">
        <v>0</v>
      </c>
      <c r="AD39" s="294">
        <v>9</v>
      </c>
      <c r="AE39" s="294">
        <v>349</v>
      </c>
    </row>
    <row r="40" spans="1:31">
      <c r="A40" s="294">
        <v>39</v>
      </c>
      <c r="B40" s="272">
        <v>2</v>
      </c>
      <c r="C40" s="544">
        <v>182</v>
      </c>
      <c r="D40" s="182" t="s">
        <v>801</v>
      </c>
      <c r="E40" s="47"/>
      <c r="F40" s="294">
        <v>1022</v>
      </c>
      <c r="G40" s="294" t="s">
        <v>35</v>
      </c>
      <c r="H40" s="294">
        <v>610</v>
      </c>
      <c r="I40" s="294">
        <v>34</v>
      </c>
      <c r="J40" s="294">
        <v>66</v>
      </c>
      <c r="K40" s="294">
        <v>29</v>
      </c>
      <c r="L40" s="294">
        <v>1</v>
      </c>
      <c r="M40" s="294">
        <v>94</v>
      </c>
      <c r="N40" s="294">
        <v>6</v>
      </c>
      <c r="O40" s="294">
        <v>1</v>
      </c>
      <c r="P40" s="294">
        <v>6</v>
      </c>
      <c r="Q40" s="294">
        <v>1</v>
      </c>
      <c r="R40" s="294">
        <v>32</v>
      </c>
      <c r="S40" s="294"/>
      <c r="T40" s="294">
        <v>2</v>
      </c>
      <c r="U40" s="294">
        <v>4</v>
      </c>
      <c r="V40" s="294">
        <v>1</v>
      </c>
      <c r="W40" s="294"/>
      <c r="X40" s="294">
        <v>29</v>
      </c>
      <c r="Y40" s="294">
        <v>1</v>
      </c>
      <c r="Z40" s="294"/>
      <c r="AA40" s="294"/>
      <c r="AB40" s="294"/>
      <c r="AC40" s="294">
        <v>0</v>
      </c>
      <c r="AD40" s="294">
        <v>7</v>
      </c>
      <c r="AE40" s="294">
        <v>314</v>
      </c>
    </row>
    <row r="41" spans="1:31">
      <c r="A41" s="294">
        <v>40</v>
      </c>
      <c r="B41" s="272">
        <v>2</v>
      </c>
      <c r="C41" s="544">
        <v>182</v>
      </c>
      <c r="D41" s="182" t="s">
        <v>801</v>
      </c>
      <c r="E41" s="47"/>
      <c r="F41" s="294">
        <v>1023</v>
      </c>
      <c r="G41" s="294" t="s">
        <v>33</v>
      </c>
      <c r="H41" s="294">
        <v>693</v>
      </c>
      <c r="I41" s="294">
        <v>23</v>
      </c>
      <c r="J41" s="294">
        <v>76</v>
      </c>
      <c r="K41" s="294">
        <v>34</v>
      </c>
      <c r="L41" s="294">
        <v>0</v>
      </c>
      <c r="M41" s="294">
        <v>95</v>
      </c>
      <c r="N41" s="294">
        <v>13</v>
      </c>
      <c r="O41" s="294">
        <v>0</v>
      </c>
      <c r="P41" s="294">
        <v>10</v>
      </c>
      <c r="Q41" s="294">
        <v>0</v>
      </c>
      <c r="R41" s="294">
        <v>50</v>
      </c>
      <c r="S41" s="294"/>
      <c r="T41" s="294">
        <v>3</v>
      </c>
      <c r="U41" s="294">
        <v>1</v>
      </c>
      <c r="V41" s="294">
        <v>2</v>
      </c>
      <c r="W41" s="294"/>
      <c r="X41" s="294">
        <v>62</v>
      </c>
      <c r="Y41" s="294">
        <v>1</v>
      </c>
      <c r="Z41" s="294"/>
      <c r="AA41" s="294"/>
      <c r="AB41" s="294"/>
      <c r="AC41" s="294">
        <v>0</v>
      </c>
      <c r="AD41" s="294">
        <v>7</v>
      </c>
      <c r="AE41" s="294">
        <v>377</v>
      </c>
    </row>
    <row r="42" spans="1:31">
      <c r="A42" s="294">
        <v>41</v>
      </c>
      <c r="B42" s="272">
        <v>2</v>
      </c>
      <c r="C42" s="544">
        <v>182</v>
      </c>
      <c r="D42" s="182" t="s">
        <v>801</v>
      </c>
      <c r="E42" s="47"/>
      <c r="F42" s="294">
        <v>1023</v>
      </c>
      <c r="G42" s="294" t="s">
        <v>34</v>
      </c>
      <c r="H42" s="294">
        <v>693</v>
      </c>
      <c r="I42" s="294">
        <v>31</v>
      </c>
      <c r="J42" s="294">
        <v>95</v>
      </c>
      <c r="K42" s="294">
        <v>21</v>
      </c>
      <c r="L42" s="294">
        <v>4</v>
      </c>
      <c r="M42" s="294">
        <v>93</v>
      </c>
      <c r="N42" s="294">
        <v>5</v>
      </c>
      <c r="O42" s="294">
        <v>0</v>
      </c>
      <c r="P42" s="294">
        <v>9</v>
      </c>
      <c r="Q42" s="294">
        <v>1</v>
      </c>
      <c r="R42" s="294">
        <v>52</v>
      </c>
      <c r="S42" s="294"/>
      <c r="T42" s="294">
        <v>1</v>
      </c>
      <c r="U42" s="294">
        <v>4</v>
      </c>
      <c r="V42" s="294">
        <v>2</v>
      </c>
      <c r="W42" s="294"/>
      <c r="X42" s="294">
        <v>71</v>
      </c>
      <c r="Y42" s="294">
        <v>0</v>
      </c>
      <c r="Z42" s="294"/>
      <c r="AA42" s="294"/>
      <c r="AB42" s="294"/>
      <c r="AC42" s="294">
        <v>0</v>
      </c>
      <c r="AD42" s="294">
        <v>7</v>
      </c>
      <c r="AE42" s="294">
        <v>396</v>
      </c>
    </row>
    <row r="43" spans="1:31">
      <c r="A43" s="294">
        <v>42</v>
      </c>
      <c r="B43" s="272">
        <v>2</v>
      </c>
      <c r="C43" s="544">
        <v>182</v>
      </c>
      <c r="D43" s="182" t="s">
        <v>801</v>
      </c>
      <c r="E43" s="47"/>
      <c r="F43" s="294">
        <v>1024</v>
      </c>
      <c r="G43" s="294" t="s">
        <v>33</v>
      </c>
      <c r="H43" s="294">
        <v>696</v>
      </c>
      <c r="I43" s="294">
        <v>18</v>
      </c>
      <c r="J43" s="294">
        <v>70</v>
      </c>
      <c r="K43" s="294">
        <v>30</v>
      </c>
      <c r="L43" s="294">
        <v>8</v>
      </c>
      <c r="M43" s="294">
        <v>78</v>
      </c>
      <c r="N43" s="294">
        <v>17</v>
      </c>
      <c r="O43" s="294">
        <v>0</v>
      </c>
      <c r="P43" s="294">
        <v>7</v>
      </c>
      <c r="Q43" s="294">
        <v>1</v>
      </c>
      <c r="R43" s="294">
        <v>61</v>
      </c>
      <c r="S43" s="294"/>
      <c r="T43" s="294">
        <v>2</v>
      </c>
      <c r="U43" s="294">
        <v>1</v>
      </c>
      <c r="V43" s="294">
        <v>1</v>
      </c>
      <c r="W43" s="294"/>
      <c r="X43" s="294">
        <v>68</v>
      </c>
      <c r="Y43" s="294">
        <v>2</v>
      </c>
      <c r="Z43" s="294"/>
      <c r="AA43" s="294"/>
      <c r="AB43" s="294"/>
      <c r="AC43" s="294">
        <v>0</v>
      </c>
      <c r="AD43" s="294">
        <v>9</v>
      </c>
      <c r="AE43" s="294">
        <v>373</v>
      </c>
    </row>
    <row r="44" spans="1:31">
      <c r="A44" s="294">
        <v>43</v>
      </c>
      <c r="B44" s="272">
        <v>2</v>
      </c>
      <c r="C44" s="544">
        <v>182</v>
      </c>
      <c r="D44" s="182" t="s">
        <v>801</v>
      </c>
      <c r="E44" s="47"/>
      <c r="F44" s="294">
        <v>1024</v>
      </c>
      <c r="G44" s="294" t="s">
        <v>34</v>
      </c>
      <c r="H44" s="294">
        <v>696</v>
      </c>
      <c r="I44" s="294">
        <v>21</v>
      </c>
      <c r="J44" s="294">
        <v>85</v>
      </c>
      <c r="K44" s="294">
        <v>15</v>
      </c>
      <c r="L44" s="294">
        <v>7</v>
      </c>
      <c r="M44" s="294">
        <v>74</v>
      </c>
      <c r="N44" s="294">
        <v>30</v>
      </c>
      <c r="O44" s="294">
        <v>0</v>
      </c>
      <c r="P44" s="294">
        <v>14</v>
      </c>
      <c r="Q44" s="294">
        <v>0</v>
      </c>
      <c r="R44" s="294">
        <v>54</v>
      </c>
      <c r="S44" s="294"/>
      <c r="T44" s="294">
        <v>1</v>
      </c>
      <c r="U44" s="294">
        <v>4</v>
      </c>
      <c r="V44" s="294">
        <v>4</v>
      </c>
      <c r="W44" s="294"/>
      <c r="X44" s="294">
        <v>67</v>
      </c>
      <c r="Y44" s="294">
        <v>1</v>
      </c>
      <c r="Z44" s="294"/>
      <c r="AA44" s="294"/>
      <c r="AB44" s="294"/>
      <c r="AC44" s="294">
        <v>0</v>
      </c>
      <c r="AD44" s="294">
        <v>7</v>
      </c>
      <c r="AE44" s="294">
        <v>384</v>
      </c>
    </row>
    <row r="45" spans="1:31">
      <c r="A45" s="294">
        <v>44</v>
      </c>
      <c r="B45" s="272">
        <v>2</v>
      </c>
      <c r="C45" s="544">
        <v>182</v>
      </c>
      <c r="D45" s="182" t="s">
        <v>801</v>
      </c>
      <c r="E45" s="47"/>
      <c r="F45" s="294">
        <v>1025</v>
      </c>
      <c r="G45" s="294" t="s">
        <v>33</v>
      </c>
      <c r="H45" s="294">
        <v>569</v>
      </c>
      <c r="I45" s="294">
        <v>31</v>
      </c>
      <c r="J45" s="294">
        <v>55</v>
      </c>
      <c r="K45" s="294">
        <v>27</v>
      </c>
      <c r="L45" s="294">
        <v>4</v>
      </c>
      <c r="M45" s="294">
        <v>77</v>
      </c>
      <c r="N45" s="294">
        <v>18</v>
      </c>
      <c r="O45" s="294">
        <v>3</v>
      </c>
      <c r="P45" s="294">
        <v>10</v>
      </c>
      <c r="Q45" s="294">
        <v>0</v>
      </c>
      <c r="R45" s="294">
        <v>47</v>
      </c>
      <c r="S45" s="294"/>
      <c r="T45" s="294">
        <v>1</v>
      </c>
      <c r="U45" s="294">
        <v>5</v>
      </c>
      <c r="V45" s="294">
        <v>4</v>
      </c>
      <c r="W45" s="294"/>
      <c r="X45" s="294">
        <v>26</v>
      </c>
      <c r="Y45" s="294">
        <v>6</v>
      </c>
      <c r="Z45" s="294"/>
      <c r="AA45" s="294"/>
      <c r="AB45" s="294"/>
      <c r="AC45" s="294">
        <v>0</v>
      </c>
      <c r="AD45" s="294">
        <v>3</v>
      </c>
      <c r="AE45" s="294">
        <v>317</v>
      </c>
    </row>
    <row r="46" spans="1:31">
      <c r="A46" s="294">
        <v>45</v>
      </c>
      <c r="B46" s="272">
        <v>2</v>
      </c>
      <c r="C46" s="544">
        <v>182</v>
      </c>
      <c r="D46" s="182" t="s">
        <v>801</v>
      </c>
      <c r="E46" s="47"/>
      <c r="F46" s="294">
        <v>1025</v>
      </c>
      <c r="G46" s="294" t="s">
        <v>34</v>
      </c>
      <c r="H46" s="294">
        <v>568</v>
      </c>
      <c r="I46" s="294">
        <v>31</v>
      </c>
      <c r="J46" s="294">
        <v>56</v>
      </c>
      <c r="K46" s="294">
        <v>36</v>
      </c>
      <c r="L46" s="294">
        <v>3</v>
      </c>
      <c r="M46" s="294">
        <v>98</v>
      </c>
      <c r="N46" s="294">
        <v>17</v>
      </c>
      <c r="O46" s="294">
        <v>0</v>
      </c>
      <c r="P46" s="294">
        <v>10</v>
      </c>
      <c r="Q46" s="294">
        <v>1</v>
      </c>
      <c r="R46" s="294">
        <v>41</v>
      </c>
      <c r="S46" s="294"/>
      <c r="T46" s="294">
        <v>1</v>
      </c>
      <c r="U46" s="294">
        <v>6</v>
      </c>
      <c r="V46" s="294">
        <v>1</v>
      </c>
      <c r="W46" s="294"/>
      <c r="X46" s="294">
        <v>33</v>
      </c>
      <c r="Y46" s="294">
        <v>4</v>
      </c>
      <c r="Z46" s="294"/>
      <c r="AA46" s="294"/>
      <c r="AB46" s="294"/>
      <c r="AC46" s="294">
        <v>0</v>
      </c>
      <c r="AD46" s="294">
        <v>9</v>
      </c>
      <c r="AE46" s="294">
        <v>347</v>
      </c>
    </row>
    <row r="47" spans="1:31">
      <c r="A47" s="294">
        <v>46</v>
      </c>
      <c r="B47" s="272">
        <v>2</v>
      </c>
      <c r="C47" s="544">
        <v>182</v>
      </c>
      <c r="D47" s="182" t="s">
        <v>801</v>
      </c>
      <c r="E47" s="47"/>
      <c r="F47" s="294">
        <v>1026</v>
      </c>
      <c r="G47" s="294" t="s">
        <v>33</v>
      </c>
      <c r="H47" s="294">
        <v>393</v>
      </c>
      <c r="I47" s="294">
        <v>12</v>
      </c>
      <c r="J47" s="294">
        <v>61</v>
      </c>
      <c r="K47" s="294">
        <v>28</v>
      </c>
      <c r="L47" s="294">
        <v>3</v>
      </c>
      <c r="M47" s="294">
        <v>79</v>
      </c>
      <c r="N47" s="294">
        <v>12</v>
      </c>
      <c r="O47" s="294">
        <v>0</v>
      </c>
      <c r="P47" s="294">
        <v>6</v>
      </c>
      <c r="Q47" s="294">
        <v>1</v>
      </c>
      <c r="R47" s="294">
        <v>17</v>
      </c>
      <c r="S47" s="294"/>
      <c r="T47" s="294">
        <v>1</v>
      </c>
      <c r="U47" s="294">
        <v>1</v>
      </c>
      <c r="V47" s="294">
        <v>0</v>
      </c>
      <c r="W47" s="294"/>
      <c r="X47" s="294">
        <v>15</v>
      </c>
      <c r="Y47" s="294">
        <v>1</v>
      </c>
      <c r="Z47" s="294"/>
      <c r="AA47" s="294"/>
      <c r="AB47" s="294"/>
      <c r="AC47" s="294">
        <v>0</v>
      </c>
      <c r="AD47" s="294">
        <v>11</v>
      </c>
      <c r="AE47" s="294">
        <v>248</v>
      </c>
    </row>
    <row r="48" spans="1:31">
      <c r="A48" s="294">
        <v>47</v>
      </c>
      <c r="B48" s="272">
        <v>2</v>
      </c>
      <c r="C48" s="544">
        <v>182</v>
      </c>
      <c r="D48" s="182" t="s">
        <v>801</v>
      </c>
      <c r="E48" s="47"/>
      <c r="F48" s="294">
        <v>1026</v>
      </c>
      <c r="G48" s="294" t="s">
        <v>34</v>
      </c>
      <c r="H48" s="294">
        <v>392</v>
      </c>
      <c r="I48" s="294">
        <v>15</v>
      </c>
      <c r="J48" s="294">
        <v>57</v>
      </c>
      <c r="K48" s="294">
        <v>21</v>
      </c>
      <c r="L48" s="294">
        <v>1</v>
      </c>
      <c r="M48" s="294">
        <v>70</v>
      </c>
      <c r="N48" s="294">
        <v>12</v>
      </c>
      <c r="O48" s="294">
        <v>0</v>
      </c>
      <c r="P48" s="294">
        <v>7</v>
      </c>
      <c r="Q48" s="294">
        <v>0</v>
      </c>
      <c r="R48" s="294">
        <v>13</v>
      </c>
      <c r="S48" s="294"/>
      <c r="T48" s="294">
        <v>0</v>
      </c>
      <c r="U48" s="294">
        <v>3</v>
      </c>
      <c r="V48" s="294">
        <v>3</v>
      </c>
      <c r="W48" s="294"/>
      <c r="X48" s="294">
        <v>19</v>
      </c>
      <c r="Y48" s="294">
        <v>0</v>
      </c>
      <c r="Z48" s="294"/>
      <c r="AA48" s="294"/>
      <c r="AB48" s="294"/>
      <c r="AC48" s="294">
        <v>0</v>
      </c>
      <c r="AD48" s="294">
        <v>9</v>
      </c>
      <c r="AE48" s="294">
        <v>230</v>
      </c>
    </row>
    <row r="49" spans="1:31">
      <c r="A49" s="294">
        <v>48</v>
      </c>
      <c r="B49" s="272">
        <v>2</v>
      </c>
      <c r="C49" s="544">
        <v>182</v>
      </c>
      <c r="D49" s="182" t="s">
        <v>801</v>
      </c>
      <c r="E49" s="47"/>
      <c r="F49" s="294">
        <v>1027</v>
      </c>
      <c r="G49" s="294" t="s">
        <v>33</v>
      </c>
      <c r="H49" s="294">
        <v>423</v>
      </c>
      <c r="I49" s="294">
        <v>10</v>
      </c>
      <c r="J49" s="294">
        <v>73</v>
      </c>
      <c r="K49" s="294">
        <v>16</v>
      </c>
      <c r="L49" s="294">
        <v>2</v>
      </c>
      <c r="M49" s="294">
        <v>80</v>
      </c>
      <c r="N49" s="294">
        <v>11</v>
      </c>
      <c r="O49" s="294">
        <v>1</v>
      </c>
      <c r="P49" s="294">
        <v>4</v>
      </c>
      <c r="Q49" s="294">
        <v>0</v>
      </c>
      <c r="R49" s="294">
        <v>21</v>
      </c>
      <c r="S49" s="294"/>
      <c r="T49" s="294">
        <v>1</v>
      </c>
      <c r="U49" s="294">
        <v>3</v>
      </c>
      <c r="V49" s="294">
        <v>0</v>
      </c>
      <c r="W49" s="294"/>
      <c r="X49" s="294">
        <v>12</v>
      </c>
      <c r="Y49" s="294">
        <v>1</v>
      </c>
      <c r="Z49" s="294"/>
      <c r="AA49" s="294"/>
      <c r="AB49" s="294"/>
      <c r="AC49" s="294">
        <v>0</v>
      </c>
      <c r="AD49" s="294">
        <v>5</v>
      </c>
      <c r="AE49" s="294">
        <v>240</v>
      </c>
    </row>
    <row r="50" spans="1:31">
      <c r="A50" s="294">
        <v>49</v>
      </c>
      <c r="B50" s="272">
        <v>2</v>
      </c>
      <c r="C50" s="544">
        <v>182</v>
      </c>
      <c r="D50" s="182" t="s">
        <v>801</v>
      </c>
      <c r="E50" s="47"/>
      <c r="F50" s="294">
        <v>1027</v>
      </c>
      <c r="G50" s="294" t="s">
        <v>34</v>
      </c>
      <c r="H50" s="294">
        <v>422</v>
      </c>
      <c r="I50" s="294">
        <v>18</v>
      </c>
      <c r="J50" s="294">
        <v>64</v>
      </c>
      <c r="K50" s="294">
        <v>15</v>
      </c>
      <c r="L50" s="294">
        <v>1</v>
      </c>
      <c r="M50" s="294">
        <v>59</v>
      </c>
      <c r="N50" s="294">
        <v>14</v>
      </c>
      <c r="O50" s="294">
        <v>1</v>
      </c>
      <c r="P50" s="294">
        <v>5</v>
      </c>
      <c r="Q50" s="294">
        <v>1</v>
      </c>
      <c r="R50" s="294">
        <v>23</v>
      </c>
      <c r="S50" s="294"/>
      <c r="T50" s="294">
        <v>2</v>
      </c>
      <c r="U50" s="294">
        <v>2</v>
      </c>
      <c r="V50" s="294">
        <v>1</v>
      </c>
      <c r="W50" s="294"/>
      <c r="X50" s="294">
        <v>25</v>
      </c>
      <c r="Y50" s="294">
        <v>2</v>
      </c>
      <c r="Z50" s="294"/>
      <c r="AA50" s="294"/>
      <c r="AB50" s="294"/>
      <c r="AC50" s="294">
        <v>0</v>
      </c>
      <c r="AD50" s="294">
        <v>5</v>
      </c>
      <c r="AE50" s="294">
        <v>238</v>
      </c>
    </row>
    <row r="51" spans="1:31">
      <c r="A51" s="294">
        <v>50</v>
      </c>
      <c r="B51" s="272">
        <v>2</v>
      </c>
      <c r="C51" s="544">
        <v>182</v>
      </c>
      <c r="D51" s="182" t="s">
        <v>801</v>
      </c>
      <c r="E51" s="47"/>
      <c r="F51" s="294">
        <v>1028</v>
      </c>
      <c r="G51" s="294" t="s">
        <v>33</v>
      </c>
      <c r="H51" s="294">
        <v>556</v>
      </c>
      <c r="I51" s="294">
        <v>34</v>
      </c>
      <c r="J51" s="294">
        <v>72</v>
      </c>
      <c r="K51" s="294">
        <v>29</v>
      </c>
      <c r="L51" s="294">
        <v>9</v>
      </c>
      <c r="M51" s="294">
        <v>49</v>
      </c>
      <c r="N51" s="294">
        <v>19</v>
      </c>
      <c r="O51" s="294">
        <v>0</v>
      </c>
      <c r="P51" s="294">
        <v>11</v>
      </c>
      <c r="Q51" s="294">
        <v>1</v>
      </c>
      <c r="R51" s="294">
        <v>33</v>
      </c>
      <c r="S51" s="294"/>
      <c r="T51" s="294">
        <v>2</v>
      </c>
      <c r="U51" s="294">
        <v>6</v>
      </c>
      <c r="V51" s="294">
        <v>4</v>
      </c>
      <c r="W51" s="294"/>
      <c r="X51" s="294">
        <v>21</v>
      </c>
      <c r="Y51" s="294">
        <v>0</v>
      </c>
      <c r="Z51" s="294"/>
      <c r="AA51" s="294"/>
      <c r="AB51" s="294"/>
      <c r="AC51" s="294">
        <v>0</v>
      </c>
      <c r="AD51" s="294">
        <v>7</v>
      </c>
      <c r="AE51" s="294">
        <v>297</v>
      </c>
    </row>
    <row r="52" spans="1:31">
      <c r="A52" s="294">
        <v>51</v>
      </c>
      <c r="B52" s="272">
        <v>2</v>
      </c>
      <c r="C52" s="544">
        <v>182</v>
      </c>
      <c r="D52" s="182" t="s">
        <v>801</v>
      </c>
      <c r="E52" s="47"/>
      <c r="F52" s="294">
        <v>1028</v>
      </c>
      <c r="G52" s="294" t="s">
        <v>34</v>
      </c>
      <c r="H52" s="294">
        <v>556</v>
      </c>
      <c r="I52" s="294">
        <v>36</v>
      </c>
      <c r="J52" s="294">
        <v>81</v>
      </c>
      <c r="K52" s="294">
        <v>40</v>
      </c>
      <c r="L52" s="294">
        <v>6</v>
      </c>
      <c r="M52" s="294">
        <v>62</v>
      </c>
      <c r="N52" s="294">
        <v>12</v>
      </c>
      <c r="O52" s="294">
        <v>0</v>
      </c>
      <c r="P52" s="294">
        <v>6</v>
      </c>
      <c r="Q52" s="294">
        <v>1</v>
      </c>
      <c r="R52" s="294">
        <v>38</v>
      </c>
      <c r="S52" s="294"/>
      <c r="T52" s="294">
        <v>0</v>
      </c>
      <c r="U52" s="294">
        <v>3</v>
      </c>
      <c r="V52" s="294">
        <v>4</v>
      </c>
      <c r="W52" s="294"/>
      <c r="X52" s="294">
        <v>30</v>
      </c>
      <c r="Y52" s="294">
        <v>2</v>
      </c>
      <c r="Z52" s="294"/>
      <c r="AA52" s="294"/>
      <c r="AB52" s="294"/>
      <c r="AC52" s="294">
        <v>0</v>
      </c>
      <c r="AD52" s="294">
        <v>10</v>
      </c>
      <c r="AE52" s="294">
        <v>331</v>
      </c>
    </row>
    <row r="53" spans="1:31">
      <c r="A53" s="294">
        <v>52</v>
      </c>
      <c r="B53" s="272">
        <v>2</v>
      </c>
      <c r="C53" s="544">
        <v>182</v>
      </c>
      <c r="D53" s="182" t="s">
        <v>801</v>
      </c>
      <c r="E53" s="47"/>
      <c r="F53" s="294">
        <v>1029</v>
      </c>
      <c r="G53" s="294" t="s">
        <v>33</v>
      </c>
      <c r="H53" s="294">
        <v>560</v>
      </c>
      <c r="I53" s="294">
        <v>33</v>
      </c>
      <c r="J53" s="294">
        <v>95</v>
      </c>
      <c r="K53" s="294">
        <v>33</v>
      </c>
      <c r="L53" s="294">
        <v>10</v>
      </c>
      <c r="M53" s="294">
        <v>48</v>
      </c>
      <c r="N53" s="294">
        <v>7</v>
      </c>
      <c r="O53" s="294">
        <v>3</v>
      </c>
      <c r="P53" s="294">
        <v>9</v>
      </c>
      <c r="Q53" s="294">
        <v>0</v>
      </c>
      <c r="R53" s="294">
        <v>30</v>
      </c>
      <c r="S53" s="294"/>
      <c r="T53" s="294">
        <v>1</v>
      </c>
      <c r="U53" s="294">
        <v>3</v>
      </c>
      <c r="V53" s="294">
        <v>2</v>
      </c>
      <c r="W53" s="294"/>
      <c r="X53" s="294">
        <v>40</v>
      </c>
      <c r="Y53" s="294">
        <v>0</v>
      </c>
      <c r="Z53" s="294"/>
      <c r="AA53" s="294"/>
      <c r="AB53" s="294"/>
      <c r="AC53" s="294">
        <v>0</v>
      </c>
      <c r="AD53" s="294">
        <v>4</v>
      </c>
      <c r="AE53" s="294">
        <v>318</v>
      </c>
    </row>
    <row r="54" spans="1:31">
      <c r="A54" s="294">
        <v>53</v>
      </c>
      <c r="B54" s="272">
        <v>2</v>
      </c>
      <c r="C54" s="544">
        <v>182</v>
      </c>
      <c r="D54" s="182" t="s">
        <v>801</v>
      </c>
      <c r="E54" s="47"/>
      <c r="F54" s="294">
        <v>1029</v>
      </c>
      <c r="G54" s="294" t="s">
        <v>34</v>
      </c>
      <c r="H54" s="294">
        <v>559</v>
      </c>
      <c r="I54" s="294">
        <v>20</v>
      </c>
      <c r="J54" s="294">
        <v>90</v>
      </c>
      <c r="K54" s="294">
        <v>39</v>
      </c>
      <c r="L54" s="294">
        <v>3</v>
      </c>
      <c r="M54" s="294">
        <v>47</v>
      </c>
      <c r="N54" s="294">
        <v>15</v>
      </c>
      <c r="O54" s="294">
        <v>1</v>
      </c>
      <c r="P54" s="294">
        <v>7</v>
      </c>
      <c r="Q54" s="294">
        <v>0</v>
      </c>
      <c r="R54" s="294">
        <v>40</v>
      </c>
      <c r="S54" s="294"/>
      <c r="T54" s="294">
        <v>2</v>
      </c>
      <c r="U54" s="294">
        <v>4</v>
      </c>
      <c r="V54" s="294">
        <v>4</v>
      </c>
      <c r="W54" s="294"/>
      <c r="X54" s="294">
        <v>26</v>
      </c>
      <c r="Y54" s="294">
        <v>2</v>
      </c>
      <c r="Z54" s="294"/>
      <c r="AA54" s="294"/>
      <c r="AB54" s="294"/>
      <c r="AC54" s="294">
        <v>0</v>
      </c>
      <c r="AD54" s="294">
        <v>4</v>
      </c>
      <c r="AE54" s="294">
        <v>304</v>
      </c>
    </row>
    <row r="55" spans="1:31">
      <c r="A55" s="294">
        <v>54</v>
      </c>
      <c r="B55" s="272">
        <v>2</v>
      </c>
      <c r="C55" s="544">
        <v>182</v>
      </c>
      <c r="D55" s="182" t="s">
        <v>801</v>
      </c>
      <c r="E55" s="47"/>
      <c r="F55" s="294">
        <v>1030</v>
      </c>
      <c r="G55" s="294" t="s">
        <v>33</v>
      </c>
      <c r="H55" s="294">
        <v>408</v>
      </c>
      <c r="I55" s="294">
        <v>21</v>
      </c>
      <c r="J55" s="294">
        <v>30</v>
      </c>
      <c r="K55" s="294">
        <v>18</v>
      </c>
      <c r="L55" s="294">
        <v>5</v>
      </c>
      <c r="M55" s="294">
        <v>63</v>
      </c>
      <c r="N55" s="294">
        <v>5</v>
      </c>
      <c r="O55" s="294">
        <v>1</v>
      </c>
      <c r="P55" s="294">
        <v>2</v>
      </c>
      <c r="Q55" s="294">
        <v>2</v>
      </c>
      <c r="R55" s="294">
        <v>32</v>
      </c>
      <c r="S55" s="294"/>
      <c r="T55" s="294">
        <v>3</v>
      </c>
      <c r="U55" s="294">
        <v>5</v>
      </c>
      <c r="V55" s="294">
        <v>1</v>
      </c>
      <c r="W55" s="294"/>
      <c r="X55" s="294">
        <v>35</v>
      </c>
      <c r="Y55" s="294">
        <v>2</v>
      </c>
      <c r="Z55" s="294"/>
      <c r="AA55" s="294"/>
      <c r="AB55" s="294"/>
      <c r="AC55" s="294">
        <v>0</v>
      </c>
      <c r="AD55" s="294">
        <v>4</v>
      </c>
      <c r="AE55" s="294">
        <v>229</v>
      </c>
    </row>
    <row r="56" spans="1:31">
      <c r="A56" s="294">
        <v>55</v>
      </c>
      <c r="B56" s="272">
        <v>2</v>
      </c>
      <c r="C56" s="544">
        <v>182</v>
      </c>
      <c r="D56" s="182" t="s">
        <v>801</v>
      </c>
      <c r="E56" s="47"/>
      <c r="F56" s="289">
        <v>1030</v>
      </c>
      <c r="G56" s="289" t="s">
        <v>34</v>
      </c>
      <c r="H56" s="289">
        <v>407</v>
      </c>
      <c r="I56" s="294">
        <v>31</v>
      </c>
      <c r="J56" s="294">
        <v>49</v>
      </c>
      <c r="K56" s="294">
        <v>18</v>
      </c>
      <c r="L56" s="294">
        <v>2</v>
      </c>
      <c r="M56" s="294">
        <v>48</v>
      </c>
      <c r="N56" s="294">
        <v>6</v>
      </c>
      <c r="O56" s="294">
        <v>1</v>
      </c>
      <c r="P56" s="294">
        <v>7</v>
      </c>
      <c r="Q56" s="294">
        <v>0</v>
      </c>
      <c r="R56" s="294">
        <v>31</v>
      </c>
      <c r="S56" s="294"/>
      <c r="T56" s="294">
        <v>2</v>
      </c>
      <c r="U56" s="294">
        <v>9</v>
      </c>
      <c r="V56" s="294">
        <v>5</v>
      </c>
      <c r="W56" s="294"/>
      <c r="X56" s="294">
        <v>33</v>
      </c>
      <c r="Y56" s="294">
        <v>0</v>
      </c>
      <c r="Z56" s="294"/>
      <c r="AA56" s="294"/>
      <c r="AB56" s="294"/>
      <c r="AC56" s="294">
        <v>0</v>
      </c>
      <c r="AD56" s="294">
        <v>2</v>
      </c>
      <c r="AE56" s="294">
        <v>244</v>
      </c>
    </row>
    <row r="57" spans="1:31">
      <c r="A57" s="294">
        <v>56</v>
      </c>
      <c r="B57" s="272">
        <v>2</v>
      </c>
      <c r="C57" s="544">
        <v>182</v>
      </c>
      <c r="D57" s="182" t="s">
        <v>801</v>
      </c>
      <c r="E57" s="47"/>
      <c r="F57" s="289">
        <v>1030</v>
      </c>
      <c r="G57" s="289" t="s">
        <v>36</v>
      </c>
      <c r="H57" s="181"/>
      <c r="I57" s="294">
        <v>15</v>
      </c>
      <c r="J57" s="294">
        <v>24</v>
      </c>
      <c r="K57" s="294">
        <v>13</v>
      </c>
      <c r="L57" s="294">
        <v>5</v>
      </c>
      <c r="M57" s="294">
        <v>78</v>
      </c>
      <c r="N57" s="294">
        <v>9</v>
      </c>
      <c r="O57" s="294">
        <v>0</v>
      </c>
      <c r="P57" s="294">
        <v>3</v>
      </c>
      <c r="Q57" s="294">
        <v>2</v>
      </c>
      <c r="R57" s="294">
        <v>44</v>
      </c>
      <c r="S57" s="294"/>
      <c r="T57" s="294">
        <v>1</v>
      </c>
      <c r="U57" s="294">
        <v>3</v>
      </c>
      <c r="V57" s="294">
        <v>0</v>
      </c>
      <c r="W57" s="294"/>
      <c r="X57" s="294">
        <v>14</v>
      </c>
      <c r="Y57" s="294">
        <v>0</v>
      </c>
      <c r="Z57" s="294"/>
      <c r="AA57" s="294"/>
      <c r="AB57" s="294"/>
      <c r="AC57" s="294">
        <v>0</v>
      </c>
      <c r="AD57" s="294">
        <v>4</v>
      </c>
      <c r="AE57" s="294">
        <v>215</v>
      </c>
    </row>
    <row r="58" spans="1:31">
      <c r="A58" s="294">
        <v>57</v>
      </c>
      <c r="B58" s="272">
        <v>2</v>
      </c>
      <c r="C58" s="544">
        <v>182</v>
      </c>
      <c r="D58" s="182" t="s">
        <v>801</v>
      </c>
      <c r="E58" s="47"/>
      <c r="F58" s="294">
        <v>1031</v>
      </c>
      <c r="G58" s="294" t="s">
        <v>33</v>
      </c>
      <c r="H58" s="294">
        <v>581</v>
      </c>
      <c r="I58" s="294">
        <v>26</v>
      </c>
      <c r="J58" s="294">
        <v>72</v>
      </c>
      <c r="K58" s="294">
        <v>20</v>
      </c>
      <c r="L58" s="294">
        <v>5</v>
      </c>
      <c r="M58" s="294">
        <v>65</v>
      </c>
      <c r="N58" s="294">
        <v>8</v>
      </c>
      <c r="O58" s="294">
        <v>2</v>
      </c>
      <c r="P58" s="294">
        <v>9</v>
      </c>
      <c r="Q58" s="294">
        <v>1</v>
      </c>
      <c r="R58" s="294">
        <v>43</v>
      </c>
      <c r="S58" s="294"/>
      <c r="T58" s="294">
        <v>1</v>
      </c>
      <c r="U58" s="294">
        <v>7</v>
      </c>
      <c r="V58" s="294">
        <v>2</v>
      </c>
      <c r="W58" s="294"/>
      <c r="X58" s="294">
        <v>42</v>
      </c>
      <c r="Y58" s="294">
        <v>6</v>
      </c>
      <c r="Z58" s="294"/>
      <c r="AA58" s="294"/>
      <c r="AB58" s="294"/>
      <c r="AC58" s="294">
        <v>0</v>
      </c>
      <c r="AD58" s="294">
        <v>6</v>
      </c>
      <c r="AE58" s="294">
        <v>315</v>
      </c>
    </row>
    <row r="59" spans="1:31">
      <c r="A59" s="294">
        <v>58</v>
      </c>
      <c r="B59" s="272">
        <v>2</v>
      </c>
      <c r="C59" s="544">
        <v>182</v>
      </c>
      <c r="D59" s="182" t="s">
        <v>801</v>
      </c>
      <c r="E59" s="47"/>
      <c r="F59" s="294">
        <v>1031</v>
      </c>
      <c r="G59" s="294" t="s">
        <v>34</v>
      </c>
      <c r="H59" s="294">
        <v>580</v>
      </c>
      <c r="I59" s="294">
        <v>23</v>
      </c>
      <c r="J59" s="294">
        <v>76</v>
      </c>
      <c r="K59" s="294">
        <v>22</v>
      </c>
      <c r="L59" s="294">
        <v>2</v>
      </c>
      <c r="M59" s="294">
        <v>64</v>
      </c>
      <c r="N59" s="294">
        <v>13</v>
      </c>
      <c r="O59" s="294">
        <v>2</v>
      </c>
      <c r="P59" s="294">
        <v>5</v>
      </c>
      <c r="Q59" s="294">
        <v>1</v>
      </c>
      <c r="R59" s="294">
        <v>40</v>
      </c>
      <c r="S59" s="294"/>
      <c r="T59" s="294">
        <v>0</v>
      </c>
      <c r="U59" s="294">
        <v>5</v>
      </c>
      <c r="V59" s="294">
        <v>2</v>
      </c>
      <c r="W59" s="294"/>
      <c r="X59" s="294">
        <v>50</v>
      </c>
      <c r="Y59" s="294">
        <v>0</v>
      </c>
      <c r="Z59" s="294"/>
      <c r="AA59" s="294"/>
      <c r="AB59" s="294"/>
      <c r="AC59" s="294">
        <v>0</v>
      </c>
      <c r="AD59" s="294">
        <v>8</v>
      </c>
      <c r="AE59" s="294">
        <v>313</v>
      </c>
    </row>
    <row r="60" spans="1:31">
      <c r="A60" s="294">
        <v>59</v>
      </c>
      <c r="B60" s="272">
        <v>2</v>
      </c>
      <c r="C60" s="544">
        <v>182</v>
      </c>
      <c r="D60" s="182" t="s">
        <v>801</v>
      </c>
      <c r="E60" s="47"/>
      <c r="F60" s="294">
        <v>1032</v>
      </c>
      <c r="G60" s="294" t="s">
        <v>33</v>
      </c>
      <c r="H60" s="294">
        <v>414</v>
      </c>
      <c r="I60" s="294">
        <v>22</v>
      </c>
      <c r="J60" s="294">
        <v>58</v>
      </c>
      <c r="K60" s="294">
        <v>19</v>
      </c>
      <c r="L60" s="294">
        <v>1</v>
      </c>
      <c r="M60" s="294">
        <v>34</v>
      </c>
      <c r="N60" s="294">
        <v>14</v>
      </c>
      <c r="O60" s="294">
        <v>0</v>
      </c>
      <c r="P60" s="294">
        <v>11</v>
      </c>
      <c r="Q60" s="294">
        <v>0</v>
      </c>
      <c r="R60" s="294">
        <v>39</v>
      </c>
      <c r="S60" s="294"/>
      <c r="T60" s="294">
        <v>1</v>
      </c>
      <c r="U60" s="294">
        <v>0</v>
      </c>
      <c r="V60" s="294">
        <v>2</v>
      </c>
      <c r="W60" s="294"/>
      <c r="X60" s="294">
        <v>14</v>
      </c>
      <c r="Y60" s="294">
        <v>0</v>
      </c>
      <c r="Z60" s="294"/>
      <c r="AA60" s="294"/>
      <c r="AB60" s="294"/>
      <c r="AC60" s="294">
        <v>1</v>
      </c>
      <c r="AD60" s="294">
        <v>4</v>
      </c>
      <c r="AE60" s="294">
        <v>220</v>
      </c>
    </row>
    <row r="61" spans="1:31">
      <c r="A61" s="294">
        <v>60</v>
      </c>
      <c r="B61" s="272">
        <v>2</v>
      </c>
      <c r="C61" s="544">
        <v>182</v>
      </c>
      <c r="D61" s="182" t="s">
        <v>801</v>
      </c>
      <c r="E61" s="47"/>
      <c r="F61" s="294">
        <v>1032</v>
      </c>
      <c r="G61" s="294" t="s">
        <v>34</v>
      </c>
      <c r="H61" s="294">
        <v>414</v>
      </c>
      <c r="I61" s="294">
        <v>22</v>
      </c>
      <c r="J61" s="294">
        <v>56</v>
      </c>
      <c r="K61" s="294">
        <v>27</v>
      </c>
      <c r="L61" s="294">
        <v>2</v>
      </c>
      <c r="M61" s="294">
        <v>48</v>
      </c>
      <c r="N61" s="294">
        <v>6</v>
      </c>
      <c r="O61" s="294">
        <v>1</v>
      </c>
      <c r="P61" s="294">
        <v>19</v>
      </c>
      <c r="Q61" s="294">
        <v>0</v>
      </c>
      <c r="R61" s="294">
        <v>46</v>
      </c>
      <c r="S61" s="294"/>
      <c r="T61" s="294">
        <v>3</v>
      </c>
      <c r="U61" s="294">
        <v>0</v>
      </c>
      <c r="V61" s="294">
        <v>1</v>
      </c>
      <c r="W61" s="294"/>
      <c r="X61" s="294">
        <v>14</v>
      </c>
      <c r="Y61" s="294">
        <v>1</v>
      </c>
      <c r="Z61" s="294"/>
      <c r="AA61" s="294"/>
      <c r="AB61" s="294"/>
      <c r="AC61" s="294">
        <v>0</v>
      </c>
      <c r="AD61" s="294">
        <v>1</v>
      </c>
      <c r="AE61" s="294">
        <v>247</v>
      </c>
    </row>
    <row r="62" spans="1:31">
      <c r="A62" s="294">
        <v>61</v>
      </c>
      <c r="B62" s="272">
        <v>2</v>
      </c>
      <c r="C62" s="544">
        <v>182</v>
      </c>
      <c r="D62" s="182" t="s">
        <v>801</v>
      </c>
      <c r="E62" s="47"/>
      <c r="F62" s="294">
        <v>1033</v>
      </c>
      <c r="G62" s="294" t="s">
        <v>33</v>
      </c>
      <c r="H62" s="294">
        <v>668</v>
      </c>
      <c r="I62" s="294">
        <v>28</v>
      </c>
      <c r="J62" s="294">
        <v>61</v>
      </c>
      <c r="K62" s="294">
        <v>19</v>
      </c>
      <c r="L62" s="294">
        <v>0</v>
      </c>
      <c r="M62" s="294">
        <v>119</v>
      </c>
      <c r="N62" s="294">
        <v>14</v>
      </c>
      <c r="O62" s="294">
        <v>2</v>
      </c>
      <c r="P62" s="294">
        <v>10</v>
      </c>
      <c r="Q62" s="294">
        <v>2</v>
      </c>
      <c r="R62" s="294">
        <v>73</v>
      </c>
      <c r="S62" s="294"/>
      <c r="T62" s="294">
        <v>2</v>
      </c>
      <c r="U62" s="294">
        <v>9</v>
      </c>
      <c r="V62" s="294">
        <v>0</v>
      </c>
      <c r="W62" s="294"/>
      <c r="X62" s="294">
        <v>28</v>
      </c>
      <c r="Y62" s="294">
        <v>1</v>
      </c>
      <c r="Z62" s="294"/>
      <c r="AA62" s="294"/>
      <c r="AB62" s="294"/>
      <c r="AC62" s="294">
        <v>0</v>
      </c>
      <c r="AD62" s="294">
        <v>11</v>
      </c>
      <c r="AE62" s="294">
        <v>379</v>
      </c>
    </row>
    <row r="63" spans="1:31">
      <c r="A63" s="294">
        <v>62</v>
      </c>
      <c r="B63" s="272">
        <v>2</v>
      </c>
      <c r="C63" s="544">
        <v>182</v>
      </c>
      <c r="D63" s="182" t="s">
        <v>801</v>
      </c>
      <c r="E63" s="47"/>
      <c r="F63" s="294">
        <v>1033</v>
      </c>
      <c r="G63" s="294" t="s">
        <v>34</v>
      </c>
      <c r="H63" s="294">
        <v>668</v>
      </c>
      <c r="I63" s="294">
        <v>25</v>
      </c>
      <c r="J63" s="294">
        <v>35</v>
      </c>
      <c r="K63" s="294">
        <v>31</v>
      </c>
      <c r="L63" s="294">
        <v>4</v>
      </c>
      <c r="M63" s="294">
        <v>108</v>
      </c>
      <c r="N63" s="294">
        <v>9</v>
      </c>
      <c r="O63" s="294">
        <v>1</v>
      </c>
      <c r="P63" s="294">
        <v>5</v>
      </c>
      <c r="Q63" s="294">
        <v>0</v>
      </c>
      <c r="R63" s="294">
        <v>60</v>
      </c>
      <c r="S63" s="294"/>
      <c r="T63" s="294">
        <v>1</v>
      </c>
      <c r="U63" s="294">
        <v>8</v>
      </c>
      <c r="V63" s="294">
        <v>1</v>
      </c>
      <c r="W63" s="294"/>
      <c r="X63" s="294">
        <v>23</v>
      </c>
      <c r="Y63" s="294">
        <v>1</v>
      </c>
      <c r="Z63" s="294"/>
      <c r="AA63" s="294"/>
      <c r="AB63" s="294"/>
      <c r="AC63" s="294">
        <v>0</v>
      </c>
      <c r="AD63" s="294">
        <v>9</v>
      </c>
      <c r="AE63" s="294">
        <v>321</v>
      </c>
    </row>
    <row r="64" spans="1:31">
      <c r="A64" s="294">
        <v>63</v>
      </c>
      <c r="B64" s="272">
        <v>2</v>
      </c>
      <c r="C64" s="544">
        <v>182</v>
      </c>
      <c r="D64" s="182" t="s">
        <v>801</v>
      </c>
      <c r="E64" s="47"/>
      <c r="F64" s="294">
        <v>1034</v>
      </c>
      <c r="G64" s="294" t="s">
        <v>33</v>
      </c>
      <c r="H64" s="294">
        <v>638</v>
      </c>
      <c r="I64" s="294">
        <v>36</v>
      </c>
      <c r="J64" s="294">
        <v>31</v>
      </c>
      <c r="K64" s="294">
        <v>48</v>
      </c>
      <c r="L64" s="294">
        <v>4</v>
      </c>
      <c r="M64" s="294">
        <v>90</v>
      </c>
      <c r="N64" s="294">
        <v>12</v>
      </c>
      <c r="O64" s="294">
        <v>0</v>
      </c>
      <c r="P64" s="294">
        <v>14</v>
      </c>
      <c r="Q64" s="294">
        <v>2</v>
      </c>
      <c r="R64" s="294">
        <v>71</v>
      </c>
      <c r="S64" s="294"/>
      <c r="T64" s="294">
        <v>2</v>
      </c>
      <c r="U64" s="294">
        <v>9</v>
      </c>
      <c r="V64" s="294">
        <v>0</v>
      </c>
      <c r="W64" s="294"/>
      <c r="X64" s="294">
        <v>32</v>
      </c>
      <c r="Y64" s="294">
        <v>2</v>
      </c>
      <c r="Z64" s="294"/>
      <c r="AA64" s="294"/>
      <c r="AB64" s="294"/>
      <c r="AC64" s="294">
        <v>0</v>
      </c>
      <c r="AD64" s="294">
        <v>5</v>
      </c>
      <c r="AE64" s="294">
        <v>358</v>
      </c>
    </row>
    <row r="65" spans="1:31">
      <c r="A65" s="294">
        <v>64</v>
      </c>
      <c r="B65" s="272">
        <v>2</v>
      </c>
      <c r="C65" s="544">
        <v>182</v>
      </c>
      <c r="D65" s="182" t="s">
        <v>801</v>
      </c>
      <c r="E65" s="47"/>
      <c r="F65" s="294">
        <v>1034</v>
      </c>
      <c r="G65" s="294" t="s">
        <v>34</v>
      </c>
      <c r="H65" s="294">
        <v>638</v>
      </c>
      <c r="I65" s="294">
        <v>59</v>
      </c>
      <c r="J65" s="294">
        <v>51</v>
      </c>
      <c r="K65" s="294">
        <v>39</v>
      </c>
      <c r="L65" s="294">
        <v>5</v>
      </c>
      <c r="M65" s="294">
        <v>80</v>
      </c>
      <c r="N65" s="294">
        <v>14</v>
      </c>
      <c r="O65" s="294">
        <v>2</v>
      </c>
      <c r="P65" s="294">
        <v>9</v>
      </c>
      <c r="Q65" s="294">
        <v>2</v>
      </c>
      <c r="R65" s="294">
        <v>62</v>
      </c>
      <c r="S65" s="294"/>
      <c r="T65" s="294">
        <v>3</v>
      </c>
      <c r="U65" s="294">
        <v>8</v>
      </c>
      <c r="V65" s="294">
        <v>0</v>
      </c>
      <c r="W65" s="294"/>
      <c r="X65" s="294">
        <v>27</v>
      </c>
      <c r="Y65" s="294">
        <v>2</v>
      </c>
      <c r="Z65" s="294"/>
      <c r="AA65" s="294"/>
      <c r="AB65" s="294"/>
      <c r="AC65" s="294">
        <v>0</v>
      </c>
      <c r="AD65" s="294">
        <v>11</v>
      </c>
      <c r="AE65" s="294">
        <v>374</v>
      </c>
    </row>
    <row r="66" spans="1:31">
      <c r="A66" s="294">
        <v>65</v>
      </c>
      <c r="B66" s="272">
        <v>2</v>
      </c>
      <c r="C66" s="544">
        <v>182</v>
      </c>
      <c r="D66" s="182" t="s">
        <v>801</v>
      </c>
      <c r="E66" s="47"/>
      <c r="F66" s="294">
        <v>1034</v>
      </c>
      <c r="G66" s="294" t="s">
        <v>35</v>
      </c>
      <c r="H66" s="294">
        <v>637</v>
      </c>
      <c r="I66" s="294">
        <v>30</v>
      </c>
      <c r="J66" s="294">
        <v>62</v>
      </c>
      <c r="K66" s="294">
        <v>58</v>
      </c>
      <c r="L66" s="294">
        <v>5</v>
      </c>
      <c r="M66" s="294">
        <v>73</v>
      </c>
      <c r="N66" s="294">
        <v>13</v>
      </c>
      <c r="O66" s="294">
        <v>5</v>
      </c>
      <c r="P66" s="294">
        <v>5</v>
      </c>
      <c r="Q66" s="294">
        <v>1</v>
      </c>
      <c r="R66" s="294">
        <v>0</v>
      </c>
      <c r="S66" s="294"/>
      <c r="T66" s="294">
        <v>0</v>
      </c>
      <c r="U66" s="294">
        <v>5</v>
      </c>
      <c r="V66" s="294">
        <v>0</v>
      </c>
      <c r="W66" s="294"/>
      <c r="X66" s="294">
        <v>22</v>
      </c>
      <c r="Y66" s="294">
        <v>1</v>
      </c>
      <c r="Z66" s="294"/>
      <c r="AA66" s="294"/>
      <c r="AB66" s="294"/>
      <c r="AC66" s="294">
        <v>1</v>
      </c>
      <c r="AD66" s="294">
        <v>11</v>
      </c>
      <c r="AE66" s="294">
        <v>292</v>
      </c>
    </row>
    <row r="67" spans="1:31">
      <c r="A67" s="294">
        <v>66</v>
      </c>
      <c r="B67" s="272">
        <v>2</v>
      </c>
      <c r="C67" s="544">
        <v>182</v>
      </c>
      <c r="D67" s="182" t="s">
        <v>801</v>
      </c>
      <c r="E67" s="47"/>
      <c r="F67" s="294">
        <v>1034</v>
      </c>
      <c r="G67" s="294" t="s">
        <v>199</v>
      </c>
      <c r="H67" s="294">
        <v>637</v>
      </c>
      <c r="I67" s="294">
        <v>47</v>
      </c>
      <c r="J67" s="294">
        <v>59</v>
      </c>
      <c r="K67" s="294">
        <v>41</v>
      </c>
      <c r="L67" s="294">
        <v>2</v>
      </c>
      <c r="M67" s="294">
        <v>65</v>
      </c>
      <c r="N67" s="294">
        <v>12</v>
      </c>
      <c r="O67" s="294">
        <v>0</v>
      </c>
      <c r="P67" s="294">
        <v>10</v>
      </c>
      <c r="Q67" s="294">
        <v>2</v>
      </c>
      <c r="R67" s="294">
        <v>72</v>
      </c>
      <c r="S67" s="294"/>
      <c r="T67" s="294">
        <v>2</v>
      </c>
      <c r="U67" s="294">
        <v>4</v>
      </c>
      <c r="V67" s="294">
        <v>0</v>
      </c>
      <c r="W67" s="294"/>
      <c r="X67" s="294">
        <v>18</v>
      </c>
      <c r="Y67" s="294">
        <v>4</v>
      </c>
      <c r="Z67" s="294"/>
      <c r="AA67" s="294"/>
      <c r="AB67" s="294"/>
      <c r="AC67" s="294">
        <v>0</v>
      </c>
      <c r="AD67" s="294">
        <v>10</v>
      </c>
      <c r="AE67" s="294">
        <v>348</v>
      </c>
    </row>
    <row r="68" spans="1:31">
      <c r="A68" s="294">
        <v>67</v>
      </c>
      <c r="B68" s="272">
        <v>2</v>
      </c>
      <c r="C68" s="544">
        <v>182</v>
      </c>
      <c r="D68" s="182" t="s">
        <v>801</v>
      </c>
      <c r="E68" s="47"/>
      <c r="F68" s="294">
        <v>1034</v>
      </c>
      <c r="G68" s="294" t="s">
        <v>337</v>
      </c>
      <c r="H68" s="294">
        <v>637</v>
      </c>
      <c r="I68" s="294">
        <v>40</v>
      </c>
      <c r="J68" s="294">
        <v>49</v>
      </c>
      <c r="K68" s="294">
        <v>36</v>
      </c>
      <c r="L68" s="294">
        <v>3</v>
      </c>
      <c r="M68" s="294">
        <v>70</v>
      </c>
      <c r="N68" s="294">
        <v>17</v>
      </c>
      <c r="O68" s="294">
        <v>0</v>
      </c>
      <c r="P68" s="294">
        <v>6</v>
      </c>
      <c r="Q68" s="294">
        <v>0</v>
      </c>
      <c r="R68" s="294">
        <v>64</v>
      </c>
      <c r="S68" s="294"/>
      <c r="T68" s="294">
        <v>3</v>
      </c>
      <c r="U68" s="294">
        <v>3</v>
      </c>
      <c r="V68" s="294">
        <v>1</v>
      </c>
      <c r="W68" s="294"/>
      <c r="X68" s="294">
        <v>28</v>
      </c>
      <c r="Y68" s="294">
        <v>1</v>
      </c>
      <c r="Z68" s="294"/>
      <c r="AA68" s="294"/>
      <c r="AB68" s="294"/>
      <c r="AC68" s="294">
        <v>0</v>
      </c>
      <c r="AD68" s="294">
        <v>9</v>
      </c>
      <c r="AE68" s="294">
        <v>330</v>
      </c>
    </row>
    <row r="69" spans="1:31">
      <c r="A69" s="294">
        <v>68</v>
      </c>
      <c r="B69" s="272">
        <v>2</v>
      </c>
      <c r="C69" s="544">
        <v>182</v>
      </c>
      <c r="D69" s="182" t="s">
        <v>801</v>
      </c>
      <c r="E69" s="47"/>
      <c r="F69" s="294">
        <v>1034</v>
      </c>
      <c r="G69" s="294" t="s">
        <v>338</v>
      </c>
      <c r="H69" s="294">
        <v>637</v>
      </c>
      <c r="I69" s="294">
        <v>53</v>
      </c>
      <c r="J69" s="294">
        <v>49</v>
      </c>
      <c r="K69" s="294">
        <v>21</v>
      </c>
      <c r="L69" s="294">
        <v>4</v>
      </c>
      <c r="M69" s="294">
        <v>73</v>
      </c>
      <c r="N69" s="294">
        <v>7</v>
      </c>
      <c r="O69" s="294">
        <v>2</v>
      </c>
      <c r="P69" s="294">
        <v>4</v>
      </c>
      <c r="Q69" s="294">
        <v>2</v>
      </c>
      <c r="R69" s="294">
        <v>74</v>
      </c>
      <c r="S69" s="294"/>
      <c r="T69" s="294">
        <v>0</v>
      </c>
      <c r="U69" s="294">
        <v>7</v>
      </c>
      <c r="V69" s="294">
        <v>0</v>
      </c>
      <c r="W69" s="294"/>
      <c r="X69" s="294">
        <v>23</v>
      </c>
      <c r="Y69" s="294">
        <v>3</v>
      </c>
      <c r="Z69" s="294"/>
      <c r="AA69" s="294"/>
      <c r="AB69" s="294"/>
      <c r="AC69" s="294">
        <v>0</v>
      </c>
      <c r="AD69" s="294">
        <v>9</v>
      </c>
      <c r="AE69" s="294">
        <v>331</v>
      </c>
    </row>
    <row r="70" spans="1:31">
      <c r="A70" s="294">
        <v>69</v>
      </c>
      <c r="B70" s="272">
        <v>2</v>
      </c>
      <c r="C70" s="544">
        <v>182</v>
      </c>
      <c r="D70" s="182" t="s">
        <v>801</v>
      </c>
      <c r="E70" s="47"/>
      <c r="F70" s="294">
        <v>1035</v>
      </c>
      <c r="G70" s="294" t="s">
        <v>33</v>
      </c>
      <c r="H70" s="294">
        <v>513</v>
      </c>
      <c r="I70" s="294">
        <v>26</v>
      </c>
      <c r="J70" s="294">
        <v>57</v>
      </c>
      <c r="K70" s="294">
        <v>14</v>
      </c>
      <c r="L70" s="294">
        <v>4</v>
      </c>
      <c r="M70" s="294">
        <v>85</v>
      </c>
      <c r="N70" s="294">
        <v>5</v>
      </c>
      <c r="O70" s="294">
        <v>1</v>
      </c>
      <c r="P70" s="294">
        <v>12</v>
      </c>
      <c r="Q70" s="294">
        <v>0</v>
      </c>
      <c r="R70" s="294">
        <v>56</v>
      </c>
      <c r="S70" s="294"/>
      <c r="T70" s="294">
        <v>4</v>
      </c>
      <c r="U70" s="294">
        <v>3</v>
      </c>
      <c r="V70" s="294">
        <v>3</v>
      </c>
      <c r="W70" s="294"/>
      <c r="X70" s="294">
        <v>32</v>
      </c>
      <c r="Y70" s="294">
        <v>3</v>
      </c>
      <c r="Z70" s="294"/>
      <c r="AA70" s="294"/>
      <c r="AB70" s="294"/>
      <c r="AC70" s="294">
        <v>0</v>
      </c>
      <c r="AD70" s="294">
        <v>3</v>
      </c>
      <c r="AE70" s="294">
        <v>308</v>
      </c>
    </row>
    <row r="71" spans="1:31">
      <c r="A71" s="294">
        <v>70</v>
      </c>
      <c r="B71" s="272">
        <v>2</v>
      </c>
      <c r="C71" s="544">
        <v>182</v>
      </c>
      <c r="D71" s="182" t="s">
        <v>801</v>
      </c>
      <c r="E71" s="47"/>
      <c r="F71" s="294">
        <v>1035</v>
      </c>
      <c r="G71" s="294" t="s">
        <v>34</v>
      </c>
      <c r="H71" s="294">
        <v>512</v>
      </c>
      <c r="I71" s="294">
        <v>27</v>
      </c>
      <c r="J71" s="294">
        <v>42</v>
      </c>
      <c r="K71" s="294">
        <v>13</v>
      </c>
      <c r="L71" s="294">
        <v>2</v>
      </c>
      <c r="M71" s="294">
        <v>63</v>
      </c>
      <c r="N71" s="294">
        <v>6</v>
      </c>
      <c r="O71" s="294">
        <v>2</v>
      </c>
      <c r="P71" s="294">
        <v>12</v>
      </c>
      <c r="Q71" s="294">
        <v>3</v>
      </c>
      <c r="R71" s="294">
        <v>49</v>
      </c>
      <c r="S71" s="294"/>
      <c r="T71" s="294">
        <v>1</v>
      </c>
      <c r="U71" s="294">
        <v>4</v>
      </c>
      <c r="V71" s="294">
        <v>4</v>
      </c>
      <c r="W71" s="294"/>
      <c r="X71" s="294">
        <v>35</v>
      </c>
      <c r="Y71" s="294">
        <v>1</v>
      </c>
      <c r="Z71" s="294"/>
      <c r="AA71" s="294"/>
      <c r="AB71" s="294"/>
      <c r="AC71" s="294">
        <v>1</v>
      </c>
      <c r="AD71" s="294">
        <v>8</v>
      </c>
      <c r="AE71" s="294">
        <v>273</v>
      </c>
    </row>
    <row r="72" spans="1:31">
      <c r="A72" s="294">
        <v>71</v>
      </c>
      <c r="B72" s="272">
        <v>2</v>
      </c>
      <c r="C72" s="544">
        <v>182</v>
      </c>
      <c r="D72" s="182" t="s">
        <v>801</v>
      </c>
      <c r="E72" s="47"/>
      <c r="F72" s="294">
        <v>1035</v>
      </c>
      <c r="G72" s="294" t="s">
        <v>35</v>
      </c>
      <c r="H72" s="294">
        <v>512</v>
      </c>
      <c r="I72" s="294">
        <v>22</v>
      </c>
      <c r="J72" s="294">
        <v>34</v>
      </c>
      <c r="K72" s="294">
        <v>32</v>
      </c>
      <c r="L72" s="294">
        <v>1</v>
      </c>
      <c r="M72" s="294">
        <v>80</v>
      </c>
      <c r="N72" s="294">
        <v>11</v>
      </c>
      <c r="O72" s="294">
        <v>1</v>
      </c>
      <c r="P72" s="294">
        <v>6</v>
      </c>
      <c r="Q72" s="294">
        <v>0</v>
      </c>
      <c r="R72" s="294">
        <v>49</v>
      </c>
      <c r="S72" s="294"/>
      <c r="T72" s="294">
        <v>3</v>
      </c>
      <c r="U72" s="294">
        <v>3</v>
      </c>
      <c r="V72" s="294">
        <v>2</v>
      </c>
      <c r="W72" s="294"/>
      <c r="X72" s="294">
        <v>34</v>
      </c>
      <c r="Y72" s="294">
        <v>4</v>
      </c>
      <c r="Z72" s="294"/>
      <c r="AA72" s="294"/>
      <c r="AB72" s="294"/>
      <c r="AC72" s="294">
        <v>0</v>
      </c>
      <c r="AD72" s="294">
        <v>8</v>
      </c>
      <c r="AE72" s="294">
        <v>290</v>
      </c>
    </row>
    <row r="73" spans="1:31">
      <c r="A73" s="294">
        <v>72</v>
      </c>
      <c r="B73" s="272">
        <v>2</v>
      </c>
      <c r="C73" s="544">
        <v>182</v>
      </c>
      <c r="D73" s="182" t="s">
        <v>801</v>
      </c>
      <c r="E73" s="47"/>
      <c r="F73" s="294">
        <v>1036</v>
      </c>
      <c r="G73" s="294" t="s">
        <v>33</v>
      </c>
      <c r="H73" s="294">
        <v>514</v>
      </c>
      <c r="I73" s="294">
        <v>26</v>
      </c>
      <c r="J73" s="294">
        <v>44</v>
      </c>
      <c r="K73" s="294">
        <v>16</v>
      </c>
      <c r="L73" s="294">
        <v>3</v>
      </c>
      <c r="M73" s="294">
        <v>78</v>
      </c>
      <c r="N73" s="294">
        <v>12</v>
      </c>
      <c r="O73" s="294">
        <v>0</v>
      </c>
      <c r="P73" s="294">
        <v>6</v>
      </c>
      <c r="Q73" s="294">
        <v>0</v>
      </c>
      <c r="R73" s="294">
        <v>43</v>
      </c>
      <c r="S73" s="294"/>
      <c r="T73" s="294">
        <v>1</v>
      </c>
      <c r="U73" s="294">
        <v>4</v>
      </c>
      <c r="V73" s="294">
        <v>2</v>
      </c>
      <c r="W73" s="294"/>
      <c r="X73" s="294">
        <v>18</v>
      </c>
      <c r="Y73" s="294">
        <v>1</v>
      </c>
      <c r="Z73" s="294"/>
      <c r="AA73" s="294"/>
      <c r="AB73" s="294"/>
      <c r="AC73" s="294">
        <v>0</v>
      </c>
      <c r="AD73" s="294">
        <v>7</v>
      </c>
      <c r="AE73" s="294">
        <v>261</v>
      </c>
    </row>
    <row r="74" spans="1:31">
      <c r="A74" s="294">
        <v>73</v>
      </c>
      <c r="B74" s="272">
        <v>2</v>
      </c>
      <c r="C74" s="544">
        <v>182</v>
      </c>
      <c r="D74" s="182" t="s">
        <v>801</v>
      </c>
      <c r="E74" s="47"/>
      <c r="F74" s="294">
        <v>1036</v>
      </c>
      <c r="G74" s="294" t="s">
        <v>34</v>
      </c>
      <c r="H74" s="294">
        <v>513</v>
      </c>
      <c r="I74" s="294">
        <v>22</v>
      </c>
      <c r="J74" s="294">
        <v>53</v>
      </c>
      <c r="K74" s="294">
        <v>18</v>
      </c>
      <c r="L74" s="294">
        <v>2</v>
      </c>
      <c r="M74" s="294">
        <v>82</v>
      </c>
      <c r="N74" s="294">
        <v>5</v>
      </c>
      <c r="O74" s="294">
        <v>0</v>
      </c>
      <c r="P74" s="294">
        <v>18</v>
      </c>
      <c r="Q74" s="294">
        <v>0</v>
      </c>
      <c r="R74" s="294">
        <v>48</v>
      </c>
      <c r="S74" s="294"/>
      <c r="T74" s="294">
        <v>1</v>
      </c>
      <c r="U74" s="294">
        <v>3</v>
      </c>
      <c r="V74" s="294">
        <v>0</v>
      </c>
      <c r="W74" s="294"/>
      <c r="X74" s="294">
        <v>18</v>
      </c>
      <c r="Y74" s="294">
        <v>1</v>
      </c>
      <c r="Z74" s="294"/>
      <c r="AA74" s="294"/>
      <c r="AB74" s="294"/>
      <c r="AC74" s="294">
        <v>0</v>
      </c>
      <c r="AD74" s="294">
        <v>2</v>
      </c>
      <c r="AE74" s="294">
        <v>273</v>
      </c>
    </row>
    <row r="75" spans="1:31">
      <c r="A75" s="294">
        <v>74</v>
      </c>
      <c r="B75" s="272">
        <v>2</v>
      </c>
      <c r="C75" s="544">
        <v>182</v>
      </c>
      <c r="D75" s="182" t="s">
        <v>801</v>
      </c>
      <c r="E75" s="47"/>
      <c r="F75" s="294">
        <v>1036</v>
      </c>
      <c r="G75" s="294" t="s">
        <v>35</v>
      </c>
      <c r="H75" s="294">
        <v>513</v>
      </c>
      <c r="I75" s="294">
        <v>19</v>
      </c>
      <c r="J75" s="294">
        <v>70</v>
      </c>
      <c r="K75" s="294">
        <v>18</v>
      </c>
      <c r="L75" s="294">
        <v>8</v>
      </c>
      <c r="M75" s="294">
        <v>67</v>
      </c>
      <c r="N75" s="294">
        <v>11</v>
      </c>
      <c r="O75" s="294">
        <v>0</v>
      </c>
      <c r="P75" s="294">
        <v>8</v>
      </c>
      <c r="Q75" s="294">
        <v>1</v>
      </c>
      <c r="R75" s="294">
        <v>48</v>
      </c>
      <c r="S75" s="294"/>
      <c r="T75" s="294">
        <v>0</v>
      </c>
      <c r="U75" s="294">
        <v>5</v>
      </c>
      <c r="V75" s="294">
        <v>0</v>
      </c>
      <c r="W75" s="294"/>
      <c r="X75" s="294">
        <v>13</v>
      </c>
      <c r="Y75" s="294">
        <v>0</v>
      </c>
      <c r="Z75" s="294"/>
      <c r="AA75" s="294"/>
      <c r="AB75" s="294"/>
      <c r="AC75" s="294">
        <v>0</v>
      </c>
      <c r="AD75" s="294">
        <v>6</v>
      </c>
      <c r="AE75" s="294">
        <v>274</v>
      </c>
    </row>
    <row r="76" spans="1:31">
      <c r="A76" s="294">
        <v>75</v>
      </c>
      <c r="B76" s="272">
        <v>2</v>
      </c>
      <c r="C76" s="544">
        <v>182</v>
      </c>
      <c r="D76" s="182" t="s">
        <v>801</v>
      </c>
      <c r="E76" s="47"/>
      <c r="F76" s="294">
        <v>1037</v>
      </c>
      <c r="G76" s="294" t="s">
        <v>33</v>
      </c>
      <c r="H76" s="294">
        <v>717</v>
      </c>
      <c r="I76" s="294">
        <v>36</v>
      </c>
      <c r="J76" s="294">
        <v>68</v>
      </c>
      <c r="K76" s="294">
        <v>58</v>
      </c>
      <c r="L76" s="294">
        <v>4</v>
      </c>
      <c r="M76" s="294">
        <v>124</v>
      </c>
      <c r="N76" s="294">
        <v>8</v>
      </c>
      <c r="O76" s="294">
        <v>2</v>
      </c>
      <c r="P76" s="294">
        <v>9</v>
      </c>
      <c r="Q76" s="294">
        <v>1</v>
      </c>
      <c r="R76" s="294">
        <v>50</v>
      </c>
      <c r="S76" s="294"/>
      <c r="T76" s="294">
        <v>1</v>
      </c>
      <c r="U76" s="294">
        <v>12</v>
      </c>
      <c r="V76" s="294">
        <v>2</v>
      </c>
      <c r="W76" s="294"/>
      <c r="X76" s="294">
        <v>30</v>
      </c>
      <c r="Y76" s="294">
        <v>0</v>
      </c>
      <c r="Z76" s="294"/>
      <c r="AA76" s="294"/>
      <c r="AB76" s="294"/>
      <c r="AC76" s="294">
        <v>0</v>
      </c>
      <c r="AD76" s="294">
        <v>10</v>
      </c>
      <c r="AE76" s="294">
        <v>415</v>
      </c>
    </row>
    <row r="77" spans="1:31">
      <c r="A77" s="294">
        <v>76</v>
      </c>
      <c r="B77" s="272">
        <v>2</v>
      </c>
      <c r="C77" s="544">
        <v>182</v>
      </c>
      <c r="D77" s="182" t="s">
        <v>801</v>
      </c>
      <c r="E77" s="47"/>
      <c r="F77" s="294">
        <v>1037</v>
      </c>
      <c r="G77" s="294" t="s">
        <v>34</v>
      </c>
      <c r="H77" s="294">
        <v>717</v>
      </c>
      <c r="I77" s="294">
        <v>37</v>
      </c>
      <c r="J77" s="294">
        <v>74</v>
      </c>
      <c r="K77" s="294">
        <v>55</v>
      </c>
      <c r="L77" s="294">
        <v>3</v>
      </c>
      <c r="M77" s="294">
        <v>96</v>
      </c>
      <c r="N77" s="294">
        <v>8</v>
      </c>
      <c r="O77" s="294">
        <v>2</v>
      </c>
      <c r="P77" s="294">
        <v>2</v>
      </c>
      <c r="Q77" s="294">
        <v>0</v>
      </c>
      <c r="R77" s="294">
        <v>77</v>
      </c>
      <c r="S77" s="294"/>
      <c r="T77" s="294">
        <v>2</v>
      </c>
      <c r="U77" s="294">
        <v>8</v>
      </c>
      <c r="V77" s="294">
        <v>4</v>
      </c>
      <c r="W77" s="294"/>
      <c r="X77" s="294">
        <v>15</v>
      </c>
      <c r="Y77" s="294">
        <v>0</v>
      </c>
      <c r="Z77" s="294"/>
      <c r="AA77" s="294"/>
      <c r="AB77" s="294"/>
      <c r="AC77" s="294">
        <v>0</v>
      </c>
      <c r="AD77" s="294">
        <v>11</v>
      </c>
      <c r="AE77" s="294">
        <v>394</v>
      </c>
    </row>
    <row r="78" spans="1:31">
      <c r="A78" s="294">
        <v>77</v>
      </c>
      <c r="B78" s="272">
        <v>2</v>
      </c>
      <c r="C78" s="544">
        <v>182</v>
      </c>
      <c r="D78" s="182" t="s">
        <v>801</v>
      </c>
      <c r="E78" s="47"/>
      <c r="F78" s="294">
        <v>1038</v>
      </c>
      <c r="G78" s="294" t="s">
        <v>33</v>
      </c>
      <c r="H78" s="294">
        <v>537</v>
      </c>
      <c r="I78" s="294">
        <v>12</v>
      </c>
      <c r="J78" s="294">
        <v>37</v>
      </c>
      <c r="K78" s="294">
        <v>16</v>
      </c>
      <c r="L78" s="294">
        <v>2</v>
      </c>
      <c r="M78" s="294">
        <v>122</v>
      </c>
      <c r="N78" s="294">
        <v>14</v>
      </c>
      <c r="O78" s="294">
        <v>1</v>
      </c>
      <c r="P78" s="294">
        <v>4</v>
      </c>
      <c r="Q78" s="294">
        <v>3</v>
      </c>
      <c r="R78" s="294">
        <v>46</v>
      </c>
      <c r="S78" s="294"/>
      <c r="T78" s="294">
        <v>0</v>
      </c>
      <c r="U78" s="294">
        <v>2</v>
      </c>
      <c r="V78" s="294">
        <v>0</v>
      </c>
      <c r="W78" s="294"/>
      <c r="X78" s="294">
        <v>30</v>
      </c>
      <c r="Y78" s="294">
        <v>0</v>
      </c>
      <c r="Z78" s="294"/>
      <c r="AA78" s="294"/>
      <c r="AB78" s="294"/>
      <c r="AC78" s="294">
        <v>0</v>
      </c>
      <c r="AD78" s="294">
        <v>3</v>
      </c>
      <c r="AE78" s="294">
        <v>292</v>
      </c>
    </row>
    <row r="79" spans="1:31">
      <c r="A79" s="294">
        <v>78</v>
      </c>
      <c r="B79" s="272">
        <v>2</v>
      </c>
      <c r="C79" s="544">
        <v>182</v>
      </c>
      <c r="D79" s="182" t="s">
        <v>801</v>
      </c>
      <c r="E79" s="47"/>
      <c r="F79" s="294">
        <v>1038</v>
      </c>
      <c r="G79" s="294" t="s">
        <v>34</v>
      </c>
      <c r="H79" s="294">
        <v>536</v>
      </c>
      <c r="I79" s="294">
        <v>13</v>
      </c>
      <c r="J79" s="294">
        <v>44</v>
      </c>
      <c r="K79" s="294">
        <v>19</v>
      </c>
      <c r="L79" s="294">
        <v>1</v>
      </c>
      <c r="M79" s="294">
        <v>126</v>
      </c>
      <c r="N79" s="294">
        <v>1</v>
      </c>
      <c r="O79" s="294">
        <v>0</v>
      </c>
      <c r="P79" s="294">
        <v>5</v>
      </c>
      <c r="Q79" s="294">
        <v>1</v>
      </c>
      <c r="R79" s="294">
        <v>64</v>
      </c>
      <c r="S79" s="294"/>
      <c r="T79" s="294">
        <v>2</v>
      </c>
      <c r="U79" s="294">
        <v>1</v>
      </c>
      <c r="V79" s="294">
        <v>1</v>
      </c>
      <c r="W79" s="294"/>
      <c r="X79" s="294">
        <v>17</v>
      </c>
      <c r="Y79" s="294">
        <v>1</v>
      </c>
      <c r="Z79" s="294"/>
      <c r="AA79" s="294"/>
      <c r="AB79" s="294"/>
      <c r="AC79" s="294">
        <v>0</v>
      </c>
      <c r="AD79" s="294">
        <v>8</v>
      </c>
      <c r="AE79" s="294">
        <v>304</v>
      </c>
    </row>
    <row r="80" spans="1:31">
      <c r="A80" s="294">
        <v>79</v>
      </c>
      <c r="B80" s="272">
        <v>2</v>
      </c>
      <c r="C80" s="544">
        <v>182</v>
      </c>
      <c r="D80" s="182" t="s">
        <v>801</v>
      </c>
      <c r="E80" s="47"/>
      <c r="F80" s="294">
        <v>1038</v>
      </c>
      <c r="G80" s="294" t="s">
        <v>35</v>
      </c>
      <c r="H80" s="294">
        <v>536</v>
      </c>
      <c r="I80" s="294">
        <v>14</v>
      </c>
      <c r="J80" s="294">
        <v>56</v>
      </c>
      <c r="K80" s="294">
        <v>21</v>
      </c>
      <c r="L80" s="294">
        <v>3</v>
      </c>
      <c r="M80" s="294">
        <v>100</v>
      </c>
      <c r="N80" s="294">
        <v>7</v>
      </c>
      <c r="O80" s="294">
        <v>1</v>
      </c>
      <c r="P80" s="294">
        <v>5</v>
      </c>
      <c r="Q80" s="294">
        <v>0</v>
      </c>
      <c r="R80" s="294">
        <v>58</v>
      </c>
      <c r="S80" s="294"/>
      <c r="T80" s="294">
        <v>1</v>
      </c>
      <c r="U80" s="294">
        <v>2</v>
      </c>
      <c r="V80" s="294">
        <v>1</v>
      </c>
      <c r="W80" s="294"/>
      <c r="X80" s="294">
        <v>32</v>
      </c>
      <c r="Y80" s="294">
        <v>1</v>
      </c>
      <c r="Z80" s="294"/>
      <c r="AA80" s="294"/>
      <c r="AB80" s="294"/>
      <c r="AC80" s="294">
        <v>0</v>
      </c>
      <c r="AD80" s="294">
        <v>6</v>
      </c>
      <c r="AE80" s="294">
        <v>308</v>
      </c>
    </row>
    <row r="81" spans="1:31">
      <c r="A81" s="294">
        <v>80</v>
      </c>
      <c r="B81" s="272">
        <v>2</v>
      </c>
      <c r="C81" s="544">
        <v>182</v>
      </c>
      <c r="D81" s="182" t="s">
        <v>801</v>
      </c>
      <c r="E81" s="47"/>
      <c r="F81" s="294">
        <v>1039</v>
      </c>
      <c r="G81" s="294" t="s">
        <v>33</v>
      </c>
      <c r="H81" s="294">
        <v>517</v>
      </c>
      <c r="I81" s="294">
        <v>22</v>
      </c>
      <c r="J81" s="294">
        <v>66</v>
      </c>
      <c r="K81" s="294">
        <v>23</v>
      </c>
      <c r="L81" s="294">
        <v>3</v>
      </c>
      <c r="M81" s="294">
        <v>58</v>
      </c>
      <c r="N81" s="294">
        <v>16</v>
      </c>
      <c r="O81" s="294">
        <v>0</v>
      </c>
      <c r="P81" s="294">
        <v>3</v>
      </c>
      <c r="Q81" s="294">
        <v>1</v>
      </c>
      <c r="R81" s="294">
        <v>54</v>
      </c>
      <c r="S81" s="294"/>
      <c r="T81" s="294">
        <v>0</v>
      </c>
      <c r="U81" s="294">
        <v>3</v>
      </c>
      <c r="V81" s="294">
        <v>2</v>
      </c>
      <c r="W81" s="294"/>
      <c r="X81" s="294">
        <v>35</v>
      </c>
      <c r="Y81" s="294">
        <v>1</v>
      </c>
      <c r="Z81" s="294"/>
      <c r="AA81" s="294"/>
      <c r="AB81" s="294"/>
      <c r="AC81" s="294">
        <v>0</v>
      </c>
      <c r="AD81" s="294">
        <v>9</v>
      </c>
      <c r="AE81" s="294">
        <v>296</v>
      </c>
    </row>
    <row r="82" spans="1:31">
      <c r="A82" s="294">
        <v>81</v>
      </c>
      <c r="B82" s="272">
        <v>2</v>
      </c>
      <c r="C82" s="544">
        <v>182</v>
      </c>
      <c r="D82" s="182" t="s">
        <v>801</v>
      </c>
      <c r="E82" s="47"/>
      <c r="F82" s="294">
        <v>1039</v>
      </c>
      <c r="G82" s="294" t="s">
        <v>34</v>
      </c>
      <c r="H82" s="294">
        <v>516</v>
      </c>
      <c r="I82" s="294">
        <v>26</v>
      </c>
      <c r="J82" s="294">
        <v>67</v>
      </c>
      <c r="K82" s="294">
        <v>18</v>
      </c>
      <c r="L82" s="294">
        <v>3</v>
      </c>
      <c r="M82" s="294">
        <v>66</v>
      </c>
      <c r="N82" s="294">
        <v>11</v>
      </c>
      <c r="O82" s="294">
        <v>1</v>
      </c>
      <c r="P82" s="294">
        <v>9</v>
      </c>
      <c r="Q82" s="294">
        <v>1</v>
      </c>
      <c r="R82" s="294">
        <v>53</v>
      </c>
      <c r="S82" s="294"/>
      <c r="T82" s="294">
        <v>0</v>
      </c>
      <c r="U82" s="294">
        <v>4</v>
      </c>
      <c r="V82" s="294">
        <v>2</v>
      </c>
      <c r="W82" s="294"/>
      <c r="X82" s="294">
        <v>13</v>
      </c>
      <c r="Y82" s="294">
        <v>2</v>
      </c>
      <c r="Z82" s="294"/>
      <c r="AA82" s="294"/>
      <c r="AB82" s="294"/>
      <c r="AC82" s="294">
        <v>0</v>
      </c>
      <c r="AD82" s="294">
        <v>4</v>
      </c>
      <c r="AE82" s="294">
        <v>280</v>
      </c>
    </row>
    <row r="83" spans="1:31">
      <c r="A83" s="294">
        <v>82</v>
      </c>
      <c r="B83" s="272">
        <v>2</v>
      </c>
      <c r="C83" s="544">
        <v>182</v>
      </c>
      <c r="D83" s="182" t="s">
        <v>801</v>
      </c>
      <c r="E83" s="47"/>
      <c r="F83" s="294">
        <v>1039</v>
      </c>
      <c r="G83" s="294" t="s">
        <v>35</v>
      </c>
      <c r="H83" s="294">
        <v>516</v>
      </c>
      <c r="I83" s="294">
        <v>29</v>
      </c>
      <c r="J83" s="294">
        <v>56</v>
      </c>
      <c r="K83" s="294">
        <v>28</v>
      </c>
      <c r="L83" s="294">
        <v>1</v>
      </c>
      <c r="M83" s="294">
        <v>76</v>
      </c>
      <c r="N83" s="294">
        <v>9</v>
      </c>
      <c r="O83" s="294">
        <v>1</v>
      </c>
      <c r="P83" s="294">
        <v>3</v>
      </c>
      <c r="Q83" s="294">
        <v>1</v>
      </c>
      <c r="R83" s="294">
        <v>45</v>
      </c>
      <c r="S83" s="294"/>
      <c r="T83" s="294">
        <v>1</v>
      </c>
      <c r="U83" s="294">
        <v>2</v>
      </c>
      <c r="V83" s="294">
        <v>0</v>
      </c>
      <c r="W83" s="294"/>
      <c r="X83" s="294">
        <v>18</v>
      </c>
      <c r="Y83" s="294">
        <v>0</v>
      </c>
      <c r="Z83" s="294"/>
      <c r="AA83" s="294"/>
      <c r="AB83" s="294"/>
      <c r="AC83" s="294">
        <v>0</v>
      </c>
      <c r="AD83" s="294">
        <v>5</v>
      </c>
      <c r="AE83" s="294">
        <v>275</v>
      </c>
    </row>
    <row r="84" spans="1:31">
      <c r="A84" s="294">
        <v>83</v>
      </c>
      <c r="B84" s="272">
        <v>2</v>
      </c>
      <c r="C84" s="544">
        <v>182</v>
      </c>
      <c r="D84" s="182" t="s">
        <v>801</v>
      </c>
      <c r="E84" s="47"/>
      <c r="F84" s="294">
        <v>1040</v>
      </c>
      <c r="G84" s="294" t="s">
        <v>33</v>
      </c>
      <c r="H84" s="294">
        <v>596</v>
      </c>
      <c r="I84" s="294">
        <v>19</v>
      </c>
      <c r="J84" s="294">
        <v>69</v>
      </c>
      <c r="K84" s="294">
        <v>18</v>
      </c>
      <c r="L84" s="294">
        <v>4</v>
      </c>
      <c r="M84" s="294">
        <v>92</v>
      </c>
      <c r="N84" s="294">
        <v>29</v>
      </c>
      <c r="O84" s="294">
        <v>2</v>
      </c>
      <c r="P84" s="294">
        <v>2</v>
      </c>
      <c r="Q84" s="294">
        <v>0</v>
      </c>
      <c r="R84" s="294">
        <v>80</v>
      </c>
      <c r="S84" s="294"/>
      <c r="T84" s="294">
        <v>0</v>
      </c>
      <c r="U84" s="294">
        <v>1</v>
      </c>
      <c r="V84" s="294">
        <v>2</v>
      </c>
      <c r="W84" s="294"/>
      <c r="X84" s="294">
        <v>15</v>
      </c>
      <c r="Y84" s="294">
        <v>2</v>
      </c>
      <c r="Z84" s="294"/>
      <c r="AA84" s="294"/>
      <c r="AB84" s="294"/>
      <c r="AC84" s="294">
        <v>0</v>
      </c>
      <c r="AD84" s="294">
        <v>5</v>
      </c>
      <c r="AE84" s="294">
        <v>340</v>
      </c>
    </row>
    <row r="85" spans="1:31">
      <c r="A85" s="294">
        <v>84</v>
      </c>
      <c r="B85" s="272">
        <v>2</v>
      </c>
      <c r="C85" s="544">
        <v>182</v>
      </c>
      <c r="D85" s="182" t="s">
        <v>801</v>
      </c>
      <c r="E85" s="47"/>
      <c r="F85" s="294">
        <v>1041</v>
      </c>
      <c r="G85" s="294" t="s">
        <v>33</v>
      </c>
      <c r="H85" s="294">
        <v>640</v>
      </c>
      <c r="I85" s="294">
        <v>19</v>
      </c>
      <c r="J85" s="294">
        <v>65</v>
      </c>
      <c r="K85" s="294">
        <v>12</v>
      </c>
      <c r="L85" s="294">
        <v>1</v>
      </c>
      <c r="M85" s="294">
        <v>44</v>
      </c>
      <c r="N85" s="294">
        <v>12</v>
      </c>
      <c r="O85" s="294">
        <v>2</v>
      </c>
      <c r="P85" s="294">
        <v>5</v>
      </c>
      <c r="Q85" s="294">
        <v>1</v>
      </c>
      <c r="R85" s="294">
        <v>169</v>
      </c>
      <c r="S85" s="294"/>
      <c r="T85" s="294">
        <v>0</v>
      </c>
      <c r="U85" s="294">
        <v>3</v>
      </c>
      <c r="V85" s="294">
        <v>1</v>
      </c>
      <c r="W85" s="294"/>
      <c r="X85" s="294">
        <v>23</v>
      </c>
      <c r="Y85" s="294">
        <v>0</v>
      </c>
      <c r="Z85" s="294"/>
      <c r="AA85" s="294"/>
      <c r="AB85" s="294"/>
      <c r="AC85" s="294">
        <v>0</v>
      </c>
      <c r="AD85" s="294">
        <v>3</v>
      </c>
      <c r="AE85" s="294">
        <v>360</v>
      </c>
    </row>
    <row r="86" spans="1:31">
      <c r="A86" s="294">
        <v>85</v>
      </c>
      <c r="B86" s="272">
        <v>2</v>
      </c>
      <c r="C86" s="544">
        <v>182</v>
      </c>
      <c r="D86" s="182" t="s">
        <v>801</v>
      </c>
      <c r="E86" s="47"/>
      <c r="F86" s="294">
        <v>1042</v>
      </c>
      <c r="G86" s="294" t="s">
        <v>33</v>
      </c>
      <c r="H86" s="294">
        <v>667</v>
      </c>
      <c r="I86" s="294">
        <v>35</v>
      </c>
      <c r="J86" s="294">
        <v>37</v>
      </c>
      <c r="K86" s="294">
        <v>38</v>
      </c>
      <c r="L86" s="294">
        <v>2</v>
      </c>
      <c r="M86" s="294">
        <v>152</v>
      </c>
      <c r="N86" s="294">
        <v>9</v>
      </c>
      <c r="O86" s="294">
        <v>1</v>
      </c>
      <c r="P86" s="294">
        <v>9</v>
      </c>
      <c r="Q86" s="294">
        <v>1</v>
      </c>
      <c r="R86" s="294">
        <v>58</v>
      </c>
      <c r="S86" s="294"/>
      <c r="T86" s="294">
        <v>1</v>
      </c>
      <c r="U86" s="294">
        <v>14</v>
      </c>
      <c r="V86" s="294">
        <v>1</v>
      </c>
      <c r="W86" s="294"/>
      <c r="X86" s="294">
        <v>31</v>
      </c>
      <c r="Y86" s="294">
        <v>1</v>
      </c>
      <c r="Z86" s="294"/>
      <c r="AA86" s="294"/>
      <c r="AB86" s="294"/>
      <c r="AC86" s="294">
        <v>0</v>
      </c>
      <c r="AD86" s="294">
        <v>5</v>
      </c>
      <c r="AE86" s="294">
        <v>395</v>
      </c>
    </row>
    <row r="87" spans="1:31">
      <c r="A87" s="294">
        <v>86</v>
      </c>
      <c r="B87" s="272">
        <v>2</v>
      </c>
      <c r="C87" s="544">
        <v>182</v>
      </c>
      <c r="D87" s="182" t="s">
        <v>801</v>
      </c>
      <c r="E87" s="47"/>
      <c r="F87" s="294">
        <v>1042</v>
      </c>
      <c r="G87" s="294" t="s">
        <v>34</v>
      </c>
      <c r="H87" s="294">
        <v>667</v>
      </c>
      <c r="I87" s="294">
        <v>34</v>
      </c>
      <c r="J87" s="294">
        <v>75</v>
      </c>
      <c r="K87" s="294">
        <v>36</v>
      </c>
      <c r="L87" s="294">
        <v>1</v>
      </c>
      <c r="M87" s="294">
        <v>134</v>
      </c>
      <c r="N87" s="294">
        <v>6</v>
      </c>
      <c r="O87" s="294">
        <v>2</v>
      </c>
      <c r="P87" s="294">
        <v>6</v>
      </c>
      <c r="Q87" s="294">
        <v>1</v>
      </c>
      <c r="R87" s="294">
        <v>63</v>
      </c>
      <c r="S87" s="294"/>
      <c r="T87" s="294">
        <v>0</v>
      </c>
      <c r="U87" s="294">
        <v>7</v>
      </c>
      <c r="V87" s="294">
        <v>1</v>
      </c>
      <c r="W87" s="294"/>
      <c r="X87" s="294">
        <v>27</v>
      </c>
      <c r="Y87" s="294">
        <v>0</v>
      </c>
      <c r="Z87" s="294"/>
      <c r="AA87" s="294"/>
      <c r="AB87" s="294"/>
      <c r="AC87" s="294">
        <v>0</v>
      </c>
      <c r="AD87" s="294">
        <v>12</v>
      </c>
      <c r="AE87" s="294">
        <v>405</v>
      </c>
    </row>
    <row r="88" spans="1:31">
      <c r="A88" s="294">
        <v>87</v>
      </c>
      <c r="B88" s="272">
        <v>2</v>
      </c>
      <c r="C88" s="544">
        <v>182</v>
      </c>
      <c r="D88" s="182" t="s">
        <v>801</v>
      </c>
      <c r="E88" s="47"/>
      <c r="F88" s="294">
        <v>1042</v>
      </c>
      <c r="G88" s="294" t="s">
        <v>35</v>
      </c>
      <c r="H88" s="294">
        <v>667</v>
      </c>
      <c r="I88" s="294">
        <v>29</v>
      </c>
      <c r="J88" s="294">
        <v>53</v>
      </c>
      <c r="K88" s="294">
        <v>39</v>
      </c>
      <c r="L88" s="294">
        <v>5</v>
      </c>
      <c r="M88" s="294">
        <v>139</v>
      </c>
      <c r="N88" s="294">
        <v>10</v>
      </c>
      <c r="O88" s="294">
        <v>2</v>
      </c>
      <c r="P88" s="294">
        <v>8</v>
      </c>
      <c r="Q88" s="294">
        <v>1</v>
      </c>
      <c r="R88" s="294">
        <v>57</v>
      </c>
      <c r="S88" s="294"/>
      <c r="T88" s="294">
        <v>1</v>
      </c>
      <c r="U88" s="294">
        <v>8</v>
      </c>
      <c r="V88" s="294">
        <v>2</v>
      </c>
      <c r="W88" s="294"/>
      <c r="X88" s="294">
        <v>27</v>
      </c>
      <c r="Y88" s="294">
        <v>0</v>
      </c>
      <c r="Z88" s="294"/>
      <c r="AA88" s="294"/>
      <c r="AB88" s="294"/>
      <c r="AC88" s="294">
        <v>0</v>
      </c>
      <c r="AD88" s="294">
        <v>15</v>
      </c>
      <c r="AE88" s="294">
        <v>396</v>
      </c>
    </row>
    <row r="89" spans="1:31">
      <c r="A89" s="294">
        <v>88</v>
      </c>
      <c r="B89" s="272">
        <v>2</v>
      </c>
      <c r="C89" s="544">
        <v>182</v>
      </c>
      <c r="D89" s="182" t="s">
        <v>801</v>
      </c>
      <c r="E89" s="47"/>
      <c r="F89" s="294">
        <v>1042</v>
      </c>
      <c r="G89" s="294" t="s">
        <v>199</v>
      </c>
      <c r="H89" s="294">
        <v>667</v>
      </c>
      <c r="I89" s="294">
        <v>46</v>
      </c>
      <c r="J89" s="294">
        <v>43</v>
      </c>
      <c r="K89" s="294">
        <v>39</v>
      </c>
      <c r="L89" s="294">
        <v>2</v>
      </c>
      <c r="M89" s="294">
        <v>139</v>
      </c>
      <c r="N89" s="294">
        <v>5</v>
      </c>
      <c r="O89" s="294">
        <v>6</v>
      </c>
      <c r="P89" s="294">
        <v>4</v>
      </c>
      <c r="Q89" s="294">
        <v>2</v>
      </c>
      <c r="R89" s="294">
        <v>50</v>
      </c>
      <c r="S89" s="294"/>
      <c r="T89" s="294">
        <v>0</v>
      </c>
      <c r="U89" s="294">
        <v>12</v>
      </c>
      <c r="V89" s="294">
        <v>0</v>
      </c>
      <c r="W89" s="294"/>
      <c r="X89" s="294">
        <v>30</v>
      </c>
      <c r="Y89" s="294">
        <v>1</v>
      </c>
      <c r="Z89" s="294"/>
      <c r="AA89" s="294"/>
      <c r="AB89" s="294"/>
      <c r="AC89" s="294">
        <v>0</v>
      </c>
      <c r="AD89" s="294">
        <v>9</v>
      </c>
      <c r="AE89" s="294">
        <v>388</v>
      </c>
    </row>
    <row r="90" spans="1:31">
      <c r="A90" s="294">
        <v>89</v>
      </c>
      <c r="B90" s="272">
        <v>2</v>
      </c>
      <c r="C90" s="544">
        <v>182</v>
      </c>
      <c r="D90" s="182" t="s">
        <v>801</v>
      </c>
      <c r="E90" s="47"/>
      <c r="F90" s="294">
        <v>1042</v>
      </c>
      <c r="G90" s="294" t="s">
        <v>337</v>
      </c>
      <c r="H90" s="294">
        <v>666</v>
      </c>
      <c r="I90" s="294">
        <v>35</v>
      </c>
      <c r="J90" s="294">
        <v>40</v>
      </c>
      <c r="K90" s="294">
        <v>49</v>
      </c>
      <c r="L90" s="294">
        <v>1</v>
      </c>
      <c r="M90" s="294">
        <v>161</v>
      </c>
      <c r="N90" s="294">
        <v>6</v>
      </c>
      <c r="O90" s="294">
        <v>3</v>
      </c>
      <c r="P90" s="294">
        <v>6</v>
      </c>
      <c r="Q90" s="294">
        <v>2</v>
      </c>
      <c r="R90" s="294">
        <v>40</v>
      </c>
      <c r="S90" s="294"/>
      <c r="T90" s="294">
        <v>4</v>
      </c>
      <c r="U90" s="294">
        <v>8</v>
      </c>
      <c r="V90" s="294">
        <v>1</v>
      </c>
      <c r="W90" s="294"/>
      <c r="X90" s="294">
        <v>32</v>
      </c>
      <c r="Y90" s="294">
        <v>0</v>
      </c>
      <c r="Z90" s="294"/>
      <c r="AA90" s="294"/>
      <c r="AB90" s="294"/>
      <c r="AC90" s="294">
        <v>0</v>
      </c>
      <c r="AD90" s="294">
        <v>8</v>
      </c>
      <c r="AE90" s="294">
        <v>396</v>
      </c>
    </row>
    <row r="91" spans="1:31">
      <c r="A91" s="294">
        <v>90</v>
      </c>
      <c r="B91" s="272">
        <v>2</v>
      </c>
      <c r="C91" s="544">
        <v>182</v>
      </c>
      <c r="D91" s="182" t="s">
        <v>801</v>
      </c>
      <c r="E91" s="47"/>
      <c r="F91" s="294">
        <v>1042</v>
      </c>
      <c r="G91" s="294" t="s">
        <v>338</v>
      </c>
      <c r="H91" s="294">
        <v>666</v>
      </c>
      <c r="I91" s="294">
        <v>45</v>
      </c>
      <c r="J91" s="294">
        <v>62</v>
      </c>
      <c r="K91" s="294">
        <v>31</v>
      </c>
      <c r="L91" s="294">
        <v>0</v>
      </c>
      <c r="M91" s="294">
        <v>134</v>
      </c>
      <c r="N91" s="294">
        <v>5</v>
      </c>
      <c r="O91" s="294">
        <v>2</v>
      </c>
      <c r="P91" s="294">
        <v>9</v>
      </c>
      <c r="Q91" s="294">
        <v>2</v>
      </c>
      <c r="R91" s="294">
        <v>58</v>
      </c>
      <c r="S91" s="294"/>
      <c r="T91" s="294">
        <v>3</v>
      </c>
      <c r="U91" s="294">
        <v>9</v>
      </c>
      <c r="V91" s="294">
        <v>2</v>
      </c>
      <c r="W91" s="294"/>
      <c r="X91" s="294">
        <v>27</v>
      </c>
      <c r="Y91" s="294">
        <v>0</v>
      </c>
      <c r="Z91" s="294"/>
      <c r="AA91" s="294"/>
      <c r="AB91" s="294"/>
      <c r="AC91" s="294">
        <v>3</v>
      </c>
      <c r="AD91" s="294">
        <v>5</v>
      </c>
      <c r="AE91" s="294">
        <v>397</v>
      </c>
    </row>
    <row r="92" spans="1:31">
      <c r="A92" s="294">
        <v>91</v>
      </c>
      <c r="B92" s="272">
        <v>2</v>
      </c>
      <c r="C92" s="544">
        <v>182</v>
      </c>
      <c r="D92" s="182" t="s">
        <v>801</v>
      </c>
      <c r="E92" s="47"/>
      <c r="F92" s="294">
        <v>1042</v>
      </c>
      <c r="G92" s="294" t="s">
        <v>346</v>
      </c>
      <c r="H92" s="294">
        <v>666</v>
      </c>
      <c r="I92" s="294">
        <v>26</v>
      </c>
      <c r="J92" s="294">
        <v>48</v>
      </c>
      <c r="K92" s="294">
        <v>35</v>
      </c>
      <c r="L92" s="294">
        <v>5</v>
      </c>
      <c r="M92" s="294">
        <v>152</v>
      </c>
      <c r="N92" s="294">
        <v>7</v>
      </c>
      <c r="O92" s="294">
        <v>1</v>
      </c>
      <c r="P92" s="294">
        <v>7</v>
      </c>
      <c r="Q92" s="294">
        <v>1</v>
      </c>
      <c r="R92" s="294">
        <v>43</v>
      </c>
      <c r="S92" s="294"/>
      <c r="T92" s="294">
        <v>1</v>
      </c>
      <c r="U92" s="294">
        <v>14</v>
      </c>
      <c r="V92" s="294">
        <v>2</v>
      </c>
      <c r="W92" s="294"/>
      <c r="X92" s="294">
        <v>24</v>
      </c>
      <c r="Y92" s="294">
        <v>0</v>
      </c>
      <c r="Z92" s="294"/>
      <c r="AA92" s="294"/>
      <c r="AB92" s="294"/>
      <c r="AC92" s="294">
        <v>0</v>
      </c>
      <c r="AD92" s="294">
        <v>14</v>
      </c>
      <c r="AE92" s="294">
        <v>380</v>
      </c>
    </row>
    <row r="93" spans="1:31">
      <c r="A93" s="294">
        <v>92</v>
      </c>
      <c r="B93" s="272">
        <v>2</v>
      </c>
      <c r="C93" s="544">
        <v>182</v>
      </c>
      <c r="D93" s="182" t="s">
        <v>801</v>
      </c>
      <c r="E93" s="47"/>
      <c r="F93" s="294">
        <v>1042</v>
      </c>
      <c r="G93" s="294" t="s">
        <v>81</v>
      </c>
      <c r="H93" s="294">
        <v>616</v>
      </c>
      <c r="I93" s="294">
        <v>20</v>
      </c>
      <c r="J93" s="294">
        <v>66</v>
      </c>
      <c r="K93" s="294">
        <v>24</v>
      </c>
      <c r="L93" s="294">
        <v>0</v>
      </c>
      <c r="M93" s="294">
        <v>155</v>
      </c>
      <c r="N93" s="294">
        <v>9</v>
      </c>
      <c r="O93" s="294">
        <v>3</v>
      </c>
      <c r="P93" s="294">
        <v>9</v>
      </c>
      <c r="Q93" s="294">
        <v>1</v>
      </c>
      <c r="R93" s="294">
        <v>36</v>
      </c>
      <c r="S93" s="294"/>
      <c r="T93" s="294">
        <v>0</v>
      </c>
      <c r="U93" s="294">
        <v>13</v>
      </c>
      <c r="V93" s="294">
        <v>2</v>
      </c>
      <c r="W93" s="294"/>
      <c r="X93" s="294">
        <v>10</v>
      </c>
      <c r="Y93" s="294">
        <v>2</v>
      </c>
      <c r="Z93" s="294"/>
      <c r="AA93" s="294"/>
      <c r="AB93" s="294"/>
      <c r="AC93" s="294">
        <v>0</v>
      </c>
      <c r="AD93" s="294">
        <v>17</v>
      </c>
      <c r="AE93" s="294">
        <v>367</v>
      </c>
    </row>
    <row r="94" spans="1:31">
      <c r="A94" s="294">
        <v>93</v>
      </c>
      <c r="B94" s="272">
        <v>2</v>
      </c>
      <c r="C94" s="544">
        <v>182</v>
      </c>
      <c r="D94" s="182" t="s">
        <v>801</v>
      </c>
      <c r="E94" s="47"/>
      <c r="F94" s="294">
        <v>1042</v>
      </c>
      <c r="G94" s="294" t="s">
        <v>379</v>
      </c>
      <c r="H94" s="294">
        <v>615</v>
      </c>
      <c r="I94" s="294">
        <v>23</v>
      </c>
      <c r="J94" s="294">
        <v>75</v>
      </c>
      <c r="K94" s="294">
        <v>20</v>
      </c>
      <c r="L94" s="294">
        <v>1</v>
      </c>
      <c r="M94" s="294">
        <v>136</v>
      </c>
      <c r="N94" s="294">
        <v>10</v>
      </c>
      <c r="O94" s="294">
        <v>1</v>
      </c>
      <c r="P94" s="294">
        <v>5</v>
      </c>
      <c r="Q94" s="294">
        <v>1</v>
      </c>
      <c r="R94" s="294">
        <v>38</v>
      </c>
      <c r="S94" s="294"/>
      <c r="T94" s="294">
        <v>1</v>
      </c>
      <c r="U94" s="294">
        <v>8</v>
      </c>
      <c r="V94" s="294">
        <v>4</v>
      </c>
      <c r="W94" s="294"/>
      <c r="X94" s="294">
        <v>19</v>
      </c>
      <c r="Y94" s="294">
        <v>1</v>
      </c>
      <c r="Z94" s="294"/>
      <c r="AA94" s="294"/>
      <c r="AB94" s="294"/>
      <c r="AC94" s="294">
        <v>0</v>
      </c>
      <c r="AD94" s="294">
        <v>8</v>
      </c>
      <c r="AE94" s="294">
        <v>351</v>
      </c>
    </row>
    <row r="95" spans="1:31">
      <c r="A95" s="294">
        <v>94</v>
      </c>
      <c r="B95" s="272">
        <v>2</v>
      </c>
      <c r="C95" s="544">
        <v>182</v>
      </c>
      <c r="D95" s="182" t="s">
        <v>801</v>
      </c>
      <c r="E95" s="47"/>
      <c r="F95" s="294">
        <v>1042</v>
      </c>
      <c r="G95" s="294" t="s">
        <v>380</v>
      </c>
      <c r="H95" s="294">
        <v>615</v>
      </c>
      <c r="I95" s="294">
        <v>12</v>
      </c>
      <c r="J95" s="294">
        <v>70</v>
      </c>
      <c r="K95" s="294">
        <v>20</v>
      </c>
      <c r="L95" s="294">
        <v>4</v>
      </c>
      <c r="M95" s="294">
        <v>146</v>
      </c>
      <c r="N95" s="294">
        <v>1</v>
      </c>
      <c r="O95" s="294">
        <v>1</v>
      </c>
      <c r="P95" s="294">
        <v>7</v>
      </c>
      <c r="Q95" s="294">
        <v>2</v>
      </c>
      <c r="R95" s="294">
        <v>57</v>
      </c>
      <c r="S95" s="294"/>
      <c r="T95" s="294">
        <v>0</v>
      </c>
      <c r="U95" s="294">
        <v>3</v>
      </c>
      <c r="V95" s="294">
        <v>2</v>
      </c>
      <c r="W95" s="294"/>
      <c r="X95" s="294">
        <v>23</v>
      </c>
      <c r="Y95" s="294">
        <v>4</v>
      </c>
      <c r="Z95" s="294"/>
      <c r="AA95" s="294"/>
      <c r="AB95" s="294"/>
      <c r="AC95" s="294">
        <v>0</v>
      </c>
      <c r="AD95" s="294">
        <v>14</v>
      </c>
      <c r="AE95" s="294">
        <v>366</v>
      </c>
    </row>
    <row r="96" spans="1:31">
      <c r="A96" s="294">
        <v>95</v>
      </c>
      <c r="B96" s="272">
        <v>2</v>
      </c>
      <c r="C96" s="544">
        <v>182</v>
      </c>
      <c r="D96" s="182" t="s">
        <v>801</v>
      </c>
      <c r="E96" s="47"/>
      <c r="F96" s="294">
        <v>1043</v>
      </c>
      <c r="G96" s="294" t="s">
        <v>33</v>
      </c>
      <c r="H96" s="294">
        <v>503</v>
      </c>
      <c r="I96" s="294">
        <v>11</v>
      </c>
      <c r="J96" s="294">
        <v>41</v>
      </c>
      <c r="K96" s="294">
        <v>12</v>
      </c>
      <c r="L96" s="294">
        <v>1</v>
      </c>
      <c r="M96" s="294">
        <v>60</v>
      </c>
      <c r="N96" s="294">
        <v>27</v>
      </c>
      <c r="O96" s="294">
        <v>2</v>
      </c>
      <c r="P96" s="294">
        <v>12</v>
      </c>
      <c r="Q96" s="294">
        <v>4</v>
      </c>
      <c r="R96" s="294">
        <v>56</v>
      </c>
      <c r="S96" s="294"/>
      <c r="T96" s="294">
        <v>2</v>
      </c>
      <c r="U96" s="294">
        <v>1</v>
      </c>
      <c r="V96" s="294">
        <v>0</v>
      </c>
      <c r="W96" s="294"/>
      <c r="X96" s="294">
        <v>49</v>
      </c>
      <c r="Y96" s="294">
        <v>2</v>
      </c>
      <c r="Z96" s="294"/>
      <c r="AA96" s="294"/>
      <c r="AB96" s="294"/>
      <c r="AC96" s="294">
        <v>0</v>
      </c>
      <c r="AD96" s="294">
        <v>7</v>
      </c>
      <c r="AE96" s="294">
        <v>287</v>
      </c>
    </row>
    <row r="97" spans="1:31">
      <c r="A97" s="294">
        <v>96</v>
      </c>
      <c r="B97" s="272">
        <v>2</v>
      </c>
      <c r="C97" s="544">
        <v>182</v>
      </c>
      <c r="D97" s="182" t="s">
        <v>801</v>
      </c>
      <c r="E97" s="47"/>
      <c r="F97" s="294">
        <v>1043</v>
      </c>
      <c r="G97" s="294" t="s">
        <v>34</v>
      </c>
      <c r="H97" s="294">
        <v>503</v>
      </c>
      <c r="I97" s="294">
        <v>24</v>
      </c>
      <c r="J97" s="294">
        <v>64</v>
      </c>
      <c r="K97" s="294">
        <v>24</v>
      </c>
      <c r="L97" s="294">
        <v>8</v>
      </c>
      <c r="M97" s="294">
        <v>77</v>
      </c>
      <c r="N97" s="294">
        <v>16</v>
      </c>
      <c r="O97" s="294">
        <v>0</v>
      </c>
      <c r="P97" s="294">
        <v>5</v>
      </c>
      <c r="Q97" s="294">
        <v>0</v>
      </c>
      <c r="R97" s="294">
        <v>61</v>
      </c>
      <c r="S97" s="294"/>
      <c r="T97" s="294">
        <v>0</v>
      </c>
      <c r="U97" s="294">
        <v>1</v>
      </c>
      <c r="V97" s="294">
        <v>0</v>
      </c>
      <c r="W97" s="294"/>
      <c r="X97" s="294">
        <v>26</v>
      </c>
      <c r="Y97" s="294">
        <v>2</v>
      </c>
      <c r="Z97" s="294"/>
      <c r="AA97" s="294"/>
      <c r="AB97" s="294"/>
      <c r="AC97" s="294">
        <v>0</v>
      </c>
      <c r="AD97" s="294">
        <v>10</v>
      </c>
      <c r="AE97" s="294">
        <v>318</v>
      </c>
    </row>
    <row r="98" spans="1:31">
      <c r="A98" s="294">
        <v>97</v>
      </c>
      <c r="B98" s="272">
        <v>2</v>
      </c>
      <c r="C98" s="544">
        <v>182</v>
      </c>
      <c r="D98" s="182" t="s">
        <v>801</v>
      </c>
      <c r="E98" s="47"/>
      <c r="F98" s="294">
        <v>1043</v>
      </c>
      <c r="G98" s="294" t="s">
        <v>35</v>
      </c>
      <c r="H98" s="294">
        <v>502</v>
      </c>
      <c r="I98" s="294">
        <v>28</v>
      </c>
      <c r="J98" s="294">
        <v>64</v>
      </c>
      <c r="K98" s="294">
        <v>17</v>
      </c>
      <c r="L98" s="294">
        <v>4</v>
      </c>
      <c r="M98" s="294">
        <v>76</v>
      </c>
      <c r="N98" s="294">
        <v>28</v>
      </c>
      <c r="O98" s="294">
        <v>0</v>
      </c>
      <c r="P98" s="294">
        <v>5</v>
      </c>
      <c r="Q98" s="294">
        <v>0</v>
      </c>
      <c r="R98" s="294">
        <v>35</v>
      </c>
      <c r="S98" s="294"/>
      <c r="T98" s="294">
        <v>1</v>
      </c>
      <c r="U98" s="294">
        <v>1</v>
      </c>
      <c r="V98" s="294">
        <v>1</v>
      </c>
      <c r="W98" s="294"/>
      <c r="X98" s="294">
        <v>35</v>
      </c>
      <c r="Y98" s="294">
        <v>1</v>
      </c>
      <c r="Z98" s="294"/>
      <c r="AA98" s="294"/>
      <c r="AB98" s="294"/>
      <c r="AC98" s="294">
        <v>0</v>
      </c>
      <c r="AD98" s="294">
        <v>8</v>
      </c>
      <c r="AE98" s="294">
        <v>304</v>
      </c>
    </row>
    <row r="99" spans="1:31">
      <c r="A99" s="294">
        <v>98</v>
      </c>
      <c r="B99" s="272">
        <v>2</v>
      </c>
      <c r="C99" s="544">
        <v>182</v>
      </c>
      <c r="D99" s="182" t="s">
        <v>801</v>
      </c>
      <c r="E99" s="47"/>
      <c r="F99" s="294">
        <v>1044</v>
      </c>
      <c r="G99" s="294" t="s">
        <v>33</v>
      </c>
      <c r="H99" s="294">
        <v>689</v>
      </c>
      <c r="I99" s="294">
        <v>29</v>
      </c>
      <c r="J99" s="294">
        <v>70</v>
      </c>
      <c r="K99" s="294">
        <v>30</v>
      </c>
      <c r="L99" s="294">
        <v>10</v>
      </c>
      <c r="M99" s="294">
        <v>89</v>
      </c>
      <c r="N99" s="294">
        <v>22</v>
      </c>
      <c r="O99" s="294">
        <v>2</v>
      </c>
      <c r="P99" s="294">
        <v>7</v>
      </c>
      <c r="Q99" s="294">
        <v>3</v>
      </c>
      <c r="R99" s="294">
        <v>73</v>
      </c>
      <c r="S99" s="294"/>
      <c r="T99" s="294">
        <v>7</v>
      </c>
      <c r="U99" s="294">
        <v>1</v>
      </c>
      <c r="V99" s="294">
        <v>2</v>
      </c>
      <c r="W99" s="294"/>
      <c r="X99" s="294">
        <v>23</v>
      </c>
      <c r="Y99" s="294">
        <v>0</v>
      </c>
      <c r="Z99" s="294"/>
      <c r="AA99" s="294"/>
      <c r="AB99" s="294"/>
      <c r="AC99" s="294">
        <v>0</v>
      </c>
      <c r="AD99" s="294">
        <v>4</v>
      </c>
      <c r="AE99" s="294">
        <v>372</v>
      </c>
    </row>
    <row r="100" spans="1:31">
      <c r="A100" s="294">
        <v>99</v>
      </c>
      <c r="B100" s="272">
        <v>2</v>
      </c>
      <c r="C100" s="544">
        <v>182</v>
      </c>
      <c r="D100" s="182" t="s">
        <v>801</v>
      </c>
      <c r="E100" s="47"/>
      <c r="F100" s="294">
        <v>1044</v>
      </c>
      <c r="G100" s="294" t="s">
        <v>34</v>
      </c>
      <c r="H100" s="294">
        <v>689</v>
      </c>
      <c r="I100" s="294">
        <v>33</v>
      </c>
      <c r="J100" s="294">
        <v>61</v>
      </c>
      <c r="K100" s="294">
        <v>25</v>
      </c>
      <c r="L100" s="294">
        <v>5</v>
      </c>
      <c r="M100" s="294">
        <v>87</v>
      </c>
      <c r="N100" s="294">
        <v>31</v>
      </c>
      <c r="O100" s="294">
        <v>0</v>
      </c>
      <c r="P100" s="294">
        <v>4</v>
      </c>
      <c r="Q100" s="294">
        <v>1</v>
      </c>
      <c r="R100" s="294">
        <v>64</v>
      </c>
      <c r="S100" s="294"/>
      <c r="T100" s="294">
        <v>4</v>
      </c>
      <c r="U100" s="294">
        <v>3</v>
      </c>
      <c r="V100" s="294">
        <v>1</v>
      </c>
      <c r="W100" s="294"/>
      <c r="X100" s="294">
        <v>21</v>
      </c>
      <c r="Y100" s="294">
        <v>1</v>
      </c>
      <c r="Z100" s="294"/>
      <c r="AA100" s="294"/>
      <c r="AB100" s="294"/>
      <c r="AC100" s="294">
        <v>0</v>
      </c>
      <c r="AD100" s="294">
        <v>10</v>
      </c>
      <c r="AE100" s="294">
        <v>351</v>
      </c>
    </row>
    <row r="101" spans="1:31">
      <c r="A101" s="294">
        <v>100</v>
      </c>
      <c r="B101" s="272">
        <v>2</v>
      </c>
      <c r="C101" s="544">
        <v>182</v>
      </c>
      <c r="D101" s="182" t="s">
        <v>801</v>
      </c>
      <c r="E101" s="47"/>
      <c r="F101" s="294">
        <v>1045</v>
      </c>
      <c r="G101" s="294" t="s">
        <v>33</v>
      </c>
      <c r="H101" s="294">
        <v>643</v>
      </c>
      <c r="I101" s="294">
        <v>45</v>
      </c>
      <c r="J101" s="294">
        <v>102</v>
      </c>
      <c r="K101" s="294">
        <v>29</v>
      </c>
      <c r="L101" s="294">
        <v>5</v>
      </c>
      <c r="M101" s="294">
        <v>69</v>
      </c>
      <c r="N101" s="294">
        <v>15</v>
      </c>
      <c r="O101" s="294">
        <v>0</v>
      </c>
      <c r="P101" s="294">
        <v>4</v>
      </c>
      <c r="Q101" s="294">
        <v>3</v>
      </c>
      <c r="R101" s="294">
        <v>67</v>
      </c>
      <c r="S101" s="294"/>
      <c r="T101" s="294">
        <v>3</v>
      </c>
      <c r="U101" s="294">
        <v>7</v>
      </c>
      <c r="V101" s="294">
        <v>1</v>
      </c>
      <c r="W101" s="294"/>
      <c r="X101" s="294">
        <v>1</v>
      </c>
      <c r="Y101" s="294">
        <v>1</v>
      </c>
      <c r="Z101" s="294"/>
      <c r="AA101" s="294"/>
      <c r="AB101" s="294"/>
      <c r="AC101" s="294">
        <v>0</v>
      </c>
      <c r="AD101" s="294">
        <v>5</v>
      </c>
      <c r="AE101" s="294">
        <v>357</v>
      </c>
    </row>
    <row r="102" spans="1:31">
      <c r="A102" s="294">
        <v>101</v>
      </c>
      <c r="B102" s="272">
        <v>2</v>
      </c>
      <c r="C102" s="544">
        <v>182</v>
      </c>
      <c r="D102" s="182" t="s">
        <v>801</v>
      </c>
      <c r="E102" s="47"/>
      <c r="F102" s="294">
        <v>1045</v>
      </c>
      <c r="G102" s="294" t="s">
        <v>34</v>
      </c>
      <c r="H102" s="294">
        <v>642</v>
      </c>
      <c r="I102" s="294">
        <v>43</v>
      </c>
      <c r="J102" s="294">
        <v>89</v>
      </c>
      <c r="K102" s="294">
        <v>28</v>
      </c>
      <c r="L102" s="294">
        <v>4</v>
      </c>
      <c r="M102" s="294">
        <v>103</v>
      </c>
      <c r="N102" s="294">
        <v>14</v>
      </c>
      <c r="O102" s="294">
        <v>0</v>
      </c>
      <c r="P102" s="294">
        <v>6</v>
      </c>
      <c r="Q102" s="294">
        <v>3</v>
      </c>
      <c r="R102" s="294">
        <v>60</v>
      </c>
      <c r="S102" s="294"/>
      <c r="T102" s="294">
        <v>1</v>
      </c>
      <c r="U102" s="294">
        <v>10</v>
      </c>
      <c r="V102" s="294">
        <v>0</v>
      </c>
      <c r="W102" s="294"/>
      <c r="X102" s="294">
        <v>18</v>
      </c>
      <c r="Y102" s="294">
        <v>3</v>
      </c>
      <c r="Z102" s="294"/>
      <c r="AA102" s="294"/>
      <c r="AB102" s="294"/>
      <c r="AC102" s="294">
        <v>0</v>
      </c>
      <c r="AD102" s="294">
        <v>5</v>
      </c>
      <c r="AE102" s="294">
        <v>387</v>
      </c>
    </row>
    <row r="103" spans="1:31">
      <c r="A103" s="294">
        <v>102</v>
      </c>
      <c r="B103" s="272">
        <v>2</v>
      </c>
      <c r="C103" s="544">
        <v>182</v>
      </c>
      <c r="D103" s="182" t="s">
        <v>801</v>
      </c>
      <c r="E103" s="47"/>
      <c r="F103" s="294">
        <v>1046</v>
      </c>
      <c r="G103" s="294" t="s">
        <v>33</v>
      </c>
      <c r="H103" s="294">
        <v>436</v>
      </c>
      <c r="I103" s="294">
        <v>34</v>
      </c>
      <c r="J103" s="294">
        <v>55</v>
      </c>
      <c r="K103" s="294">
        <v>46</v>
      </c>
      <c r="L103" s="294">
        <v>1</v>
      </c>
      <c r="M103" s="294">
        <v>59</v>
      </c>
      <c r="N103" s="294">
        <v>20</v>
      </c>
      <c r="O103" s="294">
        <v>1</v>
      </c>
      <c r="P103" s="294">
        <v>0</v>
      </c>
      <c r="Q103" s="294">
        <v>5</v>
      </c>
      <c r="R103" s="294">
        <v>12</v>
      </c>
      <c r="S103" s="294"/>
      <c r="T103" s="294">
        <v>2</v>
      </c>
      <c r="U103" s="294">
        <v>9</v>
      </c>
      <c r="V103" s="294">
        <v>1</v>
      </c>
      <c r="W103" s="294"/>
      <c r="X103" s="294">
        <v>9</v>
      </c>
      <c r="Y103" s="294">
        <v>0</v>
      </c>
      <c r="Z103" s="294"/>
      <c r="AA103" s="294"/>
      <c r="AB103" s="294"/>
      <c r="AC103" s="294">
        <v>0</v>
      </c>
      <c r="AD103" s="294">
        <v>7</v>
      </c>
      <c r="AE103" s="294">
        <v>261</v>
      </c>
    </row>
    <row r="104" spans="1:31">
      <c r="A104" s="294">
        <v>103</v>
      </c>
      <c r="B104" s="272">
        <v>2</v>
      </c>
      <c r="C104" s="544">
        <v>182</v>
      </c>
      <c r="D104" s="182" t="s">
        <v>801</v>
      </c>
      <c r="E104" s="47"/>
      <c r="F104" s="294">
        <v>1046</v>
      </c>
      <c r="G104" s="294" t="s">
        <v>34</v>
      </c>
      <c r="H104" s="294">
        <v>435</v>
      </c>
      <c r="I104" s="294">
        <v>23</v>
      </c>
      <c r="J104" s="294">
        <v>40</v>
      </c>
      <c r="K104" s="294">
        <v>40</v>
      </c>
      <c r="L104" s="294">
        <v>1</v>
      </c>
      <c r="M104" s="294">
        <v>62</v>
      </c>
      <c r="N104" s="294">
        <v>22</v>
      </c>
      <c r="O104" s="294">
        <v>4</v>
      </c>
      <c r="P104" s="294">
        <v>2</v>
      </c>
      <c r="Q104" s="294">
        <v>5</v>
      </c>
      <c r="R104" s="294">
        <v>22</v>
      </c>
      <c r="S104" s="294"/>
      <c r="T104" s="294">
        <v>8</v>
      </c>
      <c r="U104" s="294">
        <v>5</v>
      </c>
      <c r="V104" s="294">
        <v>2</v>
      </c>
      <c r="W104" s="294"/>
      <c r="X104" s="294">
        <v>11</v>
      </c>
      <c r="Y104" s="294">
        <v>4</v>
      </c>
      <c r="Z104" s="294"/>
      <c r="AA104" s="294"/>
      <c r="AB104" s="294"/>
      <c r="AC104" s="294">
        <v>0</v>
      </c>
      <c r="AD104" s="294">
        <v>9</v>
      </c>
      <c r="AE104" s="294">
        <v>260</v>
      </c>
    </row>
    <row r="105" spans="1:31">
      <c r="A105" s="294">
        <v>104</v>
      </c>
      <c r="B105" s="272">
        <v>2</v>
      </c>
      <c r="C105" s="544">
        <v>182</v>
      </c>
      <c r="D105" s="182" t="s">
        <v>801</v>
      </c>
      <c r="E105" s="47"/>
      <c r="F105" s="294">
        <v>1047</v>
      </c>
      <c r="G105" s="294" t="s">
        <v>33</v>
      </c>
      <c r="H105" s="294">
        <v>730</v>
      </c>
      <c r="I105" s="294">
        <v>84</v>
      </c>
      <c r="J105" s="294">
        <v>76</v>
      </c>
      <c r="K105" s="294">
        <v>50</v>
      </c>
      <c r="L105" s="294">
        <v>7</v>
      </c>
      <c r="M105" s="294">
        <v>69</v>
      </c>
      <c r="N105" s="294">
        <v>38</v>
      </c>
      <c r="O105" s="294">
        <v>0</v>
      </c>
      <c r="P105" s="294">
        <v>3</v>
      </c>
      <c r="Q105" s="294">
        <v>16</v>
      </c>
      <c r="R105" s="294">
        <v>55</v>
      </c>
      <c r="S105" s="294"/>
      <c r="T105" s="294">
        <v>9</v>
      </c>
      <c r="U105" s="294">
        <v>13</v>
      </c>
      <c r="V105" s="294">
        <v>1</v>
      </c>
      <c r="W105" s="294"/>
      <c r="X105" s="294">
        <v>39</v>
      </c>
      <c r="Y105" s="294">
        <v>1</v>
      </c>
      <c r="Z105" s="294"/>
      <c r="AA105" s="294"/>
      <c r="AB105" s="294"/>
      <c r="AC105" s="294">
        <v>0</v>
      </c>
      <c r="AD105" s="294">
        <v>8</v>
      </c>
      <c r="AE105" s="294">
        <v>469</v>
      </c>
    </row>
    <row r="106" spans="1:31">
      <c r="A106" s="294">
        <v>105</v>
      </c>
      <c r="B106" s="272">
        <v>2</v>
      </c>
      <c r="C106" s="544">
        <v>182</v>
      </c>
      <c r="D106" s="182" t="s">
        <v>801</v>
      </c>
      <c r="E106" s="47"/>
      <c r="F106" s="294">
        <v>1048</v>
      </c>
      <c r="G106" s="294" t="s">
        <v>33</v>
      </c>
      <c r="H106" s="294">
        <v>573</v>
      </c>
      <c r="I106" s="294">
        <v>45</v>
      </c>
      <c r="J106" s="294">
        <v>45</v>
      </c>
      <c r="K106" s="294">
        <v>25</v>
      </c>
      <c r="L106" s="294">
        <v>2</v>
      </c>
      <c r="M106" s="294">
        <v>108</v>
      </c>
      <c r="N106" s="294">
        <v>7</v>
      </c>
      <c r="O106" s="294">
        <v>0</v>
      </c>
      <c r="P106" s="294">
        <v>4</v>
      </c>
      <c r="Q106" s="294">
        <v>3</v>
      </c>
      <c r="R106" s="294">
        <v>78</v>
      </c>
      <c r="S106" s="294"/>
      <c r="T106" s="294">
        <v>1</v>
      </c>
      <c r="U106" s="294">
        <v>6</v>
      </c>
      <c r="V106" s="294">
        <v>0</v>
      </c>
      <c r="W106" s="294"/>
      <c r="X106" s="294">
        <v>30</v>
      </c>
      <c r="Y106" s="294">
        <v>2</v>
      </c>
      <c r="Z106" s="294"/>
      <c r="AA106" s="294"/>
      <c r="AB106" s="294"/>
      <c r="AC106" s="294">
        <v>0</v>
      </c>
      <c r="AD106" s="294">
        <v>8</v>
      </c>
      <c r="AE106" s="294">
        <v>364</v>
      </c>
    </row>
    <row r="107" spans="1:31">
      <c r="A107" s="294">
        <v>106</v>
      </c>
      <c r="B107" s="272">
        <v>2</v>
      </c>
      <c r="C107" s="544">
        <v>182</v>
      </c>
      <c r="D107" s="182" t="s">
        <v>801</v>
      </c>
      <c r="E107" s="47"/>
      <c r="F107" s="525">
        <v>1048</v>
      </c>
      <c r="G107" s="525" t="s">
        <v>199</v>
      </c>
      <c r="H107" s="525">
        <v>573</v>
      </c>
      <c r="I107" s="294">
        <v>41</v>
      </c>
      <c r="J107" s="294">
        <v>34</v>
      </c>
      <c r="K107" s="294">
        <v>26</v>
      </c>
      <c r="L107" s="294">
        <v>2</v>
      </c>
      <c r="M107" s="294">
        <v>104</v>
      </c>
      <c r="N107" s="294">
        <v>12</v>
      </c>
      <c r="O107" s="294">
        <v>2</v>
      </c>
      <c r="P107" s="294">
        <v>3</v>
      </c>
      <c r="Q107" s="294">
        <v>5</v>
      </c>
      <c r="R107" s="294">
        <v>80</v>
      </c>
      <c r="S107" s="294"/>
      <c r="T107" s="294">
        <v>3</v>
      </c>
      <c r="U107" s="294">
        <v>7</v>
      </c>
      <c r="V107" s="294">
        <v>1</v>
      </c>
      <c r="W107" s="294"/>
      <c r="X107" s="294">
        <v>29</v>
      </c>
      <c r="Y107" s="294">
        <v>3</v>
      </c>
      <c r="Z107" s="294"/>
      <c r="AA107" s="294"/>
      <c r="AB107" s="294"/>
      <c r="AC107" s="294">
        <v>0</v>
      </c>
      <c r="AD107" s="294">
        <v>9</v>
      </c>
      <c r="AE107" s="294">
        <v>361</v>
      </c>
    </row>
    <row r="108" spans="1:31">
      <c r="A108" s="294">
        <v>107</v>
      </c>
      <c r="B108" s="272">
        <v>2</v>
      </c>
      <c r="C108" s="544">
        <v>182</v>
      </c>
      <c r="D108" s="182" t="s">
        <v>801</v>
      </c>
      <c r="E108" s="47"/>
      <c r="F108" s="525">
        <v>1048</v>
      </c>
      <c r="G108" s="525" t="s">
        <v>34</v>
      </c>
      <c r="H108" s="525">
        <v>573</v>
      </c>
      <c r="I108" s="294">
        <v>38</v>
      </c>
      <c r="J108" s="294">
        <v>51</v>
      </c>
      <c r="K108" s="294">
        <v>53</v>
      </c>
      <c r="L108" s="294">
        <v>1</v>
      </c>
      <c r="M108" s="294">
        <v>88</v>
      </c>
      <c r="N108" s="294">
        <v>7</v>
      </c>
      <c r="O108" s="294">
        <v>0</v>
      </c>
      <c r="P108" s="294">
        <v>6</v>
      </c>
      <c r="Q108" s="294">
        <v>1</v>
      </c>
      <c r="R108" s="294">
        <v>65</v>
      </c>
      <c r="S108" s="294"/>
      <c r="T108" s="294">
        <v>0</v>
      </c>
      <c r="U108" s="294">
        <v>8</v>
      </c>
      <c r="V108" s="294">
        <v>0</v>
      </c>
      <c r="W108" s="294"/>
      <c r="X108" s="294">
        <v>40</v>
      </c>
      <c r="Y108" s="294">
        <v>3</v>
      </c>
      <c r="Z108" s="294"/>
      <c r="AA108" s="294"/>
      <c r="AB108" s="294"/>
      <c r="AC108" s="294">
        <v>0</v>
      </c>
      <c r="AD108" s="294">
        <v>11</v>
      </c>
      <c r="AE108" s="294">
        <v>372</v>
      </c>
    </row>
    <row r="109" spans="1:31">
      <c r="A109" s="294">
        <v>108</v>
      </c>
      <c r="B109" s="272">
        <v>2</v>
      </c>
      <c r="C109" s="544">
        <v>182</v>
      </c>
      <c r="D109" s="182" t="s">
        <v>801</v>
      </c>
      <c r="E109" s="47"/>
      <c r="F109" s="525">
        <v>1048</v>
      </c>
      <c r="G109" s="525" t="s">
        <v>35</v>
      </c>
      <c r="H109" s="525">
        <v>573</v>
      </c>
      <c r="I109" s="294">
        <v>37</v>
      </c>
      <c r="J109" s="294">
        <v>58</v>
      </c>
      <c r="K109" s="294">
        <v>32</v>
      </c>
      <c r="L109" s="294">
        <v>4</v>
      </c>
      <c r="M109" s="294">
        <v>100</v>
      </c>
      <c r="N109" s="294">
        <v>10</v>
      </c>
      <c r="O109" s="294">
        <v>0</v>
      </c>
      <c r="P109" s="294">
        <v>7</v>
      </c>
      <c r="Q109" s="294">
        <v>4</v>
      </c>
      <c r="R109" s="294">
        <v>69</v>
      </c>
      <c r="S109" s="294"/>
      <c r="T109" s="294">
        <v>1</v>
      </c>
      <c r="U109" s="294">
        <v>7</v>
      </c>
      <c r="V109" s="294">
        <v>0</v>
      </c>
      <c r="W109" s="294"/>
      <c r="X109" s="294">
        <v>33</v>
      </c>
      <c r="Y109" s="294">
        <v>5</v>
      </c>
      <c r="Z109" s="294"/>
      <c r="AA109" s="294"/>
      <c r="AB109" s="294"/>
      <c r="AC109" s="294">
        <v>0</v>
      </c>
      <c r="AD109" s="294">
        <v>13</v>
      </c>
      <c r="AE109" s="294">
        <v>380</v>
      </c>
    </row>
    <row r="110" spans="1:31">
      <c r="A110" s="294">
        <v>109</v>
      </c>
      <c r="B110" s="272">
        <v>2</v>
      </c>
      <c r="C110" s="544">
        <v>182</v>
      </c>
      <c r="D110" s="182" t="s">
        <v>801</v>
      </c>
      <c r="E110" s="47"/>
      <c r="F110" s="294">
        <v>1049</v>
      </c>
      <c r="G110" s="294" t="s">
        <v>33</v>
      </c>
      <c r="H110" s="294">
        <v>489</v>
      </c>
      <c r="I110" s="294">
        <v>42</v>
      </c>
      <c r="J110" s="294">
        <v>65</v>
      </c>
      <c r="K110" s="294">
        <v>52</v>
      </c>
      <c r="L110" s="294">
        <v>4</v>
      </c>
      <c r="M110" s="294">
        <v>11</v>
      </c>
      <c r="N110" s="294">
        <v>20</v>
      </c>
      <c r="O110" s="294">
        <v>4</v>
      </c>
      <c r="P110" s="294">
        <v>9</v>
      </c>
      <c r="Q110" s="294">
        <v>1</v>
      </c>
      <c r="R110" s="294">
        <v>22</v>
      </c>
      <c r="S110" s="294"/>
      <c r="T110" s="294">
        <v>2</v>
      </c>
      <c r="U110" s="294">
        <v>0</v>
      </c>
      <c r="V110" s="294">
        <v>0</v>
      </c>
      <c r="W110" s="294"/>
      <c r="X110" s="294">
        <v>32</v>
      </c>
      <c r="Y110" s="294">
        <v>4</v>
      </c>
      <c r="Z110" s="294"/>
      <c r="AA110" s="294"/>
      <c r="AB110" s="294"/>
      <c r="AC110" s="294">
        <v>0</v>
      </c>
      <c r="AD110" s="294">
        <v>7</v>
      </c>
      <c r="AE110" s="294">
        <v>275</v>
      </c>
    </row>
    <row r="111" spans="1:31">
      <c r="A111" s="294">
        <v>110</v>
      </c>
      <c r="B111" s="272">
        <v>2</v>
      </c>
      <c r="C111" s="544">
        <v>182</v>
      </c>
      <c r="D111" s="182" t="s">
        <v>801</v>
      </c>
      <c r="E111" s="560"/>
      <c r="F111" s="525">
        <v>1050</v>
      </c>
      <c r="G111" s="525" t="s">
        <v>33</v>
      </c>
      <c r="H111" s="294">
        <v>447</v>
      </c>
      <c r="I111" s="294">
        <v>30</v>
      </c>
      <c r="J111" s="294">
        <v>51</v>
      </c>
      <c r="K111" s="294">
        <v>44</v>
      </c>
      <c r="L111" s="294">
        <v>3</v>
      </c>
      <c r="M111" s="294">
        <v>9</v>
      </c>
      <c r="N111" s="294">
        <v>4</v>
      </c>
      <c r="O111" s="294">
        <v>12</v>
      </c>
      <c r="P111" s="294">
        <v>6</v>
      </c>
      <c r="Q111" s="294">
        <v>4</v>
      </c>
      <c r="R111" s="294">
        <v>36</v>
      </c>
      <c r="S111" s="294"/>
      <c r="T111" s="294">
        <v>0</v>
      </c>
      <c r="U111" s="294">
        <v>9</v>
      </c>
      <c r="V111" s="294">
        <v>1</v>
      </c>
      <c r="W111" s="294"/>
      <c r="X111" s="294">
        <v>32</v>
      </c>
      <c r="Y111" s="294">
        <v>3</v>
      </c>
      <c r="Z111" s="294"/>
      <c r="AA111" s="294"/>
      <c r="AB111" s="294"/>
      <c r="AC111" s="294">
        <v>0</v>
      </c>
      <c r="AD111" s="294">
        <v>6</v>
      </c>
      <c r="AE111" s="294">
        <v>250</v>
      </c>
    </row>
    <row r="112" spans="1:31">
      <c r="A112" s="294">
        <v>111</v>
      </c>
      <c r="B112" s="272">
        <v>2</v>
      </c>
      <c r="C112" s="544">
        <v>182</v>
      </c>
      <c r="D112" s="182" t="s">
        <v>801</v>
      </c>
      <c r="E112" s="560"/>
      <c r="F112" s="525">
        <v>1050</v>
      </c>
      <c r="G112" s="525" t="s">
        <v>34</v>
      </c>
      <c r="H112" s="294">
        <v>446</v>
      </c>
      <c r="I112" s="294">
        <v>42</v>
      </c>
      <c r="J112" s="294">
        <v>40</v>
      </c>
      <c r="K112" s="294">
        <v>46</v>
      </c>
      <c r="L112" s="294">
        <v>7</v>
      </c>
      <c r="M112" s="294">
        <v>24</v>
      </c>
      <c r="N112" s="294">
        <v>5</v>
      </c>
      <c r="O112" s="294">
        <v>10</v>
      </c>
      <c r="P112" s="294">
        <v>4</v>
      </c>
      <c r="Q112" s="294">
        <v>0</v>
      </c>
      <c r="R112" s="294">
        <v>41</v>
      </c>
      <c r="S112" s="294"/>
      <c r="T112" s="294">
        <v>0</v>
      </c>
      <c r="U112" s="294">
        <v>9</v>
      </c>
      <c r="V112" s="294">
        <v>1</v>
      </c>
      <c r="W112" s="294"/>
      <c r="X112" s="294">
        <v>21</v>
      </c>
      <c r="Y112" s="294">
        <v>3</v>
      </c>
      <c r="Z112" s="294"/>
      <c r="AA112" s="294"/>
      <c r="AB112" s="294"/>
      <c r="AC112" s="294">
        <v>0</v>
      </c>
      <c r="AD112" s="294">
        <v>7</v>
      </c>
      <c r="AE112" s="294">
        <v>260</v>
      </c>
    </row>
    <row r="113" spans="1:31">
      <c r="A113" s="294">
        <v>112</v>
      </c>
      <c r="B113" s="272">
        <v>2</v>
      </c>
      <c r="C113" s="544">
        <v>182</v>
      </c>
      <c r="D113" s="182" t="s">
        <v>801</v>
      </c>
      <c r="E113" s="47"/>
      <c r="F113" s="294">
        <v>1051</v>
      </c>
      <c r="G113" s="294" t="s">
        <v>33</v>
      </c>
      <c r="H113" s="294">
        <v>685</v>
      </c>
      <c r="I113" s="294">
        <v>42</v>
      </c>
      <c r="J113" s="294">
        <v>70</v>
      </c>
      <c r="K113" s="294">
        <v>55</v>
      </c>
      <c r="L113" s="294">
        <v>5</v>
      </c>
      <c r="M113" s="294">
        <v>28</v>
      </c>
      <c r="N113" s="294">
        <v>17</v>
      </c>
      <c r="O113" s="294">
        <v>9</v>
      </c>
      <c r="P113" s="294">
        <v>10</v>
      </c>
      <c r="Q113" s="294">
        <v>3</v>
      </c>
      <c r="R113" s="294">
        <v>78</v>
      </c>
      <c r="S113" s="294"/>
      <c r="T113" s="294">
        <v>4</v>
      </c>
      <c r="U113" s="294">
        <v>4</v>
      </c>
      <c r="V113" s="294">
        <v>1</v>
      </c>
      <c r="W113" s="294"/>
      <c r="X113" s="294">
        <v>26</v>
      </c>
      <c r="Y113" s="294">
        <v>4</v>
      </c>
      <c r="Z113" s="294"/>
      <c r="AA113" s="294"/>
      <c r="AB113" s="294"/>
      <c r="AC113" s="294">
        <v>0</v>
      </c>
      <c r="AD113" s="294">
        <v>9</v>
      </c>
      <c r="AE113" s="294">
        <v>365</v>
      </c>
    </row>
    <row r="114" spans="1:31">
      <c r="A114" s="294">
        <v>113</v>
      </c>
      <c r="B114" s="272">
        <v>2</v>
      </c>
      <c r="C114" s="544">
        <v>182</v>
      </c>
      <c r="D114" s="182" t="s">
        <v>801</v>
      </c>
      <c r="E114" s="47"/>
      <c r="F114" s="294">
        <v>1051</v>
      </c>
      <c r="G114" s="294" t="s">
        <v>34</v>
      </c>
      <c r="H114" s="294">
        <v>685</v>
      </c>
      <c r="I114" s="294">
        <v>47</v>
      </c>
      <c r="J114" s="294">
        <v>54</v>
      </c>
      <c r="K114" s="294">
        <v>54</v>
      </c>
      <c r="L114" s="294">
        <v>8</v>
      </c>
      <c r="M114" s="294">
        <v>35</v>
      </c>
      <c r="N114" s="294">
        <v>22</v>
      </c>
      <c r="O114" s="294">
        <v>10</v>
      </c>
      <c r="P114" s="294">
        <v>10</v>
      </c>
      <c r="Q114" s="294">
        <v>14</v>
      </c>
      <c r="R114" s="294">
        <v>69</v>
      </c>
      <c r="S114" s="294"/>
      <c r="T114" s="294">
        <v>2</v>
      </c>
      <c r="U114" s="294">
        <v>6</v>
      </c>
      <c r="V114" s="294">
        <v>0</v>
      </c>
      <c r="W114" s="294"/>
      <c r="X114" s="294">
        <v>19</v>
      </c>
      <c r="Y114" s="294">
        <v>6</v>
      </c>
      <c r="Z114" s="294"/>
      <c r="AA114" s="294"/>
      <c r="AB114" s="294"/>
      <c r="AC114" s="294">
        <v>0</v>
      </c>
      <c r="AD114" s="294">
        <v>13</v>
      </c>
      <c r="AE114" s="294">
        <v>369</v>
      </c>
    </row>
    <row r="115" spans="1:31">
      <c r="A115" s="294">
        <v>114</v>
      </c>
      <c r="B115" s="272">
        <v>2</v>
      </c>
      <c r="C115" s="544">
        <v>182</v>
      </c>
      <c r="D115" s="182" t="s">
        <v>801</v>
      </c>
      <c r="E115" s="47"/>
      <c r="F115" s="294">
        <v>1052</v>
      </c>
      <c r="G115" s="294" t="s">
        <v>33</v>
      </c>
      <c r="H115" s="294">
        <v>724</v>
      </c>
      <c r="I115" s="294">
        <v>21</v>
      </c>
      <c r="J115" s="294">
        <v>64</v>
      </c>
      <c r="K115" s="294">
        <v>17</v>
      </c>
      <c r="L115" s="294">
        <v>5</v>
      </c>
      <c r="M115" s="294">
        <v>111</v>
      </c>
      <c r="N115" s="294">
        <v>14</v>
      </c>
      <c r="O115" s="294">
        <v>1</v>
      </c>
      <c r="P115" s="294">
        <v>7</v>
      </c>
      <c r="Q115" s="294">
        <v>0</v>
      </c>
      <c r="R115" s="294">
        <v>66</v>
      </c>
      <c r="S115" s="294"/>
      <c r="T115" s="294">
        <v>2</v>
      </c>
      <c r="U115" s="294">
        <v>2</v>
      </c>
      <c r="V115" s="294">
        <v>3</v>
      </c>
      <c r="W115" s="294"/>
      <c r="X115" s="294">
        <v>35</v>
      </c>
      <c r="Y115" s="294">
        <v>0</v>
      </c>
      <c r="Z115" s="294"/>
      <c r="AA115" s="294"/>
      <c r="AB115" s="294"/>
      <c r="AC115" s="294">
        <v>0</v>
      </c>
      <c r="AD115" s="294">
        <v>7</v>
      </c>
      <c r="AE115" s="294">
        <v>355</v>
      </c>
    </row>
    <row r="116" spans="1:31">
      <c r="A116" s="294">
        <v>115</v>
      </c>
      <c r="B116" s="272">
        <v>2</v>
      </c>
      <c r="C116" s="544">
        <v>182</v>
      </c>
      <c r="D116" s="182" t="s">
        <v>801</v>
      </c>
      <c r="E116" s="47"/>
      <c r="F116" s="294">
        <v>1052</v>
      </c>
      <c r="G116" s="294" t="s">
        <v>34</v>
      </c>
      <c r="H116" s="294">
        <v>723</v>
      </c>
      <c r="I116" s="294">
        <v>20</v>
      </c>
      <c r="J116" s="294">
        <v>49</v>
      </c>
      <c r="K116" s="294">
        <v>17</v>
      </c>
      <c r="L116" s="294">
        <v>5</v>
      </c>
      <c r="M116" s="294">
        <v>124</v>
      </c>
      <c r="N116" s="294">
        <v>10</v>
      </c>
      <c r="O116" s="294">
        <v>0</v>
      </c>
      <c r="P116" s="294">
        <v>10</v>
      </c>
      <c r="Q116" s="294">
        <v>1</v>
      </c>
      <c r="R116" s="294">
        <v>57</v>
      </c>
      <c r="S116" s="294"/>
      <c r="T116" s="294">
        <v>0</v>
      </c>
      <c r="U116" s="294">
        <v>3</v>
      </c>
      <c r="V116" s="294">
        <v>3</v>
      </c>
      <c r="W116" s="294"/>
      <c r="X116" s="294">
        <v>34</v>
      </c>
      <c r="Y116" s="294">
        <v>0</v>
      </c>
      <c r="Z116" s="294"/>
      <c r="AA116" s="294"/>
      <c r="AB116" s="294"/>
      <c r="AC116" s="294">
        <v>1</v>
      </c>
      <c r="AD116" s="294">
        <v>15</v>
      </c>
      <c r="AE116" s="294">
        <v>349</v>
      </c>
    </row>
    <row r="117" spans="1:31">
      <c r="A117" s="294">
        <v>116</v>
      </c>
      <c r="B117" s="272">
        <v>2</v>
      </c>
      <c r="C117" s="544">
        <v>182</v>
      </c>
      <c r="D117" s="182" t="s">
        <v>801</v>
      </c>
      <c r="E117" s="47"/>
      <c r="F117" s="294">
        <v>1052</v>
      </c>
      <c r="G117" s="294" t="s">
        <v>35</v>
      </c>
      <c r="H117" s="294">
        <v>723</v>
      </c>
      <c r="I117" s="294">
        <v>22</v>
      </c>
      <c r="J117" s="294">
        <v>54</v>
      </c>
      <c r="K117" s="294">
        <v>16</v>
      </c>
      <c r="L117" s="294">
        <v>5</v>
      </c>
      <c r="M117" s="294">
        <v>109</v>
      </c>
      <c r="N117" s="294">
        <v>12</v>
      </c>
      <c r="O117" s="294">
        <v>0</v>
      </c>
      <c r="P117" s="294">
        <v>4</v>
      </c>
      <c r="Q117" s="294">
        <v>0</v>
      </c>
      <c r="R117" s="294">
        <v>58</v>
      </c>
      <c r="S117" s="294"/>
      <c r="T117" s="294">
        <v>2</v>
      </c>
      <c r="U117" s="294">
        <v>3</v>
      </c>
      <c r="V117" s="294">
        <v>8</v>
      </c>
      <c r="W117" s="294"/>
      <c r="X117" s="294">
        <v>33</v>
      </c>
      <c r="Y117" s="294">
        <v>1</v>
      </c>
      <c r="Z117" s="294"/>
      <c r="AA117" s="294"/>
      <c r="AB117" s="294"/>
      <c r="AC117" s="294">
        <v>0</v>
      </c>
      <c r="AD117" s="294">
        <v>14</v>
      </c>
      <c r="AE117" s="294">
        <v>341</v>
      </c>
    </row>
    <row r="118" spans="1:31">
      <c r="A118" s="294">
        <v>117</v>
      </c>
      <c r="B118" s="272">
        <v>2</v>
      </c>
      <c r="C118" s="544">
        <v>182</v>
      </c>
      <c r="D118" s="182" t="s">
        <v>801</v>
      </c>
      <c r="E118" s="47"/>
      <c r="F118" s="294">
        <v>1052</v>
      </c>
      <c r="G118" s="294" t="s">
        <v>199</v>
      </c>
      <c r="H118" s="294">
        <v>723</v>
      </c>
      <c r="I118" s="294">
        <v>30</v>
      </c>
      <c r="J118" s="294">
        <v>58</v>
      </c>
      <c r="K118" s="294">
        <v>18</v>
      </c>
      <c r="L118" s="294">
        <v>2</v>
      </c>
      <c r="M118" s="294">
        <v>99</v>
      </c>
      <c r="N118" s="294">
        <v>10</v>
      </c>
      <c r="O118" s="294">
        <v>1</v>
      </c>
      <c r="P118" s="294">
        <v>9</v>
      </c>
      <c r="Q118" s="294">
        <v>1</v>
      </c>
      <c r="R118" s="294">
        <v>69</v>
      </c>
      <c r="S118" s="294"/>
      <c r="T118" s="294">
        <v>3</v>
      </c>
      <c r="U118" s="294">
        <v>4</v>
      </c>
      <c r="V118" s="294">
        <v>0</v>
      </c>
      <c r="W118" s="294"/>
      <c r="X118" s="294">
        <v>33</v>
      </c>
      <c r="Y118" s="294">
        <v>1</v>
      </c>
      <c r="Z118" s="294"/>
      <c r="AA118" s="294"/>
      <c r="AB118" s="294"/>
      <c r="AC118" s="294">
        <v>0</v>
      </c>
      <c r="AD118" s="294">
        <v>8</v>
      </c>
      <c r="AE118" s="294">
        <v>346</v>
      </c>
    </row>
    <row r="119" spans="1:31">
      <c r="A119" s="294">
        <v>118</v>
      </c>
      <c r="B119" s="272">
        <v>2</v>
      </c>
      <c r="C119" s="544">
        <v>182</v>
      </c>
      <c r="D119" s="182" t="s">
        <v>801</v>
      </c>
      <c r="E119" s="47"/>
      <c r="F119" s="294">
        <v>1053</v>
      </c>
      <c r="G119" s="294" t="s">
        <v>33</v>
      </c>
      <c r="H119" s="294">
        <v>658</v>
      </c>
      <c r="I119" s="294">
        <v>19</v>
      </c>
      <c r="J119" s="294">
        <v>47</v>
      </c>
      <c r="K119" s="294">
        <v>33</v>
      </c>
      <c r="L119" s="294">
        <v>4</v>
      </c>
      <c r="M119" s="294">
        <v>111</v>
      </c>
      <c r="N119" s="294">
        <v>6</v>
      </c>
      <c r="O119" s="294">
        <v>7</v>
      </c>
      <c r="P119" s="294">
        <v>3</v>
      </c>
      <c r="Q119" s="294">
        <v>0</v>
      </c>
      <c r="R119" s="294">
        <v>74</v>
      </c>
      <c r="S119" s="294"/>
      <c r="T119" s="294">
        <v>2</v>
      </c>
      <c r="U119" s="294">
        <v>1</v>
      </c>
      <c r="V119" s="294">
        <v>0</v>
      </c>
      <c r="W119" s="294"/>
      <c r="X119" s="294">
        <v>27</v>
      </c>
      <c r="Y119" s="294">
        <v>2</v>
      </c>
      <c r="Z119" s="294"/>
      <c r="AA119" s="294"/>
      <c r="AB119" s="294"/>
      <c r="AC119" s="294">
        <v>0</v>
      </c>
      <c r="AD119" s="294">
        <v>17</v>
      </c>
      <c r="AE119" s="294">
        <v>353</v>
      </c>
    </row>
    <row r="120" spans="1:31">
      <c r="A120" s="294">
        <v>119</v>
      </c>
      <c r="B120" s="272">
        <v>2</v>
      </c>
      <c r="C120" s="544">
        <v>182</v>
      </c>
      <c r="D120" s="182" t="s">
        <v>801</v>
      </c>
      <c r="E120" s="47"/>
      <c r="F120" s="294">
        <v>1053</v>
      </c>
      <c r="G120" s="294" t="s">
        <v>34</v>
      </c>
      <c r="H120" s="294">
        <v>658</v>
      </c>
      <c r="I120" s="294">
        <v>32</v>
      </c>
      <c r="J120" s="294">
        <v>55</v>
      </c>
      <c r="K120" s="294">
        <v>20</v>
      </c>
      <c r="L120" s="294">
        <v>3</v>
      </c>
      <c r="M120" s="294">
        <v>101</v>
      </c>
      <c r="N120" s="294">
        <v>7</v>
      </c>
      <c r="O120" s="294">
        <v>3</v>
      </c>
      <c r="P120" s="294">
        <v>6</v>
      </c>
      <c r="Q120" s="294">
        <v>1</v>
      </c>
      <c r="R120" s="294">
        <v>64</v>
      </c>
      <c r="S120" s="294"/>
      <c r="T120" s="294">
        <v>3</v>
      </c>
      <c r="U120" s="294">
        <v>4</v>
      </c>
      <c r="V120" s="294">
        <v>2</v>
      </c>
      <c r="W120" s="294"/>
      <c r="X120" s="294">
        <v>23</v>
      </c>
      <c r="Y120" s="294">
        <v>0</v>
      </c>
      <c r="Z120" s="294"/>
      <c r="AA120" s="294"/>
      <c r="AB120" s="294"/>
      <c r="AC120" s="294">
        <v>0</v>
      </c>
      <c r="AD120" s="294">
        <v>20</v>
      </c>
      <c r="AE120" s="294">
        <v>344</v>
      </c>
    </row>
    <row r="121" spans="1:31">
      <c r="A121" s="294">
        <v>120</v>
      </c>
      <c r="B121" s="272">
        <v>2</v>
      </c>
      <c r="C121" s="544">
        <v>182</v>
      </c>
      <c r="D121" s="182" t="s">
        <v>801</v>
      </c>
      <c r="E121" s="47"/>
      <c r="F121" s="294">
        <v>1053</v>
      </c>
      <c r="G121" s="294" t="s">
        <v>35</v>
      </c>
      <c r="H121" s="294">
        <v>658</v>
      </c>
      <c r="I121" s="294">
        <v>26</v>
      </c>
      <c r="J121" s="294">
        <v>51</v>
      </c>
      <c r="K121" s="294">
        <v>24</v>
      </c>
      <c r="L121" s="294">
        <v>1</v>
      </c>
      <c r="M121" s="294">
        <v>107</v>
      </c>
      <c r="N121" s="294">
        <v>7</v>
      </c>
      <c r="O121" s="294">
        <v>3</v>
      </c>
      <c r="P121" s="294">
        <v>2</v>
      </c>
      <c r="Q121" s="294">
        <v>1</v>
      </c>
      <c r="R121" s="294">
        <v>73</v>
      </c>
      <c r="S121" s="294"/>
      <c r="T121" s="294">
        <v>1</v>
      </c>
      <c r="U121" s="294">
        <v>5</v>
      </c>
      <c r="V121" s="294">
        <v>0</v>
      </c>
      <c r="W121" s="294"/>
      <c r="X121" s="294">
        <v>20</v>
      </c>
      <c r="Y121" s="294">
        <v>3</v>
      </c>
      <c r="Z121" s="294"/>
      <c r="AA121" s="294"/>
      <c r="AB121" s="294"/>
      <c r="AC121" s="294">
        <v>1</v>
      </c>
      <c r="AD121" s="294">
        <v>10</v>
      </c>
      <c r="AE121" s="294">
        <v>335</v>
      </c>
    </row>
    <row r="122" spans="1:31">
      <c r="A122" s="294">
        <v>121</v>
      </c>
      <c r="B122" s="272">
        <v>2</v>
      </c>
      <c r="C122" s="544">
        <v>182</v>
      </c>
      <c r="D122" s="182" t="s">
        <v>801</v>
      </c>
      <c r="E122" s="47"/>
      <c r="F122" s="294">
        <v>1053</v>
      </c>
      <c r="G122" s="294" t="s">
        <v>199</v>
      </c>
      <c r="H122" s="294">
        <v>658</v>
      </c>
      <c r="I122" s="294">
        <v>26</v>
      </c>
      <c r="J122" s="294">
        <v>44</v>
      </c>
      <c r="K122" s="294">
        <v>29</v>
      </c>
      <c r="L122" s="294">
        <v>9</v>
      </c>
      <c r="M122" s="294">
        <v>90</v>
      </c>
      <c r="N122" s="294">
        <v>9</v>
      </c>
      <c r="O122" s="294">
        <v>5</v>
      </c>
      <c r="P122" s="294">
        <v>9</v>
      </c>
      <c r="Q122" s="294">
        <v>3</v>
      </c>
      <c r="R122" s="294">
        <v>84</v>
      </c>
      <c r="S122" s="294"/>
      <c r="T122" s="294">
        <v>1</v>
      </c>
      <c r="U122" s="294">
        <v>2</v>
      </c>
      <c r="V122" s="294">
        <v>0</v>
      </c>
      <c r="W122" s="294"/>
      <c r="X122" s="294">
        <v>28</v>
      </c>
      <c r="Y122" s="294">
        <v>2</v>
      </c>
      <c r="Z122" s="294"/>
      <c r="AA122" s="294"/>
      <c r="AB122" s="294"/>
      <c r="AC122" s="294">
        <v>0</v>
      </c>
      <c r="AD122" s="294">
        <v>10</v>
      </c>
      <c r="AE122" s="294">
        <v>351</v>
      </c>
    </row>
    <row r="123" spans="1:31">
      <c r="A123" s="294">
        <v>122</v>
      </c>
      <c r="B123" s="272">
        <v>2</v>
      </c>
      <c r="C123" s="544">
        <v>182</v>
      </c>
      <c r="D123" s="182" t="s">
        <v>801</v>
      </c>
      <c r="E123" s="47"/>
      <c r="F123" s="294">
        <v>1053</v>
      </c>
      <c r="G123" s="294" t="s">
        <v>337</v>
      </c>
      <c r="H123" s="294">
        <v>658</v>
      </c>
      <c r="I123" s="294">
        <v>25</v>
      </c>
      <c r="J123" s="294">
        <v>68</v>
      </c>
      <c r="K123" s="294">
        <v>25</v>
      </c>
      <c r="L123" s="294">
        <v>3</v>
      </c>
      <c r="M123" s="294">
        <v>103</v>
      </c>
      <c r="N123" s="294">
        <v>5</v>
      </c>
      <c r="O123" s="294">
        <v>6</v>
      </c>
      <c r="P123" s="294">
        <v>7</v>
      </c>
      <c r="Q123" s="294">
        <v>2</v>
      </c>
      <c r="R123" s="294">
        <v>78</v>
      </c>
      <c r="S123" s="294"/>
      <c r="T123" s="294">
        <v>0</v>
      </c>
      <c r="U123" s="294">
        <v>3</v>
      </c>
      <c r="V123" s="294">
        <v>0</v>
      </c>
      <c r="W123" s="294"/>
      <c r="X123" s="294">
        <v>20</v>
      </c>
      <c r="Y123" s="294">
        <v>2</v>
      </c>
      <c r="Z123" s="294"/>
      <c r="AA123" s="294"/>
      <c r="AB123" s="294"/>
      <c r="AC123" s="294">
        <v>0</v>
      </c>
      <c r="AD123" s="294">
        <v>14</v>
      </c>
      <c r="AE123" s="294">
        <v>361</v>
      </c>
    </row>
    <row r="124" spans="1:31">
      <c r="A124" s="294">
        <v>123</v>
      </c>
      <c r="B124" s="272">
        <v>2</v>
      </c>
      <c r="C124" s="544">
        <v>182</v>
      </c>
      <c r="D124" s="182" t="s">
        <v>801</v>
      </c>
      <c r="E124" s="47"/>
      <c r="F124" s="294">
        <v>1053</v>
      </c>
      <c r="G124" s="294" t="s">
        <v>338</v>
      </c>
      <c r="H124" s="294">
        <v>657</v>
      </c>
      <c r="I124" s="294">
        <v>18</v>
      </c>
      <c r="J124" s="294">
        <v>53</v>
      </c>
      <c r="K124" s="294">
        <v>30</v>
      </c>
      <c r="L124" s="294">
        <v>6</v>
      </c>
      <c r="M124" s="294">
        <v>104</v>
      </c>
      <c r="N124" s="294">
        <v>7</v>
      </c>
      <c r="O124" s="294">
        <v>6</v>
      </c>
      <c r="P124" s="294">
        <v>3</v>
      </c>
      <c r="Q124" s="294">
        <v>2</v>
      </c>
      <c r="R124" s="294">
        <v>69</v>
      </c>
      <c r="S124" s="294"/>
      <c r="T124" s="294">
        <v>3</v>
      </c>
      <c r="U124" s="294">
        <v>4</v>
      </c>
      <c r="V124" s="294">
        <v>3</v>
      </c>
      <c r="W124" s="294"/>
      <c r="X124" s="294">
        <v>27</v>
      </c>
      <c r="Y124" s="294">
        <v>0</v>
      </c>
      <c r="Z124" s="294"/>
      <c r="AA124" s="294"/>
      <c r="AB124" s="294"/>
      <c r="AC124" s="294">
        <v>0</v>
      </c>
      <c r="AD124" s="294">
        <v>10</v>
      </c>
      <c r="AE124" s="294">
        <v>345</v>
      </c>
    </row>
    <row r="125" spans="1:31">
      <c r="A125" s="294">
        <v>124</v>
      </c>
      <c r="B125" s="272">
        <v>2</v>
      </c>
      <c r="C125" s="544">
        <v>182</v>
      </c>
      <c r="D125" s="182" t="s">
        <v>801</v>
      </c>
      <c r="E125" s="47"/>
      <c r="F125" s="294">
        <v>1054</v>
      </c>
      <c r="G125" s="294" t="s">
        <v>33</v>
      </c>
      <c r="H125" s="294">
        <v>637</v>
      </c>
      <c r="I125" s="294">
        <v>29</v>
      </c>
      <c r="J125" s="294">
        <v>40</v>
      </c>
      <c r="K125" s="294">
        <v>25</v>
      </c>
      <c r="L125" s="294">
        <v>1</v>
      </c>
      <c r="M125" s="294">
        <v>83</v>
      </c>
      <c r="N125" s="294">
        <v>19</v>
      </c>
      <c r="O125" s="294">
        <v>2</v>
      </c>
      <c r="P125" s="294">
        <v>9</v>
      </c>
      <c r="Q125" s="294">
        <v>3</v>
      </c>
      <c r="R125" s="294">
        <v>87</v>
      </c>
      <c r="S125" s="294"/>
      <c r="T125" s="294">
        <v>0</v>
      </c>
      <c r="U125" s="294">
        <v>3</v>
      </c>
      <c r="V125" s="294">
        <v>0</v>
      </c>
      <c r="W125" s="294"/>
      <c r="X125" s="294">
        <v>16</v>
      </c>
      <c r="Y125" s="294">
        <v>2</v>
      </c>
      <c r="Z125" s="294"/>
      <c r="AA125" s="294"/>
      <c r="AB125" s="294"/>
      <c r="AC125" s="294">
        <v>0</v>
      </c>
      <c r="AD125" s="294">
        <v>9</v>
      </c>
      <c r="AE125" s="294">
        <v>328</v>
      </c>
    </row>
    <row r="126" spans="1:31">
      <c r="A126" s="294">
        <v>125</v>
      </c>
      <c r="B126" s="272">
        <v>2</v>
      </c>
      <c r="C126" s="544">
        <v>182</v>
      </c>
      <c r="D126" s="182" t="s">
        <v>801</v>
      </c>
      <c r="E126" s="47"/>
      <c r="F126" s="294">
        <v>1054</v>
      </c>
      <c r="G126" s="294" t="s">
        <v>34</v>
      </c>
      <c r="H126" s="294">
        <v>637</v>
      </c>
      <c r="I126" s="294">
        <v>35</v>
      </c>
      <c r="J126" s="294">
        <v>70</v>
      </c>
      <c r="K126" s="294">
        <v>27</v>
      </c>
      <c r="L126" s="294">
        <v>2</v>
      </c>
      <c r="M126" s="294">
        <v>87</v>
      </c>
      <c r="N126" s="294">
        <v>11</v>
      </c>
      <c r="O126" s="294">
        <v>0</v>
      </c>
      <c r="P126" s="294">
        <v>13</v>
      </c>
      <c r="Q126" s="294">
        <v>0</v>
      </c>
      <c r="R126" s="294">
        <v>63</v>
      </c>
      <c r="S126" s="294"/>
      <c r="T126" s="294">
        <v>2</v>
      </c>
      <c r="U126" s="294">
        <v>6</v>
      </c>
      <c r="V126" s="294">
        <v>0</v>
      </c>
      <c r="W126" s="294"/>
      <c r="X126" s="294">
        <v>20</v>
      </c>
      <c r="Y126" s="294">
        <v>1</v>
      </c>
      <c r="Z126" s="294"/>
      <c r="AA126" s="294"/>
      <c r="AB126" s="294"/>
      <c r="AC126" s="294">
        <v>0</v>
      </c>
      <c r="AD126" s="294">
        <v>6</v>
      </c>
      <c r="AE126" s="294">
        <v>343</v>
      </c>
    </row>
    <row r="127" spans="1:31">
      <c r="A127" s="294">
        <v>126</v>
      </c>
      <c r="B127" s="272">
        <v>2</v>
      </c>
      <c r="C127" s="544">
        <v>182</v>
      </c>
      <c r="D127" s="182" t="s">
        <v>801</v>
      </c>
      <c r="E127" s="47"/>
      <c r="F127" s="294">
        <v>1054</v>
      </c>
      <c r="G127" s="294" t="s">
        <v>35</v>
      </c>
      <c r="H127" s="294">
        <v>636</v>
      </c>
      <c r="I127" s="294">
        <v>20</v>
      </c>
      <c r="J127" s="294">
        <v>62</v>
      </c>
      <c r="K127" s="294">
        <v>17</v>
      </c>
      <c r="L127" s="294">
        <v>2</v>
      </c>
      <c r="M127" s="294">
        <v>80</v>
      </c>
      <c r="N127" s="294">
        <v>11</v>
      </c>
      <c r="O127" s="294">
        <v>0</v>
      </c>
      <c r="P127" s="294">
        <v>5</v>
      </c>
      <c r="Q127" s="294">
        <v>1</v>
      </c>
      <c r="R127" s="294">
        <v>72</v>
      </c>
      <c r="S127" s="294"/>
      <c r="T127" s="294">
        <v>0</v>
      </c>
      <c r="U127" s="294">
        <v>6</v>
      </c>
      <c r="V127" s="294">
        <v>1</v>
      </c>
      <c r="W127" s="294"/>
      <c r="X127" s="294">
        <v>28</v>
      </c>
      <c r="Y127" s="294">
        <v>3</v>
      </c>
      <c r="Z127" s="294"/>
      <c r="AA127" s="294"/>
      <c r="AB127" s="294"/>
      <c r="AC127" s="294">
        <v>0</v>
      </c>
      <c r="AD127" s="294">
        <v>3</v>
      </c>
      <c r="AE127" s="294">
        <v>311</v>
      </c>
    </row>
    <row r="128" spans="1:31">
      <c r="A128" s="294">
        <v>127</v>
      </c>
      <c r="B128" s="272">
        <v>2</v>
      </c>
      <c r="C128" s="544">
        <v>182</v>
      </c>
      <c r="D128" s="182" t="s">
        <v>801</v>
      </c>
      <c r="E128" s="47"/>
      <c r="F128" s="294">
        <v>1054</v>
      </c>
      <c r="G128" s="294" t="s">
        <v>199</v>
      </c>
      <c r="H128" s="294">
        <v>636</v>
      </c>
      <c r="I128" s="294">
        <v>28</v>
      </c>
      <c r="J128" s="294">
        <v>60</v>
      </c>
      <c r="K128" s="294">
        <v>24</v>
      </c>
      <c r="L128" s="294">
        <v>3</v>
      </c>
      <c r="M128" s="294">
        <v>70</v>
      </c>
      <c r="N128" s="294">
        <v>16</v>
      </c>
      <c r="O128" s="294">
        <v>0</v>
      </c>
      <c r="P128" s="294">
        <v>7</v>
      </c>
      <c r="Q128" s="294">
        <v>0</v>
      </c>
      <c r="R128" s="294">
        <v>76</v>
      </c>
      <c r="S128" s="294"/>
      <c r="T128" s="294">
        <v>2</v>
      </c>
      <c r="U128" s="294">
        <v>2</v>
      </c>
      <c r="V128" s="294">
        <v>1</v>
      </c>
      <c r="W128" s="294"/>
      <c r="X128" s="294">
        <v>26</v>
      </c>
      <c r="Y128" s="294">
        <v>2</v>
      </c>
      <c r="Z128" s="294"/>
      <c r="AA128" s="294"/>
      <c r="AB128" s="294"/>
      <c r="AC128" s="294">
        <v>1</v>
      </c>
      <c r="AD128" s="294">
        <v>4</v>
      </c>
      <c r="AE128" s="294">
        <v>322</v>
      </c>
    </row>
    <row r="129" spans="1:31">
      <c r="A129" s="294">
        <v>128</v>
      </c>
      <c r="B129" s="272">
        <v>2</v>
      </c>
      <c r="C129" s="544">
        <v>182</v>
      </c>
      <c r="D129" s="182" t="s">
        <v>801</v>
      </c>
      <c r="E129" s="47"/>
      <c r="F129" s="294">
        <v>1054</v>
      </c>
      <c r="G129" s="294" t="s">
        <v>81</v>
      </c>
      <c r="H129" s="294">
        <v>524</v>
      </c>
      <c r="I129" s="294">
        <v>34</v>
      </c>
      <c r="J129" s="294">
        <v>63</v>
      </c>
      <c r="K129" s="294">
        <v>22</v>
      </c>
      <c r="L129" s="294">
        <v>2</v>
      </c>
      <c r="M129" s="294">
        <v>106</v>
      </c>
      <c r="N129" s="294">
        <v>24</v>
      </c>
      <c r="O129" s="294">
        <v>1</v>
      </c>
      <c r="P129" s="294">
        <v>4</v>
      </c>
      <c r="Q129" s="294">
        <v>4</v>
      </c>
      <c r="R129" s="294">
        <v>41</v>
      </c>
      <c r="S129" s="294"/>
      <c r="T129" s="294">
        <v>1</v>
      </c>
      <c r="U129" s="294">
        <v>6</v>
      </c>
      <c r="V129" s="294">
        <v>1</v>
      </c>
      <c r="W129" s="294"/>
      <c r="X129" s="294">
        <v>22</v>
      </c>
      <c r="Y129" s="294">
        <v>0</v>
      </c>
      <c r="Z129" s="294"/>
      <c r="AA129" s="294"/>
      <c r="AB129" s="294"/>
      <c r="AC129" s="294">
        <v>0</v>
      </c>
      <c r="AD129" s="294">
        <v>10</v>
      </c>
      <c r="AE129" s="294">
        <v>341</v>
      </c>
    </row>
    <row r="130" spans="1:31">
      <c r="A130" s="294">
        <v>129</v>
      </c>
      <c r="B130" s="272">
        <v>2</v>
      </c>
      <c r="C130" s="544">
        <v>182</v>
      </c>
      <c r="D130" s="182" t="s">
        <v>801</v>
      </c>
      <c r="E130" s="47"/>
      <c r="F130" s="294">
        <v>1055</v>
      </c>
      <c r="G130" s="294" t="s">
        <v>33</v>
      </c>
      <c r="H130" s="294">
        <v>576</v>
      </c>
      <c r="I130" s="294">
        <v>23</v>
      </c>
      <c r="J130" s="294">
        <v>53</v>
      </c>
      <c r="K130" s="294">
        <v>17</v>
      </c>
      <c r="L130" s="294">
        <v>2</v>
      </c>
      <c r="M130" s="294">
        <v>120</v>
      </c>
      <c r="N130" s="294">
        <v>8</v>
      </c>
      <c r="O130" s="294">
        <v>0</v>
      </c>
      <c r="P130" s="294">
        <v>6</v>
      </c>
      <c r="Q130" s="294">
        <v>2</v>
      </c>
      <c r="R130" s="294">
        <v>50</v>
      </c>
      <c r="S130" s="294"/>
      <c r="T130" s="294">
        <v>2</v>
      </c>
      <c r="U130" s="294">
        <v>1</v>
      </c>
      <c r="V130" s="294">
        <v>0</v>
      </c>
      <c r="W130" s="294"/>
      <c r="X130" s="294">
        <v>25</v>
      </c>
      <c r="Y130" s="294">
        <v>0</v>
      </c>
      <c r="Z130" s="294"/>
      <c r="AA130" s="294"/>
      <c r="AB130" s="294"/>
      <c r="AC130" s="294">
        <v>0</v>
      </c>
      <c r="AD130" s="294">
        <v>4</v>
      </c>
      <c r="AE130" s="294">
        <v>313</v>
      </c>
    </row>
    <row r="131" spans="1:31">
      <c r="A131" s="294">
        <v>130</v>
      </c>
      <c r="B131" s="272">
        <v>2</v>
      </c>
      <c r="C131" s="544">
        <v>182</v>
      </c>
      <c r="D131" s="182" t="s">
        <v>801</v>
      </c>
      <c r="E131" s="47"/>
      <c r="F131" s="294">
        <v>1055</v>
      </c>
      <c r="G131" s="294" t="s">
        <v>34</v>
      </c>
      <c r="H131" s="294">
        <v>576</v>
      </c>
      <c r="I131" s="294">
        <v>22</v>
      </c>
      <c r="J131" s="294">
        <v>64</v>
      </c>
      <c r="K131" s="294">
        <v>13</v>
      </c>
      <c r="L131" s="294">
        <v>2</v>
      </c>
      <c r="M131" s="294">
        <v>106</v>
      </c>
      <c r="N131" s="294">
        <v>10</v>
      </c>
      <c r="O131" s="294">
        <v>0</v>
      </c>
      <c r="P131" s="294">
        <v>1</v>
      </c>
      <c r="Q131" s="294">
        <v>1</v>
      </c>
      <c r="R131" s="294">
        <v>55</v>
      </c>
      <c r="S131" s="294"/>
      <c r="T131" s="294">
        <v>0</v>
      </c>
      <c r="U131" s="294">
        <v>8</v>
      </c>
      <c r="V131" s="294">
        <v>3</v>
      </c>
      <c r="W131" s="294"/>
      <c r="X131" s="294">
        <v>20</v>
      </c>
      <c r="Y131" s="294">
        <v>4</v>
      </c>
      <c r="Z131" s="294"/>
      <c r="AA131" s="294"/>
      <c r="AB131" s="294"/>
      <c r="AC131" s="294">
        <v>0</v>
      </c>
      <c r="AD131" s="294">
        <v>7</v>
      </c>
      <c r="AE131" s="294">
        <v>316</v>
      </c>
    </row>
    <row r="132" spans="1:31">
      <c r="A132" s="294">
        <v>131</v>
      </c>
      <c r="B132" s="272">
        <v>2</v>
      </c>
      <c r="C132" s="544">
        <v>182</v>
      </c>
      <c r="D132" s="182" t="s">
        <v>801</v>
      </c>
      <c r="E132" s="47"/>
      <c r="F132" s="294">
        <v>1055</v>
      </c>
      <c r="G132" s="294" t="s">
        <v>35</v>
      </c>
      <c r="H132" s="294">
        <v>575</v>
      </c>
      <c r="I132" s="294">
        <v>33</v>
      </c>
      <c r="J132" s="294">
        <v>53</v>
      </c>
      <c r="K132" s="294">
        <v>24</v>
      </c>
      <c r="L132" s="294">
        <v>3</v>
      </c>
      <c r="M132" s="294">
        <v>110</v>
      </c>
      <c r="N132" s="294">
        <v>12</v>
      </c>
      <c r="O132" s="294">
        <v>1</v>
      </c>
      <c r="P132" s="294">
        <v>4</v>
      </c>
      <c r="Q132" s="294">
        <v>1</v>
      </c>
      <c r="R132" s="294">
        <v>47</v>
      </c>
      <c r="S132" s="294"/>
      <c r="T132" s="294">
        <v>2</v>
      </c>
      <c r="U132" s="294">
        <v>3</v>
      </c>
      <c r="V132" s="294">
        <v>0</v>
      </c>
      <c r="W132" s="294"/>
      <c r="X132" s="294">
        <v>25</v>
      </c>
      <c r="Y132" s="294">
        <v>3</v>
      </c>
      <c r="Z132" s="294"/>
      <c r="AA132" s="294"/>
      <c r="AB132" s="294"/>
      <c r="AC132" s="294">
        <v>0</v>
      </c>
      <c r="AD132" s="294">
        <v>4</v>
      </c>
      <c r="AE132" s="294">
        <v>325</v>
      </c>
    </row>
    <row r="133" spans="1:31">
      <c r="A133" s="294">
        <v>132</v>
      </c>
      <c r="B133" s="272">
        <v>2</v>
      </c>
      <c r="C133" s="544">
        <v>182</v>
      </c>
      <c r="D133" s="182" t="s">
        <v>801</v>
      </c>
      <c r="E133" s="47"/>
      <c r="F133" s="294">
        <v>1056</v>
      </c>
      <c r="G133" s="294" t="s">
        <v>33</v>
      </c>
      <c r="H133" s="294">
        <v>706</v>
      </c>
      <c r="I133" s="294">
        <v>31</v>
      </c>
      <c r="J133" s="294">
        <v>81</v>
      </c>
      <c r="K133" s="294">
        <v>27</v>
      </c>
      <c r="L133" s="294">
        <v>4</v>
      </c>
      <c r="M133" s="294">
        <v>127</v>
      </c>
      <c r="N133" s="294">
        <v>15</v>
      </c>
      <c r="O133" s="294">
        <v>5</v>
      </c>
      <c r="P133" s="294">
        <v>6</v>
      </c>
      <c r="Q133" s="294">
        <v>0</v>
      </c>
      <c r="R133" s="294">
        <v>38</v>
      </c>
      <c r="S133" s="294"/>
      <c r="T133" s="294">
        <v>0</v>
      </c>
      <c r="U133" s="294">
        <v>5</v>
      </c>
      <c r="V133" s="294">
        <v>3</v>
      </c>
      <c r="W133" s="294"/>
      <c r="X133" s="294">
        <v>31</v>
      </c>
      <c r="Y133" s="294">
        <v>0</v>
      </c>
      <c r="Z133" s="294"/>
      <c r="AA133" s="294"/>
      <c r="AB133" s="294"/>
      <c r="AC133" s="294">
        <v>0</v>
      </c>
      <c r="AD133" s="294">
        <v>4</v>
      </c>
      <c r="AE133" s="294">
        <v>377</v>
      </c>
    </row>
    <row r="134" spans="1:31">
      <c r="A134" s="294">
        <v>133</v>
      </c>
      <c r="B134" s="272">
        <v>2</v>
      </c>
      <c r="C134" s="544">
        <v>182</v>
      </c>
      <c r="D134" s="182" t="s">
        <v>801</v>
      </c>
      <c r="E134" s="47"/>
      <c r="F134" s="525">
        <v>1056</v>
      </c>
      <c r="G134" s="525" t="s">
        <v>35</v>
      </c>
      <c r="H134" s="525">
        <v>705</v>
      </c>
      <c r="I134" s="294">
        <v>22</v>
      </c>
      <c r="J134" s="294">
        <v>65</v>
      </c>
      <c r="K134" s="294">
        <v>22</v>
      </c>
      <c r="L134" s="294">
        <v>12</v>
      </c>
      <c r="M134" s="294">
        <v>121</v>
      </c>
      <c r="N134" s="294">
        <v>12</v>
      </c>
      <c r="O134" s="294">
        <v>5</v>
      </c>
      <c r="P134" s="294">
        <v>8</v>
      </c>
      <c r="Q134" s="294">
        <v>3</v>
      </c>
      <c r="R134" s="294">
        <v>48</v>
      </c>
      <c r="S134" s="294"/>
      <c r="T134" s="294">
        <v>1</v>
      </c>
      <c r="U134" s="294">
        <v>3</v>
      </c>
      <c r="V134" s="294">
        <v>0</v>
      </c>
      <c r="W134" s="294"/>
      <c r="X134" s="294">
        <v>28</v>
      </c>
      <c r="Y134" s="294">
        <v>2</v>
      </c>
      <c r="Z134" s="294"/>
      <c r="AA134" s="294"/>
      <c r="AB134" s="294"/>
      <c r="AC134" s="294">
        <v>0</v>
      </c>
      <c r="AD134" s="294">
        <v>7</v>
      </c>
      <c r="AE134" s="294">
        <v>359</v>
      </c>
    </row>
    <row r="135" spans="1:31">
      <c r="A135" s="294">
        <v>134</v>
      </c>
      <c r="B135" s="272">
        <v>2</v>
      </c>
      <c r="C135" s="544">
        <v>182</v>
      </c>
      <c r="D135" s="182" t="s">
        <v>801</v>
      </c>
      <c r="E135" s="47"/>
      <c r="F135" s="525">
        <v>1056</v>
      </c>
      <c r="G135" s="525" t="s">
        <v>34</v>
      </c>
      <c r="H135" s="525">
        <v>706</v>
      </c>
      <c r="I135" s="294">
        <v>27</v>
      </c>
      <c r="J135" s="294">
        <v>73</v>
      </c>
      <c r="K135" s="294">
        <v>24</v>
      </c>
      <c r="L135" s="294">
        <v>12</v>
      </c>
      <c r="M135" s="294">
        <v>112</v>
      </c>
      <c r="N135" s="294">
        <v>7</v>
      </c>
      <c r="O135" s="294">
        <v>3</v>
      </c>
      <c r="P135" s="294">
        <v>7</v>
      </c>
      <c r="Q135" s="294">
        <v>0</v>
      </c>
      <c r="R135" s="294">
        <v>41</v>
      </c>
      <c r="S135" s="294"/>
      <c r="T135" s="294">
        <v>1</v>
      </c>
      <c r="U135" s="294">
        <v>3</v>
      </c>
      <c r="V135" s="294">
        <v>1</v>
      </c>
      <c r="W135" s="294"/>
      <c r="X135" s="294">
        <v>63</v>
      </c>
      <c r="Y135" s="294">
        <v>2</v>
      </c>
      <c r="Z135" s="294"/>
      <c r="AA135" s="294"/>
      <c r="AB135" s="294"/>
      <c r="AC135" s="294">
        <v>0</v>
      </c>
      <c r="AD135" s="294">
        <v>7</v>
      </c>
      <c r="AE135" s="294">
        <v>383</v>
      </c>
    </row>
    <row r="136" spans="1:31">
      <c r="A136" s="294">
        <v>135</v>
      </c>
      <c r="B136" s="272">
        <v>2</v>
      </c>
      <c r="C136" s="544">
        <v>182</v>
      </c>
      <c r="D136" s="182" t="s">
        <v>801</v>
      </c>
      <c r="E136" s="560"/>
      <c r="F136" s="525">
        <v>1057</v>
      </c>
      <c r="G136" s="525" t="s">
        <v>33</v>
      </c>
      <c r="H136" s="294">
        <v>319</v>
      </c>
      <c r="I136" s="294">
        <v>18</v>
      </c>
      <c r="J136" s="294">
        <v>60</v>
      </c>
      <c r="K136" s="294">
        <v>9</v>
      </c>
      <c r="L136" s="294">
        <v>1</v>
      </c>
      <c r="M136" s="294">
        <v>58</v>
      </c>
      <c r="N136" s="294">
        <v>25</v>
      </c>
      <c r="O136" s="294">
        <v>0</v>
      </c>
      <c r="P136" s="294">
        <v>10</v>
      </c>
      <c r="Q136" s="294">
        <v>2</v>
      </c>
      <c r="R136" s="294">
        <v>18</v>
      </c>
      <c r="S136" s="294"/>
      <c r="T136" s="294">
        <v>0</v>
      </c>
      <c r="U136" s="294">
        <v>0</v>
      </c>
      <c r="V136" s="294">
        <v>1</v>
      </c>
      <c r="W136" s="294"/>
      <c r="X136" s="294">
        <v>9</v>
      </c>
      <c r="Y136" s="294">
        <v>0</v>
      </c>
      <c r="Z136" s="294"/>
      <c r="AA136" s="294"/>
      <c r="AB136" s="294"/>
      <c r="AC136" s="294">
        <v>0</v>
      </c>
      <c r="AD136" s="294">
        <v>11</v>
      </c>
      <c r="AE136" s="294">
        <v>222</v>
      </c>
    </row>
    <row r="137" spans="1:31">
      <c r="A137" s="294">
        <v>136</v>
      </c>
      <c r="B137" s="272">
        <v>2</v>
      </c>
      <c r="C137" s="544">
        <v>182</v>
      </c>
      <c r="D137" s="182" t="s">
        <v>801</v>
      </c>
      <c r="E137" s="560"/>
      <c r="F137" s="525">
        <v>1057</v>
      </c>
      <c r="G137" s="525" t="s">
        <v>81</v>
      </c>
      <c r="H137" s="294">
        <v>500</v>
      </c>
      <c r="I137" s="294">
        <v>13</v>
      </c>
      <c r="J137" s="294">
        <v>148</v>
      </c>
      <c r="K137" s="294">
        <v>29</v>
      </c>
      <c r="L137" s="294">
        <v>2</v>
      </c>
      <c r="M137" s="294">
        <v>22</v>
      </c>
      <c r="N137" s="294">
        <v>11</v>
      </c>
      <c r="O137" s="294">
        <v>36</v>
      </c>
      <c r="P137" s="294">
        <v>7</v>
      </c>
      <c r="Q137" s="294">
        <v>0</v>
      </c>
      <c r="R137" s="294">
        <v>39</v>
      </c>
      <c r="S137" s="294"/>
      <c r="T137" s="294">
        <v>0</v>
      </c>
      <c r="U137" s="294">
        <v>3</v>
      </c>
      <c r="V137" s="294">
        <v>6</v>
      </c>
      <c r="W137" s="294"/>
      <c r="X137" s="294">
        <v>1</v>
      </c>
      <c r="Y137" s="294">
        <v>1</v>
      </c>
      <c r="Z137" s="294"/>
      <c r="AA137" s="294"/>
      <c r="AB137" s="294"/>
      <c r="AC137" s="294">
        <v>0</v>
      </c>
      <c r="AD137" s="294">
        <v>18</v>
      </c>
      <c r="AE137" s="294">
        <v>336</v>
      </c>
    </row>
    <row r="138" spans="1:31">
      <c r="A138" s="294">
        <v>137</v>
      </c>
      <c r="B138" s="272">
        <v>2</v>
      </c>
      <c r="C138" s="544">
        <v>182</v>
      </c>
      <c r="D138" s="182" t="s">
        <v>801</v>
      </c>
      <c r="E138" s="47"/>
      <c r="F138" s="294">
        <v>1058</v>
      </c>
      <c r="G138" s="294" t="s">
        <v>33</v>
      </c>
      <c r="H138" s="294">
        <v>644</v>
      </c>
      <c r="I138" s="294">
        <v>49</v>
      </c>
      <c r="J138" s="294">
        <v>55</v>
      </c>
      <c r="K138" s="294">
        <v>51</v>
      </c>
      <c r="L138" s="294">
        <v>7</v>
      </c>
      <c r="M138" s="294">
        <v>171</v>
      </c>
      <c r="N138" s="294">
        <v>23</v>
      </c>
      <c r="O138" s="294">
        <v>2</v>
      </c>
      <c r="P138" s="294">
        <v>5</v>
      </c>
      <c r="Q138" s="294">
        <v>0</v>
      </c>
      <c r="R138" s="294">
        <v>63</v>
      </c>
      <c r="S138" s="294"/>
      <c r="T138" s="294">
        <v>0</v>
      </c>
      <c r="U138" s="294">
        <v>1</v>
      </c>
      <c r="V138" s="294">
        <v>1</v>
      </c>
      <c r="W138" s="294"/>
      <c r="X138" s="294">
        <v>8</v>
      </c>
      <c r="Y138" s="294">
        <v>3</v>
      </c>
      <c r="Z138" s="294"/>
      <c r="AA138" s="294"/>
      <c r="AB138" s="294"/>
      <c r="AC138" s="294">
        <v>0</v>
      </c>
      <c r="AD138" s="294">
        <v>7</v>
      </c>
      <c r="AE138" s="294">
        <v>446</v>
      </c>
    </row>
    <row r="139" spans="1:31">
      <c r="A139" s="294">
        <v>138</v>
      </c>
      <c r="B139" s="272">
        <v>2</v>
      </c>
      <c r="C139" s="544">
        <v>182</v>
      </c>
      <c r="D139" s="182" t="s">
        <v>801</v>
      </c>
      <c r="E139" s="47"/>
      <c r="F139" s="294">
        <v>1058</v>
      </c>
      <c r="G139" s="294" t="s">
        <v>81</v>
      </c>
      <c r="H139" s="294">
        <v>727</v>
      </c>
      <c r="I139" s="294">
        <v>30</v>
      </c>
      <c r="J139" s="294">
        <v>58</v>
      </c>
      <c r="K139" s="294">
        <v>47</v>
      </c>
      <c r="L139" s="294">
        <v>5</v>
      </c>
      <c r="M139" s="294">
        <v>215</v>
      </c>
      <c r="N139" s="294">
        <v>31</v>
      </c>
      <c r="O139" s="294">
        <v>1</v>
      </c>
      <c r="P139" s="294">
        <v>5</v>
      </c>
      <c r="Q139" s="294">
        <v>1</v>
      </c>
      <c r="R139" s="294">
        <v>68</v>
      </c>
      <c r="S139" s="294"/>
      <c r="T139" s="294">
        <v>4</v>
      </c>
      <c r="U139" s="294">
        <v>4</v>
      </c>
      <c r="V139" s="294">
        <v>1</v>
      </c>
      <c r="W139" s="294"/>
      <c r="X139" s="294">
        <v>10</v>
      </c>
      <c r="Y139" s="294">
        <v>2</v>
      </c>
      <c r="Z139" s="294"/>
      <c r="AA139" s="294"/>
      <c r="AB139" s="294"/>
      <c r="AC139" s="294">
        <v>0</v>
      </c>
      <c r="AD139" s="294">
        <v>9</v>
      </c>
      <c r="AE139" s="294">
        <v>491</v>
      </c>
    </row>
    <row r="140" spans="1:31">
      <c r="A140" s="294">
        <v>139</v>
      </c>
      <c r="B140" s="272">
        <v>2</v>
      </c>
      <c r="C140" s="544">
        <v>182</v>
      </c>
      <c r="D140" s="182" t="s">
        <v>801</v>
      </c>
      <c r="E140" s="47"/>
      <c r="F140" s="294">
        <v>1059</v>
      </c>
      <c r="G140" s="294" t="s">
        <v>33</v>
      </c>
      <c r="H140" s="294">
        <v>716</v>
      </c>
      <c r="I140" s="294">
        <v>97</v>
      </c>
      <c r="J140" s="294">
        <v>114</v>
      </c>
      <c r="K140" s="294">
        <v>38</v>
      </c>
      <c r="L140" s="294">
        <v>1</v>
      </c>
      <c r="M140" s="294">
        <v>119</v>
      </c>
      <c r="N140" s="294">
        <v>16</v>
      </c>
      <c r="O140" s="294">
        <v>1</v>
      </c>
      <c r="P140" s="294">
        <v>8</v>
      </c>
      <c r="Q140" s="294">
        <v>3</v>
      </c>
      <c r="R140" s="294">
        <v>59</v>
      </c>
      <c r="S140" s="294"/>
      <c r="T140" s="294">
        <v>3</v>
      </c>
      <c r="U140" s="294">
        <v>1</v>
      </c>
      <c r="V140" s="294">
        <v>3</v>
      </c>
      <c r="W140" s="294"/>
      <c r="X140" s="294">
        <v>28</v>
      </c>
      <c r="Y140" s="294">
        <v>3</v>
      </c>
      <c r="Z140" s="294"/>
      <c r="AA140" s="294"/>
      <c r="AB140" s="294"/>
      <c r="AC140" s="294">
        <v>0</v>
      </c>
      <c r="AD140" s="294">
        <v>11</v>
      </c>
      <c r="AE140" s="294">
        <v>505</v>
      </c>
    </row>
    <row r="141" spans="1:31">
      <c r="A141" s="294">
        <v>140</v>
      </c>
      <c r="B141" s="272">
        <v>2</v>
      </c>
      <c r="C141" s="544">
        <v>182</v>
      </c>
      <c r="D141" s="182" t="s">
        <v>801</v>
      </c>
      <c r="E141" s="47"/>
      <c r="F141" s="294">
        <v>1060</v>
      </c>
      <c r="G141" s="294" t="s">
        <v>33</v>
      </c>
      <c r="H141" s="294">
        <v>515</v>
      </c>
      <c r="I141" s="294">
        <v>40</v>
      </c>
      <c r="J141" s="294">
        <v>61</v>
      </c>
      <c r="K141" s="294">
        <v>43</v>
      </c>
      <c r="L141" s="294">
        <v>3</v>
      </c>
      <c r="M141" s="294">
        <v>11</v>
      </c>
      <c r="N141" s="294">
        <v>16</v>
      </c>
      <c r="O141" s="294">
        <v>5</v>
      </c>
      <c r="P141" s="294">
        <v>4</v>
      </c>
      <c r="Q141" s="294">
        <v>1</v>
      </c>
      <c r="R141" s="294">
        <v>59</v>
      </c>
      <c r="S141" s="294"/>
      <c r="T141" s="294">
        <v>4</v>
      </c>
      <c r="U141" s="294">
        <v>11</v>
      </c>
      <c r="V141" s="294">
        <v>1</v>
      </c>
      <c r="W141" s="294"/>
      <c r="X141" s="294">
        <v>26</v>
      </c>
      <c r="Y141" s="294">
        <v>1</v>
      </c>
      <c r="Z141" s="294"/>
      <c r="AA141" s="294"/>
      <c r="AB141" s="294"/>
      <c r="AC141" s="294">
        <v>0</v>
      </c>
      <c r="AD141" s="294">
        <v>13</v>
      </c>
      <c r="AE141" s="294">
        <v>299</v>
      </c>
    </row>
    <row r="142" spans="1:31">
      <c r="A142" s="294">
        <v>141</v>
      </c>
      <c r="B142" s="272">
        <v>2</v>
      </c>
      <c r="C142" s="544">
        <v>182</v>
      </c>
      <c r="D142" s="182" t="s">
        <v>801</v>
      </c>
      <c r="E142" s="47"/>
      <c r="F142" s="294">
        <v>1060</v>
      </c>
      <c r="G142" s="294" t="s">
        <v>34</v>
      </c>
      <c r="H142" s="294">
        <v>514</v>
      </c>
      <c r="I142" s="294">
        <v>33</v>
      </c>
      <c r="J142" s="294">
        <v>59</v>
      </c>
      <c r="K142" s="294">
        <v>65</v>
      </c>
      <c r="L142" s="294">
        <v>4</v>
      </c>
      <c r="M142" s="294">
        <v>13</v>
      </c>
      <c r="N142" s="294">
        <v>18</v>
      </c>
      <c r="O142" s="294">
        <v>3</v>
      </c>
      <c r="P142" s="294">
        <v>7</v>
      </c>
      <c r="Q142" s="294">
        <v>3</v>
      </c>
      <c r="R142" s="294">
        <v>72</v>
      </c>
      <c r="S142" s="294"/>
      <c r="T142" s="294">
        <v>5</v>
      </c>
      <c r="U142" s="294">
        <v>7</v>
      </c>
      <c r="V142" s="294">
        <v>1</v>
      </c>
      <c r="W142" s="294"/>
      <c r="X142" s="294">
        <v>18</v>
      </c>
      <c r="Y142" s="294">
        <v>3</v>
      </c>
      <c r="Z142" s="294"/>
      <c r="AA142" s="294"/>
      <c r="AB142" s="294"/>
      <c r="AC142" s="294">
        <v>0</v>
      </c>
      <c r="AD142" s="294">
        <v>10</v>
      </c>
      <c r="AE142" s="294">
        <v>321</v>
      </c>
    </row>
    <row r="143" spans="1:31">
      <c r="A143" s="294">
        <v>142</v>
      </c>
      <c r="B143" s="272">
        <v>2</v>
      </c>
      <c r="C143" s="544">
        <v>182</v>
      </c>
      <c r="D143" s="182" t="s">
        <v>801</v>
      </c>
      <c r="E143" s="47"/>
      <c r="F143" s="294">
        <v>1060</v>
      </c>
      <c r="G143" s="294" t="s">
        <v>35</v>
      </c>
      <c r="H143" s="294">
        <v>514</v>
      </c>
      <c r="I143" s="294">
        <v>36</v>
      </c>
      <c r="J143" s="294">
        <v>100</v>
      </c>
      <c r="K143" s="294">
        <v>48</v>
      </c>
      <c r="L143" s="294">
        <v>5</v>
      </c>
      <c r="M143" s="294">
        <v>15</v>
      </c>
      <c r="N143" s="294">
        <v>11</v>
      </c>
      <c r="O143" s="294">
        <v>2</v>
      </c>
      <c r="P143" s="294">
        <v>3</v>
      </c>
      <c r="Q143" s="294">
        <v>2</v>
      </c>
      <c r="R143" s="294">
        <v>50</v>
      </c>
      <c r="S143" s="294"/>
      <c r="T143" s="294">
        <v>2</v>
      </c>
      <c r="U143" s="294">
        <v>6</v>
      </c>
      <c r="V143" s="294">
        <v>3</v>
      </c>
      <c r="W143" s="294"/>
      <c r="X143" s="294">
        <v>23</v>
      </c>
      <c r="Y143" s="294">
        <v>3</v>
      </c>
      <c r="Z143" s="294"/>
      <c r="AA143" s="294"/>
      <c r="AB143" s="294"/>
      <c r="AC143" s="294">
        <v>0</v>
      </c>
      <c r="AD143" s="294">
        <v>9</v>
      </c>
      <c r="AE143" s="294">
        <v>318</v>
      </c>
    </row>
    <row r="144" spans="1:31">
      <c r="A144" s="294">
        <v>143</v>
      </c>
      <c r="B144" s="272">
        <v>2</v>
      </c>
      <c r="C144" s="544">
        <v>182</v>
      </c>
      <c r="D144" s="182" t="s">
        <v>801</v>
      </c>
      <c r="E144" s="47"/>
      <c r="F144" s="294">
        <v>1061</v>
      </c>
      <c r="G144" s="294" t="s">
        <v>33</v>
      </c>
      <c r="H144" s="294">
        <v>486</v>
      </c>
      <c r="I144" s="294">
        <v>31</v>
      </c>
      <c r="J144" s="294">
        <v>57</v>
      </c>
      <c r="K144" s="294">
        <v>21</v>
      </c>
      <c r="L144" s="294">
        <v>4</v>
      </c>
      <c r="M144" s="294">
        <v>77</v>
      </c>
      <c r="N144" s="294">
        <v>50</v>
      </c>
      <c r="O144" s="294">
        <v>3</v>
      </c>
      <c r="P144" s="294">
        <v>14</v>
      </c>
      <c r="Q144" s="294">
        <v>3</v>
      </c>
      <c r="R144" s="294">
        <v>48</v>
      </c>
      <c r="S144" s="294"/>
      <c r="T144" s="294">
        <v>1</v>
      </c>
      <c r="U144" s="294">
        <v>6</v>
      </c>
      <c r="V144" s="294">
        <v>0</v>
      </c>
      <c r="W144" s="294"/>
      <c r="X144" s="294">
        <v>8</v>
      </c>
      <c r="Y144" s="294">
        <v>0</v>
      </c>
      <c r="Z144" s="294"/>
      <c r="AA144" s="294"/>
      <c r="AB144" s="294"/>
      <c r="AC144" s="294">
        <v>0</v>
      </c>
      <c r="AD144" s="294">
        <v>11</v>
      </c>
      <c r="AE144" s="294">
        <v>334</v>
      </c>
    </row>
    <row r="145" spans="1:31">
      <c r="A145" s="294">
        <v>144</v>
      </c>
      <c r="B145" s="272">
        <v>2</v>
      </c>
      <c r="C145" s="544">
        <v>182</v>
      </c>
      <c r="D145" s="182" t="s">
        <v>801</v>
      </c>
      <c r="E145" s="47"/>
      <c r="F145" s="294">
        <v>1061</v>
      </c>
      <c r="G145" s="294" t="s">
        <v>81</v>
      </c>
      <c r="H145" s="294">
        <v>595</v>
      </c>
      <c r="I145" s="294">
        <v>31</v>
      </c>
      <c r="J145" s="294">
        <v>57</v>
      </c>
      <c r="K145" s="294">
        <v>21</v>
      </c>
      <c r="L145" s="294">
        <v>4</v>
      </c>
      <c r="M145" s="294">
        <v>77</v>
      </c>
      <c r="N145" s="294">
        <v>50</v>
      </c>
      <c r="O145" s="294">
        <v>3</v>
      </c>
      <c r="P145" s="294">
        <v>14</v>
      </c>
      <c r="Q145" s="294">
        <v>3</v>
      </c>
      <c r="R145" s="294">
        <v>48</v>
      </c>
      <c r="S145" s="294"/>
      <c r="T145" s="294">
        <v>1</v>
      </c>
      <c r="U145" s="294">
        <v>6</v>
      </c>
      <c r="V145" s="294">
        <v>0</v>
      </c>
      <c r="W145" s="294"/>
      <c r="X145" s="294">
        <v>8</v>
      </c>
      <c r="Y145" s="294">
        <v>0</v>
      </c>
      <c r="Z145" s="294"/>
      <c r="AA145" s="294"/>
      <c r="AB145" s="294"/>
      <c r="AC145" s="294">
        <v>0</v>
      </c>
      <c r="AD145" s="294">
        <v>11</v>
      </c>
      <c r="AE145" s="294">
        <v>334</v>
      </c>
    </row>
    <row r="146" spans="1:31">
      <c r="A146" s="294">
        <v>145</v>
      </c>
      <c r="B146" s="272">
        <v>2</v>
      </c>
      <c r="C146" s="544">
        <v>182</v>
      </c>
      <c r="D146" s="182" t="s">
        <v>801</v>
      </c>
      <c r="E146" s="47"/>
      <c r="F146" s="294">
        <v>1062</v>
      </c>
      <c r="G146" s="294" t="s">
        <v>33</v>
      </c>
      <c r="H146" s="294">
        <v>628</v>
      </c>
      <c r="I146" s="294">
        <v>88</v>
      </c>
      <c r="J146" s="294">
        <v>106</v>
      </c>
      <c r="K146" s="294">
        <v>63</v>
      </c>
      <c r="L146" s="294">
        <v>6</v>
      </c>
      <c r="M146" s="294">
        <v>26</v>
      </c>
      <c r="N146" s="294">
        <v>19</v>
      </c>
      <c r="O146" s="294">
        <v>2</v>
      </c>
      <c r="P146" s="294">
        <v>6</v>
      </c>
      <c r="Q146" s="294">
        <v>0</v>
      </c>
      <c r="R146" s="294">
        <v>28</v>
      </c>
      <c r="S146" s="294"/>
      <c r="T146" s="294">
        <v>0</v>
      </c>
      <c r="U146" s="294">
        <v>13</v>
      </c>
      <c r="V146" s="294">
        <v>1</v>
      </c>
      <c r="W146" s="294"/>
      <c r="X146" s="294">
        <v>13</v>
      </c>
      <c r="Y146" s="294">
        <v>1</v>
      </c>
      <c r="Z146" s="294"/>
      <c r="AA146" s="294"/>
      <c r="AB146" s="294"/>
      <c r="AC146" s="294">
        <v>0</v>
      </c>
      <c r="AD146" s="294">
        <v>18</v>
      </c>
      <c r="AE146" s="294">
        <v>390</v>
      </c>
    </row>
    <row r="147" spans="1:31">
      <c r="A147" s="294">
        <v>146</v>
      </c>
      <c r="B147" s="272">
        <v>2</v>
      </c>
      <c r="C147" s="544">
        <v>182</v>
      </c>
      <c r="D147" s="182" t="s">
        <v>801</v>
      </c>
      <c r="E147" s="47"/>
      <c r="F147" s="294">
        <v>1062</v>
      </c>
      <c r="G147" s="294" t="s">
        <v>34</v>
      </c>
      <c r="H147" s="294">
        <v>628</v>
      </c>
      <c r="I147" s="294">
        <v>85</v>
      </c>
      <c r="J147" s="294">
        <v>98</v>
      </c>
      <c r="K147" s="294">
        <v>43</v>
      </c>
      <c r="L147" s="294">
        <v>8</v>
      </c>
      <c r="M147" s="294">
        <v>34</v>
      </c>
      <c r="N147" s="294">
        <v>11</v>
      </c>
      <c r="O147" s="294">
        <v>1</v>
      </c>
      <c r="P147" s="294">
        <v>6</v>
      </c>
      <c r="Q147" s="294">
        <v>1</v>
      </c>
      <c r="R147" s="294">
        <v>43</v>
      </c>
      <c r="S147" s="294"/>
      <c r="T147" s="294">
        <v>3</v>
      </c>
      <c r="U147" s="294">
        <v>7</v>
      </c>
      <c r="V147" s="294">
        <v>3</v>
      </c>
      <c r="W147" s="294"/>
      <c r="X147" s="294">
        <v>20</v>
      </c>
      <c r="Y147" s="294">
        <v>1</v>
      </c>
      <c r="Z147" s="294"/>
      <c r="AA147" s="294"/>
      <c r="AB147" s="294"/>
      <c r="AC147" s="294">
        <v>0</v>
      </c>
      <c r="AD147" s="294">
        <v>12</v>
      </c>
      <c r="AE147" s="294">
        <v>376</v>
      </c>
    </row>
    <row r="148" spans="1:31">
      <c r="A148" s="294">
        <v>147</v>
      </c>
      <c r="B148" s="272">
        <v>2</v>
      </c>
      <c r="C148" s="544">
        <v>182</v>
      </c>
      <c r="D148" s="182" t="s">
        <v>801</v>
      </c>
      <c r="E148" s="47"/>
      <c r="F148" s="294">
        <v>1063</v>
      </c>
      <c r="G148" s="294" t="s">
        <v>33</v>
      </c>
      <c r="H148" s="294">
        <v>629</v>
      </c>
      <c r="I148" s="294">
        <v>47</v>
      </c>
      <c r="J148" s="294">
        <v>29</v>
      </c>
      <c r="K148" s="294">
        <v>47</v>
      </c>
      <c r="L148" s="294">
        <v>7</v>
      </c>
      <c r="M148" s="294">
        <v>150</v>
      </c>
      <c r="N148" s="294">
        <v>26</v>
      </c>
      <c r="O148" s="294">
        <v>0</v>
      </c>
      <c r="P148" s="294">
        <v>4</v>
      </c>
      <c r="Q148" s="294">
        <v>3</v>
      </c>
      <c r="R148" s="294">
        <v>99</v>
      </c>
      <c r="S148" s="294"/>
      <c r="T148" s="294">
        <v>1</v>
      </c>
      <c r="U148" s="294">
        <v>5</v>
      </c>
      <c r="V148" s="294">
        <v>0</v>
      </c>
      <c r="W148" s="294"/>
      <c r="X148" s="294">
        <v>13</v>
      </c>
      <c r="Y148" s="294">
        <v>4</v>
      </c>
      <c r="Z148" s="294"/>
      <c r="AA148" s="294"/>
      <c r="AB148" s="294"/>
      <c r="AC148" s="294">
        <v>0</v>
      </c>
      <c r="AD148" s="294">
        <v>21</v>
      </c>
      <c r="AE148" s="294">
        <v>456</v>
      </c>
    </row>
    <row r="149" spans="1:31">
      <c r="A149" s="294">
        <v>148</v>
      </c>
      <c r="B149" s="272">
        <v>2</v>
      </c>
      <c r="C149" s="544">
        <v>182</v>
      </c>
      <c r="D149" s="182" t="s">
        <v>801</v>
      </c>
      <c r="E149" s="47"/>
      <c r="F149" s="294">
        <v>1064</v>
      </c>
      <c r="G149" s="294" t="s">
        <v>33</v>
      </c>
      <c r="H149" s="294">
        <v>722</v>
      </c>
      <c r="I149" s="294">
        <v>33</v>
      </c>
      <c r="J149" s="294">
        <v>168</v>
      </c>
      <c r="K149" s="294">
        <v>18</v>
      </c>
      <c r="L149" s="294">
        <v>0</v>
      </c>
      <c r="M149" s="294">
        <v>67</v>
      </c>
      <c r="N149" s="294">
        <v>90</v>
      </c>
      <c r="O149" s="294">
        <v>0</v>
      </c>
      <c r="P149" s="294">
        <v>4</v>
      </c>
      <c r="Q149" s="294">
        <v>5</v>
      </c>
      <c r="R149" s="294">
        <v>64</v>
      </c>
      <c r="S149" s="294"/>
      <c r="T149" s="294">
        <v>2</v>
      </c>
      <c r="U149" s="294">
        <v>1</v>
      </c>
      <c r="V149" s="294">
        <v>3</v>
      </c>
      <c r="W149" s="294"/>
      <c r="X149" s="294">
        <v>30</v>
      </c>
      <c r="Y149" s="294">
        <v>1</v>
      </c>
      <c r="Z149" s="294"/>
      <c r="AA149" s="294"/>
      <c r="AB149" s="294"/>
      <c r="AC149" s="294">
        <v>0</v>
      </c>
      <c r="AD149" s="294">
        <v>11</v>
      </c>
      <c r="AE149" s="294">
        <v>497</v>
      </c>
    </row>
    <row r="150" spans="1:31">
      <c r="A150" s="294">
        <v>149</v>
      </c>
      <c r="B150" s="272">
        <v>2</v>
      </c>
      <c r="C150" s="544">
        <v>182</v>
      </c>
      <c r="D150" s="182" t="s">
        <v>801</v>
      </c>
      <c r="E150" s="47"/>
      <c r="F150" s="294">
        <v>1064</v>
      </c>
      <c r="G150" s="294" t="s">
        <v>81</v>
      </c>
      <c r="H150" s="294">
        <v>456</v>
      </c>
      <c r="I150" s="294">
        <v>43</v>
      </c>
      <c r="J150" s="294">
        <v>99</v>
      </c>
      <c r="K150" s="294">
        <v>87</v>
      </c>
      <c r="L150" s="294">
        <v>1</v>
      </c>
      <c r="M150" s="294">
        <v>31</v>
      </c>
      <c r="N150" s="294">
        <v>11</v>
      </c>
      <c r="O150" s="294">
        <v>0</v>
      </c>
      <c r="P150" s="294">
        <v>3</v>
      </c>
      <c r="Q150" s="294">
        <v>0</v>
      </c>
      <c r="R150" s="294">
        <v>51</v>
      </c>
      <c r="S150" s="294"/>
      <c r="T150" s="294">
        <v>0</v>
      </c>
      <c r="U150" s="294">
        <v>11</v>
      </c>
      <c r="V150" s="294">
        <v>3</v>
      </c>
      <c r="W150" s="294"/>
      <c r="X150" s="294">
        <v>3</v>
      </c>
      <c r="Y150" s="294">
        <v>1</v>
      </c>
      <c r="Z150" s="294"/>
      <c r="AA150" s="294"/>
      <c r="AB150" s="294"/>
      <c r="AC150" s="294">
        <v>0</v>
      </c>
      <c r="AD150" s="294">
        <v>10</v>
      </c>
      <c r="AE150" s="294">
        <v>354</v>
      </c>
    </row>
    <row r="151" spans="1:31">
      <c r="A151" s="294">
        <v>150</v>
      </c>
      <c r="B151" s="272">
        <v>2</v>
      </c>
      <c r="C151" s="544">
        <v>182</v>
      </c>
      <c r="D151" s="182" t="s">
        <v>801</v>
      </c>
      <c r="E151" s="47"/>
      <c r="F151" s="294">
        <v>1064</v>
      </c>
      <c r="G151" s="294" t="s">
        <v>379</v>
      </c>
      <c r="H151" s="294">
        <v>455</v>
      </c>
      <c r="I151" s="294">
        <v>63</v>
      </c>
      <c r="J151" s="294">
        <v>86</v>
      </c>
      <c r="K151" s="294">
        <v>88</v>
      </c>
      <c r="L151" s="294">
        <v>3</v>
      </c>
      <c r="M151" s="294">
        <v>33</v>
      </c>
      <c r="N151" s="294">
        <v>10</v>
      </c>
      <c r="O151" s="294">
        <v>1</v>
      </c>
      <c r="P151" s="294">
        <v>1</v>
      </c>
      <c r="Q151" s="294">
        <v>1</v>
      </c>
      <c r="R151" s="294">
        <v>43</v>
      </c>
      <c r="S151" s="294"/>
      <c r="T151" s="294">
        <v>1</v>
      </c>
      <c r="U151" s="294">
        <v>6</v>
      </c>
      <c r="V151" s="294">
        <v>1</v>
      </c>
      <c r="W151" s="294"/>
      <c r="X151" s="294">
        <v>1</v>
      </c>
      <c r="Y151" s="294">
        <v>2</v>
      </c>
      <c r="Z151" s="294"/>
      <c r="AA151" s="294"/>
      <c r="AB151" s="294"/>
      <c r="AC151" s="294">
        <v>0</v>
      </c>
      <c r="AD151" s="294">
        <v>12</v>
      </c>
      <c r="AE151" s="294">
        <v>352</v>
      </c>
    </row>
    <row r="152" spans="1:31">
      <c r="A152" s="294">
        <v>151</v>
      </c>
      <c r="B152" s="272">
        <v>2</v>
      </c>
      <c r="C152" s="544">
        <v>182</v>
      </c>
      <c r="D152" s="182" t="s">
        <v>801</v>
      </c>
      <c r="E152" s="47"/>
      <c r="F152" s="294">
        <v>1064</v>
      </c>
      <c r="G152" s="294" t="s">
        <v>138</v>
      </c>
      <c r="H152" s="294">
        <v>396</v>
      </c>
      <c r="I152" s="294">
        <v>42</v>
      </c>
      <c r="J152" s="294">
        <v>62</v>
      </c>
      <c r="K152" s="294">
        <v>26</v>
      </c>
      <c r="L152" s="294">
        <v>0</v>
      </c>
      <c r="M152" s="294">
        <v>77</v>
      </c>
      <c r="N152" s="294">
        <v>29</v>
      </c>
      <c r="O152" s="294">
        <v>2</v>
      </c>
      <c r="P152" s="294">
        <v>4</v>
      </c>
      <c r="Q152" s="294">
        <v>1</v>
      </c>
      <c r="R152" s="294">
        <v>27</v>
      </c>
      <c r="S152" s="294"/>
      <c r="T152" s="294">
        <v>5</v>
      </c>
      <c r="U152" s="294">
        <v>3</v>
      </c>
      <c r="V152" s="294">
        <v>3</v>
      </c>
      <c r="W152" s="294"/>
      <c r="X152" s="294">
        <v>5</v>
      </c>
      <c r="Y152" s="294">
        <v>0</v>
      </c>
      <c r="Z152" s="294"/>
      <c r="AA152" s="294"/>
      <c r="AB152" s="294"/>
      <c r="AC152" s="294">
        <v>0</v>
      </c>
      <c r="AD152" s="294">
        <v>10</v>
      </c>
      <c r="AE152" s="294">
        <v>296</v>
      </c>
    </row>
    <row r="153" spans="1:31">
      <c r="A153" s="294">
        <v>152</v>
      </c>
      <c r="B153" s="272">
        <v>2</v>
      </c>
      <c r="C153" s="544">
        <v>182</v>
      </c>
      <c r="D153" s="182" t="s">
        <v>801</v>
      </c>
      <c r="E153" s="47"/>
      <c r="F153" s="294">
        <v>1065</v>
      </c>
      <c r="G153" s="294" t="s">
        <v>33</v>
      </c>
      <c r="H153" s="294">
        <v>674</v>
      </c>
      <c r="I153" s="294">
        <v>29</v>
      </c>
      <c r="J153" s="294">
        <v>79</v>
      </c>
      <c r="K153" s="294">
        <v>25</v>
      </c>
      <c r="L153" s="294">
        <v>4</v>
      </c>
      <c r="M153" s="294">
        <v>78</v>
      </c>
      <c r="N153" s="294">
        <v>9</v>
      </c>
      <c r="O153" s="294">
        <v>1</v>
      </c>
      <c r="P153" s="294">
        <v>10</v>
      </c>
      <c r="Q153" s="294">
        <v>1</v>
      </c>
      <c r="R153" s="294">
        <v>79</v>
      </c>
      <c r="S153" s="294"/>
      <c r="T153" s="294">
        <v>1</v>
      </c>
      <c r="U153" s="294">
        <v>16</v>
      </c>
      <c r="V153" s="294">
        <v>1</v>
      </c>
      <c r="W153" s="294"/>
      <c r="X153" s="294">
        <v>28</v>
      </c>
      <c r="Y153" s="294">
        <v>4</v>
      </c>
      <c r="Z153" s="294"/>
      <c r="AA153" s="294"/>
      <c r="AB153" s="294"/>
      <c r="AC153" s="294">
        <v>0</v>
      </c>
      <c r="AD153" s="294">
        <v>14</v>
      </c>
      <c r="AE153" s="294">
        <v>379</v>
      </c>
    </row>
    <row r="154" spans="1:31">
      <c r="A154" s="294">
        <v>153</v>
      </c>
      <c r="B154" s="272">
        <v>2</v>
      </c>
      <c r="C154" s="544">
        <v>182</v>
      </c>
      <c r="D154" s="182" t="s">
        <v>801</v>
      </c>
      <c r="E154" s="47"/>
      <c r="F154" s="294">
        <v>1065</v>
      </c>
      <c r="G154" s="294" t="s">
        <v>34</v>
      </c>
      <c r="H154" s="294">
        <v>673</v>
      </c>
      <c r="I154" s="294">
        <v>43</v>
      </c>
      <c r="J154" s="294">
        <v>119</v>
      </c>
      <c r="K154" s="294">
        <v>22</v>
      </c>
      <c r="L154" s="294">
        <v>2</v>
      </c>
      <c r="M154" s="294">
        <v>81</v>
      </c>
      <c r="N154" s="294">
        <v>13</v>
      </c>
      <c r="O154" s="294">
        <v>0</v>
      </c>
      <c r="P154" s="294">
        <v>10</v>
      </c>
      <c r="Q154" s="294">
        <v>6</v>
      </c>
      <c r="R154" s="294">
        <v>69</v>
      </c>
      <c r="S154" s="294"/>
      <c r="T154" s="294">
        <v>0</v>
      </c>
      <c r="U154" s="294">
        <v>8</v>
      </c>
      <c r="V154" s="294">
        <v>6</v>
      </c>
      <c r="W154" s="294"/>
      <c r="X154" s="294">
        <v>26</v>
      </c>
      <c r="Y154" s="294">
        <v>2</v>
      </c>
      <c r="Z154" s="294"/>
      <c r="AA154" s="294"/>
      <c r="AB154" s="294"/>
      <c r="AC154" s="294">
        <v>0</v>
      </c>
      <c r="AD154" s="294">
        <v>16</v>
      </c>
      <c r="AE154" s="294">
        <v>423</v>
      </c>
    </row>
    <row r="155" spans="1:31">
      <c r="A155" s="294">
        <v>154</v>
      </c>
      <c r="B155" s="272">
        <v>2</v>
      </c>
      <c r="C155" s="544">
        <v>182</v>
      </c>
      <c r="D155" s="182" t="s">
        <v>801</v>
      </c>
      <c r="E155" s="47"/>
      <c r="F155" s="294">
        <v>1065</v>
      </c>
      <c r="G155" s="294" t="s">
        <v>81</v>
      </c>
      <c r="H155" s="294">
        <v>258</v>
      </c>
      <c r="I155" s="294">
        <v>6</v>
      </c>
      <c r="J155" s="294">
        <v>18</v>
      </c>
      <c r="K155" s="294">
        <v>25</v>
      </c>
      <c r="L155" s="294">
        <v>0</v>
      </c>
      <c r="M155" s="294">
        <v>41</v>
      </c>
      <c r="N155" s="294">
        <v>5</v>
      </c>
      <c r="O155" s="294">
        <v>0</v>
      </c>
      <c r="P155" s="294">
        <v>3</v>
      </c>
      <c r="Q155" s="294">
        <v>5</v>
      </c>
      <c r="R155" s="294">
        <v>68</v>
      </c>
      <c r="S155" s="294"/>
      <c r="T155" s="294">
        <v>1</v>
      </c>
      <c r="U155" s="294">
        <v>0</v>
      </c>
      <c r="V155" s="294">
        <v>1</v>
      </c>
      <c r="W155" s="294"/>
      <c r="X155" s="294">
        <v>7</v>
      </c>
      <c r="Y155" s="294">
        <v>0</v>
      </c>
      <c r="Z155" s="294"/>
      <c r="AA155" s="294"/>
      <c r="AB155" s="294"/>
      <c r="AC155" s="294">
        <v>0</v>
      </c>
      <c r="AD155" s="294">
        <v>5</v>
      </c>
      <c r="AE155" s="294">
        <v>185</v>
      </c>
    </row>
    <row r="156" spans="1:31">
      <c r="A156" s="294">
        <v>155</v>
      </c>
      <c r="B156" s="272">
        <v>2</v>
      </c>
      <c r="C156" s="544">
        <v>182</v>
      </c>
      <c r="D156" s="182" t="s">
        <v>801</v>
      </c>
      <c r="E156" s="47"/>
      <c r="F156" s="294">
        <v>1066</v>
      </c>
      <c r="G156" s="294" t="s">
        <v>33</v>
      </c>
      <c r="H156" s="294">
        <v>234</v>
      </c>
      <c r="I156" s="294">
        <v>25</v>
      </c>
      <c r="J156" s="294">
        <v>23</v>
      </c>
      <c r="K156" s="294">
        <v>13</v>
      </c>
      <c r="L156" s="294">
        <v>2</v>
      </c>
      <c r="M156" s="294">
        <v>48</v>
      </c>
      <c r="N156" s="294">
        <v>4</v>
      </c>
      <c r="O156" s="294">
        <v>1</v>
      </c>
      <c r="P156" s="294">
        <v>5</v>
      </c>
      <c r="Q156" s="294">
        <v>0</v>
      </c>
      <c r="R156" s="294">
        <v>28</v>
      </c>
      <c r="S156" s="294"/>
      <c r="T156" s="294">
        <v>0</v>
      </c>
      <c r="U156" s="294">
        <v>1</v>
      </c>
      <c r="V156" s="294">
        <v>0</v>
      </c>
      <c r="W156" s="294"/>
      <c r="X156" s="294">
        <v>4</v>
      </c>
      <c r="Y156" s="294">
        <v>0</v>
      </c>
      <c r="Z156" s="294"/>
      <c r="AA156" s="294"/>
      <c r="AB156" s="294"/>
      <c r="AC156" s="294">
        <v>0</v>
      </c>
      <c r="AD156" s="294">
        <v>5</v>
      </c>
      <c r="AE156" s="294">
        <v>159</v>
      </c>
    </row>
    <row r="157" spans="1:31">
      <c r="A157" s="294">
        <v>156</v>
      </c>
      <c r="B157" s="272">
        <v>2</v>
      </c>
      <c r="C157" s="544">
        <v>182</v>
      </c>
      <c r="D157" s="182" t="s">
        <v>801</v>
      </c>
      <c r="E157" s="47"/>
      <c r="F157" s="294">
        <v>1066</v>
      </c>
      <c r="G157" s="294" t="s">
        <v>81</v>
      </c>
      <c r="H157" s="294">
        <v>693</v>
      </c>
      <c r="I157" s="294">
        <v>34</v>
      </c>
      <c r="J157" s="294">
        <v>117</v>
      </c>
      <c r="K157" s="294">
        <v>41</v>
      </c>
      <c r="L157" s="294">
        <v>3</v>
      </c>
      <c r="M157" s="294">
        <v>188</v>
      </c>
      <c r="N157" s="294">
        <v>6</v>
      </c>
      <c r="O157" s="294">
        <v>0</v>
      </c>
      <c r="P157" s="294">
        <v>9</v>
      </c>
      <c r="Q157" s="294">
        <v>1</v>
      </c>
      <c r="R157" s="294">
        <v>30</v>
      </c>
      <c r="S157" s="294"/>
      <c r="T157" s="294">
        <v>1</v>
      </c>
      <c r="U157" s="294">
        <v>2</v>
      </c>
      <c r="V157" s="294">
        <v>2</v>
      </c>
      <c r="W157" s="294"/>
      <c r="X157" s="294">
        <v>14</v>
      </c>
      <c r="Y157" s="294">
        <v>1</v>
      </c>
      <c r="Z157" s="294"/>
      <c r="AA157" s="294"/>
      <c r="AB157" s="294"/>
      <c r="AC157" s="294">
        <v>0</v>
      </c>
      <c r="AD157" s="294">
        <v>10</v>
      </c>
      <c r="AE157" s="294">
        <v>459</v>
      </c>
    </row>
    <row r="158" spans="1:31">
      <c r="A158" s="294">
        <v>157</v>
      </c>
      <c r="B158" s="272">
        <v>2</v>
      </c>
      <c r="C158" s="544">
        <v>182</v>
      </c>
      <c r="D158" s="182" t="s">
        <v>801</v>
      </c>
      <c r="E158" s="47"/>
      <c r="F158" s="294">
        <v>1067</v>
      </c>
      <c r="G158" s="294" t="s">
        <v>33</v>
      </c>
      <c r="H158" s="294">
        <v>435</v>
      </c>
      <c r="I158" s="294">
        <v>81</v>
      </c>
      <c r="J158" s="294">
        <v>19</v>
      </c>
      <c r="K158" s="294">
        <v>39</v>
      </c>
      <c r="L158" s="294">
        <v>1</v>
      </c>
      <c r="M158" s="294">
        <v>119</v>
      </c>
      <c r="N158" s="294">
        <v>9</v>
      </c>
      <c r="O158" s="294">
        <v>2</v>
      </c>
      <c r="P158" s="294">
        <v>3</v>
      </c>
      <c r="Q158" s="294">
        <v>2</v>
      </c>
      <c r="R158" s="294">
        <v>22</v>
      </c>
      <c r="S158" s="294"/>
      <c r="T158" s="294">
        <v>0</v>
      </c>
      <c r="U158" s="294">
        <v>1</v>
      </c>
      <c r="V158" s="294">
        <v>2</v>
      </c>
      <c r="W158" s="294"/>
      <c r="X158" s="294">
        <v>6</v>
      </c>
      <c r="Y158" s="294">
        <v>0</v>
      </c>
      <c r="Z158" s="294"/>
      <c r="AA158" s="294"/>
      <c r="AB158" s="294"/>
      <c r="AC158" s="294">
        <v>0</v>
      </c>
      <c r="AD158" s="294">
        <v>6</v>
      </c>
      <c r="AE158" s="294">
        <v>312</v>
      </c>
    </row>
    <row r="159" spans="1:31">
      <c r="A159" s="294">
        <v>158</v>
      </c>
      <c r="B159" s="272">
        <v>2</v>
      </c>
      <c r="C159" s="544">
        <v>182</v>
      </c>
      <c r="D159" s="182" t="s">
        <v>801</v>
      </c>
      <c r="E159" s="47"/>
      <c r="F159" s="294">
        <v>1067</v>
      </c>
      <c r="G159" s="294" t="s">
        <v>34</v>
      </c>
      <c r="H159" s="294">
        <v>434</v>
      </c>
      <c r="I159" s="294">
        <v>96</v>
      </c>
      <c r="J159" s="294">
        <v>19</v>
      </c>
      <c r="K159" s="294">
        <v>47</v>
      </c>
      <c r="L159" s="294">
        <v>3</v>
      </c>
      <c r="M159" s="294">
        <v>98</v>
      </c>
      <c r="N159" s="294">
        <v>6</v>
      </c>
      <c r="O159" s="294">
        <v>4</v>
      </c>
      <c r="P159" s="294">
        <v>0</v>
      </c>
      <c r="Q159" s="294">
        <v>1</v>
      </c>
      <c r="R159" s="294">
        <v>28</v>
      </c>
      <c r="S159" s="294"/>
      <c r="T159" s="294">
        <v>0</v>
      </c>
      <c r="U159" s="294">
        <v>3</v>
      </c>
      <c r="V159" s="294">
        <v>0</v>
      </c>
      <c r="W159" s="294"/>
      <c r="X159" s="294">
        <v>8</v>
      </c>
      <c r="Y159" s="294">
        <v>0</v>
      </c>
      <c r="Z159" s="294"/>
      <c r="AA159" s="294"/>
      <c r="AB159" s="294"/>
      <c r="AC159" s="294">
        <v>0</v>
      </c>
      <c r="AD159" s="294">
        <v>10</v>
      </c>
      <c r="AE159" s="294">
        <v>323</v>
      </c>
    </row>
    <row r="160" spans="1:31">
      <c r="A160" s="294">
        <v>159</v>
      </c>
      <c r="B160" s="272">
        <v>2</v>
      </c>
      <c r="C160" s="544">
        <v>182</v>
      </c>
      <c r="D160" s="182" t="s">
        <v>801</v>
      </c>
      <c r="E160" s="47"/>
      <c r="F160" s="294">
        <v>1068</v>
      </c>
      <c r="G160" s="294" t="s">
        <v>33</v>
      </c>
      <c r="H160" s="294">
        <v>572</v>
      </c>
      <c r="I160" s="294">
        <v>12</v>
      </c>
      <c r="J160" s="294">
        <v>39</v>
      </c>
      <c r="K160" s="294">
        <v>39</v>
      </c>
      <c r="L160" s="294">
        <v>1</v>
      </c>
      <c r="M160" s="294">
        <v>51</v>
      </c>
      <c r="N160" s="294">
        <v>34</v>
      </c>
      <c r="O160" s="294">
        <v>1</v>
      </c>
      <c r="P160" s="294">
        <v>5</v>
      </c>
      <c r="Q160" s="294">
        <v>1</v>
      </c>
      <c r="R160" s="294">
        <v>72</v>
      </c>
      <c r="S160" s="294"/>
      <c r="T160" s="294">
        <v>0</v>
      </c>
      <c r="U160" s="294">
        <v>7</v>
      </c>
      <c r="V160" s="294">
        <v>0</v>
      </c>
      <c r="W160" s="294"/>
      <c r="X160" s="294">
        <v>19</v>
      </c>
      <c r="Y160" s="294">
        <v>2</v>
      </c>
      <c r="Z160" s="294"/>
      <c r="AA160" s="294"/>
      <c r="AB160" s="294"/>
      <c r="AC160" s="294">
        <v>0</v>
      </c>
      <c r="AD160" s="294">
        <v>11</v>
      </c>
      <c r="AE160" s="294">
        <v>294</v>
      </c>
    </row>
    <row r="161" spans="1:31">
      <c r="A161" s="294">
        <v>160</v>
      </c>
      <c r="B161" s="272">
        <v>2</v>
      </c>
      <c r="C161" s="544">
        <v>182</v>
      </c>
      <c r="D161" s="182" t="s">
        <v>801</v>
      </c>
      <c r="E161" s="47"/>
      <c r="F161" s="294">
        <v>1068</v>
      </c>
      <c r="G161" s="294" t="s">
        <v>34</v>
      </c>
      <c r="H161" s="294">
        <v>571</v>
      </c>
      <c r="I161" s="294">
        <v>22</v>
      </c>
      <c r="J161" s="294">
        <v>41</v>
      </c>
      <c r="K161" s="294">
        <v>37</v>
      </c>
      <c r="L161" s="294">
        <v>3</v>
      </c>
      <c r="M161" s="294">
        <v>56</v>
      </c>
      <c r="N161" s="294">
        <v>40</v>
      </c>
      <c r="O161" s="294">
        <v>1</v>
      </c>
      <c r="P161" s="294">
        <v>3</v>
      </c>
      <c r="Q161" s="294">
        <v>0</v>
      </c>
      <c r="R161" s="294">
        <v>68</v>
      </c>
      <c r="S161" s="294"/>
      <c r="T161" s="294">
        <v>1</v>
      </c>
      <c r="U161" s="294">
        <v>4</v>
      </c>
      <c r="V161" s="294">
        <v>1</v>
      </c>
      <c r="W161" s="294"/>
      <c r="X161" s="294">
        <v>18</v>
      </c>
      <c r="Y161" s="294">
        <v>1</v>
      </c>
      <c r="Z161" s="294"/>
      <c r="AA161" s="294"/>
      <c r="AB161" s="294"/>
      <c r="AC161" s="294">
        <v>0</v>
      </c>
      <c r="AD161" s="294">
        <v>8</v>
      </c>
      <c r="AE161" s="294">
        <v>304</v>
      </c>
    </row>
    <row r="162" spans="1:31">
      <c r="A162" s="294">
        <v>161</v>
      </c>
      <c r="B162" s="272">
        <v>2</v>
      </c>
      <c r="C162" s="544">
        <v>182</v>
      </c>
      <c r="D162" s="182" t="s">
        <v>801</v>
      </c>
      <c r="E162" s="47"/>
      <c r="F162" s="294">
        <v>1069</v>
      </c>
      <c r="G162" s="294" t="s">
        <v>33</v>
      </c>
      <c r="H162" s="294">
        <v>626</v>
      </c>
      <c r="I162" s="294">
        <v>29</v>
      </c>
      <c r="J162" s="294">
        <v>48</v>
      </c>
      <c r="K162" s="294">
        <v>33</v>
      </c>
      <c r="L162" s="294">
        <v>2</v>
      </c>
      <c r="M162" s="294">
        <v>87</v>
      </c>
      <c r="N162" s="294">
        <v>10</v>
      </c>
      <c r="O162" s="294">
        <v>0</v>
      </c>
      <c r="P162" s="294">
        <v>5</v>
      </c>
      <c r="Q162" s="294">
        <v>1</v>
      </c>
      <c r="R162" s="294">
        <v>51</v>
      </c>
      <c r="S162" s="294"/>
      <c r="T162" s="294">
        <v>0</v>
      </c>
      <c r="U162" s="294">
        <v>7</v>
      </c>
      <c r="V162" s="294">
        <v>0</v>
      </c>
      <c r="W162" s="294"/>
      <c r="X162" s="294">
        <v>25</v>
      </c>
      <c r="Y162" s="294">
        <v>2</v>
      </c>
      <c r="Z162" s="294"/>
      <c r="AA162" s="294"/>
      <c r="AB162" s="294"/>
      <c r="AC162" s="294">
        <v>0</v>
      </c>
      <c r="AD162" s="294">
        <v>7</v>
      </c>
      <c r="AE162" s="294">
        <v>307</v>
      </c>
    </row>
    <row r="163" spans="1:31">
      <c r="A163" s="294">
        <v>162</v>
      </c>
      <c r="B163" s="272">
        <v>2</v>
      </c>
      <c r="C163" s="544">
        <v>182</v>
      </c>
      <c r="D163" s="182" t="s">
        <v>801</v>
      </c>
      <c r="E163" s="47"/>
      <c r="F163" s="294">
        <v>1069</v>
      </c>
      <c r="G163" s="294" t="s">
        <v>34</v>
      </c>
      <c r="H163" s="294">
        <v>626</v>
      </c>
      <c r="I163" s="294">
        <v>25</v>
      </c>
      <c r="J163" s="294">
        <v>48</v>
      </c>
      <c r="K163" s="294">
        <v>51</v>
      </c>
      <c r="L163" s="294">
        <v>2</v>
      </c>
      <c r="M163" s="294">
        <v>59</v>
      </c>
      <c r="N163" s="294">
        <v>9</v>
      </c>
      <c r="O163" s="294">
        <v>3</v>
      </c>
      <c r="P163" s="294">
        <v>7</v>
      </c>
      <c r="Q163" s="294">
        <v>1</v>
      </c>
      <c r="R163" s="294">
        <v>55</v>
      </c>
      <c r="S163" s="294"/>
      <c r="T163" s="294">
        <v>0</v>
      </c>
      <c r="U163" s="294">
        <v>7</v>
      </c>
      <c r="V163" s="294">
        <v>2</v>
      </c>
      <c r="W163" s="294"/>
      <c r="X163" s="294">
        <v>18</v>
      </c>
      <c r="Y163" s="294">
        <v>1</v>
      </c>
      <c r="Z163" s="294"/>
      <c r="AA163" s="294"/>
      <c r="AB163" s="294"/>
      <c r="AC163" s="294">
        <v>0</v>
      </c>
      <c r="AD163" s="294">
        <v>9</v>
      </c>
      <c r="AE163" s="294">
        <v>297</v>
      </c>
    </row>
    <row r="164" spans="1:31">
      <c r="A164" s="294">
        <v>163</v>
      </c>
      <c r="B164" s="272">
        <v>2</v>
      </c>
      <c r="C164" s="544">
        <v>182</v>
      </c>
      <c r="D164" s="182" t="s">
        <v>801</v>
      </c>
      <c r="E164" s="47"/>
      <c r="F164" s="294">
        <v>1069</v>
      </c>
      <c r="G164" s="294" t="s">
        <v>35</v>
      </c>
      <c r="H164" s="294">
        <v>626</v>
      </c>
      <c r="I164" s="294">
        <v>26</v>
      </c>
      <c r="J164" s="294">
        <v>47</v>
      </c>
      <c r="K164" s="294">
        <v>28</v>
      </c>
      <c r="L164" s="294">
        <v>1</v>
      </c>
      <c r="M164" s="294">
        <v>61</v>
      </c>
      <c r="N164" s="294">
        <v>10</v>
      </c>
      <c r="O164" s="294">
        <v>1</v>
      </c>
      <c r="P164" s="294">
        <v>10</v>
      </c>
      <c r="Q164" s="294">
        <v>0</v>
      </c>
      <c r="R164" s="294">
        <v>48</v>
      </c>
      <c r="S164" s="294"/>
      <c r="T164" s="294">
        <v>3</v>
      </c>
      <c r="U164" s="294">
        <v>5</v>
      </c>
      <c r="V164" s="294">
        <v>0</v>
      </c>
      <c r="W164" s="294"/>
      <c r="X164" s="294">
        <v>17</v>
      </c>
      <c r="Y164" s="294">
        <v>1</v>
      </c>
      <c r="Z164" s="294"/>
      <c r="AA164" s="294"/>
      <c r="AB164" s="294"/>
      <c r="AC164" s="294">
        <v>0</v>
      </c>
      <c r="AD164" s="294">
        <v>8</v>
      </c>
      <c r="AE164" s="294">
        <v>266</v>
      </c>
    </row>
    <row r="165" spans="1:31">
      <c r="A165" s="294">
        <v>164</v>
      </c>
      <c r="B165" s="272">
        <v>2</v>
      </c>
      <c r="C165" s="544">
        <v>182</v>
      </c>
      <c r="D165" s="182" t="s">
        <v>801</v>
      </c>
      <c r="E165" s="47"/>
      <c r="F165" s="294">
        <v>1069</v>
      </c>
      <c r="G165" s="294" t="s">
        <v>199</v>
      </c>
      <c r="H165" s="294">
        <v>625</v>
      </c>
      <c r="I165" s="294">
        <v>20</v>
      </c>
      <c r="J165" s="294">
        <v>43</v>
      </c>
      <c r="K165" s="294">
        <v>37</v>
      </c>
      <c r="L165" s="294">
        <v>4</v>
      </c>
      <c r="M165" s="294">
        <v>92</v>
      </c>
      <c r="N165" s="294">
        <v>5</v>
      </c>
      <c r="O165" s="294">
        <v>0</v>
      </c>
      <c r="P165" s="294">
        <v>6</v>
      </c>
      <c r="Q165" s="294">
        <v>2</v>
      </c>
      <c r="R165" s="294">
        <v>56</v>
      </c>
      <c r="S165" s="294"/>
      <c r="T165" s="294">
        <v>1</v>
      </c>
      <c r="U165" s="294">
        <v>8</v>
      </c>
      <c r="V165" s="294">
        <v>1</v>
      </c>
      <c r="W165" s="294"/>
      <c r="X165" s="294">
        <v>10</v>
      </c>
      <c r="Y165" s="294">
        <v>3</v>
      </c>
      <c r="Z165" s="294"/>
      <c r="AA165" s="294"/>
      <c r="AB165" s="294"/>
      <c r="AC165" s="294">
        <v>0</v>
      </c>
      <c r="AD165" s="294">
        <v>16</v>
      </c>
      <c r="AE165" s="294">
        <v>304</v>
      </c>
    </row>
    <row r="166" spans="1:31">
      <c r="A166" s="294">
        <v>165</v>
      </c>
      <c r="B166" s="272">
        <v>2</v>
      </c>
      <c r="C166" s="544">
        <v>182</v>
      </c>
      <c r="D166" s="182" t="s">
        <v>801</v>
      </c>
      <c r="E166" s="47"/>
      <c r="F166" s="294">
        <v>1069</v>
      </c>
      <c r="G166" s="294" t="s">
        <v>337</v>
      </c>
      <c r="H166" s="294">
        <v>625</v>
      </c>
      <c r="I166" s="294">
        <v>22</v>
      </c>
      <c r="J166" s="294">
        <v>45</v>
      </c>
      <c r="K166" s="294">
        <v>30</v>
      </c>
      <c r="L166" s="294">
        <v>4</v>
      </c>
      <c r="M166" s="294">
        <v>91</v>
      </c>
      <c r="N166" s="294">
        <v>12</v>
      </c>
      <c r="O166" s="294">
        <v>2</v>
      </c>
      <c r="P166" s="294">
        <v>10</v>
      </c>
      <c r="Q166" s="294">
        <v>0</v>
      </c>
      <c r="R166" s="294">
        <v>66</v>
      </c>
      <c r="S166" s="294"/>
      <c r="T166" s="294">
        <v>2</v>
      </c>
      <c r="U166" s="294">
        <v>3</v>
      </c>
      <c r="V166" s="294">
        <v>3</v>
      </c>
      <c r="W166" s="294"/>
      <c r="X166" s="294">
        <v>21</v>
      </c>
      <c r="Y166" s="294">
        <v>0</v>
      </c>
      <c r="Z166" s="294"/>
      <c r="AA166" s="294"/>
      <c r="AB166" s="294"/>
      <c r="AC166" s="294">
        <v>0</v>
      </c>
      <c r="AD166" s="294">
        <v>5</v>
      </c>
      <c r="AE166" s="294">
        <v>316</v>
      </c>
    </row>
    <row r="167" spans="1:31">
      <c r="A167" s="294">
        <v>166</v>
      </c>
      <c r="B167" s="272">
        <v>2</v>
      </c>
      <c r="C167" s="544">
        <v>182</v>
      </c>
      <c r="D167" s="182" t="s">
        <v>801</v>
      </c>
      <c r="E167" s="47"/>
      <c r="F167" s="294">
        <v>1070</v>
      </c>
      <c r="G167" s="294" t="s">
        <v>33</v>
      </c>
      <c r="H167" s="294">
        <v>563</v>
      </c>
      <c r="I167" s="294">
        <v>50</v>
      </c>
      <c r="J167" s="294">
        <v>100</v>
      </c>
      <c r="K167" s="294">
        <v>98</v>
      </c>
      <c r="L167" s="294">
        <v>0</v>
      </c>
      <c r="M167" s="294">
        <v>68</v>
      </c>
      <c r="N167" s="294">
        <v>24</v>
      </c>
      <c r="O167" s="294">
        <v>1</v>
      </c>
      <c r="P167" s="294">
        <v>3</v>
      </c>
      <c r="Q167" s="294">
        <v>2</v>
      </c>
      <c r="R167" s="294">
        <v>68</v>
      </c>
      <c r="S167" s="294"/>
      <c r="T167" s="294">
        <v>1</v>
      </c>
      <c r="U167" s="294">
        <v>6</v>
      </c>
      <c r="V167" s="294">
        <v>2</v>
      </c>
      <c r="W167" s="294"/>
      <c r="X167" s="294">
        <v>10</v>
      </c>
      <c r="Y167" s="294">
        <v>1</v>
      </c>
      <c r="Z167" s="294"/>
      <c r="AA167" s="294"/>
      <c r="AB167" s="294"/>
      <c r="AC167" s="294">
        <v>0</v>
      </c>
      <c r="AD167" s="294">
        <v>14</v>
      </c>
      <c r="AE167" s="294">
        <v>448</v>
      </c>
    </row>
    <row r="168" spans="1:31">
      <c r="A168" s="294">
        <v>167</v>
      </c>
      <c r="B168" s="272">
        <v>2</v>
      </c>
      <c r="C168" s="544">
        <v>182</v>
      </c>
      <c r="D168" s="182" t="s">
        <v>801</v>
      </c>
      <c r="E168" s="47"/>
      <c r="F168" s="294">
        <v>1070</v>
      </c>
      <c r="G168" s="294" t="s">
        <v>81</v>
      </c>
      <c r="H168" s="294">
        <v>380</v>
      </c>
      <c r="I168" s="294">
        <v>15</v>
      </c>
      <c r="J168" s="294">
        <v>67</v>
      </c>
      <c r="K168" s="294">
        <v>15</v>
      </c>
      <c r="L168" s="294">
        <v>1</v>
      </c>
      <c r="M168" s="294">
        <v>76</v>
      </c>
      <c r="N168" s="294">
        <v>5</v>
      </c>
      <c r="O168" s="294">
        <v>1</v>
      </c>
      <c r="P168" s="294">
        <v>6</v>
      </c>
      <c r="Q168" s="294">
        <v>1</v>
      </c>
      <c r="R168" s="294">
        <v>63</v>
      </c>
      <c r="S168" s="294"/>
      <c r="T168" s="294">
        <v>0</v>
      </c>
      <c r="U168" s="294">
        <v>2</v>
      </c>
      <c r="V168" s="294">
        <v>1</v>
      </c>
      <c r="W168" s="294"/>
      <c r="X168" s="294">
        <v>1</v>
      </c>
      <c r="Y168" s="294">
        <v>0</v>
      </c>
      <c r="Z168" s="294"/>
      <c r="AA168" s="294"/>
      <c r="AB168" s="294"/>
      <c r="AC168" s="294">
        <v>0</v>
      </c>
      <c r="AD168" s="294">
        <v>7</v>
      </c>
      <c r="AE168" s="294">
        <v>261</v>
      </c>
    </row>
    <row r="169" spans="1:31">
      <c r="A169" s="294">
        <v>168</v>
      </c>
      <c r="B169" s="272">
        <v>2</v>
      </c>
      <c r="C169" s="544">
        <v>182</v>
      </c>
      <c r="D169" s="182" t="s">
        <v>801</v>
      </c>
      <c r="E169" s="47"/>
      <c r="F169" s="294">
        <v>1070</v>
      </c>
      <c r="G169" s="294" t="s">
        <v>379</v>
      </c>
      <c r="H169" s="294">
        <v>380</v>
      </c>
      <c r="I169" s="294">
        <v>20</v>
      </c>
      <c r="J169" s="294">
        <v>63</v>
      </c>
      <c r="K169" s="294">
        <v>7</v>
      </c>
      <c r="L169" s="294">
        <v>7</v>
      </c>
      <c r="M169" s="294">
        <v>86</v>
      </c>
      <c r="N169" s="294">
        <v>3</v>
      </c>
      <c r="O169" s="294">
        <v>0</v>
      </c>
      <c r="P169" s="294">
        <v>2</v>
      </c>
      <c r="Q169" s="294">
        <v>3</v>
      </c>
      <c r="R169" s="294">
        <v>43</v>
      </c>
      <c r="S169" s="294"/>
      <c r="T169" s="294">
        <v>0</v>
      </c>
      <c r="U169" s="294">
        <v>1</v>
      </c>
      <c r="V169" s="294">
        <v>0</v>
      </c>
      <c r="W169" s="294"/>
      <c r="X169" s="294">
        <v>5</v>
      </c>
      <c r="Y169" s="294">
        <v>0</v>
      </c>
      <c r="Z169" s="294"/>
      <c r="AA169" s="294"/>
      <c r="AB169" s="294"/>
      <c r="AC169" s="294">
        <v>0</v>
      </c>
      <c r="AD169" s="294">
        <v>9</v>
      </c>
      <c r="AE169" s="294">
        <v>249</v>
      </c>
    </row>
    <row r="170" spans="1:31">
      <c r="A170" s="294">
        <v>169</v>
      </c>
      <c r="B170" s="272">
        <v>2</v>
      </c>
      <c r="C170" s="544">
        <v>182</v>
      </c>
      <c r="D170" s="182" t="s">
        <v>801</v>
      </c>
      <c r="E170" s="47"/>
      <c r="F170" s="294">
        <v>1071</v>
      </c>
      <c r="G170" s="294" t="s">
        <v>33</v>
      </c>
      <c r="H170" s="294">
        <v>565</v>
      </c>
      <c r="I170" s="294">
        <v>43</v>
      </c>
      <c r="J170" s="294">
        <v>85</v>
      </c>
      <c r="K170" s="294">
        <v>65</v>
      </c>
      <c r="L170" s="294">
        <v>10</v>
      </c>
      <c r="M170" s="294">
        <v>89</v>
      </c>
      <c r="N170" s="294">
        <v>3</v>
      </c>
      <c r="O170" s="294">
        <v>2</v>
      </c>
      <c r="P170" s="294">
        <v>2</v>
      </c>
      <c r="Q170" s="294">
        <v>0</v>
      </c>
      <c r="R170" s="294">
        <v>52</v>
      </c>
      <c r="S170" s="294"/>
      <c r="T170" s="294">
        <v>2</v>
      </c>
      <c r="U170" s="294">
        <v>11</v>
      </c>
      <c r="V170" s="294">
        <v>0</v>
      </c>
      <c r="W170" s="294"/>
      <c r="X170" s="294">
        <v>4</v>
      </c>
      <c r="Y170" s="294">
        <v>3</v>
      </c>
      <c r="Z170" s="294"/>
      <c r="AA170" s="294"/>
      <c r="AB170" s="294"/>
      <c r="AC170" s="294">
        <v>0</v>
      </c>
      <c r="AD170" s="294">
        <v>17</v>
      </c>
      <c r="AE170" s="294">
        <v>388</v>
      </c>
    </row>
    <row r="171" spans="1:31">
      <c r="A171" s="294">
        <v>170</v>
      </c>
      <c r="B171" s="272">
        <v>2</v>
      </c>
      <c r="C171" s="544">
        <v>182</v>
      </c>
      <c r="D171" s="182" t="s">
        <v>801</v>
      </c>
      <c r="E171" s="47"/>
      <c r="F171" s="294">
        <v>1072</v>
      </c>
      <c r="G171" s="294" t="s">
        <v>33</v>
      </c>
      <c r="H171" s="294">
        <v>530</v>
      </c>
      <c r="I171" s="294">
        <v>26</v>
      </c>
      <c r="J171" s="294">
        <v>91</v>
      </c>
      <c r="K171" s="294">
        <v>39</v>
      </c>
      <c r="L171" s="294">
        <v>3</v>
      </c>
      <c r="M171" s="294">
        <v>61</v>
      </c>
      <c r="N171" s="294">
        <v>6</v>
      </c>
      <c r="O171" s="294">
        <v>3</v>
      </c>
      <c r="P171" s="294">
        <v>6</v>
      </c>
      <c r="Q171" s="294">
        <v>3</v>
      </c>
      <c r="R171" s="294">
        <v>58</v>
      </c>
      <c r="S171" s="294"/>
      <c r="T171" s="294">
        <v>4</v>
      </c>
      <c r="U171" s="294">
        <v>5</v>
      </c>
      <c r="V171" s="294">
        <v>2</v>
      </c>
      <c r="W171" s="294"/>
      <c r="X171" s="294">
        <v>13</v>
      </c>
      <c r="Y171" s="294">
        <v>1</v>
      </c>
      <c r="Z171" s="294"/>
      <c r="AA171" s="294"/>
      <c r="AB171" s="294"/>
      <c r="AC171" s="294">
        <v>1</v>
      </c>
      <c r="AD171" s="294">
        <v>16</v>
      </c>
      <c r="AE171" s="294">
        <v>338</v>
      </c>
    </row>
    <row r="172" spans="1:31">
      <c r="A172" s="294">
        <v>171</v>
      </c>
      <c r="B172" s="272">
        <v>2</v>
      </c>
      <c r="C172" s="544">
        <v>182</v>
      </c>
      <c r="D172" s="182" t="s">
        <v>801</v>
      </c>
      <c r="E172" s="47"/>
      <c r="F172" s="294">
        <v>1072</v>
      </c>
      <c r="G172" s="294" t="s">
        <v>34</v>
      </c>
      <c r="H172" s="294">
        <v>530</v>
      </c>
      <c r="I172" s="294">
        <v>26</v>
      </c>
      <c r="J172" s="294">
        <v>96</v>
      </c>
      <c r="K172" s="294">
        <v>26</v>
      </c>
      <c r="L172" s="294">
        <v>7</v>
      </c>
      <c r="M172" s="294">
        <v>46</v>
      </c>
      <c r="N172" s="294">
        <v>22</v>
      </c>
      <c r="O172" s="294">
        <v>1</v>
      </c>
      <c r="P172" s="294">
        <v>3</v>
      </c>
      <c r="Q172" s="294">
        <v>1</v>
      </c>
      <c r="R172" s="294">
        <v>56</v>
      </c>
      <c r="S172" s="294"/>
      <c r="T172" s="294">
        <v>0</v>
      </c>
      <c r="U172" s="294">
        <v>3</v>
      </c>
      <c r="V172" s="294">
        <v>3</v>
      </c>
      <c r="W172" s="294"/>
      <c r="X172" s="294">
        <v>12</v>
      </c>
      <c r="Y172" s="294">
        <v>0</v>
      </c>
      <c r="Z172" s="294"/>
      <c r="AA172" s="294"/>
      <c r="AB172" s="294"/>
      <c r="AC172" s="294">
        <v>0</v>
      </c>
      <c r="AD172" s="294">
        <v>10</v>
      </c>
      <c r="AE172" s="294">
        <v>312</v>
      </c>
    </row>
    <row r="173" spans="1:31">
      <c r="A173" s="294">
        <v>172</v>
      </c>
      <c r="B173" s="272">
        <v>2</v>
      </c>
      <c r="C173" s="544">
        <v>182</v>
      </c>
      <c r="D173" s="182" t="s">
        <v>801</v>
      </c>
      <c r="E173" s="47"/>
      <c r="F173" s="294">
        <v>1072</v>
      </c>
      <c r="G173" s="294" t="s">
        <v>35</v>
      </c>
      <c r="H173" s="294">
        <v>530</v>
      </c>
      <c r="I173" s="294">
        <v>27</v>
      </c>
      <c r="J173" s="294">
        <v>73</v>
      </c>
      <c r="K173" s="294">
        <v>44</v>
      </c>
      <c r="L173" s="294">
        <v>6</v>
      </c>
      <c r="M173" s="294">
        <v>44</v>
      </c>
      <c r="N173" s="294">
        <v>10</v>
      </c>
      <c r="O173" s="294">
        <v>0</v>
      </c>
      <c r="P173" s="294">
        <v>4</v>
      </c>
      <c r="Q173" s="294">
        <v>1</v>
      </c>
      <c r="R173" s="294">
        <v>61</v>
      </c>
      <c r="S173" s="294"/>
      <c r="T173" s="294">
        <v>0</v>
      </c>
      <c r="U173" s="294">
        <v>3</v>
      </c>
      <c r="V173" s="294">
        <v>2</v>
      </c>
      <c r="W173" s="294"/>
      <c r="X173" s="294">
        <v>6</v>
      </c>
      <c r="Y173" s="294">
        <v>2</v>
      </c>
      <c r="Z173" s="294"/>
      <c r="AA173" s="294"/>
      <c r="AB173" s="294"/>
      <c r="AC173" s="294">
        <v>0</v>
      </c>
      <c r="AD173" s="294">
        <v>8</v>
      </c>
      <c r="AE173" s="294">
        <v>291</v>
      </c>
    </row>
    <row r="174" spans="1:31">
      <c r="A174" s="294">
        <v>173</v>
      </c>
      <c r="B174" s="272">
        <v>2</v>
      </c>
      <c r="C174" s="544">
        <v>182</v>
      </c>
      <c r="D174" s="182" t="s">
        <v>801</v>
      </c>
      <c r="E174" s="47"/>
      <c r="F174" s="294">
        <v>1073</v>
      </c>
      <c r="G174" s="294" t="s">
        <v>33</v>
      </c>
      <c r="H174" s="294">
        <v>494</v>
      </c>
      <c r="I174" s="294">
        <v>52</v>
      </c>
      <c r="J174" s="294">
        <v>60</v>
      </c>
      <c r="K174" s="294">
        <v>53</v>
      </c>
      <c r="L174" s="294">
        <v>1</v>
      </c>
      <c r="M174" s="294">
        <v>71</v>
      </c>
      <c r="N174" s="294">
        <v>6</v>
      </c>
      <c r="O174" s="294">
        <v>1</v>
      </c>
      <c r="P174" s="294">
        <v>4</v>
      </c>
      <c r="Q174" s="294">
        <v>3</v>
      </c>
      <c r="R174" s="294">
        <v>43</v>
      </c>
      <c r="S174" s="294"/>
      <c r="T174" s="294">
        <v>0</v>
      </c>
      <c r="U174" s="294">
        <v>5</v>
      </c>
      <c r="V174" s="294">
        <v>3</v>
      </c>
      <c r="W174" s="294"/>
      <c r="X174" s="294">
        <v>27</v>
      </c>
      <c r="Y174" s="294">
        <v>1</v>
      </c>
      <c r="Z174" s="294"/>
      <c r="AA174" s="294"/>
      <c r="AB174" s="294"/>
      <c r="AC174" s="294">
        <v>0</v>
      </c>
      <c r="AD174" s="294">
        <v>12</v>
      </c>
      <c r="AE174" s="294">
        <v>342</v>
      </c>
    </row>
    <row r="175" spans="1:31">
      <c r="A175" s="294">
        <v>174</v>
      </c>
      <c r="B175" s="272">
        <v>2</v>
      </c>
      <c r="C175" s="544">
        <v>182</v>
      </c>
      <c r="D175" s="182" t="s">
        <v>801</v>
      </c>
      <c r="E175" s="47"/>
      <c r="F175" s="294">
        <v>1073</v>
      </c>
      <c r="G175" s="294" t="s">
        <v>34</v>
      </c>
      <c r="H175" s="294">
        <v>493</v>
      </c>
      <c r="I175" s="294">
        <v>50</v>
      </c>
      <c r="J175" s="294">
        <v>74</v>
      </c>
      <c r="K175" s="294">
        <v>73</v>
      </c>
      <c r="L175" s="294">
        <v>1</v>
      </c>
      <c r="M175" s="294">
        <v>47</v>
      </c>
      <c r="N175" s="294">
        <v>4</v>
      </c>
      <c r="O175" s="294">
        <v>0</v>
      </c>
      <c r="P175" s="294">
        <v>5</v>
      </c>
      <c r="Q175" s="294">
        <v>2</v>
      </c>
      <c r="R175" s="294">
        <v>60</v>
      </c>
      <c r="S175" s="294"/>
      <c r="T175" s="294">
        <v>1</v>
      </c>
      <c r="U175" s="294">
        <v>10</v>
      </c>
      <c r="V175" s="294">
        <v>2</v>
      </c>
      <c r="W175" s="294"/>
      <c r="X175" s="294">
        <v>17</v>
      </c>
      <c r="Y175" s="294">
        <v>1</v>
      </c>
      <c r="Z175" s="294"/>
      <c r="AA175" s="294"/>
      <c r="AB175" s="294"/>
      <c r="AC175" s="294">
        <v>0</v>
      </c>
      <c r="AD175" s="294">
        <v>14</v>
      </c>
      <c r="AE175" s="294">
        <v>361</v>
      </c>
    </row>
    <row r="176" spans="1:31">
      <c r="A176" s="294">
        <v>175</v>
      </c>
      <c r="B176" s="272">
        <v>2</v>
      </c>
      <c r="C176" s="544">
        <v>182</v>
      </c>
      <c r="D176" s="182" t="s">
        <v>801</v>
      </c>
      <c r="E176" s="47"/>
      <c r="F176" s="294">
        <v>1073</v>
      </c>
      <c r="G176" s="294" t="s">
        <v>81</v>
      </c>
      <c r="H176" s="294">
        <v>340</v>
      </c>
      <c r="I176" s="294">
        <v>8</v>
      </c>
      <c r="J176" s="294">
        <v>61</v>
      </c>
      <c r="K176" s="294">
        <v>26</v>
      </c>
      <c r="L176" s="294">
        <v>3</v>
      </c>
      <c r="M176" s="294">
        <v>47</v>
      </c>
      <c r="N176" s="294">
        <v>24</v>
      </c>
      <c r="O176" s="294">
        <v>0</v>
      </c>
      <c r="P176" s="294">
        <v>8</v>
      </c>
      <c r="Q176" s="294">
        <v>1</v>
      </c>
      <c r="R176" s="294">
        <v>40</v>
      </c>
      <c r="S176" s="294"/>
      <c r="T176" s="294">
        <v>1</v>
      </c>
      <c r="U176" s="294">
        <v>2</v>
      </c>
      <c r="V176" s="294">
        <v>1</v>
      </c>
      <c r="W176" s="294"/>
      <c r="X176" s="294">
        <v>22</v>
      </c>
      <c r="Y176" s="294">
        <v>1</v>
      </c>
      <c r="Z176" s="294"/>
      <c r="AA176" s="294"/>
      <c r="AB176" s="294"/>
      <c r="AC176" s="294">
        <v>0</v>
      </c>
      <c r="AD176" s="294">
        <v>2</v>
      </c>
      <c r="AE176" s="294">
        <v>247</v>
      </c>
    </row>
    <row r="177" spans="1:31">
      <c r="A177" s="294">
        <v>176</v>
      </c>
      <c r="B177" s="272">
        <v>2</v>
      </c>
      <c r="C177" s="544">
        <v>182</v>
      </c>
      <c r="D177" s="182" t="s">
        <v>801</v>
      </c>
      <c r="E177" s="47"/>
      <c r="F177" s="294">
        <v>1074</v>
      </c>
      <c r="G177" s="294" t="s">
        <v>33</v>
      </c>
      <c r="H177" s="294">
        <v>519</v>
      </c>
      <c r="I177" s="294">
        <v>22</v>
      </c>
      <c r="J177" s="294">
        <v>71</v>
      </c>
      <c r="K177" s="294">
        <v>42</v>
      </c>
      <c r="L177" s="294">
        <v>3</v>
      </c>
      <c r="M177" s="294">
        <v>44</v>
      </c>
      <c r="N177" s="294">
        <v>37</v>
      </c>
      <c r="O177" s="294">
        <v>0</v>
      </c>
      <c r="P177" s="294">
        <v>4</v>
      </c>
      <c r="Q177" s="294">
        <v>1</v>
      </c>
      <c r="R177" s="294">
        <v>17</v>
      </c>
      <c r="S177" s="294"/>
      <c r="T177" s="294">
        <v>2</v>
      </c>
      <c r="U177" s="294">
        <v>7</v>
      </c>
      <c r="V177" s="294">
        <v>0</v>
      </c>
      <c r="W177" s="294"/>
      <c r="X177" s="294">
        <v>63</v>
      </c>
      <c r="Y177" s="294">
        <v>2</v>
      </c>
      <c r="Z177" s="294"/>
      <c r="AA177" s="294"/>
      <c r="AB177" s="294"/>
      <c r="AC177" s="294">
        <v>0</v>
      </c>
      <c r="AD177" s="294">
        <v>7</v>
      </c>
      <c r="AE177" s="294">
        <v>322</v>
      </c>
    </row>
    <row r="178" spans="1:31">
      <c r="A178" s="294">
        <v>177</v>
      </c>
      <c r="B178" s="272">
        <v>2</v>
      </c>
      <c r="C178" s="544">
        <v>182</v>
      </c>
      <c r="D178" s="182" t="s">
        <v>801</v>
      </c>
      <c r="E178" s="47"/>
      <c r="F178" s="294">
        <v>1074</v>
      </c>
      <c r="G178" s="294" t="s">
        <v>34</v>
      </c>
      <c r="H178" s="294">
        <v>519</v>
      </c>
      <c r="I178" s="294">
        <v>23</v>
      </c>
      <c r="J178" s="294">
        <v>67</v>
      </c>
      <c r="K178" s="294">
        <v>34</v>
      </c>
      <c r="L178" s="294">
        <v>5</v>
      </c>
      <c r="M178" s="294">
        <v>36</v>
      </c>
      <c r="N178" s="294">
        <v>42</v>
      </c>
      <c r="O178" s="294">
        <v>4</v>
      </c>
      <c r="P178" s="294">
        <v>5</v>
      </c>
      <c r="Q178" s="294">
        <v>0</v>
      </c>
      <c r="R178" s="294">
        <v>26</v>
      </c>
      <c r="S178" s="294"/>
      <c r="T178" s="294">
        <v>0</v>
      </c>
      <c r="U178" s="294">
        <v>10</v>
      </c>
      <c r="V178" s="294">
        <v>1</v>
      </c>
      <c r="W178" s="294"/>
      <c r="X178" s="294">
        <v>69</v>
      </c>
      <c r="Y178" s="294">
        <v>3</v>
      </c>
      <c r="Z178" s="294"/>
      <c r="AA178" s="294"/>
      <c r="AB178" s="294"/>
      <c r="AC178" s="294">
        <v>0</v>
      </c>
      <c r="AD178" s="294">
        <v>11</v>
      </c>
      <c r="AE178" s="294">
        <v>336</v>
      </c>
    </row>
    <row r="179" spans="1:31">
      <c r="A179" s="294">
        <v>178</v>
      </c>
      <c r="B179" s="272">
        <v>2</v>
      </c>
      <c r="C179" s="544">
        <v>182</v>
      </c>
      <c r="D179" s="182" t="s">
        <v>801</v>
      </c>
      <c r="E179" s="47"/>
      <c r="F179" s="294">
        <v>1075</v>
      </c>
      <c r="G179" s="294" t="s">
        <v>33</v>
      </c>
      <c r="H179" s="294">
        <v>571</v>
      </c>
      <c r="I179" s="294">
        <v>33</v>
      </c>
      <c r="J179" s="294">
        <v>95</v>
      </c>
      <c r="K179" s="294">
        <v>62</v>
      </c>
      <c r="L179" s="294">
        <v>3</v>
      </c>
      <c r="M179" s="294">
        <v>141</v>
      </c>
      <c r="N179" s="294">
        <v>16</v>
      </c>
      <c r="O179" s="294">
        <v>1</v>
      </c>
      <c r="P179" s="294">
        <v>5</v>
      </c>
      <c r="Q179" s="294">
        <v>2</v>
      </c>
      <c r="R179" s="294">
        <v>13</v>
      </c>
      <c r="S179" s="294"/>
      <c r="T179" s="294">
        <v>2</v>
      </c>
      <c r="U179" s="294">
        <v>9</v>
      </c>
      <c r="V179" s="294">
        <v>5</v>
      </c>
      <c r="W179" s="294"/>
      <c r="X179" s="294">
        <v>18</v>
      </c>
      <c r="Y179" s="294">
        <v>5</v>
      </c>
      <c r="Z179" s="294"/>
      <c r="AA179" s="294"/>
      <c r="AB179" s="294"/>
      <c r="AC179" s="294">
        <v>0</v>
      </c>
      <c r="AD179" s="294">
        <v>11</v>
      </c>
      <c r="AE179" s="294">
        <v>421</v>
      </c>
    </row>
    <row r="180" spans="1:31">
      <c r="A180" s="294">
        <v>179</v>
      </c>
      <c r="B180" s="272">
        <v>2</v>
      </c>
      <c r="C180" s="544">
        <v>182</v>
      </c>
      <c r="D180" s="182" t="s">
        <v>801</v>
      </c>
      <c r="E180" s="47"/>
      <c r="F180" s="294">
        <v>1075</v>
      </c>
      <c r="G180" s="294" t="s">
        <v>34</v>
      </c>
      <c r="H180" s="294">
        <v>570</v>
      </c>
      <c r="I180" s="294">
        <v>37</v>
      </c>
      <c r="J180" s="294">
        <v>85</v>
      </c>
      <c r="K180" s="294">
        <v>65</v>
      </c>
      <c r="L180" s="294">
        <v>1</v>
      </c>
      <c r="M180" s="294">
        <v>141</v>
      </c>
      <c r="N180" s="294">
        <v>31</v>
      </c>
      <c r="O180" s="294">
        <v>2</v>
      </c>
      <c r="P180" s="294">
        <v>5</v>
      </c>
      <c r="Q180" s="294">
        <v>1</v>
      </c>
      <c r="R180" s="294">
        <v>9</v>
      </c>
      <c r="S180" s="294"/>
      <c r="T180" s="294">
        <v>0</v>
      </c>
      <c r="U180" s="294">
        <v>11</v>
      </c>
      <c r="V180" s="294">
        <v>3</v>
      </c>
      <c r="W180" s="294"/>
      <c r="X180" s="294">
        <v>7</v>
      </c>
      <c r="Y180" s="294">
        <v>0</v>
      </c>
      <c r="Z180" s="294"/>
      <c r="AA180" s="294"/>
      <c r="AB180" s="294"/>
      <c r="AC180" s="294">
        <v>0</v>
      </c>
      <c r="AD180" s="294">
        <v>9</v>
      </c>
      <c r="AE180" s="294">
        <v>407</v>
      </c>
    </row>
    <row r="181" spans="1:31">
      <c r="A181" s="294">
        <v>180</v>
      </c>
      <c r="B181" s="272">
        <v>2</v>
      </c>
      <c r="C181" s="544">
        <v>182</v>
      </c>
      <c r="D181" s="182" t="s">
        <v>801</v>
      </c>
      <c r="E181" s="47"/>
      <c r="F181" s="294">
        <v>1076</v>
      </c>
      <c r="G181" s="294" t="s">
        <v>33</v>
      </c>
      <c r="H181" s="294">
        <v>388</v>
      </c>
      <c r="I181" s="294">
        <v>14</v>
      </c>
      <c r="J181" s="294">
        <v>15</v>
      </c>
      <c r="K181" s="294">
        <v>21</v>
      </c>
      <c r="L181" s="294">
        <v>0</v>
      </c>
      <c r="M181" s="294">
        <v>97</v>
      </c>
      <c r="N181" s="294">
        <v>6</v>
      </c>
      <c r="O181" s="294">
        <v>0</v>
      </c>
      <c r="P181" s="294">
        <v>7</v>
      </c>
      <c r="Q181" s="294">
        <v>0</v>
      </c>
      <c r="R181" s="294">
        <v>70</v>
      </c>
      <c r="S181" s="294"/>
      <c r="T181" s="294">
        <v>0</v>
      </c>
      <c r="U181" s="294">
        <v>1</v>
      </c>
      <c r="V181" s="294">
        <v>0</v>
      </c>
      <c r="W181" s="294"/>
      <c r="X181" s="294">
        <v>11</v>
      </c>
      <c r="Y181" s="294">
        <v>5</v>
      </c>
      <c r="Z181" s="294"/>
      <c r="AA181" s="294"/>
      <c r="AB181" s="294"/>
      <c r="AC181" s="294">
        <v>0</v>
      </c>
      <c r="AD181" s="294">
        <v>9</v>
      </c>
      <c r="AE181" s="294">
        <v>256</v>
      </c>
    </row>
    <row r="182" spans="1:31">
      <c r="A182" s="294">
        <v>181</v>
      </c>
      <c r="B182" s="272">
        <v>2</v>
      </c>
      <c r="C182" s="544">
        <v>182</v>
      </c>
      <c r="D182" s="182" t="s">
        <v>801</v>
      </c>
      <c r="E182" s="47"/>
      <c r="F182" s="294">
        <v>1076</v>
      </c>
      <c r="G182" s="294" t="s">
        <v>81</v>
      </c>
      <c r="H182" s="294">
        <v>659</v>
      </c>
      <c r="I182" s="294">
        <v>19</v>
      </c>
      <c r="J182" s="294">
        <v>53</v>
      </c>
      <c r="K182" s="294">
        <v>26</v>
      </c>
      <c r="L182" s="294">
        <v>3</v>
      </c>
      <c r="M182" s="294">
        <v>93</v>
      </c>
      <c r="N182" s="294">
        <v>36</v>
      </c>
      <c r="O182" s="294">
        <v>2</v>
      </c>
      <c r="P182" s="294">
        <v>13</v>
      </c>
      <c r="Q182" s="294">
        <v>4</v>
      </c>
      <c r="R182" s="294">
        <v>73</v>
      </c>
      <c r="S182" s="294"/>
      <c r="T182" s="294">
        <v>0</v>
      </c>
      <c r="U182" s="294">
        <v>0</v>
      </c>
      <c r="V182" s="294">
        <v>0</v>
      </c>
      <c r="W182" s="294"/>
      <c r="X182" s="294">
        <v>12</v>
      </c>
      <c r="Y182" s="294">
        <v>0</v>
      </c>
      <c r="Z182" s="294"/>
      <c r="AA182" s="294"/>
      <c r="AB182" s="294"/>
      <c r="AC182" s="294">
        <v>0</v>
      </c>
      <c r="AD182" s="294">
        <v>12</v>
      </c>
      <c r="AE182" s="294">
        <v>346</v>
      </c>
    </row>
    <row r="183" spans="1:31">
      <c r="A183" s="294">
        <v>182</v>
      </c>
      <c r="B183" s="272">
        <v>2</v>
      </c>
      <c r="C183" s="544">
        <v>182</v>
      </c>
      <c r="D183" s="182" t="s">
        <v>801</v>
      </c>
      <c r="E183" s="47"/>
      <c r="F183" s="294">
        <v>1077</v>
      </c>
      <c r="G183" s="294" t="s">
        <v>33</v>
      </c>
      <c r="H183" s="294">
        <v>638</v>
      </c>
      <c r="I183" s="294">
        <v>44</v>
      </c>
      <c r="J183" s="294">
        <v>29</v>
      </c>
      <c r="K183" s="294">
        <v>12</v>
      </c>
      <c r="L183" s="294">
        <v>1</v>
      </c>
      <c r="M183" s="294">
        <v>173</v>
      </c>
      <c r="N183" s="294">
        <v>11</v>
      </c>
      <c r="O183" s="294">
        <v>0</v>
      </c>
      <c r="P183" s="294">
        <v>2</v>
      </c>
      <c r="Q183" s="294">
        <v>5</v>
      </c>
      <c r="R183" s="294">
        <v>106</v>
      </c>
      <c r="S183" s="294"/>
      <c r="T183" s="294">
        <v>0</v>
      </c>
      <c r="U183" s="294">
        <v>2</v>
      </c>
      <c r="V183" s="294">
        <v>0</v>
      </c>
      <c r="W183" s="294"/>
      <c r="X183" s="294">
        <v>0</v>
      </c>
      <c r="Y183" s="294">
        <v>0</v>
      </c>
      <c r="Z183" s="294"/>
      <c r="AA183" s="294"/>
      <c r="AB183" s="294"/>
      <c r="AC183" s="294">
        <v>16</v>
      </c>
      <c r="AD183" s="294">
        <v>5</v>
      </c>
      <c r="AE183" s="294">
        <v>406</v>
      </c>
    </row>
    <row r="184" spans="1:31">
      <c r="A184" s="294">
        <v>183</v>
      </c>
      <c r="B184" s="272">
        <v>2</v>
      </c>
      <c r="C184" s="544">
        <v>182</v>
      </c>
      <c r="D184" s="182" t="s">
        <v>801</v>
      </c>
      <c r="E184" s="47"/>
      <c r="F184" s="294">
        <v>1078</v>
      </c>
      <c r="G184" s="294" t="s">
        <v>33</v>
      </c>
      <c r="H184" s="294">
        <v>732</v>
      </c>
      <c r="I184" s="294">
        <v>63</v>
      </c>
      <c r="J184" s="294">
        <v>52</v>
      </c>
      <c r="K184" s="294">
        <v>45</v>
      </c>
      <c r="L184" s="294">
        <v>2</v>
      </c>
      <c r="M184" s="294">
        <v>48</v>
      </c>
      <c r="N184" s="294">
        <v>6</v>
      </c>
      <c r="O184" s="294">
        <v>2</v>
      </c>
      <c r="P184" s="294">
        <v>4</v>
      </c>
      <c r="Q184" s="294">
        <v>5</v>
      </c>
      <c r="R184" s="294">
        <v>157</v>
      </c>
      <c r="S184" s="294"/>
      <c r="T184" s="294">
        <v>2</v>
      </c>
      <c r="U184" s="294">
        <v>6</v>
      </c>
      <c r="V184" s="294">
        <v>4</v>
      </c>
      <c r="W184" s="294"/>
      <c r="X184" s="294">
        <v>22</v>
      </c>
      <c r="Y184" s="294">
        <v>0</v>
      </c>
      <c r="Z184" s="294"/>
      <c r="AA184" s="294"/>
      <c r="AB184" s="294"/>
      <c r="AC184" s="294">
        <v>0</v>
      </c>
      <c r="AD184" s="294">
        <v>16</v>
      </c>
      <c r="AE184" s="294">
        <v>434</v>
      </c>
    </row>
    <row r="185" spans="1:31">
      <c r="A185" s="294">
        <v>184</v>
      </c>
      <c r="B185" s="272">
        <v>2</v>
      </c>
      <c r="C185" s="544">
        <v>182</v>
      </c>
      <c r="D185" s="182" t="s">
        <v>801</v>
      </c>
      <c r="E185" s="47"/>
      <c r="F185" s="294">
        <v>1078</v>
      </c>
      <c r="G185" s="294" t="s">
        <v>81</v>
      </c>
      <c r="H185" s="294">
        <v>653</v>
      </c>
      <c r="I185" s="294">
        <v>29</v>
      </c>
      <c r="J185" s="294">
        <v>54</v>
      </c>
      <c r="K185" s="294">
        <v>51</v>
      </c>
      <c r="L185" s="294">
        <v>5</v>
      </c>
      <c r="M185" s="294">
        <v>23</v>
      </c>
      <c r="N185" s="294">
        <v>60</v>
      </c>
      <c r="O185" s="294">
        <v>2</v>
      </c>
      <c r="P185" s="294">
        <v>10</v>
      </c>
      <c r="Q185" s="294">
        <v>6</v>
      </c>
      <c r="R185" s="294">
        <v>151</v>
      </c>
      <c r="S185" s="294"/>
      <c r="T185" s="294">
        <v>5</v>
      </c>
      <c r="U185" s="294">
        <v>2</v>
      </c>
      <c r="V185" s="294">
        <v>1</v>
      </c>
      <c r="W185" s="294"/>
      <c r="X185" s="294">
        <v>26</v>
      </c>
      <c r="Y185" s="294">
        <v>2</v>
      </c>
      <c r="Z185" s="294"/>
      <c r="AA185" s="294"/>
      <c r="AB185" s="294"/>
      <c r="AC185" s="294">
        <v>0</v>
      </c>
      <c r="AD185" s="294">
        <v>12</v>
      </c>
      <c r="AE185" s="294">
        <v>439</v>
      </c>
    </row>
    <row r="186" spans="1:31">
      <c r="A186" s="294">
        <v>185</v>
      </c>
      <c r="B186" s="272">
        <v>2</v>
      </c>
      <c r="C186" s="544">
        <v>182</v>
      </c>
      <c r="D186" s="182" t="s">
        <v>801</v>
      </c>
      <c r="E186" s="47"/>
      <c r="F186" s="294">
        <v>1079</v>
      </c>
      <c r="G186" s="294" t="s">
        <v>33</v>
      </c>
      <c r="H186" s="294">
        <v>567</v>
      </c>
      <c r="I186" s="294">
        <v>10</v>
      </c>
      <c r="J186" s="294">
        <v>79</v>
      </c>
      <c r="K186" s="294">
        <v>15</v>
      </c>
      <c r="L186" s="294">
        <v>48</v>
      </c>
      <c r="M186" s="294">
        <v>59</v>
      </c>
      <c r="N186" s="294">
        <v>17</v>
      </c>
      <c r="O186" s="294">
        <v>6</v>
      </c>
      <c r="P186" s="294">
        <v>7</v>
      </c>
      <c r="Q186" s="294">
        <v>5</v>
      </c>
      <c r="R186" s="294">
        <v>25</v>
      </c>
      <c r="S186" s="294"/>
      <c r="T186" s="294">
        <v>0</v>
      </c>
      <c r="U186" s="294">
        <v>2</v>
      </c>
      <c r="V186" s="294">
        <v>3</v>
      </c>
      <c r="W186" s="294"/>
      <c r="X186" s="294">
        <v>26</v>
      </c>
      <c r="Y186" s="294">
        <v>3</v>
      </c>
      <c r="Z186" s="294"/>
      <c r="AA186" s="294"/>
      <c r="AB186" s="294"/>
      <c r="AC186" s="294">
        <v>0</v>
      </c>
      <c r="AD186" s="294">
        <v>9</v>
      </c>
      <c r="AE186" s="294">
        <v>314</v>
      </c>
    </row>
    <row r="187" spans="1:31">
      <c r="A187" s="294">
        <v>186</v>
      </c>
      <c r="B187" s="272">
        <v>2</v>
      </c>
      <c r="C187" s="544">
        <v>182</v>
      </c>
      <c r="D187" s="182" t="s">
        <v>801</v>
      </c>
      <c r="E187" s="47"/>
      <c r="F187" s="294">
        <v>1079</v>
      </c>
      <c r="G187" s="294" t="s">
        <v>34</v>
      </c>
      <c r="H187" s="294">
        <v>567</v>
      </c>
      <c r="I187" s="294">
        <v>8</v>
      </c>
      <c r="J187" s="294">
        <v>89</v>
      </c>
      <c r="K187" s="294">
        <v>14</v>
      </c>
      <c r="L187" s="294">
        <v>25</v>
      </c>
      <c r="M187" s="294">
        <v>65</v>
      </c>
      <c r="N187" s="294">
        <v>24</v>
      </c>
      <c r="O187" s="294">
        <v>5</v>
      </c>
      <c r="P187" s="294">
        <v>8</v>
      </c>
      <c r="Q187" s="294">
        <v>1</v>
      </c>
      <c r="R187" s="294">
        <v>38</v>
      </c>
      <c r="S187" s="294"/>
      <c r="T187" s="294">
        <v>0</v>
      </c>
      <c r="U187" s="294">
        <v>2</v>
      </c>
      <c r="V187" s="294">
        <v>4</v>
      </c>
      <c r="W187" s="294"/>
      <c r="X187" s="294">
        <v>28</v>
      </c>
      <c r="Y187" s="294">
        <v>0</v>
      </c>
      <c r="Z187" s="294"/>
      <c r="AA187" s="294"/>
      <c r="AB187" s="294"/>
      <c r="AC187" s="294">
        <v>0</v>
      </c>
      <c r="AD187" s="294">
        <v>19</v>
      </c>
      <c r="AE187" s="294">
        <v>330</v>
      </c>
    </row>
    <row r="188" spans="1:31">
      <c r="A188" s="294">
        <v>187</v>
      </c>
      <c r="B188" s="272">
        <v>2</v>
      </c>
      <c r="C188" s="544">
        <v>182</v>
      </c>
      <c r="D188" s="182" t="s">
        <v>801</v>
      </c>
      <c r="E188" s="47"/>
      <c r="F188" s="294">
        <v>1079</v>
      </c>
      <c r="G188" s="294" t="s">
        <v>35</v>
      </c>
      <c r="H188" s="294">
        <v>566</v>
      </c>
      <c r="I188" s="294">
        <v>13</v>
      </c>
      <c r="J188" s="294">
        <v>75</v>
      </c>
      <c r="K188" s="294">
        <v>22</v>
      </c>
      <c r="L188" s="294">
        <v>23</v>
      </c>
      <c r="M188" s="294">
        <v>74</v>
      </c>
      <c r="N188" s="294">
        <v>24</v>
      </c>
      <c r="O188" s="294">
        <v>10</v>
      </c>
      <c r="P188" s="294">
        <v>16</v>
      </c>
      <c r="Q188" s="294">
        <v>3</v>
      </c>
      <c r="R188" s="294">
        <v>20</v>
      </c>
      <c r="S188" s="294"/>
      <c r="T188" s="294">
        <v>2</v>
      </c>
      <c r="U188" s="294">
        <v>0</v>
      </c>
      <c r="V188" s="294">
        <v>3</v>
      </c>
      <c r="W188" s="294"/>
      <c r="X188" s="294">
        <v>38</v>
      </c>
      <c r="Y188" s="294">
        <v>0</v>
      </c>
      <c r="Z188" s="294"/>
      <c r="AA188" s="294"/>
      <c r="AB188" s="294"/>
      <c r="AC188" s="294">
        <v>0</v>
      </c>
      <c r="AD188" s="294">
        <v>17</v>
      </c>
      <c r="AE188" s="294">
        <v>340</v>
      </c>
    </row>
    <row r="189" spans="1:31">
      <c r="A189" s="294">
        <v>188</v>
      </c>
      <c r="B189" s="272">
        <v>2</v>
      </c>
      <c r="C189" s="544">
        <v>182</v>
      </c>
      <c r="D189" s="182" t="s">
        <v>801</v>
      </c>
      <c r="E189" s="560"/>
      <c r="F189" s="525">
        <v>1080</v>
      </c>
      <c r="G189" s="525" t="s">
        <v>33</v>
      </c>
      <c r="H189" s="294">
        <v>526</v>
      </c>
      <c r="I189" s="294">
        <v>20</v>
      </c>
      <c r="J189" s="294">
        <v>28</v>
      </c>
      <c r="K189" s="294">
        <v>25</v>
      </c>
      <c r="L189" s="294">
        <v>5</v>
      </c>
      <c r="M189" s="294">
        <v>48</v>
      </c>
      <c r="N189" s="294">
        <v>1</v>
      </c>
      <c r="O189" s="294">
        <v>1</v>
      </c>
      <c r="P189" s="294">
        <v>5</v>
      </c>
      <c r="Q189" s="294">
        <v>4</v>
      </c>
      <c r="R189" s="294">
        <v>153</v>
      </c>
      <c r="S189" s="294"/>
      <c r="T189" s="294">
        <v>0</v>
      </c>
      <c r="U189" s="294">
        <v>2</v>
      </c>
      <c r="V189" s="294">
        <v>0</v>
      </c>
      <c r="W189" s="294"/>
      <c r="X189" s="294">
        <v>8</v>
      </c>
      <c r="Y189" s="294">
        <v>1</v>
      </c>
      <c r="Z189" s="294"/>
      <c r="AA189" s="294"/>
      <c r="AB189" s="294"/>
      <c r="AC189" s="294">
        <v>0</v>
      </c>
      <c r="AD189" s="294">
        <v>5</v>
      </c>
      <c r="AE189" s="294">
        <v>306</v>
      </c>
    </row>
    <row r="190" spans="1:31">
      <c r="A190" s="294">
        <v>189</v>
      </c>
      <c r="B190" s="272">
        <v>2</v>
      </c>
      <c r="C190" s="544">
        <v>182</v>
      </c>
      <c r="D190" s="182" t="s">
        <v>801</v>
      </c>
      <c r="E190" s="560"/>
      <c r="F190" s="525">
        <v>1080</v>
      </c>
      <c r="G190" s="525" t="s">
        <v>34</v>
      </c>
      <c r="H190" s="294">
        <v>526</v>
      </c>
      <c r="I190" s="294">
        <v>27</v>
      </c>
      <c r="J190" s="294">
        <v>33</v>
      </c>
      <c r="K190" s="294">
        <v>36</v>
      </c>
      <c r="L190" s="294">
        <v>2</v>
      </c>
      <c r="M190" s="294">
        <v>38</v>
      </c>
      <c r="N190" s="294">
        <v>4</v>
      </c>
      <c r="O190" s="294">
        <v>0</v>
      </c>
      <c r="P190" s="294">
        <v>4</v>
      </c>
      <c r="Q190" s="294">
        <v>2</v>
      </c>
      <c r="R190" s="294">
        <v>144</v>
      </c>
      <c r="S190" s="294"/>
      <c r="T190" s="294">
        <v>1</v>
      </c>
      <c r="U190" s="294">
        <v>0</v>
      </c>
      <c r="V190" s="294">
        <v>1</v>
      </c>
      <c r="W190" s="294"/>
      <c r="X190" s="294">
        <v>12</v>
      </c>
      <c r="Y190" s="294">
        <v>1</v>
      </c>
      <c r="Z190" s="294"/>
      <c r="AA190" s="294"/>
      <c r="AB190" s="294"/>
      <c r="AC190" s="294">
        <v>0</v>
      </c>
      <c r="AD190" s="294">
        <v>9</v>
      </c>
      <c r="AE190" s="294">
        <v>314</v>
      </c>
    </row>
    <row r="191" spans="1:31">
      <c r="A191" s="294">
        <v>190</v>
      </c>
      <c r="B191" s="272">
        <v>2</v>
      </c>
      <c r="C191" s="544">
        <v>182</v>
      </c>
      <c r="D191" s="182" t="s">
        <v>801</v>
      </c>
      <c r="E191" s="560"/>
      <c r="F191" s="525">
        <v>1081</v>
      </c>
      <c r="G191" s="525" t="s">
        <v>33</v>
      </c>
      <c r="H191" s="294">
        <v>420</v>
      </c>
      <c r="I191" s="294">
        <v>11</v>
      </c>
      <c r="J191" s="294">
        <v>41</v>
      </c>
      <c r="K191" s="294">
        <v>29</v>
      </c>
      <c r="L191" s="294">
        <v>15</v>
      </c>
      <c r="M191" s="294">
        <v>42</v>
      </c>
      <c r="N191" s="294">
        <v>3</v>
      </c>
      <c r="O191" s="294">
        <v>0</v>
      </c>
      <c r="P191" s="294">
        <v>7</v>
      </c>
      <c r="Q191" s="294">
        <v>2</v>
      </c>
      <c r="R191" s="294">
        <v>46</v>
      </c>
      <c r="S191" s="294"/>
      <c r="T191" s="294">
        <v>1</v>
      </c>
      <c r="U191" s="294">
        <v>0</v>
      </c>
      <c r="V191" s="294">
        <v>1</v>
      </c>
      <c r="W191" s="294"/>
      <c r="X191" s="294">
        <v>17</v>
      </c>
      <c r="Y191" s="294">
        <v>0</v>
      </c>
      <c r="Z191" s="294"/>
      <c r="AA191" s="294"/>
      <c r="AB191" s="294"/>
      <c r="AC191" s="294">
        <v>0</v>
      </c>
      <c r="AD191" s="294">
        <v>10</v>
      </c>
      <c r="AE191" s="294">
        <v>225</v>
      </c>
    </row>
    <row r="192" spans="1:31">
      <c r="A192" s="294">
        <v>191</v>
      </c>
      <c r="B192" s="272">
        <v>2</v>
      </c>
      <c r="C192" s="544">
        <v>182</v>
      </c>
      <c r="D192" s="182" t="s">
        <v>801</v>
      </c>
      <c r="E192" s="560"/>
      <c r="F192" s="525">
        <v>1081</v>
      </c>
      <c r="G192" s="525" t="s">
        <v>34</v>
      </c>
      <c r="H192" s="294">
        <v>420</v>
      </c>
      <c r="I192" s="294">
        <v>7</v>
      </c>
      <c r="J192" s="294">
        <v>22</v>
      </c>
      <c r="K192" s="294">
        <v>36</v>
      </c>
      <c r="L192" s="294">
        <v>5</v>
      </c>
      <c r="M192" s="294">
        <v>25</v>
      </c>
      <c r="N192" s="294">
        <v>5</v>
      </c>
      <c r="O192" s="294">
        <v>1</v>
      </c>
      <c r="P192" s="294">
        <v>4</v>
      </c>
      <c r="Q192" s="294">
        <v>7</v>
      </c>
      <c r="R192" s="294">
        <v>69</v>
      </c>
      <c r="S192" s="294"/>
      <c r="T192" s="294">
        <v>0</v>
      </c>
      <c r="U192" s="294">
        <v>0</v>
      </c>
      <c r="V192" s="294">
        <v>0</v>
      </c>
      <c r="W192" s="294"/>
      <c r="X192" s="294">
        <v>35</v>
      </c>
      <c r="Y192" s="294">
        <v>0</v>
      </c>
      <c r="Z192" s="294"/>
      <c r="AA192" s="294"/>
      <c r="AB192" s="294"/>
      <c r="AC192" s="294">
        <v>0</v>
      </c>
      <c r="AD192" s="294">
        <v>15</v>
      </c>
      <c r="AE192" s="294">
        <v>231</v>
      </c>
    </row>
    <row r="193" spans="1:31">
      <c r="A193" s="294">
        <v>192</v>
      </c>
      <c r="B193" s="272">
        <v>2</v>
      </c>
      <c r="C193" s="544">
        <v>182</v>
      </c>
      <c r="D193" s="182" t="s">
        <v>801</v>
      </c>
      <c r="E193" s="560"/>
      <c r="F193" s="525">
        <v>1081</v>
      </c>
      <c r="G193" s="525" t="s">
        <v>81</v>
      </c>
      <c r="H193" s="294">
        <v>703</v>
      </c>
      <c r="I193" s="294">
        <v>31</v>
      </c>
      <c r="J193" s="294">
        <v>29</v>
      </c>
      <c r="K193" s="294">
        <v>43</v>
      </c>
      <c r="L193" s="294">
        <v>26</v>
      </c>
      <c r="M193" s="294">
        <v>148</v>
      </c>
      <c r="N193" s="294">
        <v>2</v>
      </c>
      <c r="O193" s="294">
        <v>1</v>
      </c>
      <c r="P193" s="294">
        <v>14</v>
      </c>
      <c r="Q193" s="294">
        <v>5</v>
      </c>
      <c r="R193" s="294">
        <v>67</v>
      </c>
      <c r="S193" s="294"/>
      <c r="T193" s="294">
        <v>0</v>
      </c>
      <c r="U193" s="294">
        <v>2</v>
      </c>
      <c r="V193" s="294">
        <v>1</v>
      </c>
      <c r="W193" s="294"/>
      <c r="X193" s="294">
        <v>17</v>
      </c>
      <c r="Y193" s="294">
        <v>18</v>
      </c>
      <c r="Z193" s="294"/>
      <c r="AA193" s="294"/>
      <c r="AB193" s="294"/>
      <c r="AC193" s="294">
        <v>0</v>
      </c>
      <c r="AD193" s="294">
        <v>9</v>
      </c>
      <c r="AE193" s="294">
        <v>413</v>
      </c>
    </row>
    <row r="194" spans="1:31">
      <c r="A194" s="294">
        <v>193</v>
      </c>
      <c r="B194" s="272">
        <v>2</v>
      </c>
      <c r="C194" s="544">
        <v>182</v>
      </c>
      <c r="D194" s="182" t="s">
        <v>801</v>
      </c>
      <c r="E194" s="560"/>
      <c r="F194" s="525">
        <v>1082</v>
      </c>
      <c r="G194" s="525" t="s">
        <v>33</v>
      </c>
      <c r="H194" s="294">
        <v>625</v>
      </c>
      <c r="I194" s="294">
        <v>21</v>
      </c>
      <c r="J194" s="294">
        <v>48</v>
      </c>
      <c r="K194" s="294">
        <v>25</v>
      </c>
      <c r="L194" s="294">
        <v>15</v>
      </c>
      <c r="M194" s="294">
        <v>77</v>
      </c>
      <c r="N194" s="294">
        <v>15</v>
      </c>
      <c r="O194" s="294">
        <v>2</v>
      </c>
      <c r="P194" s="294">
        <v>18</v>
      </c>
      <c r="Q194" s="294">
        <v>8</v>
      </c>
      <c r="R194" s="294">
        <v>58</v>
      </c>
      <c r="S194" s="294"/>
      <c r="T194" s="294">
        <v>1</v>
      </c>
      <c r="U194" s="294">
        <v>1</v>
      </c>
      <c r="V194" s="294">
        <v>1</v>
      </c>
      <c r="W194" s="294"/>
      <c r="X194" s="294">
        <v>19</v>
      </c>
      <c r="Y194" s="294">
        <v>32</v>
      </c>
      <c r="Z194" s="294"/>
      <c r="AA194" s="294"/>
      <c r="AB194" s="294"/>
      <c r="AC194" s="294">
        <v>0</v>
      </c>
      <c r="AD194" s="294">
        <v>8</v>
      </c>
      <c r="AE194" s="294">
        <v>349</v>
      </c>
    </row>
    <row r="195" spans="1:31">
      <c r="A195" s="294">
        <v>194</v>
      </c>
      <c r="B195" s="272">
        <v>2</v>
      </c>
      <c r="C195" s="544">
        <v>182</v>
      </c>
      <c r="D195" s="182" t="s">
        <v>801</v>
      </c>
      <c r="E195" s="47"/>
      <c r="F195" s="294">
        <v>1083</v>
      </c>
      <c r="G195" s="294" t="s">
        <v>33</v>
      </c>
      <c r="H195" s="294">
        <v>566</v>
      </c>
      <c r="I195" s="294">
        <v>19</v>
      </c>
      <c r="J195" s="294">
        <v>57</v>
      </c>
      <c r="K195" s="294">
        <v>17</v>
      </c>
      <c r="L195" s="294">
        <v>4</v>
      </c>
      <c r="M195" s="294">
        <v>111</v>
      </c>
      <c r="N195" s="294">
        <v>19</v>
      </c>
      <c r="O195" s="294">
        <v>0</v>
      </c>
      <c r="P195" s="294">
        <v>1</v>
      </c>
      <c r="Q195" s="294">
        <v>2</v>
      </c>
      <c r="R195" s="294">
        <v>40</v>
      </c>
      <c r="S195" s="294"/>
      <c r="T195" s="294">
        <v>0</v>
      </c>
      <c r="U195" s="294">
        <v>4</v>
      </c>
      <c r="V195" s="294">
        <v>0</v>
      </c>
      <c r="W195" s="294"/>
      <c r="X195" s="294">
        <v>28</v>
      </c>
      <c r="Y195" s="294">
        <v>0</v>
      </c>
      <c r="Z195" s="294"/>
      <c r="AA195" s="294"/>
      <c r="AB195" s="294"/>
      <c r="AC195" s="294">
        <v>0</v>
      </c>
      <c r="AD195" s="294">
        <v>12</v>
      </c>
      <c r="AE195" s="294">
        <v>314</v>
      </c>
    </row>
    <row r="196" spans="1:31" ht="17.25" thickBot="1">
      <c r="A196" s="294">
        <v>195</v>
      </c>
      <c r="B196" s="272">
        <v>2</v>
      </c>
      <c r="C196" s="544">
        <v>182</v>
      </c>
      <c r="D196" s="184" t="s">
        <v>801</v>
      </c>
      <c r="E196" s="47"/>
      <c r="F196" s="294">
        <v>1083</v>
      </c>
      <c r="G196" s="294" t="s">
        <v>34</v>
      </c>
      <c r="H196" s="294">
        <v>566</v>
      </c>
      <c r="I196" s="294">
        <v>30</v>
      </c>
      <c r="J196" s="294">
        <v>48</v>
      </c>
      <c r="K196" s="294">
        <v>21</v>
      </c>
      <c r="L196" s="294">
        <v>4</v>
      </c>
      <c r="M196" s="294">
        <v>103</v>
      </c>
      <c r="N196" s="294">
        <v>25</v>
      </c>
      <c r="O196" s="294">
        <v>0</v>
      </c>
      <c r="P196" s="294">
        <v>2</v>
      </c>
      <c r="Q196" s="294">
        <v>2</v>
      </c>
      <c r="R196" s="294">
        <v>42</v>
      </c>
      <c r="S196" s="294"/>
      <c r="T196" s="294">
        <v>0</v>
      </c>
      <c r="U196" s="294">
        <v>3</v>
      </c>
      <c r="V196" s="294">
        <v>1</v>
      </c>
      <c r="W196" s="294"/>
      <c r="X196" s="294">
        <v>29</v>
      </c>
      <c r="Y196" s="294">
        <v>1</v>
      </c>
      <c r="Z196" s="294"/>
      <c r="AA196" s="294"/>
      <c r="AB196" s="294"/>
      <c r="AC196" s="294">
        <v>0</v>
      </c>
      <c r="AD196" s="294">
        <v>12</v>
      </c>
      <c r="AE196" s="294">
        <v>323</v>
      </c>
    </row>
    <row r="197" spans="1:31">
      <c r="A197" s="287"/>
      <c r="B197" s="294"/>
      <c r="C197" s="157" t="s">
        <v>65</v>
      </c>
      <c r="D197" s="688" t="s">
        <v>66</v>
      </c>
      <c r="E197" s="688"/>
      <c r="F197" s="688"/>
      <c r="G197" s="688"/>
      <c r="H197" s="302">
        <v>112363</v>
      </c>
      <c r="I197" s="302">
        <v>5689</v>
      </c>
      <c r="J197" s="302">
        <v>11817</v>
      </c>
      <c r="K197" s="302">
        <v>6032</v>
      </c>
      <c r="L197" s="302">
        <v>801</v>
      </c>
      <c r="M197" s="302">
        <v>16112</v>
      </c>
      <c r="N197" s="302">
        <v>2776</v>
      </c>
      <c r="O197" s="302">
        <v>325</v>
      </c>
      <c r="P197" s="302">
        <v>1319</v>
      </c>
      <c r="Q197" s="302">
        <v>319</v>
      </c>
      <c r="R197" s="302">
        <v>10570</v>
      </c>
      <c r="S197" s="302">
        <v>0</v>
      </c>
      <c r="T197" s="302">
        <v>301</v>
      </c>
      <c r="U197" s="302">
        <v>937</v>
      </c>
      <c r="V197" s="302">
        <v>278</v>
      </c>
      <c r="W197" s="302">
        <v>0</v>
      </c>
      <c r="X197" s="302">
        <v>4519</v>
      </c>
      <c r="Y197" s="302">
        <v>342</v>
      </c>
      <c r="Z197" s="302">
        <v>0</v>
      </c>
      <c r="AA197" s="302">
        <v>0</v>
      </c>
      <c r="AB197" s="302">
        <v>0</v>
      </c>
      <c r="AC197" s="302">
        <v>28</v>
      </c>
      <c r="AD197" s="302">
        <v>1658</v>
      </c>
      <c r="AE197" s="302">
        <v>63823</v>
      </c>
    </row>
    <row r="198" spans="1:31">
      <c r="A198" s="417"/>
      <c r="F198" s="297"/>
      <c r="G198" s="297"/>
      <c r="U198" s="286">
        <f>U197/2</f>
        <v>468.5</v>
      </c>
      <c r="V198" s="286">
        <f>V197/2</f>
        <v>139</v>
      </c>
    </row>
    <row r="199" spans="1:31">
      <c r="A199" s="287"/>
      <c r="C199" s="300" t="s">
        <v>67</v>
      </c>
      <c r="D199" s="689" t="s">
        <v>68</v>
      </c>
      <c r="E199" s="690"/>
      <c r="F199" s="690"/>
      <c r="G199" s="691"/>
      <c r="H199" s="493" t="s">
        <v>8</v>
      </c>
      <c r="I199" s="522" t="s">
        <v>9</v>
      </c>
      <c r="J199" s="522" t="s">
        <v>10</v>
      </c>
      <c r="K199" s="522" t="s">
        <v>11</v>
      </c>
      <c r="L199" s="522" t="s">
        <v>12</v>
      </c>
      <c r="M199" s="522" t="s">
        <v>13</v>
      </c>
      <c r="N199" s="522" t="s">
        <v>14</v>
      </c>
      <c r="O199" s="522" t="s">
        <v>15</v>
      </c>
      <c r="P199" s="522" t="s">
        <v>16</v>
      </c>
      <c r="Q199" s="522" t="s">
        <v>17</v>
      </c>
      <c r="R199" s="522" t="s">
        <v>18</v>
      </c>
      <c r="S199" s="522" t="s">
        <v>19</v>
      </c>
      <c r="T199" s="522" t="s">
        <v>20</v>
      </c>
      <c r="U199" s="522" t="s">
        <v>24</v>
      </c>
      <c r="V199" s="522" t="s">
        <v>25</v>
      </c>
      <c r="W199" s="522" t="s">
        <v>26</v>
      </c>
      <c r="X199" s="522" t="s">
        <v>27</v>
      </c>
      <c r="Y199" s="522" t="s">
        <v>28</v>
      </c>
      <c r="Z199" s="522" t="s">
        <v>29</v>
      </c>
      <c r="AA199" s="522" t="s">
        <v>30</v>
      </c>
      <c r="AB199" s="522" t="s">
        <v>31</v>
      </c>
    </row>
    <row r="200" spans="1:31">
      <c r="A200" s="287"/>
      <c r="D200" s="692"/>
      <c r="E200" s="693"/>
      <c r="F200" s="693"/>
      <c r="G200" s="694"/>
      <c r="H200" s="294">
        <f>H197</f>
        <v>112363</v>
      </c>
      <c r="I200" s="294">
        <f>I197+468</f>
        <v>6157</v>
      </c>
      <c r="J200" s="294">
        <f>J197+139</f>
        <v>11956</v>
      </c>
      <c r="K200" s="294">
        <f>K197+469</f>
        <v>6501</v>
      </c>
      <c r="L200" s="294">
        <f>L197+139</f>
        <v>940</v>
      </c>
      <c r="M200" s="294">
        <f t="shared" ref="M200:Q200" si="0">M197</f>
        <v>16112</v>
      </c>
      <c r="N200" s="294">
        <f t="shared" si="0"/>
        <v>2776</v>
      </c>
      <c r="O200" s="294">
        <f t="shared" si="0"/>
        <v>325</v>
      </c>
      <c r="P200" s="294">
        <f t="shared" si="0"/>
        <v>1319</v>
      </c>
      <c r="Q200" s="294">
        <f t="shared" si="0"/>
        <v>319</v>
      </c>
      <c r="R200" s="294">
        <f>R197</f>
        <v>10570</v>
      </c>
      <c r="S200" s="294">
        <f t="shared" ref="S200:T200" si="1">S197</f>
        <v>0</v>
      </c>
      <c r="T200" s="294">
        <f t="shared" si="1"/>
        <v>301</v>
      </c>
      <c r="U200" s="294">
        <f>X197</f>
        <v>4519</v>
      </c>
      <c r="V200" s="294">
        <f>Y197</f>
        <v>342</v>
      </c>
      <c r="W200" s="294">
        <f>Z164</f>
        <v>0</v>
      </c>
      <c r="X200" s="294">
        <f>AA164</f>
        <v>0</v>
      </c>
      <c r="Y200" s="294">
        <f>AB164</f>
        <v>0</v>
      </c>
      <c r="Z200" s="294">
        <f>AC197</f>
        <v>28</v>
      </c>
      <c r="AA200" s="294">
        <f>AD197</f>
        <v>1658</v>
      </c>
      <c r="AB200" s="294">
        <f>SUM(I200:AA200)</f>
        <v>63823</v>
      </c>
    </row>
    <row r="201" spans="1:31">
      <c r="A201" s="287"/>
      <c r="F201" s="297"/>
      <c r="G201" s="297"/>
    </row>
    <row r="202" spans="1:31" ht="33.75" customHeight="1">
      <c r="A202" s="287"/>
      <c r="C202" s="300" t="s">
        <v>69</v>
      </c>
      <c r="D202" s="695" t="s">
        <v>70</v>
      </c>
      <c r="E202" s="695"/>
      <c r="F202" s="695"/>
      <c r="G202" s="695"/>
      <c r="H202" s="493" t="s">
        <v>8</v>
      </c>
      <c r="I202" s="696" t="s">
        <v>71</v>
      </c>
      <c r="J202" s="696"/>
      <c r="K202" s="696" t="s">
        <v>72</v>
      </c>
      <c r="L202" s="696"/>
      <c r="M202" s="522" t="s">
        <v>13</v>
      </c>
      <c r="N202" s="522" t="s">
        <v>14</v>
      </c>
      <c r="O202" s="522" t="s">
        <v>15</v>
      </c>
      <c r="P202" s="522" t="s">
        <v>16</v>
      </c>
      <c r="Q202" s="522" t="s">
        <v>17</v>
      </c>
      <c r="R202" s="522" t="s">
        <v>18</v>
      </c>
      <c r="S202" s="522" t="s">
        <v>19</v>
      </c>
      <c r="T202" s="522" t="s">
        <v>20</v>
      </c>
      <c r="U202" s="522" t="s">
        <v>24</v>
      </c>
      <c r="V202" s="522" t="s">
        <v>25</v>
      </c>
      <c r="W202" s="522" t="s">
        <v>26</v>
      </c>
      <c r="X202" s="522" t="s">
        <v>27</v>
      </c>
      <c r="Y202" s="522" t="s">
        <v>28</v>
      </c>
      <c r="Z202" s="522" t="s">
        <v>29</v>
      </c>
      <c r="AA202" s="522" t="s">
        <v>30</v>
      </c>
      <c r="AB202" s="522" t="s">
        <v>31</v>
      </c>
    </row>
    <row r="203" spans="1:31">
      <c r="A203" s="287"/>
      <c r="D203" s="695"/>
      <c r="E203" s="695"/>
      <c r="F203" s="695"/>
      <c r="G203" s="695"/>
      <c r="H203" s="294">
        <f>H197</f>
        <v>112363</v>
      </c>
      <c r="I203" s="697">
        <f>I200+K200</f>
        <v>12658</v>
      </c>
      <c r="J203" s="697"/>
      <c r="K203" s="697">
        <f>J200+L200</f>
        <v>12896</v>
      </c>
      <c r="L203" s="697"/>
      <c r="M203" s="294">
        <f>M200</f>
        <v>16112</v>
      </c>
      <c r="N203" s="294">
        <f t="shared" ref="N203:AA203" si="2">N200</f>
        <v>2776</v>
      </c>
      <c r="O203" s="294">
        <f t="shared" si="2"/>
        <v>325</v>
      </c>
      <c r="P203" s="294">
        <f t="shared" si="2"/>
        <v>1319</v>
      </c>
      <c r="Q203" s="294">
        <f t="shared" si="2"/>
        <v>319</v>
      </c>
      <c r="R203" s="294">
        <f t="shared" si="2"/>
        <v>10570</v>
      </c>
      <c r="S203" s="294">
        <f t="shared" si="2"/>
        <v>0</v>
      </c>
      <c r="T203" s="294">
        <f t="shared" si="2"/>
        <v>301</v>
      </c>
      <c r="U203" s="294">
        <f t="shared" si="2"/>
        <v>4519</v>
      </c>
      <c r="V203" s="294">
        <f t="shared" si="2"/>
        <v>342</v>
      </c>
      <c r="W203" s="294">
        <f t="shared" si="2"/>
        <v>0</v>
      </c>
      <c r="X203" s="294">
        <f t="shared" si="2"/>
        <v>0</v>
      </c>
      <c r="Y203" s="294">
        <f t="shared" si="2"/>
        <v>0</v>
      </c>
      <c r="Z203" s="294">
        <f t="shared" si="2"/>
        <v>28</v>
      </c>
      <c r="AA203" s="294">
        <f t="shared" si="2"/>
        <v>1658</v>
      </c>
      <c r="AB203" s="294">
        <f>SUM(I203:AA203)</f>
        <v>63823</v>
      </c>
    </row>
  </sheetData>
  <mergeCells count="7">
    <mergeCell ref="D197:G197"/>
    <mergeCell ref="D199:G200"/>
    <mergeCell ref="D202:G203"/>
    <mergeCell ref="I202:J202"/>
    <mergeCell ref="K202:L202"/>
    <mergeCell ref="I203:J203"/>
    <mergeCell ref="K203:L20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"/>
  <sheetViews>
    <sheetView workbookViewId="0">
      <pane ySplit="1" topLeftCell="A68" activePane="bottomLeft" state="frozen"/>
      <selection activeCell="N153" sqref="N153"/>
      <selection pane="bottomLeft" activeCell="N153" sqref="N153"/>
    </sheetView>
  </sheetViews>
  <sheetFormatPr baseColWidth="10" defaultRowHeight="16.5"/>
  <cols>
    <col min="1" max="1" width="3.140625" style="286" bestFit="1" customWidth="1"/>
    <col min="2" max="2" width="5" style="286" bestFit="1" customWidth="1"/>
    <col min="3" max="3" width="4.140625" style="286" bestFit="1" customWidth="1"/>
    <col min="4" max="4" width="22.42578125" style="286" customWidth="1"/>
    <col min="5" max="5" width="4.28515625" style="286" customWidth="1"/>
    <col min="6" max="6" width="8.28515625" style="286" bestFit="1" customWidth="1"/>
    <col min="7" max="7" width="18.28515625" style="286" bestFit="1" customWidth="1"/>
    <col min="8" max="8" width="10" style="286" bestFit="1" customWidth="1"/>
    <col min="9" max="10" width="5" style="286" bestFit="1" customWidth="1"/>
    <col min="11" max="11" width="4.28515625" style="286" bestFit="1" customWidth="1"/>
    <col min="12" max="12" width="5.28515625" style="286" bestFit="1" customWidth="1"/>
    <col min="13" max="13" width="4" style="286" bestFit="1" customWidth="1"/>
    <col min="14" max="14" width="4.42578125" style="286" bestFit="1" customWidth="1"/>
    <col min="15" max="15" width="4.140625" style="286" bestFit="1" customWidth="1"/>
    <col min="16" max="16" width="5" style="286" bestFit="1" customWidth="1"/>
    <col min="17" max="17" width="4.28515625" style="286" bestFit="1" customWidth="1"/>
    <col min="18" max="18" width="7.7109375" style="286" bestFit="1" customWidth="1"/>
    <col min="19" max="19" width="4.140625" style="286" bestFit="1" customWidth="1"/>
    <col min="20" max="20" width="4.28515625" style="286" bestFit="1" customWidth="1"/>
    <col min="21" max="21" width="8" style="286" bestFit="1" customWidth="1"/>
    <col min="22" max="22" width="8.5703125" style="286" bestFit="1" customWidth="1"/>
    <col min="23" max="23" width="8" style="286" bestFit="1" customWidth="1"/>
    <col min="24" max="25" width="6.5703125" style="286" bestFit="1" customWidth="1"/>
    <col min="26" max="26" width="5.5703125" style="286" bestFit="1" customWidth="1"/>
    <col min="27" max="27" width="6.5703125" style="286" bestFit="1" customWidth="1"/>
    <col min="28" max="28" width="9.7109375" style="286" bestFit="1" customWidth="1"/>
    <col min="29" max="29" width="4.42578125" style="286" bestFit="1" customWidth="1"/>
    <col min="30" max="30" width="6.5703125" style="286" bestFit="1" customWidth="1"/>
    <col min="31" max="31" width="9.7109375" style="286" bestFit="1" customWidth="1"/>
    <col min="32" max="16384" width="11.42578125" style="286"/>
  </cols>
  <sheetData>
    <row r="1" spans="1:31">
      <c r="A1" s="291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284" t="s">
        <v>7</v>
      </c>
      <c r="H1" s="284" t="s">
        <v>8</v>
      </c>
      <c r="I1" s="570" t="s">
        <v>9</v>
      </c>
      <c r="J1" s="570" t="s">
        <v>10</v>
      </c>
      <c r="K1" s="570" t="s">
        <v>11</v>
      </c>
      <c r="L1" s="570" t="s">
        <v>12</v>
      </c>
      <c r="M1" s="570" t="s">
        <v>13</v>
      </c>
      <c r="N1" s="570" t="s">
        <v>14</v>
      </c>
      <c r="O1" s="570" t="s">
        <v>15</v>
      </c>
      <c r="P1" s="570" t="s">
        <v>16</v>
      </c>
      <c r="Q1" s="570" t="s">
        <v>17</v>
      </c>
      <c r="R1" s="570" t="s">
        <v>18</v>
      </c>
      <c r="S1" s="570" t="s">
        <v>19</v>
      </c>
      <c r="T1" s="570" t="s">
        <v>20</v>
      </c>
      <c r="U1" s="295" t="s">
        <v>21</v>
      </c>
      <c r="V1" s="295" t="s">
        <v>22</v>
      </c>
      <c r="W1" s="295" t="s">
        <v>23</v>
      </c>
      <c r="X1" s="570" t="s">
        <v>24</v>
      </c>
      <c r="Y1" s="570" t="s">
        <v>25</v>
      </c>
      <c r="Z1" s="570" t="s">
        <v>26</v>
      </c>
      <c r="AA1" s="570" t="s">
        <v>27</v>
      </c>
      <c r="AB1" s="570" t="s">
        <v>28</v>
      </c>
      <c r="AC1" s="570" t="s">
        <v>29</v>
      </c>
      <c r="AD1" s="570" t="s">
        <v>30</v>
      </c>
      <c r="AE1" s="570" t="s">
        <v>31</v>
      </c>
    </row>
    <row r="2" spans="1:31">
      <c r="A2" s="287">
        <v>1</v>
      </c>
      <c r="B2" s="288">
        <v>21</v>
      </c>
      <c r="C2" s="299">
        <v>28</v>
      </c>
      <c r="D2" s="289" t="s">
        <v>385</v>
      </c>
      <c r="E2" s="289" t="s">
        <v>385</v>
      </c>
      <c r="F2" s="298">
        <v>157</v>
      </c>
      <c r="G2" s="289" t="s">
        <v>33</v>
      </c>
      <c r="H2" s="290">
        <v>654</v>
      </c>
      <c r="I2" s="294">
        <v>160</v>
      </c>
      <c r="J2" s="294">
        <v>134</v>
      </c>
      <c r="K2" s="294">
        <v>9</v>
      </c>
      <c r="L2" s="294">
        <v>2</v>
      </c>
      <c r="M2" s="294">
        <v>13</v>
      </c>
      <c r="N2" s="294">
        <v>6</v>
      </c>
      <c r="O2" s="294">
        <v>2</v>
      </c>
      <c r="P2" s="294">
        <v>3</v>
      </c>
      <c r="Q2" s="294">
        <v>26</v>
      </c>
      <c r="R2" s="294">
        <v>57</v>
      </c>
      <c r="S2" s="294">
        <v>20</v>
      </c>
      <c r="T2" s="294"/>
      <c r="U2" s="296">
        <v>4</v>
      </c>
      <c r="V2" s="296">
        <v>2</v>
      </c>
      <c r="W2" s="296"/>
      <c r="X2" s="294"/>
      <c r="Y2" s="294"/>
      <c r="Z2" s="294"/>
      <c r="AA2" s="294"/>
      <c r="AB2" s="294"/>
      <c r="AC2" s="294">
        <v>0</v>
      </c>
      <c r="AD2" s="294">
        <v>18</v>
      </c>
      <c r="AE2" s="294">
        <f>SUM(I2:AD2)</f>
        <v>456</v>
      </c>
    </row>
    <row r="3" spans="1:31">
      <c r="A3" s="287">
        <v>2</v>
      </c>
      <c r="B3" s="288">
        <v>21</v>
      </c>
      <c r="C3" s="299">
        <v>28</v>
      </c>
      <c r="D3" s="289" t="s">
        <v>385</v>
      </c>
      <c r="E3" s="289" t="s">
        <v>385</v>
      </c>
      <c r="F3" s="298">
        <v>157</v>
      </c>
      <c r="G3" s="289" t="s">
        <v>34</v>
      </c>
      <c r="H3" s="290">
        <v>653</v>
      </c>
      <c r="I3" s="294">
        <v>146</v>
      </c>
      <c r="J3" s="294">
        <v>119</v>
      </c>
      <c r="K3" s="294">
        <v>5</v>
      </c>
      <c r="L3" s="294">
        <v>6</v>
      </c>
      <c r="M3" s="294">
        <v>18</v>
      </c>
      <c r="N3" s="294">
        <v>2</v>
      </c>
      <c r="O3" s="294">
        <v>4</v>
      </c>
      <c r="P3" s="294">
        <v>1</v>
      </c>
      <c r="Q3" s="294">
        <v>18</v>
      </c>
      <c r="R3" s="294">
        <v>75</v>
      </c>
      <c r="S3" s="294">
        <v>23</v>
      </c>
      <c r="T3" s="294"/>
      <c r="U3" s="296">
        <v>0</v>
      </c>
      <c r="V3" s="296">
        <v>0</v>
      </c>
      <c r="W3" s="296"/>
      <c r="X3" s="294"/>
      <c r="Y3" s="294"/>
      <c r="Z3" s="294"/>
      <c r="AA3" s="294"/>
      <c r="AB3" s="294"/>
      <c r="AC3" s="294">
        <v>0</v>
      </c>
      <c r="AD3" s="294">
        <v>24</v>
      </c>
      <c r="AE3" s="294">
        <f t="shared" ref="AE3:AE31" si="0">SUM(I3:AD3)</f>
        <v>441</v>
      </c>
    </row>
    <row r="4" spans="1:31">
      <c r="A4" s="287">
        <v>3</v>
      </c>
      <c r="B4" s="288">
        <v>21</v>
      </c>
      <c r="C4" s="299">
        <v>28</v>
      </c>
      <c r="D4" s="289" t="s">
        <v>385</v>
      </c>
      <c r="E4" s="289" t="s">
        <v>385</v>
      </c>
      <c r="F4" s="298">
        <v>157</v>
      </c>
      <c r="G4" s="289" t="s">
        <v>35</v>
      </c>
      <c r="H4" s="290">
        <v>653</v>
      </c>
      <c r="I4" s="294">
        <v>145</v>
      </c>
      <c r="J4" s="294">
        <v>130</v>
      </c>
      <c r="K4" s="294">
        <v>6</v>
      </c>
      <c r="L4" s="294">
        <v>2</v>
      </c>
      <c r="M4" s="294">
        <v>14</v>
      </c>
      <c r="N4" s="294">
        <v>5</v>
      </c>
      <c r="O4" s="294">
        <v>5</v>
      </c>
      <c r="P4" s="294">
        <v>6</v>
      </c>
      <c r="Q4" s="294">
        <v>29</v>
      </c>
      <c r="R4" s="294">
        <v>72</v>
      </c>
      <c r="S4" s="294">
        <v>8</v>
      </c>
      <c r="T4" s="294"/>
      <c r="U4" s="296">
        <v>6</v>
      </c>
      <c r="V4" s="296">
        <v>3</v>
      </c>
      <c r="W4" s="296"/>
      <c r="X4" s="294"/>
      <c r="Y4" s="294"/>
      <c r="Z4" s="294"/>
      <c r="AA4" s="294"/>
      <c r="AB4" s="294"/>
      <c r="AC4" s="294">
        <v>0</v>
      </c>
      <c r="AD4" s="294">
        <v>21</v>
      </c>
      <c r="AE4" s="294">
        <f t="shared" si="0"/>
        <v>452</v>
      </c>
    </row>
    <row r="5" spans="1:31">
      <c r="A5" s="287">
        <v>4</v>
      </c>
      <c r="B5" s="288">
        <v>21</v>
      </c>
      <c r="C5" s="299">
        <v>28</v>
      </c>
      <c r="D5" s="289" t="s">
        <v>385</v>
      </c>
      <c r="E5" s="289" t="s">
        <v>385</v>
      </c>
      <c r="F5" s="298">
        <v>157</v>
      </c>
      <c r="G5" s="289" t="s">
        <v>199</v>
      </c>
      <c r="H5" s="290">
        <v>653</v>
      </c>
      <c r="I5" s="294">
        <v>163</v>
      </c>
      <c r="J5" s="294">
        <v>138</v>
      </c>
      <c r="K5" s="294">
        <v>2</v>
      </c>
      <c r="L5" s="294">
        <v>3</v>
      </c>
      <c r="M5" s="294">
        <v>3</v>
      </c>
      <c r="N5" s="294">
        <v>5</v>
      </c>
      <c r="O5" s="294">
        <v>1</v>
      </c>
      <c r="P5" s="294">
        <v>5</v>
      </c>
      <c r="Q5" s="294">
        <v>26</v>
      </c>
      <c r="R5" s="294">
        <v>71</v>
      </c>
      <c r="S5" s="294">
        <v>8</v>
      </c>
      <c r="T5" s="294"/>
      <c r="U5" s="296">
        <v>4</v>
      </c>
      <c r="V5" s="296">
        <v>1</v>
      </c>
      <c r="W5" s="296"/>
      <c r="X5" s="294"/>
      <c r="Y5" s="294"/>
      <c r="Z5" s="294"/>
      <c r="AA5" s="294"/>
      <c r="AB5" s="294"/>
      <c r="AC5" s="294">
        <v>0</v>
      </c>
      <c r="AD5" s="294">
        <v>18</v>
      </c>
      <c r="AE5" s="294">
        <f t="shared" si="0"/>
        <v>448</v>
      </c>
    </row>
    <row r="6" spans="1:31">
      <c r="A6" s="287">
        <v>5</v>
      </c>
      <c r="B6" s="288">
        <v>21</v>
      </c>
      <c r="C6" s="299">
        <v>28</v>
      </c>
      <c r="D6" s="289" t="s">
        <v>385</v>
      </c>
      <c r="E6" s="289" t="s">
        <v>385</v>
      </c>
      <c r="F6" s="298">
        <v>158</v>
      </c>
      <c r="G6" s="289" t="s">
        <v>33</v>
      </c>
      <c r="H6" s="290">
        <v>670</v>
      </c>
      <c r="I6" s="294">
        <v>188</v>
      </c>
      <c r="J6" s="294">
        <v>55</v>
      </c>
      <c r="K6" s="294">
        <v>8</v>
      </c>
      <c r="L6" s="294">
        <v>1</v>
      </c>
      <c r="M6" s="294">
        <v>17</v>
      </c>
      <c r="N6" s="294">
        <v>10</v>
      </c>
      <c r="O6" s="294">
        <v>9</v>
      </c>
      <c r="P6" s="294">
        <v>5</v>
      </c>
      <c r="Q6" s="294">
        <v>22</v>
      </c>
      <c r="R6" s="294">
        <v>73</v>
      </c>
      <c r="S6" s="294">
        <v>8</v>
      </c>
      <c r="T6" s="294"/>
      <c r="U6" s="296">
        <v>4</v>
      </c>
      <c r="V6" s="296">
        <v>4</v>
      </c>
      <c r="W6" s="296"/>
      <c r="X6" s="294"/>
      <c r="Y6" s="294"/>
      <c r="Z6" s="294"/>
      <c r="AA6" s="294"/>
      <c r="AB6" s="294"/>
      <c r="AC6" s="294">
        <v>0</v>
      </c>
      <c r="AD6" s="294">
        <v>26</v>
      </c>
      <c r="AE6" s="294">
        <f t="shared" si="0"/>
        <v>430</v>
      </c>
    </row>
    <row r="7" spans="1:31">
      <c r="A7" s="287">
        <v>6</v>
      </c>
      <c r="B7" s="288">
        <v>21</v>
      </c>
      <c r="C7" s="299">
        <v>28</v>
      </c>
      <c r="D7" s="289" t="s">
        <v>385</v>
      </c>
      <c r="E7" s="289" t="s">
        <v>385</v>
      </c>
      <c r="F7" s="298">
        <v>158</v>
      </c>
      <c r="G7" s="289" t="s">
        <v>34</v>
      </c>
      <c r="H7" s="290">
        <v>670</v>
      </c>
      <c r="I7" s="294">
        <v>148</v>
      </c>
      <c r="J7" s="294">
        <v>72</v>
      </c>
      <c r="K7" s="294">
        <v>4</v>
      </c>
      <c r="L7" s="294">
        <v>3</v>
      </c>
      <c r="M7" s="294">
        <v>28</v>
      </c>
      <c r="N7" s="294">
        <v>14</v>
      </c>
      <c r="O7" s="294">
        <v>10</v>
      </c>
      <c r="P7" s="294">
        <v>3</v>
      </c>
      <c r="Q7" s="294">
        <v>23</v>
      </c>
      <c r="R7" s="294">
        <v>127</v>
      </c>
      <c r="S7" s="294">
        <v>7</v>
      </c>
      <c r="T7" s="294"/>
      <c r="U7" s="296">
        <v>8</v>
      </c>
      <c r="V7" s="296">
        <v>1</v>
      </c>
      <c r="W7" s="296"/>
      <c r="X7" s="294"/>
      <c r="Y7" s="294"/>
      <c r="Z7" s="294"/>
      <c r="AA7" s="294"/>
      <c r="AB7" s="294"/>
      <c r="AC7" s="294">
        <v>0</v>
      </c>
      <c r="AD7" s="294">
        <v>15</v>
      </c>
      <c r="AE7" s="294">
        <f t="shared" si="0"/>
        <v>463</v>
      </c>
    </row>
    <row r="8" spans="1:31">
      <c r="A8" s="287">
        <v>7</v>
      </c>
      <c r="B8" s="288">
        <v>21</v>
      </c>
      <c r="C8" s="299">
        <v>28</v>
      </c>
      <c r="D8" s="289" t="s">
        <v>385</v>
      </c>
      <c r="E8" s="289" t="s">
        <v>385</v>
      </c>
      <c r="F8" s="298">
        <v>158</v>
      </c>
      <c r="G8" s="289" t="s">
        <v>35</v>
      </c>
      <c r="H8" s="290">
        <v>669</v>
      </c>
      <c r="I8" s="294">
        <v>191</v>
      </c>
      <c r="J8" s="294">
        <v>65</v>
      </c>
      <c r="K8" s="294">
        <v>3</v>
      </c>
      <c r="L8" s="294">
        <v>3</v>
      </c>
      <c r="M8" s="294">
        <v>13</v>
      </c>
      <c r="N8" s="294">
        <v>25</v>
      </c>
      <c r="O8" s="294">
        <v>8</v>
      </c>
      <c r="P8" s="294">
        <v>4</v>
      </c>
      <c r="Q8" s="294">
        <v>28</v>
      </c>
      <c r="R8" s="294">
        <v>74</v>
      </c>
      <c r="S8" s="294">
        <v>2</v>
      </c>
      <c r="T8" s="294"/>
      <c r="U8" s="296">
        <v>3</v>
      </c>
      <c r="V8" s="296">
        <v>2</v>
      </c>
      <c r="W8" s="296"/>
      <c r="X8" s="294"/>
      <c r="Y8" s="294"/>
      <c r="Z8" s="294"/>
      <c r="AA8" s="294"/>
      <c r="AB8" s="294"/>
      <c r="AC8" s="294">
        <v>0</v>
      </c>
      <c r="AD8" s="294">
        <v>16</v>
      </c>
      <c r="AE8" s="294">
        <f t="shared" si="0"/>
        <v>437</v>
      </c>
    </row>
    <row r="9" spans="1:31">
      <c r="A9" s="287">
        <v>8</v>
      </c>
      <c r="B9" s="288">
        <v>21</v>
      </c>
      <c r="C9" s="299">
        <v>28</v>
      </c>
      <c r="D9" s="289" t="s">
        <v>385</v>
      </c>
      <c r="E9" s="289" t="s">
        <v>385</v>
      </c>
      <c r="F9" s="298">
        <v>159</v>
      </c>
      <c r="G9" s="289" t="s">
        <v>33</v>
      </c>
      <c r="H9" s="290">
        <v>539</v>
      </c>
      <c r="I9" s="294">
        <v>182</v>
      </c>
      <c r="J9" s="294">
        <v>53</v>
      </c>
      <c r="K9" s="294">
        <v>2</v>
      </c>
      <c r="L9" s="294">
        <v>0</v>
      </c>
      <c r="M9" s="294">
        <v>23</v>
      </c>
      <c r="N9" s="294">
        <v>0</v>
      </c>
      <c r="O9" s="294">
        <v>0</v>
      </c>
      <c r="P9" s="294">
        <v>3</v>
      </c>
      <c r="Q9" s="294">
        <v>15</v>
      </c>
      <c r="R9" s="294">
        <v>65</v>
      </c>
      <c r="S9" s="294">
        <v>3</v>
      </c>
      <c r="T9" s="294"/>
      <c r="U9" s="296">
        <v>7</v>
      </c>
      <c r="V9" s="296">
        <v>0</v>
      </c>
      <c r="W9" s="296"/>
      <c r="X9" s="294"/>
      <c r="Y9" s="294"/>
      <c r="Z9" s="294"/>
      <c r="AA9" s="294"/>
      <c r="AB9" s="294"/>
      <c r="AC9" s="294">
        <v>0</v>
      </c>
      <c r="AD9" s="294">
        <v>11</v>
      </c>
      <c r="AE9" s="294">
        <f t="shared" si="0"/>
        <v>364</v>
      </c>
    </row>
    <row r="10" spans="1:31">
      <c r="A10" s="287">
        <v>9</v>
      </c>
      <c r="B10" s="288">
        <v>21</v>
      </c>
      <c r="C10" s="299">
        <v>28</v>
      </c>
      <c r="D10" s="289" t="s">
        <v>385</v>
      </c>
      <c r="E10" s="289" t="s">
        <v>385</v>
      </c>
      <c r="F10" s="298">
        <v>159</v>
      </c>
      <c r="G10" s="289" t="s">
        <v>34</v>
      </c>
      <c r="H10" s="290">
        <v>539</v>
      </c>
      <c r="I10" s="294">
        <v>160</v>
      </c>
      <c r="J10" s="294">
        <v>73</v>
      </c>
      <c r="K10" s="294">
        <v>2</v>
      </c>
      <c r="L10" s="294">
        <v>0</v>
      </c>
      <c r="M10" s="294">
        <v>22</v>
      </c>
      <c r="N10" s="294">
        <v>3</v>
      </c>
      <c r="O10" s="294">
        <v>4</v>
      </c>
      <c r="P10" s="294">
        <v>2</v>
      </c>
      <c r="Q10" s="294">
        <v>12</v>
      </c>
      <c r="R10" s="294">
        <v>71</v>
      </c>
      <c r="S10" s="294">
        <v>4</v>
      </c>
      <c r="T10" s="294"/>
      <c r="U10" s="296">
        <v>1</v>
      </c>
      <c r="V10" s="296">
        <v>2</v>
      </c>
      <c r="W10" s="296"/>
      <c r="X10" s="294"/>
      <c r="Y10" s="294"/>
      <c r="Z10" s="294"/>
      <c r="AA10" s="294"/>
      <c r="AB10" s="294"/>
      <c r="AC10" s="294">
        <v>0</v>
      </c>
      <c r="AD10" s="294">
        <v>18</v>
      </c>
      <c r="AE10" s="294">
        <f t="shared" si="0"/>
        <v>374</v>
      </c>
    </row>
    <row r="11" spans="1:31">
      <c r="A11" s="287">
        <v>10</v>
      </c>
      <c r="B11" s="288">
        <v>21</v>
      </c>
      <c r="C11" s="299">
        <v>28</v>
      </c>
      <c r="D11" s="289" t="s">
        <v>385</v>
      </c>
      <c r="E11" s="289" t="s">
        <v>385</v>
      </c>
      <c r="F11" s="298">
        <v>160</v>
      </c>
      <c r="G11" s="289" t="s">
        <v>33</v>
      </c>
      <c r="H11" s="290">
        <v>579</v>
      </c>
      <c r="I11" s="294">
        <v>138</v>
      </c>
      <c r="J11" s="294">
        <v>115</v>
      </c>
      <c r="K11" s="294">
        <v>2</v>
      </c>
      <c r="L11" s="294">
        <v>3</v>
      </c>
      <c r="M11" s="294">
        <v>16</v>
      </c>
      <c r="N11" s="294">
        <v>4</v>
      </c>
      <c r="O11" s="294">
        <v>18</v>
      </c>
      <c r="P11" s="294">
        <v>3</v>
      </c>
      <c r="Q11" s="294">
        <v>15</v>
      </c>
      <c r="R11" s="294">
        <v>50</v>
      </c>
      <c r="S11" s="294">
        <v>12</v>
      </c>
      <c r="T11" s="294"/>
      <c r="U11" s="296">
        <v>5</v>
      </c>
      <c r="V11" s="296">
        <v>0</v>
      </c>
      <c r="W11" s="296"/>
      <c r="X11" s="294"/>
      <c r="Y11" s="294"/>
      <c r="Z11" s="294"/>
      <c r="AA11" s="294"/>
      <c r="AB11" s="294"/>
      <c r="AC11" s="294">
        <v>0</v>
      </c>
      <c r="AD11" s="294">
        <v>9</v>
      </c>
      <c r="AE11" s="294">
        <f t="shared" si="0"/>
        <v>390</v>
      </c>
    </row>
    <row r="12" spans="1:31">
      <c r="A12" s="287">
        <v>11</v>
      </c>
      <c r="B12" s="288">
        <v>21</v>
      </c>
      <c r="C12" s="299">
        <v>28</v>
      </c>
      <c r="D12" s="289" t="s">
        <v>385</v>
      </c>
      <c r="E12" s="289" t="s">
        <v>385</v>
      </c>
      <c r="F12" s="298">
        <v>160</v>
      </c>
      <c r="G12" s="289" t="s">
        <v>34</v>
      </c>
      <c r="H12" s="290">
        <v>578</v>
      </c>
      <c r="I12" s="294">
        <v>134</v>
      </c>
      <c r="J12" s="294">
        <v>119</v>
      </c>
      <c r="K12" s="294">
        <v>3</v>
      </c>
      <c r="L12" s="294">
        <v>1</v>
      </c>
      <c r="M12" s="294">
        <v>12</v>
      </c>
      <c r="N12" s="294">
        <v>4</v>
      </c>
      <c r="O12" s="294">
        <v>5</v>
      </c>
      <c r="P12" s="294">
        <v>2</v>
      </c>
      <c r="Q12" s="294">
        <v>9</v>
      </c>
      <c r="R12" s="294">
        <v>46</v>
      </c>
      <c r="S12" s="294">
        <v>4</v>
      </c>
      <c r="T12" s="294"/>
      <c r="U12" s="296">
        <v>6</v>
      </c>
      <c r="V12" s="296">
        <v>4</v>
      </c>
      <c r="W12" s="296"/>
      <c r="X12" s="294"/>
      <c r="Y12" s="294"/>
      <c r="Z12" s="294"/>
      <c r="AA12" s="294"/>
      <c r="AB12" s="294"/>
      <c r="AC12" s="294">
        <v>0</v>
      </c>
      <c r="AD12" s="294">
        <v>18</v>
      </c>
      <c r="AE12" s="294">
        <f t="shared" si="0"/>
        <v>367</v>
      </c>
    </row>
    <row r="13" spans="1:31">
      <c r="A13" s="287">
        <v>12</v>
      </c>
      <c r="B13" s="288">
        <v>21</v>
      </c>
      <c r="C13" s="299">
        <v>28</v>
      </c>
      <c r="D13" s="289" t="s">
        <v>385</v>
      </c>
      <c r="E13" s="289" t="s">
        <v>385</v>
      </c>
      <c r="F13" s="298">
        <v>160</v>
      </c>
      <c r="G13" s="289" t="s">
        <v>35</v>
      </c>
      <c r="H13" s="290">
        <v>578</v>
      </c>
      <c r="I13" s="294">
        <v>126</v>
      </c>
      <c r="J13" s="294">
        <v>141</v>
      </c>
      <c r="K13" s="294">
        <v>3</v>
      </c>
      <c r="L13" s="294">
        <v>2</v>
      </c>
      <c r="M13" s="294">
        <v>12</v>
      </c>
      <c r="N13" s="294">
        <v>2</v>
      </c>
      <c r="O13" s="294">
        <v>10</v>
      </c>
      <c r="P13" s="294">
        <v>6</v>
      </c>
      <c r="Q13" s="294">
        <v>20</v>
      </c>
      <c r="R13" s="294">
        <v>49</v>
      </c>
      <c r="S13" s="294">
        <v>1</v>
      </c>
      <c r="T13" s="294"/>
      <c r="U13" s="296">
        <v>5</v>
      </c>
      <c r="V13" s="296">
        <v>1</v>
      </c>
      <c r="W13" s="296"/>
      <c r="X13" s="294"/>
      <c r="Y13" s="294"/>
      <c r="Z13" s="294"/>
      <c r="AA13" s="294"/>
      <c r="AB13" s="294"/>
      <c r="AC13" s="294">
        <v>0</v>
      </c>
      <c r="AD13" s="294">
        <v>9</v>
      </c>
      <c r="AE13" s="294">
        <f t="shared" si="0"/>
        <v>387</v>
      </c>
    </row>
    <row r="14" spans="1:31">
      <c r="A14" s="287">
        <v>13</v>
      </c>
      <c r="B14" s="288">
        <v>21</v>
      </c>
      <c r="C14" s="299">
        <v>28</v>
      </c>
      <c r="D14" s="289" t="s">
        <v>385</v>
      </c>
      <c r="E14" s="289" t="s">
        <v>385</v>
      </c>
      <c r="F14" s="298">
        <v>160</v>
      </c>
      <c r="G14" s="525" t="s">
        <v>36</v>
      </c>
      <c r="H14" s="290"/>
      <c r="I14" s="294">
        <v>8</v>
      </c>
      <c r="J14" s="294">
        <v>5</v>
      </c>
      <c r="K14" s="294">
        <v>1</v>
      </c>
      <c r="L14" s="294">
        <v>0</v>
      </c>
      <c r="M14" s="294">
        <v>2</v>
      </c>
      <c r="N14" s="294">
        <v>0</v>
      </c>
      <c r="O14" s="294">
        <v>1</v>
      </c>
      <c r="P14" s="294">
        <v>0</v>
      </c>
      <c r="Q14" s="294">
        <v>0</v>
      </c>
      <c r="R14" s="294">
        <v>4</v>
      </c>
      <c r="S14" s="294">
        <v>0</v>
      </c>
      <c r="T14" s="294"/>
      <c r="U14" s="296">
        <v>2</v>
      </c>
      <c r="V14" s="296">
        <v>0</v>
      </c>
      <c r="W14" s="296"/>
      <c r="X14" s="294"/>
      <c r="Y14" s="294"/>
      <c r="Z14" s="294"/>
      <c r="AA14" s="294"/>
      <c r="AB14" s="294"/>
      <c r="AC14" s="294">
        <v>0</v>
      </c>
      <c r="AD14" s="294">
        <v>1</v>
      </c>
      <c r="AE14" s="294">
        <f t="shared" si="0"/>
        <v>24</v>
      </c>
    </row>
    <row r="15" spans="1:31">
      <c r="A15" s="287">
        <v>14</v>
      </c>
      <c r="B15" s="288">
        <v>21</v>
      </c>
      <c r="C15" s="299">
        <v>28</v>
      </c>
      <c r="D15" s="289" t="s">
        <v>385</v>
      </c>
      <c r="E15" s="289" t="s">
        <v>386</v>
      </c>
      <c r="F15" s="298">
        <v>161</v>
      </c>
      <c r="G15" s="289" t="s">
        <v>33</v>
      </c>
      <c r="H15" s="290">
        <v>592</v>
      </c>
      <c r="I15" s="294">
        <v>158</v>
      </c>
      <c r="J15" s="294">
        <v>77</v>
      </c>
      <c r="K15" s="294">
        <v>6</v>
      </c>
      <c r="L15" s="294">
        <v>1</v>
      </c>
      <c r="M15" s="294">
        <v>13</v>
      </c>
      <c r="N15" s="294">
        <v>3</v>
      </c>
      <c r="O15" s="294">
        <v>28</v>
      </c>
      <c r="P15" s="294">
        <v>3</v>
      </c>
      <c r="Q15" s="294">
        <v>14</v>
      </c>
      <c r="R15" s="294">
        <v>51</v>
      </c>
      <c r="S15" s="294">
        <v>7</v>
      </c>
      <c r="T15" s="294"/>
      <c r="U15" s="296">
        <v>7</v>
      </c>
      <c r="V15" s="296">
        <v>0</v>
      </c>
      <c r="W15" s="296"/>
      <c r="X15" s="294"/>
      <c r="Y15" s="294"/>
      <c r="Z15" s="294"/>
      <c r="AA15" s="294"/>
      <c r="AB15" s="294"/>
      <c r="AC15" s="294">
        <v>0</v>
      </c>
      <c r="AD15" s="294">
        <v>17</v>
      </c>
      <c r="AE15" s="294">
        <f t="shared" si="0"/>
        <v>385</v>
      </c>
    </row>
    <row r="16" spans="1:31">
      <c r="A16" s="287">
        <v>15</v>
      </c>
      <c r="B16" s="288">
        <v>21</v>
      </c>
      <c r="C16" s="299">
        <v>28</v>
      </c>
      <c r="D16" s="289" t="s">
        <v>385</v>
      </c>
      <c r="E16" s="289" t="s">
        <v>386</v>
      </c>
      <c r="F16" s="298">
        <v>161</v>
      </c>
      <c r="G16" s="289" t="s">
        <v>34</v>
      </c>
      <c r="H16" s="290">
        <v>592</v>
      </c>
      <c r="I16" s="294">
        <v>177</v>
      </c>
      <c r="J16" s="294">
        <v>62</v>
      </c>
      <c r="K16" s="294">
        <v>3</v>
      </c>
      <c r="L16" s="294">
        <v>5</v>
      </c>
      <c r="M16" s="294">
        <v>19</v>
      </c>
      <c r="N16" s="294">
        <v>3</v>
      </c>
      <c r="O16" s="294">
        <v>16</v>
      </c>
      <c r="P16" s="294">
        <v>11</v>
      </c>
      <c r="Q16" s="294">
        <v>25</v>
      </c>
      <c r="R16" s="294">
        <v>48</v>
      </c>
      <c r="S16" s="294">
        <v>4</v>
      </c>
      <c r="T16" s="294"/>
      <c r="U16" s="296">
        <v>13</v>
      </c>
      <c r="V16" s="296">
        <v>0</v>
      </c>
      <c r="W16" s="296"/>
      <c r="X16" s="294"/>
      <c r="Y16" s="294"/>
      <c r="Z16" s="294"/>
      <c r="AA16" s="294"/>
      <c r="AB16" s="294"/>
      <c r="AC16" s="294">
        <v>0</v>
      </c>
      <c r="AD16" s="294">
        <v>16</v>
      </c>
      <c r="AE16" s="294">
        <f t="shared" si="0"/>
        <v>402</v>
      </c>
    </row>
    <row r="17" spans="1:31">
      <c r="A17" s="287">
        <v>16</v>
      </c>
      <c r="B17" s="288">
        <v>21</v>
      </c>
      <c r="C17" s="299">
        <v>28</v>
      </c>
      <c r="D17" s="289" t="s">
        <v>385</v>
      </c>
      <c r="E17" s="289" t="s">
        <v>387</v>
      </c>
      <c r="F17" s="298">
        <v>162</v>
      </c>
      <c r="G17" s="289" t="s">
        <v>33</v>
      </c>
      <c r="H17" s="290">
        <v>252</v>
      </c>
      <c r="I17" s="294">
        <v>62</v>
      </c>
      <c r="J17" s="294">
        <v>31</v>
      </c>
      <c r="K17" s="294">
        <v>2</v>
      </c>
      <c r="L17" s="294">
        <v>2</v>
      </c>
      <c r="M17" s="294">
        <v>28</v>
      </c>
      <c r="N17" s="294">
        <v>0</v>
      </c>
      <c r="O17" s="294">
        <v>2</v>
      </c>
      <c r="P17" s="294">
        <v>2</v>
      </c>
      <c r="Q17" s="294">
        <v>3</v>
      </c>
      <c r="R17" s="294">
        <v>11</v>
      </c>
      <c r="S17" s="294">
        <v>4</v>
      </c>
      <c r="T17" s="294"/>
      <c r="U17" s="296">
        <v>1</v>
      </c>
      <c r="V17" s="296">
        <v>0</v>
      </c>
      <c r="W17" s="296"/>
      <c r="X17" s="294"/>
      <c r="Y17" s="294"/>
      <c r="Z17" s="294"/>
      <c r="AA17" s="294"/>
      <c r="AB17" s="294"/>
      <c r="AC17" s="294">
        <v>0</v>
      </c>
      <c r="AD17" s="294">
        <v>3</v>
      </c>
      <c r="AE17" s="294">
        <f t="shared" si="0"/>
        <v>151</v>
      </c>
    </row>
    <row r="18" spans="1:31">
      <c r="A18" s="287">
        <v>17</v>
      </c>
      <c r="B18" s="288">
        <v>21</v>
      </c>
      <c r="C18" s="299">
        <v>28</v>
      </c>
      <c r="D18" s="289" t="s">
        <v>385</v>
      </c>
      <c r="E18" s="289" t="s">
        <v>388</v>
      </c>
      <c r="F18" s="298">
        <v>163</v>
      </c>
      <c r="G18" s="289" t="s">
        <v>33</v>
      </c>
      <c r="H18" s="290">
        <v>215</v>
      </c>
      <c r="I18" s="294">
        <v>64</v>
      </c>
      <c r="J18" s="294">
        <v>34</v>
      </c>
      <c r="K18" s="294">
        <v>1</v>
      </c>
      <c r="L18" s="294">
        <v>2</v>
      </c>
      <c r="M18" s="294">
        <v>8</v>
      </c>
      <c r="N18" s="294">
        <v>0</v>
      </c>
      <c r="O18" s="294">
        <v>1</v>
      </c>
      <c r="P18" s="294">
        <v>1</v>
      </c>
      <c r="Q18" s="294">
        <v>2</v>
      </c>
      <c r="R18" s="294">
        <v>10</v>
      </c>
      <c r="S18" s="294">
        <v>0</v>
      </c>
      <c r="T18" s="294"/>
      <c r="U18" s="296">
        <v>5</v>
      </c>
      <c r="V18" s="296">
        <v>3</v>
      </c>
      <c r="W18" s="296"/>
      <c r="X18" s="294"/>
      <c r="Y18" s="294"/>
      <c r="Z18" s="294"/>
      <c r="AA18" s="294"/>
      <c r="AB18" s="294"/>
      <c r="AC18" s="294">
        <v>0</v>
      </c>
      <c r="AD18" s="294">
        <v>4</v>
      </c>
      <c r="AE18" s="294">
        <f t="shared" si="0"/>
        <v>135</v>
      </c>
    </row>
    <row r="19" spans="1:31">
      <c r="A19" s="287">
        <v>18</v>
      </c>
      <c r="B19" s="288">
        <v>21</v>
      </c>
      <c r="C19" s="299">
        <v>28</v>
      </c>
      <c r="D19" s="289" t="s">
        <v>385</v>
      </c>
      <c r="E19" s="289" t="s">
        <v>389</v>
      </c>
      <c r="F19" s="298">
        <v>164</v>
      </c>
      <c r="G19" s="289" t="s">
        <v>33</v>
      </c>
      <c r="H19" s="290">
        <v>469</v>
      </c>
      <c r="I19" s="294">
        <v>182</v>
      </c>
      <c r="J19" s="294">
        <v>112</v>
      </c>
      <c r="K19" s="294">
        <v>5</v>
      </c>
      <c r="L19" s="294">
        <v>2</v>
      </c>
      <c r="M19" s="294">
        <v>10</v>
      </c>
      <c r="N19" s="294">
        <v>3</v>
      </c>
      <c r="O19" s="294">
        <v>0</v>
      </c>
      <c r="P19" s="294">
        <v>0</v>
      </c>
      <c r="Q19" s="294">
        <v>1</v>
      </c>
      <c r="R19" s="294">
        <v>5</v>
      </c>
      <c r="S19" s="294">
        <v>6</v>
      </c>
      <c r="T19" s="294"/>
      <c r="U19" s="296">
        <v>10</v>
      </c>
      <c r="V19" s="296">
        <v>1</v>
      </c>
      <c r="W19" s="296"/>
      <c r="X19" s="294"/>
      <c r="Y19" s="294"/>
      <c r="Z19" s="294"/>
      <c r="AA19" s="294"/>
      <c r="AB19" s="294"/>
      <c r="AC19" s="294">
        <v>0</v>
      </c>
      <c r="AD19" s="294">
        <v>10</v>
      </c>
      <c r="AE19" s="294">
        <f t="shared" si="0"/>
        <v>347</v>
      </c>
    </row>
    <row r="20" spans="1:31">
      <c r="A20" s="287">
        <v>19</v>
      </c>
      <c r="B20" s="288">
        <v>21</v>
      </c>
      <c r="C20" s="299">
        <v>28</v>
      </c>
      <c r="D20" s="289" t="s">
        <v>385</v>
      </c>
      <c r="E20" s="289" t="s">
        <v>390</v>
      </c>
      <c r="F20" s="298">
        <v>166</v>
      </c>
      <c r="G20" s="289" t="s">
        <v>33</v>
      </c>
      <c r="H20" s="290">
        <v>572</v>
      </c>
      <c r="I20" s="294">
        <v>159</v>
      </c>
      <c r="J20" s="294">
        <v>104</v>
      </c>
      <c r="K20" s="294">
        <v>13</v>
      </c>
      <c r="L20" s="294">
        <v>6</v>
      </c>
      <c r="M20" s="294">
        <v>25</v>
      </c>
      <c r="N20" s="294">
        <v>0</v>
      </c>
      <c r="O20" s="294">
        <v>9</v>
      </c>
      <c r="P20" s="294">
        <v>1</v>
      </c>
      <c r="Q20" s="294">
        <v>21</v>
      </c>
      <c r="R20" s="294">
        <v>22</v>
      </c>
      <c r="S20" s="294">
        <v>5</v>
      </c>
      <c r="T20" s="294"/>
      <c r="U20" s="296">
        <v>0</v>
      </c>
      <c r="V20" s="296">
        <v>0</v>
      </c>
      <c r="W20" s="296"/>
      <c r="X20" s="294"/>
      <c r="Y20" s="294"/>
      <c r="Z20" s="294"/>
      <c r="AA20" s="294"/>
      <c r="AB20" s="294"/>
      <c r="AC20" s="294">
        <v>0</v>
      </c>
      <c r="AD20" s="294">
        <v>15</v>
      </c>
      <c r="AE20" s="294">
        <f t="shared" si="0"/>
        <v>380</v>
      </c>
    </row>
    <row r="21" spans="1:31">
      <c r="A21" s="287">
        <v>20</v>
      </c>
      <c r="B21" s="288">
        <v>21</v>
      </c>
      <c r="C21" s="299">
        <v>28</v>
      </c>
      <c r="D21" s="289" t="s">
        <v>385</v>
      </c>
      <c r="E21" s="289" t="s">
        <v>390</v>
      </c>
      <c r="F21" s="298">
        <v>166</v>
      </c>
      <c r="G21" s="289" t="s">
        <v>34</v>
      </c>
      <c r="H21" s="290">
        <v>572</v>
      </c>
      <c r="I21" s="294">
        <v>147</v>
      </c>
      <c r="J21" s="294">
        <v>75</v>
      </c>
      <c r="K21" s="294">
        <v>6</v>
      </c>
      <c r="L21" s="294">
        <v>0</v>
      </c>
      <c r="M21" s="294">
        <v>28</v>
      </c>
      <c r="N21" s="294">
        <v>1</v>
      </c>
      <c r="O21" s="294">
        <v>4</v>
      </c>
      <c r="P21" s="294">
        <v>2</v>
      </c>
      <c r="Q21" s="294">
        <v>26</v>
      </c>
      <c r="R21" s="294">
        <v>15</v>
      </c>
      <c r="S21" s="294">
        <v>4</v>
      </c>
      <c r="T21" s="294"/>
      <c r="U21" s="296">
        <v>16</v>
      </c>
      <c r="V21" s="296">
        <v>3</v>
      </c>
      <c r="W21" s="296"/>
      <c r="X21" s="294"/>
      <c r="Y21" s="294"/>
      <c r="Z21" s="294"/>
      <c r="AA21" s="294"/>
      <c r="AB21" s="294"/>
      <c r="AC21" s="294">
        <v>0</v>
      </c>
      <c r="AD21" s="294">
        <v>38</v>
      </c>
      <c r="AE21" s="294">
        <f t="shared" si="0"/>
        <v>365</v>
      </c>
    </row>
    <row r="22" spans="1:31">
      <c r="A22" s="287">
        <v>21</v>
      </c>
      <c r="B22" s="288">
        <v>21</v>
      </c>
      <c r="C22" s="299">
        <v>28</v>
      </c>
      <c r="D22" s="289" t="s">
        <v>385</v>
      </c>
      <c r="E22" s="289" t="s">
        <v>391</v>
      </c>
      <c r="F22" s="298">
        <v>167</v>
      </c>
      <c r="G22" s="289" t="s">
        <v>33</v>
      </c>
      <c r="H22" s="290">
        <v>640</v>
      </c>
      <c r="I22" s="294">
        <v>103</v>
      </c>
      <c r="J22" s="294">
        <v>236</v>
      </c>
      <c r="K22" s="294">
        <v>8</v>
      </c>
      <c r="L22" s="294">
        <v>6</v>
      </c>
      <c r="M22" s="294">
        <v>23</v>
      </c>
      <c r="N22" s="294">
        <v>0</v>
      </c>
      <c r="O22" s="294">
        <v>0</v>
      </c>
      <c r="P22" s="294">
        <v>2</v>
      </c>
      <c r="Q22" s="294">
        <v>11</v>
      </c>
      <c r="R22" s="294">
        <v>38</v>
      </c>
      <c r="S22" s="294">
        <v>5</v>
      </c>
      <c r="T22" s="294"/>
      <c r="U22" s="296">
        <v>4</v>
      </c>
      <c r="V22" s="296">
        <v>5</v>
      </c>
      <c r="W22" s="296"/>
      <c r="X22" s="294"/>
      <c r="Y22" s="294"/>
      <c r="Z22" s="294"/>
      <c r="AA22" s="294"/>
      <c r="AB22" s="294"/>
      <c r="AC22" s="294">
        <v>0</v>
      </c>
      <c r="AD22" s="294">
        <v>16</v>
      </c>
      <c r="AE22" s="294">
        <f t="shared" si="0"/>
        <v>457</v>
      </c>
    </row>
    <row r="23" spans="1:31">
      <c r="A23" s="287">
        <v>22</v>
      </c>
      <c r="B23" s="288">
        <v>21</v>
      </c>
      <c r="C23" s="299">
        <v>28</v>
      </c>
      <c r="D23" s="289" t="s">
        <v>385</v>
      </c>
      <c r="E23" s="289" t="s">
        <v>392</v>
      </c>
      <c r="F23" s="298">
        <v>168</v>
      </c>
      <c r="G23" s="289" t="s">
        <v>33</v>
      </c>
      <c r="H23" s="290">
        <v>597</v>
      </c>
      <c r="I23" s="294">
        <v>148</v>
      </c>
      <c r="J23" s="294">
        <v>136</v>
      </c>
      <c r="K23" s="294">
        <v>8</v>
      </c>
      <c r="L23" s="294">
        <v>4</v>
      </c>
      <c r="M23" s="294">
        <v>16</v>
      </c>
      <c r="N23" s="294">
        <v>2</v>
      </c>
      <c r="O23" s="294">
        <v>3</v>
      </c>
      <c r="P23" s="294">
        <v>2</v>
      </c>
      <c r="Q23" s="294">
        <v>6</v>
      </c>
      <c r="R23" s="294">
        <v>12</v>
      </c>
      <c r="S23" s="294">
        <v>6</v>
      </c>
      <c r="T23" s="294"/>
      <c r="U23" s="296">
        <v>12</v>
      </c>
      <c r="V23" s="296">
        <v>0</v>
      </c>
      <c r="W23" s="296"/>
      <c r="X23" s="294"/>
      <c r="Y23" s="294"/>
      <c r="Z23" s="294"/>
      <c r="AA23" s="294"/>
      <c r="AB23" s="294"/>
      <c r="AC23" s="294">
        <v>0</v>
      </c>
      <c r="AD23" s="294">
        <v>13</v>
      </c>
      <c r="AE23" s="294">
        <f t="shared" si="0"/>
        <v>368</v>
      </c>
    </row>
    <row r="24" spans="1:31">
      <c r="A24" s="287">
        <v>23</v>
      </c>
      <c r="B24" s="288">
        <v>21</v>
      </c>
      <c r="C24" s="299">
        <v>28</v>
      </c>
      <c r="D24" s="289" t="s">
        <v>385</v>
      </c>
      <c r="E24" s="289" t="s">
        <v>393</v>
      </c>
      <c r="F24" s="298">
        <v>169</v>
      </c>
      <c r="G24" s="289" t="s">
        <v>33</v>
      </c>
      <c r="H24" s="290">
        <v>629</v>
      </c>
      <c r="I24" s="294">
        <v>179</v>
      </c>
      <c r="J24" s="294">
        <v>156</v>
      </c>
      <c r="K24" s="294">
        <v>9</v>
      </c>
      <c r="L24" s="294">
        <v>2</v>
      </c>
      <c r="M24" s="294">
        <v>2</v>
      </c>
      <c r="N24" s="294">
        <v>1</v>
      </c>
      <c r="O24" s="294">
        <v>5</v>
      </c>
      <c r="P24" s="294">
        <v>2</v>
      </c>
      <c r="Q24" s="294">
        <v>21</v>
      </c>
      <c r="R24" s="294">
        <v>28</v>
      </c>
      <c r="S24" s="294">
        <v>0</v>
      </c>
      <c r="T24" s="294"/>
      <c r="U24" s="296">
        <v>12</v>
      </c>
      <c r="V24" s="296">
        <v>1</v>
      </c>
      <c r="W24" s="296"/>
      <c r="X24" s="294"/>
      <c r="Y24" s="294"/>
      <c r="Z24" s="294"/>
      <c r="AA24" s="294"/>
      <c r="AB24" s="294"/>
      <c r="AC24" s="294">
        <v>0</v>
      </c>
      <c r="AD24" s="294">
        <v>28</v>
      </c>
      <c r="AE24" s="294">
        <f t="shared" si="0"/>
        <v>446</v>
      </c>
    </row>
    <row r="25" spans="1:31">
      <c r="A25" s="287">
        <v>24</v>
      </c>
      <c r="B25" s="288">
        <v>21</v>
      </c>
      <c r="C25" s="299">
        <v>28</v>
      </c>
      <c r="D25" s="289" t="s">
        <v>385</v>
      </c>
      <c r="E25" s="289" t="s">
        <v>394</v>
      </c>
      <c r="F25" s="298">
        <v>170</v>
      </c>
      <c r="G25" s="289" t="s">
        <v>33</v>
      </c>
      <c r="H25" s="290">
        <v>718</v>
      </c>
      <c r="I25" s="294">
        <v>269</v>
      </c>
      <c r="J25" s="294">
        <v>102</v>
      </c>
      <c r="K25" s="294">
        <v>2</v>
      </c>
      <c r="L25" s="294">
        <v>3</v>
      </c>
      <c r="M25" s="294">
        <v>2</v>
      </c>
      <c r="N25" s="294">
        <v>3</v>
      </c>
      <c r="O25" s="294">
        <v>5</v>
      </c>
      <c r="P25" s="294">
        <v>4</v>
      </c>
      <c r="Q25" s="294">
        <v>25</v>
      </c>
      <c r="R25" s="294">
        <v>50</v>
      </c>
      <c r="S25" s="294">
        <v>1</v>
      </c>
      <c r="T25" s="294"/>
      <c r="U25" s="296">
        <v>4</v>
      </c>
      <c r="V25" s="296">
        <v>3</v>
      </c>
      <c r="W25" s="296"/>
      <c r="X25" s="294"/>
      <c r="Y25" s="294"/>
      <c r="Z25" s="294"/>
      <c r="AA25" s="294"/>
      <c r="AB25" s="294"/>
      <c r="AC25" s="294">
        <v>0</v>
      </c>
      <c r="AD25" s="294">
        <v>17</v>
      </c>
      <c r="AE25" s="294">
        <f t="shared" si="0"/>
        <v>490</v>
      </c>
    </row>
    <row r="26" spans="1:31">
      <c r="A26" s="287">
        <v>25</v>
      </c>
      <c r="B26" s="288">
        <v>21</v>
      </c>
      <c r="C26" s="299">
        <v>28</v>
      </c>
      <c r="D26" s="289" t="s">
        <v>385</v>
      </c>
      <c r="E26" s="289" t="s">
        <v>395</v>
      </c>
      <c r="F26" s="298">
        <v>171</v>
      </c>
      <c r="G26" s="289" t="s">
        <v>33</v>
      </c>
      <c r="H26" s="290">
        <v>230</v>
      </c>
      <c r="I26" s="294">
        <v>96</v>
      </c>
      <c r="J26" s="294">
        <v>28</v>
      </c>
      <c r="K26" s="294">
        <v>4</v>
      </c>
      <c r="L26" s="294">
        <v>0</v>
      </c>
      <c r="M26" s="294">
        <v>15</v>
      </c>
      <c r="N26" s="294">
        <v>1</v>
      </c>
      <c r="O26" s="294">
        <v>1</v>
      </c>
      <c r="P26" s="294">
        <v>2</v>
      </c>
      <c r="Q26" s="294">
        <v>3</v>
      </c>
      <c r="R26" s="294">
        <v>4</v>
      </c>
      <c r="S26" s="294">
        <v>0</v>
      </c>
      <c r="T26" s="294"/>
      <c r="U26" s="296">
        <v>0</v>
      </c>
      <c r="V26" s="296">
        <v>0</v>
      </c>
      <c r="W26" s="296"/>
      <c r="X26" s="294"/>
      <c r="Y26" s="294"/>
      <c r="Z26" s="294"/>
      <c r="AA26" s="294"/>
      <c r="AB26" s="294"/>
      <c r="AC26" s="294">
        <v>0</v>
      </c>
      <c r="AD26" s="294">
        <v>5</v>
      </c>
      <c r="AE26" s="294">
        <f t="shared" si="0"/>
        <v>159</v>
      </c>
    </row>
    <row r="27" spans="1:31">
      <c r="A27" s="287">
        <v>26</v>
      </c>
      <c r="B27" s="288">
        <v>21</v>
      </c>
      <c r="C27" s="299">
        <v>28</v>
      </c>
      <c r="D27" s="289" t="s">
        <v>385</v>
      </c>
      <c r="E27" s="289" t="s">
        <v>396</v>
      </c>
      <c r="F27" s="298">
        <v>172</v>
      </c>
      <c r="G27" s="289" t="s">
        <v>33</v>
      </c>
      <c r="H27" s="290">
        <v>306</v>
      </c>
      <c r="I27" s="294">
        <v>145</v>
      </c>
      <c r="J27" s="294">
        <v>6</v>
      </c>
      <c r="K27" s="294">
        <v>6</v>
      </c>
      <c r="L27" s="294">
        <v>1</v>
      </c>
      <c r="M27" s="294">
        <v>18</v>
      </c>
      <c r="N27" s="294">
        <v>2</v>
      </c>
      <c r="O27" s="294">
        <v>1</v>
      </c>
      <c r="P27" s="294">
        <v>2</v>
      </c>
      <c r="Q27" s="294">
        <v>8</v>
      </c>
      <c r="R27" s="294">
        <v>11</v>
      </c>
      <c r="S27" s="294">
        <v>6</v>
      </c>
      <c r="T27" s="294"/>
      <c r="U27" s="296">
        <v>0</v>
      </c>
      <c r="V27" s="296">
        <v>0</v>
      </c>
      <c r="W27" s="296"/>
      <c r="X27" s="294"/>
      <c r="Y27" s="294"/>
      <c r="Z27" s="294"/>
      <c r="AA27" s="294"/>
      <c r="AB27" s="294"/>
      <c r="AC27" s="294">
        <v>0</v>
      </c>
      <c r="AD27" s="294">
        <v>18</v>
      </c>
      <c r="AE27" s="294">
        <f t="shared" si="0"/>
        <v>224</v>
      </c>
    </row>
    <row r="28" spans="1:31">
      <c r="A28" s="287">
        <v>27</v>
      </c>
      <c r="B28" s="288">
        <v>21</v>
      </c>
      <c r="C28" s="299">
        <v>28</v>
      </c>
      <c r="D28" s="289" t="s">
        <v>385</v>
      </c>
      <c r="E28" s="289" t="s">
        <v>397</v>
      </c>
      <c r="F28" s="298">
        <v>173</v>
      </c>
      <c r="G28" s="289" t="s">
        <v>33</v>
      </c>
      <c r="H28" s="290">
        <v>662</v>
      </c>
      <c r="I28" s="294">
        <v>177</v>
      </c>
      <c r="J28" s="294">
        <v>111</v>
      </c>
      <c r="K28" s="294">
        <v>8</v>
      </c>
      <c r="L28" s="294">
        <v>4</v>
      </c>
      <c r="M28" s="294">
        <v>12</v>
      </c>
      <c r="N28" s="294">
        <v>0</v>
      </c>
      <c r="O28" s="294">
        <v>5</v>
      </c>
      <c r="P28" s="294">
        <v>5</v>
      </c>
      <c r="Q28" s="294">
        <v>21</v>
      </c>
      <c r="R28" s="294">
        <v>30</v>
      </c>
      <c r="S28" s="294">
        <v>5</v>
      </c>
      <c r="T28" s="294"/>
      <c r="U28" s="296">
        <v>5</v>
      </c>
      <c r="V28" s="296">
        <v>1</v>
      </c>
      <c r="W28" s="296"/>
      <c r="X28" s="294"/>
      <c r="Y28" s="294"/>
      <c r="Z28" s="294"/>
      <c r="AA28" s="294"/>
      <c r="AB28" s="294"/>
      <c r="AC28" s="294">
        <v>0</v>
      </c>
      <c r="AD28" s="294">
        <v>23</v>
      </c>
      <c r="AE28" s="294">
        <f t="shared" si="0"/>
        <v>407</v>
      </c>
    </row>
    <row r="29" spans="1:31">
      <c r="A29" s="287">
        <v>28</v>
      </c>
      <c r="B29" s="288">
        <v>21</v>
      </c>
      <c r="C29" s="299">
        <v>28</v>
      </c>
      <c r="D29" s="289" t="s">
        <v>385</v>
      </c>
      <c r="E29" s="289" t="s">
        <v>397</v>
      </c>
      <c r="F29" s="298">
        <v>173</v>
      </c>
      <c r="G29" s="289" t="s">
        <v>34</v>
      </c>
      <c r="H29" s="290">
        <v>661</v>
      </c>
      <c r="I29" s="294">
        <v>184</v>
      </c>
      <c r="J29" s="294">
        <v>88</v>
      </c>
      <c r="K29" s="294">
        <v>6</v>
      </c>
      <c r="L29" s="294">
        <v>0</v>
      </c>
      <c r="M29" s="294">
        <v>7</v>
      </c>
      <c r="N29" s="294">
        <v>2</v>
      </c>
      <c r="O29" s="294">
        <v>3</v>
      </c>
      <c r="P29" s="294">
        <v>7</v>
      </c>
      <c r="Q29" s="294">
        <v>22</v>
      </c>
      <c r="R29" s="294">
        <v>50</v>
      </c>
      <c r="S29" s="294">
        <v>4</v>
      </c>
      <c r="T29" s="294"/>
      <c r="U29" s="296">
        <v>4</v>
      </c>
      <c r="V29" s="296">
        <v>2</v>
      </c>
      <c r="W29" s="296"/>
      <c r="X29" s="294"/>
      <c r="Y29" s="294"/>
      <c r="Z29" s="294"/>
      <c r="AA29" s="294"/>
      <c r="AB29" s="294"/>
      <c r="AC29" s="294">
        <v>0</v>
      </c>
      <c r="AD29" s="294">
        <v>26</v>
      </c>
      <c r="AE29" s="294">
        <f t="shared" si="0"/>
        <v>405</v>
      </c>
    </row>
    <row r="30" spans="1:31">
      <c r="A30" s="287">
        <v>29</v>
      </c>
      <c r="B30" s="288">
        <v>21</v>
      </c>
      <c r="C30" s="299">
        <v>28</v>
      </c>
      <c r="D30" s="289" t="s">
        <v>385</v>
      </c>
      <c r="E30" s="289" t="s">
        <v>398</v>
      </c>
      <c r="F30" s="298">
        <v>174</v>
      </c>
      <c r="G30" s="289" t="s">
        <v>33</v>
      </c>
      <c r="H30" s="290">
        <v>382</v>
      </c>
      <c r="I30" s="294">
        <v>130</v>
      </c>
      <c r="J30" s="294">
        <v>106</v>
      </c>
      <c r="K30" s="294">
        <v>2</v>
      </c>
      <c r="L30" s="294">
        <v>2</v>
      </c>
      <c r="M30" s="294">
        <v>1</v>
      </c>
      <c r="N30" s="294">
        <v>0</v>
      </c>
      <c r="O30" s="294">
        <v>1</v>
      </c>
      <c r="P30" s="294">
        <v>0</v>
      </c>
      <c r="Q30" s="294">
        <v>0</v>
      </c>
      <c r="R30" s="294">
        <v>6</v>
      </c>
      <c r="S30" s="294">
        <v>1</v>
      </c>
      <c r="T30" s="294"/>
      <c r="U30" s="296">
        <v>4</v>
      </c>
      <c r="V30" s="296">
        <v>0</v>
      </c>
      <c r="W30" s="296"/>
      <c r="X30" s="294"/>
      <c r="Y30" s="294"/>
      <c r="Z30" s="294"/>
      <c r="AA30" s="294"/>
      <c r="AB30" s="294"/>
      <c r="AC30" s="294">
        <v>0</v>
      </c>
      <c r="AD30" s="294">
        <v>7</v>
      </c>
      <c r="AE30" s="294">
        <f t="shared" si="0"/>
        <v>260</v>
      </c>
    </row>
    <row r="31" spans="1:31">
      <c r="A31" s="287">
        <v>30</v>
      </c>
      <c r="B31" s="288">
        <v>21</v>
      </c>
      <c r="C31" s="299">
        <v>28</v>
      </c>
      <c r="D31" s="289" t="s">
        <v>385</v>
      </c>
      <c r="E31" s="289" t="s">
        <v>399</v>
      </c>
      <c r="F31" s="298">
        <v>175</v>
      </c>
      <c r="G31" s="289" t="s">
        <v>33</v>
      </c>
      <c r="H31" s="290">
        <v>638</v>
      </c>
      <c r="I31" s="294">
        <v>215</v>
      </c>
      <c r="J31" s="294">
        <v>83</v>
      </c>
      <c r="K31" s="294">
        <v>8</v>
      </c>
      <c r="L31" s="294">
        <v>7</v>
      </c>
      <c r="M31" s="294">
        <v>14</v>
      </c>
      <c r="N31" s="294">
        <v>0</v>
      </c>
      <c r="O31" s="294">
        <v>9</v>
      </c>
      <c r="P31" s="294">
        <v>7</v>
      </c>
      <c r="Q31" s="294">
        <v>2</v>
      </c>
      <c r="R31" s="294">
        <v>8</v>
      </c>
      <c r="S31" s="294">
        <v>1</v>
      </c>
      <c r="T31" s="294"/>
      <c r="U31" s="296">
        <v>10</v>
      </c>
      <c r="V31" s="296">
        <v>12</v>
      </c>
      <c r="W31" s="296"/>
      <c r="X31" s="294"/>
      <c r="Y31" s="294"/>
      <c r="Z31" s="294"/>
      <c r="AA31" s="294"/>
      <c r="AB31" s="294"/>
      <c r="AC31" s="294">
        <v>0</v>
      </c>
      <c r="AD31" s="294">
        <v>20</v>
      </c>
      <c r="AE31" s="294">
        <f t="shared" si="0"/>
        <v>396</v>
      </c>
    </row>
    <row r="32" spans="1:31">
      <c r="C32" s="300" t="s">
        <v>65</v>
      </c>
      <c r="D32" s="688" t="s">
        <v>66</v>
      </c>
      <c r="E32" s="688"/>
      <c r="F32" s="564"/>
      <c r="G32" s="564"/>
      <c r="H32" s="302">
        <f>SUM(H2:H31)</f>
        <v>16162</v>
      </c>
      <c r="I32" s="302">
        <f>SUM(I2:I31)</f>
        <v>4484</v>
      </c>
      <c r="J32" s="302">
        <f t="shared" ref="J32:AA32" si="1">SUM(J2:J31)</f>
        <v>2766</v>
      </c>
      <c r="K32" s="302">
        <f t="shared" si="1"/>
        <v>147</v>
      </c>
      <c r="L32" s="302">
        <f t="shared" si="1"/>
        <v>73</v>
      </c>
      <c r="M32" s="302">
        <f t="shared" si="1"/>
        <v>434</v>
      </c>
      <c r="N32" s="302">
        <f t="shared" si="1"/>
        <v>101</v>
      </c>
      <c r="O32" s="302">
        <f t="shared" si="1"/>
        <v>170</v>
      </c>
      <c r="P32" s="302">
        <f t="shared" si="1"/>
        <v>96</v>
      </c>
      <c r="Q32" s="302">
        <f t="shared" si="1"/>
        <v>454</v>
      </c>
      <c r="R32" s="302">
        <f t="shared" si="1"/>
        <v>1233</v>
      </c>
      <c r="S32" s="302">
        <f t="shared" si="1"/>
        <v>159</v>
      </c>
      <c r="T32" s="302">
        <f t="shared" si="1"/>
        <v>0</v>
      </c>
      <c r="U32" s="302">
        <f t="shared" si="1"/>
        <v>162</v>
      </c>
      <c r="V32" s="302">
        <f t="shared" si="1"/>
        <v>51</v>
      </c>
      <c r="W32" s="302">
        <f t="shared" si="1"/>
        <v>0</v>
      </c>
      <c r="X32" s="302">
        <f t="shared" si="1"/>
        <v>0</v>
      </c>
      <c r="Y32" s="302">
        <f t="shared" si="1"/>
        <v>0</v>
      </c>
      <c r="Z32" s="302">
        <f t="shared" si="1"/>
        <v>0</v>
      </c>
      <c r="AA32" s="302">
        <f t="shared" si="1"/>
        <v>0</v>
      </c>
      <c r="AB32" s="302">
        <f>SUM(AB2:AB31)</f>
        <v>0</v>
      </c>
      <c r="AC32" s="302">
        <f t="shared" ref="AC32:AD32" si="2">SUM(AC2:AC31)</f>
        <v>0</v>
      </c>
      <c r="AD32" s="302">
        <f t="shared" si="2"/>
        <v>480</v>
      </c>
      <c r="AE32" s="302">
        <f>SUM(AE2:AE31)</f>
        <v>10810</v>
      </c>
    </row>
    <row r="33" spans="1:31">
      <c r="F33" s="297"/>
      <c r="G33" s="297"/>
      <c r="U33" s="286">
        <f>U32/2</f>
        <v>81</v>
      </c>
      <c r="V33" s="286">
        <f>V32/2</f>
        <v>25.5</v>
      </c>
    </row>
    <row r="34" spans="1:31">
      <c r="C34" s="300" t="s">
        <v>67</v>
      </c>
      <c r="D34" s="689" t="s">
        <v>68</v>
      </c>
      <c r="E34" s="690"/>
      <c r="F34" s="690"/>
      <c r="G34" s="691"/>
      <c r="H34" s="301" t="s">
        <v>8</v>
      </c>
      <c r="I34" s="570" t="s">
        <v>9</v>
      </c>
      <c r="J34" s="570" t="s">
        <v>10</v>
      </c>
      <c r="K34" s="570" t="s">
        <v>11</v>
      </c>
      <c r="L34" s="570" t="s">
        <v>12</v>
      </c>
      <c r="M34" s="570" t="s">
        <v>13</v>
      </c>
      <c r="N34" s="570" t="s">
        <v>14</v>
      </c>
      <c r="O34" s="570" t="s">
        <v>15</v>
      </c>
      <c r="P34" s="570" t="s">
        <v>16</v>
      </c>
      <c r="Q34" s="570" t="s">
        <v>17</v>
      </c>
      <c r="R34" s="570" t="s">
        <v>18</v>
      </c>
      <c r="S34" s="570" t="s">
        <v>19</v>
      </c>
      <c r="T34" s="570" t="s">
        <v>20</v>
      </c>
      <c r="U34" s="570" t="s">
        <v>24</v>
      </c>
      <c r="V34" s="570" t="s">
        <v>25</v>
      </c>
      <c r="W34" s="570" t="s">
        <v>26</v>
      </c>
      <c r="X34" s="570" t="s">
        <v>27</v>
      </c>
      <c r="Y34" s="570" t="s">
        <v>28</v>
      </c>
      <c r="Z34" s="570" t="s">
        <v>29</v>
      </c>
      <c r="AA34" s="570" t="s">
        <v>30</v>
      </c>
      <c r="AB34" s="570" t="s">
        <v>31</v>
      </c>
    </row>
    <row r="35" spans="1:31">
      <c r="D35" s="692"/>
      <c r="E35" s="693"/>
      <c r="F35" s="693"/>
      <c r="G35" s="694"/>
      <c r="H35" s="294">
        <f>H32</f>
        <v>16162</v>
      </c>
      <c r="I35" s="294">
        <f>I32+81</f>
        <v>4565</v>
      </c>
      <c r="J35" s="294">
        <f>J32+26</f>
        <v>2792</v>
      </c>
      <c r="K35" s="294">
        <f>K32+81</f>
        <v>228</v>
      </c>
      <c r="L35" s="294">
        <f>L32+25</f>
        <v>98</v>
      </c>
      <c r="M35" s="294">
        <f t="shared" ref="M35:T35" si="3">M32</f>
        <v>434</v>
      </c>
      <c r="N35" s="294">
        <f t="shared" si="3"/>
        <v>101</v>
      </c>
      <c r="O35" s="294">
        <f t="shared" si="3"/>
        <v>170</v>
      </c>
      <c r="P35" s="294">
        <f t="shared" si="3"/>
        <v>96</v>
      </c>
      <c r="Q35" s="294">
        <f t="shared" si="3"/>
        <v>454</v>
      </c>
      <c r="R35" s="294">
        <f t="shared" si="3"/>
        <v>1233</v>
      </c>
      <c r="S35" s="294">
        <f t="shared" si="3"/>
        <v>159</v>
      </c>
      <c r="T35" s="294">
        <f t="shared" si="3"/>
        <v>0</v>
      </c>
      <c r="U35" s="294">
        <f>X2</f>
        <v>0</v>
      </c>
      <c r="V35" s="294">
        <f t="shared" ref="V35:Y35" si="4">Y2</f>
        <v>0</v>
      </c>
      <c r="W35" s="294">
        <f t="shared" si="4"/>
        <v>0</v>
      </c>
      <c r="X35" s="294">
        <f t="shared" si="4"/>
        <v>0</v>
      </c>
      <c r="Y35" s="294">
        <f t="shared" si="4"/>
        <v>0</v>
      </c>
      <c r="Z35" s="294">
        <f>AC32</f>
        <v>0</v>
      </c>
      <c r="AA35" s="294">
        <f>AD32</f>
        <v>480</v>
      </c>
      <c r="AB35" s="294">
        <f>SUM(I35:AA35)</f>
        <v>10810</v>
      </c>
    </row>
    <row r="36" spans="1:31">
      <c r="F36" s="297"/>
      <c r="G36" s="297"/>
    </row>
    <row r="37" spans="1:31" ht="30.75" customHeight="1">
      <c r="C37" s="300" t="s">
        <v>69</v>
      </c>
      <c r="D37" s="695" t="s">
        <v>70</v>
      </c>
      <c r="E37" s="695"/>
      <c r="F37" s="695"/>
      <c r="G37" s="695"/>
      <c r="H37" s="301" t="s">
        <v>8</v>
      </c>
      <c r="I37" s="696" t="s">
        <v>71</v>
      </c>
      <c r="J37" s="696"/>
      <c r="K37" s="696" t="s">
        <v>72</v>
      </c>
      <c r="L37" s="696"/>
      <c r="M37" s="570" t="s">
        <v>13</v>
      </c>
      <c r="N37" s="570" t="s">
        <v>14</v>
      </c>
      <c r="O37" s="570" t="s">
        <v>15</v>
      </c>
      <c r="P37" s="570" t="s">
        <v>16</v>
      </c>
      <c r="Q37" s="570" t="s">
        <v>17</v>
      </c>
      <c r="R37" s="570" t="s">
        <v>18</v>
      </c>
      <c r="S37" s="570" t="s">
        <v>19</v>
      </c>
      <c r="T37" s="570" t="s">
        <v>20</v>
      </c>
      <c r="U37" s="570" t="s">
        <v>24</v>
      </c>
      <c r="V37" s="570" t="s">
        <v>25</v>
      </c>
      <c r="W37" s="570" t="s">
        <v>26</v>
      </c>
      <c r="X37" s="570" t="s">
        <v>27</v>
      </c>
      <c r="Y37" s="570" t="s">
        <v>28</v>
      </c>
      <c r="Z37" s="570" t="s">
        <v>29</v>
      </c>
      <c r="AA37" s="570" t="s">
        <v>30</v>
      </c>
      <c r="AB37" s="570" t="s">
        <v>31</v>
      </c>
    </row>
    <row r="38" spans="1:31">
      <c r="D38" s="695"/>
      <c r="E38" s="695"/>
      <c r="F38" s="695"/>
      <c r="G38" s="695"/>
      <c r="H38" s="294">
        <f>H32</f>
        <v>16162</v>
      </c>
      <c r="I38" s="697">
        <f>I35+K35</f>
        <v>4793</v>
      </c>
      <c r="J38" s="697"/>
      <c r="K38" s="697">
        <f>J35+L35</f>
        <v>2890</v>
      </c>
      <c r="L38" s="697"/>
      <c r="M38" s="294">
        <f>M35</f>
        <v>434</v>
      </c>
      <c r="N38" s="294">
        <f t="shared" ref="N38:S38" si="5">N35</f>
        <v>101</v>
      </c>
      <c r="O38" s="294">
        <f t="shared" si="5"/>
        <v>170</v>
      </c>
      <c r="P38" s="294">
        <f t="shared" si="5"/>
        <v>96</v>
      </c>
      <c r="Q38" s="294">
        <f t="shared" si="5"/>
        <v>454</v>
      </c>
      <c r="R38" s="294">
        <f t="shared" si="5"/>
        <v>1233</v>
      </c>
      <c r="S38" s="294">
        <f t="shared" si="5"/>
        <v>159</v>
      </c>
      <c r="T38" s="294" t="s">
        <v>799</v>
      </c>
      <c r="U38" s="294" t="s">
        <v>799</v>
      </c>
      <c r="V38" s="294" t="s">
        <v>799</v>
      </c>
      <c r="W38" s="294" t="s">
        <v>799</v>
      </c>
      <c r="X38" s="294" t="s">
        <v>799</v>
      </c>
      <c r="Y38" s="294" t="s">
        <v>799</v>
      </c>
      <c r="Z38" s="294">
        <f>Z35</f>
        <v>0</v>
      </c>
      <c r="AA38" s="294">
        <f>AA35</f>
        <v>480</v>
      </c>
      <c r="AB38" s="294">
        <f>SUM(I38:AA38)</f>
        <v>10810</v>
      </c>
    </row>
    <row r="41" spans="1:31">
      <c r="A41" s="291" t="s">
        <v>1</v>
      </c>
      <c r="B41" s="285" t="s">
        <v>2</v>
      </c>
      <c r="C41" s="292" t="s">
        <v>3</v>
      </c>
      <c r="D41" s="291" t="s">
        <v>4</v>
      </c>
      <c r="E41" s="291" t="s">
        <v>5</v>
      </c>
      <c r="F41" s="284" t="s">
        <v>6</v>
      </c>
      <c r="G41" s="284" t="s">
        <v>7</v>
      </c>
      <c r="H41" s="284" t="s">
        <v>8</v>
      </c>
      <c r="I41" s="570" t="s">
        <v>9</v>
      </c>
      <c r="J41" s="570" t="s">
        <v>10</v>
      </c>
      <c r="K41" s="570" t="s">
        <v>11</v>
      </c>
      <c r="L41" s="570" t="s">
        <v>12</v>
      </c>
      <c r="M41" s="570" t="s">
        <v>13</v>
      </c>
      <c r="N41" s="570" t="s">
        <v>14</v>
      </c>
      <c r="O41" s="570" t="s">
        <v>15</v>
      </c>
      <c r="P41" s="570" t="s">
        <v>16</v>
      </c>
      <c r="Q41" s="570" t="s">
        <v>17</v>
      </c>
      <c r="R41" s="570" t="s">
        <v>18</v>
      </c>
      <c r="S41" s="570" t="s">
        <v>19</v>
      </c>
      <c r="T41" s="570" t="s">
        <v>20</v>
      </c>
      <c r="U41" s="295" t="s">
        <v>21</v>
      </c>
      <c r="V41" s="295" t="s">
        <v>22</v>
      </c>
      <c r="W41" s="295" t="s">
        <v>23</v>
      </c>
      <c r="X41" s="570" t="s">
        <v>24</v>
      </c>
      <c r="Y41" s="570" t="s">
        <v>25</v>
      </c>
      <c r="Z41" s="570" t="s">
        <v>26</v>
      </c>
      <c r="AA41" s="570" t="s">
        <v>27</v>
      </c>
      <c r="AB41" s="570" t="s">
        <v>28</v>
      </c>
      <c r="AC41" s="570" t="s">
        <v>29</v>
      </c>
      <c r="AD41" s="570" t="s">
        <v>30</v>
      </c>
      <c r="AE41" s="570" t="s">
        <v>31</v>
      </c>
    </row>
    <row r="42" spans="1:31">
      <c r="A42" s="287">
        <v>2</v>
      </c>
      <c r="B42" s="288">
        <v>1</v>
      </c>
      <c r="C42" s="299">
        <v>2</v>
      </c>
      <c r="D42" s="289" t="s">
        <v>400</v>
      </c>
      <c r="E42" s="289" t="s">
        <v>400</v>
      </c>
      <c r="F42" s="298">
        <v>374</v>
      </c>
      <c r="G42" s="289" t="s">
        <v>33</v>
      </c>
      <c r="H42" s="550">
        <v>412</v>
      </c>
      <c r="I42" s="294">
        <v>4</v>
      </c>
      <c r="J42" s="294">
        <v>104</v>
      </c>
      <c r="K42" s="294">
        <v>137</v>
      </c>
      <c r="L42" s="294">
        <v>3</v>
      </c>
      <c r="M42" s="294">
        <v>3</v>
      </c>
      <c r="N42" s="294">
        <v>0</v>
      </c>
      <c r="O42" s="294">
        <v>0</v>
      </c>
      <c r="P42" s="294"/>
      <c r="Q42" s="294">
        <v>26</v>
      </c>
      <c r="R42" s="294">
        <v>47</v>
      </c>
      <c r="S42" s="294">
        <v>0</v>
      </c>
      <c r="T42" s="294">
        <v>0</v>
      </c>
      <c r="U42" s="296">
        <v>5</v>
      </c>
      <c r="V42" s="296">
        <v>1</v>
      </c>
      <c r="W42" s="296">
        <v>0</v>
      </c>
      <c r="X42" s="294">
        <v>0</v>
      </c>
      <c r="Y42" s="294">
        <v>0</v>
      </c>
      <c r="Z42" s="294">
        <v>0</v>
      </c>
      <c r="AA42" s="294">
        <v>0</v>
      </c>
      <c r="AB42" s="294">
        <v>0</v>
      </c>
      <c r="AC42" s="294">
        <v>0</v>
      </c>
      <c r="AD42" s="294">
        <v>11</v>
      </c>
      <c r="AE42" s="294">
        <f t="shared" ref="AE42:AE43" si="6">SUM(I42:AD42)</f>
        <v>341</v>
      </c>
    </row>
    <row r="43" spans="1:31" ht="17.25" thickBot="1">
      <c r="A43" s="287">
        <v>3</v>
      </c>
      <c r="B43" s="288">
        <v>1</v>
      </c>
      <c r="C43" s="299">
        <v>2</v>
      </c>
      <c r="D43" s="289" t="s">
        <v>400</v>
      </c>
      <c r="E43" s="289" t="s">
        <v>400</v>
      </c>
      <c r="F43" s="298">
        <v>374</v>
      </c>
      <c r="G43" s="289" t="s">
        <v>34</v>
      </c>
      <c r="H43" s="610">
        <v>412</v>
      </c>
      <c r="I43" s="294">
        <v>4</v>
      </c>
      <c r="J43" s="294">
        <v>71</v>
      </c>
      <c r="K43" s="294">
        <v>155</v>
      </c>
      <c r="L43" s="294">
        <v>2</v>
      </c>
      <c r="M43" s="294">
        <v>4</v>
      </c>
      <c r="N43" s="294">
        <v>0</v>
      </c>
      <c r="O43" s="294">
        <v>0</v>
      </c>
      <c r="P43" s="294">
        <v>0</v>
      </c>
      <c r="Q43" s="294">
        <v>31</v>
      </c>
      <c r="R43" s="294">
        <v>65</v>
      </c>
      <c r="S43" s="294">
        <v>0</v>
      </c>
      <c r="T43" s="294">
        <v>0</v>
      </c>
      <c r="U43" s="296">
        <v>0</v>
      </c>
      <c r="V43" s="296">
        <v>0</v>
      </c>
      <c r="W43" s="296">
        <v>0</v>
      </c>
      <c r="X43" s="294">
        <v>0</v>
      </c>
      <c r="Y43" s="294">
        <v>0</v>
      </c>
      <c r="Z43" s="294">
        <v>0</v>
      </c>
      <c r="AA43" s="294">
        <v>0</v>
      </c>
      <c r="AB43" s="294">
        <v>0</v>
      </c>
      <c r="AC43" s="294">
        <v>0</v>
      </c>
      <c r="AD43" s="294">
        <v>14</v>
      </c>
      <c r="AE43" s="294">
        <f t="shared" si="6"/>
        <v>346</v>
      </c>
    </row>
    <row r="44" spans="1:31">
      <c r="C44" s="300" t="s">
        <v>65</v>
      </c>
      <c r="D44" s="688" t="s">
        <v>66</v>
      </c>
      <c r="E44" s="688"/>
      <c r="F44" s="564"/>
      <c r="G44" s="564"/>
      <c r="H44" s="302">
        <f t="shared" ref="H44:AE44" si="7">SUM(H42:H43)</f>
        <v>824</v>
      </c>
      <c r="I44" s="302">
        <f t="shared" si="7"/>
        <v>8</v>
      </c>
      <c r="J44" s="302">
        <f t="shared" si="7"/>
        <v>175</v>
      </c>
      <c r="K44" s="302">
        <f t="shared" si="7"/>
        <v>292</v>
      </c>
      <c r="L44" s="302">
        <f t="shared" si="7"/>
        <v>5</v>
      </c>
      <c r="M44" s="302">
        <f t="shared" si="7"/>
        <v>7</v>
      </c>
      <c r="N44" s="302">
        <f t="shared" si="7"/>
        <v>0</v>
      </c>
      <c r="O44" s="302">
        <f t="shared" si="7"/>
        <v>0</v>
      </c>
      <c r="P44" s="302">
        <f t="shared" si="7"/>
        <v>0</v>
      </c>
      <c r="Q44" s="302">
        <f t="shared" si="7"/>
        <v>57</v>
      </c>
      <c r="R44" s="302">
        <f t="shared" si="7"/>
        <v>112</v>
      </c>
      <c r="S44" s="302">
        <f t="shared" si="7"/>
        <v>0</v>
      </c>
      <c r="T44" s="302">
        <f t="shared" si="7"/>
        <v>0</v>
      </c>
      <c r="U44" s="302">
        <f t="shared" si="7"/>
        <v>5</v>
      </c>
      <c r="V44" s="302">
        <f t="shared" si="7"/>
        <v>1</v>
      </c>
      <c r="W44" s="302">
        <f t="shared" si="7"/>
        <v>0</v>
      </c>
      <c r="X44" s="302">
        <f t="shared" si="7"/>
        <v>0</v>
      </c>
      <c r="Y44" s="302">
        <f t="shared" si="7"/>
        <v>0</v>
      </c>
      <c r="Z44" s="302">
        <f t="shared" si="7"/>
        <v>0</v>
      </c>
      <c r="AA44" s="302">
        <f t="shared" si="7"/>
        <v>0</v>
      </c>
      <c r="AB44" s="302">
        <f t="shared" si="7"/>
        <v>0</v>
      </c>
      <c r="AC44" s="302">
        <f t="shared" si="7"/>
        <v>0</v>
      </c>
      <c r="AD44" s="302">
        <f t="shared" si="7"/>
        <v>25</v>
      </c>
      <c r="AE44" s="302">
        <f t="shared" si="7"/>
        <v>687</v>
      </c>
    </row>
    <row r="45" spans="1:31">
      <c r="F45" s="297"/>
      <c r="G45" s="297"/>
    </row>
    <row r="46" spans="1:31">
      <c r="C46" s="300" t="s">
        <v>67</v>
      </c>
      <c r="D46" s="689" t="s">
        <v>68</v>
      </c>
      <c r="E46" s="690"/>
      <c r="F46" s="690"/>
      <c r="G46" s="691"/>
      <c r="H46" s="301" t="s">
        <v>8</v>
      </c>
      <c r="I46" s="570" t="s">
        <v>9</v>
      </c>
      <c r="J46" s="570" t="s">
        <v>10</v>
      </c>
      <c r="K46" s="570" t="s">
        <v>11</v>
      </c>
      <c r="L46" s="570" t="s">
        <v>12</v>
      </c>
      <c r="M46" s="570" t="s">
        <v>13</v>
      </c>
      <c r="N46" s="570" t="s">
        <v>14</v>
      </c>
      <c r="O46" s="570" t="s">
        <v>15</v>
      </c>
      <c r="P46" s="570" t="s">
        <v>16</v>
      </c>
      <c r="Q46" s="570" t="s">
        <v>17</v>
      </c>
      <c r="R46" s="570" t="s">
        <v>18</v>
      </c>
      <c r="S46" s="570" t="s">
        <v>19</v>
      </c>
      <c r="T46" s="570" t="s">
        <v>20</v>
      </c>
      <c r="U46" s="570" t="s">
        <v>24</v>
      </c>
      <c r="V46" s="570" t="s">
        <v>25</v>
      </c>
      <c r="W46" s="570" t="s">
        <v>26</v>
      </c>
      <c r="X46" s="570" t="s">
        <v>27</v>
      </c>
      <c r="Y46" s="570" t="s">
        <v>28</v>
      </c>
      <c r="Z46" s="570" t="s">
        <v>29</v>
      </c>
      <c r="AA46" s="570" t="s">
        <v>30</v>
      </c>
      <c r="AB46" s="570" t="s">
        <v>31</v>
      </c>
    </row>
    <row r="47" spans="1:31">
      <c r="D47" s="692"/>
      <c r="E47" s="693"/>
      <c r="F47" s="693"/>
      <c r="G47" s="694"/>
      <c r="H47" s="294">
        <f>H44</f>
        <v>824</v>
      </c>
      <c r="I47" s="294">
        <f>I44+2</f>
        <v>10</v>
      </c>
      <c r="J47" s="294">
        <f>J44+1</f>
        <v>176</v>
      </c>
      <c r="K47" s="294">
        <f>K44+3</f>
        <v>295</v>
      </c>
      <c r="L47" s="294">
        <f>L44</f>
        <v>5</v>
      </c>
      <c r="M47" s="294">
        <f t="shared" ref="M47:T47" si="8">M44</f>
        <v>7</v>
      </c>
      <c r="N47" s="294">
        <f t="shared" si="8"/>
        <v>0</v>
      </c>
      <c r="O47" s="294">
        <f t="shared" si="8"/>
        <v>0</v>
      </c>
      <c r="P47" s="294">
        <f t="shared" si="8"/>
        <v>0</v>
      </c>
      <c r="Q47" s="294">
        <f t="shared" si="8"/>
        <v>57</v>
      </c>
      <c r="R47" s="294">
        <f t="shared" si="8"/>
        <v>112</v>
      </c>
      <c r="S47" s="294">
        <f t="shared" si="8"/>
        <v>0</v>
      </c>
      <c r="T47" s="294">
        <f t="shared" si="8"/>
        <v>0</v>
      </c>
      <c r="U47" s="294">
        <f>X44</f>
        <v>0</v>
      </c>
      <c r="V47" s="294">
        <f t="shared" ref="V47:Y47" si="9">Y44</f>
        <v>0</v>
      </c>
      <c r="W47" s="294">
        <f t="shared" si="9"/>
        <v>0</v>
      </c>
      <c r="X47" s="294">
        <f t="shared" si="9"/>
        <v>0</v>
      </c>
      <c r="Y47" s="294">
        <f t="shared" si="9"/>
        <v>0</v>
      </c>
      <c r="Z47" s="294">
        <f>AC44</f>
        <v>0</v>
      </c>
      <c r="AA47" s="294">
        <f>AD44</f>
        <v>25</v>
      </c>
      <c r="AB47" s="294">
        <f>SUM(I47:AA47)</f>
        <v>687</v>
      </c>
    </row>
    <row r="48" spans="1:31">
      <c r="F48" s="297"/>
      <c r="G48" s="297"/>
    </row>
    <row r="49" spans="1:31" ht="30.75" customHeight="1">
      <c r="C49" s="300" t="s">
        <v>69</v>
      </c>
      <c r="D49" s="695" t="s">
        <v>70</v>
      </c>
      <c r="E49" s="695"/>
      <c r="F49" s="695"/>
      <c r="G49" s="695"/>
      <c r="H49" s="301" t="s">
        <v>8</v>
      </c>
      <c r="I49" s="696" t="s">
        <v>71</v>
      </c>
      <c r="J49" s="696"/>
      <c r="K49" s="696" t="s">
        <v>72</v>
      </c>
      <c r="L49" s="696"/>
      <c r="M49" s="570" t="s">
        <v>13</v>
      </c>
      <c r="N49" s="570" t="s">
        <v>14</v>
      </c>
      <c r="O49" s="570" t="s">
        <v>15</v>
      </c>
      <c r="P49" s="570" t="s">
        <v>16</v>
      </c>
      <c r="Q49" s="570" t="s">
        <v>17</v>
      </c>
      <c r="R49" s="570" t="s">
        <v>18</v>
      </c>
      <c r="S49" s="570" t="s">
        <v>19</v>
      </c>
      <c r="T49" s="570" t="s">
        <v>20</v>
      </c>
      <c r="U49" s="570" t="s">
        <v>24</v>
      </c>
      <c r="V49" s="570" t="s">
        <v>25</v>
      </c>
      <c r="W49" s="570" t="s">
        <v>26</v>
      </c>
      <c r="X49" s="570" t="s">
        <v>27</v>
      </c>
      <c r="Y49" s="570" t="s">
        <v>28</v>
      </c>
      <c r="Z49" s="570" t="s">
        <v>29</v>
      </c>
      <c r="AA49" s="570" t="s">
        <v>30</v>
      </c>
      <c r="AB49" s="570" t="s">
        <v>31</v>
      </c>
    </row>
    <row r="50" spans="1:31">
      <c r="D50" s="695"/>
      <c r="E50" s="695"/>
      <c r="F50" s="695"/>
      <c r="G50" s="695"/>
      <c r="H50" s="294">
        <f>H44</f>
        <v>824</v>
      </c>
      <c r="I50" s="697">
        <f>I47+K47</f>
        <v>305</v>
      </c>
      <c r="J50" s="697"/>
      <c r="K50" s="697">
        <f>J47+L47</f>
        <v>181</v>
      </c>
      <c r="L50" s="697"/>
      <c r="M50" s="294">
        <f>M47</f>
        <v>7</v>
      </c>
      <c r="N50" s="294" t="s">
        <v>799</v>
      </c>
      <c r="O50" s="294" t="s">
        <v>799</v>
      </c>
      <c r="P50" s="294" t="s">
        <v>799</v>
      </c>
      <c r="Q50" s="294">
        <f t="shared" ref="Q50:R50" si="10">Q47</f>
        <v>57</v>
      </c>
      <c r="R50" s="294">
        <f t="shared" si="10"/>
        <v>112</v>
      </c>
      <c r="S50" s="294" t="s">
        <v>799</v>
      </c>
      <c r="T50" s="294" t="s">
        <v>799</v>
      </c>
      <c r="U50" s="294" t="s">
        <v>799</v>
      </c>
      <c r="V50" s="294" t="s">
        <v>799</v>
      </c>
      <c r="W50" s="294" t="s">
        <v>799</v>
      </c>
      <c r="X50" s="294" t="s">
        <v>799</v>
      </c>
      <c r="Y50" s="294" t="s">
        <v>799</v>
      </c>
      <c r="Z50" s="294">
        <f>Z47</f>
        <v>0</v>
      </c>
      <c r="AA50" s="294">
        <f>AA47</f>
        <v>25</v>
      </c>
      <c r="AB50" s="294">
        <f>SUM(I50:AA50)</f>
        <v>687</v>
      </c>
    </row>
    <row r="53" spans="1:31">
      <c r="A53" s="291" t="s">
        <v>1</v>
      </c>
      <c r="B53" s="285" t="s">
        <v>2</v>
      </c>
      <c r="C53" s="292" t="s">
        <v>3</v>
      </c>
      <c r="D53" s="291" t="s">
        <v>4</v>
      </c>
      <c r="E53" s="291" t="s">
        <v>5</v>
      </c>
      <c r="F53" s="284" t="s">
        <v>6</v>
      </c>
      <c r="G53" s="284" t="s">
        <v>7</v>
      </c>
      <c r="H53" s="284" t="s">
        <v>8</v>
      </c>
      <c r="I53" s="570" t="s">
        <v>9</v>
      </c>
      <c r="J53" s="570" t="s">
        <v>10</v>
      </c>
      <c r="K53" s="570" t="s">
        <v>11</v>
      </c>
      <c r="L53" s="570" t="s">
        <v>12</v>
      </c>
      <c r="M53" s="570" t="s">
        <v>13</v>
      </c>
      <c r="N53" s="570" t="s">
        <v>14</v>
      </c>
      <c r="O53" s="570" t="s">
        <v>15</v>
      </c>
      <c r="P53" s="570" t="s">
        <v>16</v>
      </c>
      <c r="Q53" s="570" t="s">
        <v>17</v>
      </c>
      <c r="R53" s="570" t="s">
        <v>18</v>
      </c>
      <c r="S53" s="570" t="s">
        <v>19</v>
      </c>
      <c r="T53" s="570" t="s">
        <v>20</v>
      </c>
      <c r="U53" s="295" t="s">
        <v>21</v>
      </c>
      <c r="V53" s="295" t="s">
        <v>22</v>
      </c>
      <c r="W53" s="295" t="s">
        <v>23</v>
      </c>
      <c r="X53" s="570" t="s">
        <v>24</v>
      </c>
      <c r="Y53" s="570" t="s">
        <v>25</v>
      </c>
      <c r="Z53" s="570" t="s">
        <v>26</v>
      </c>
      <c r="AA53" s="570" t="s">
        <v>27</v>
      </c>
      <c r="AB53" s="570" t="s">
        <v>28</v>
      </c>
      <c r="AC53" s="570" t="s">
        <v>29</v>
      </c>
      <c r="AD53" s="570" t="s">
        <v>30</v>
      </c>
      <c r="AE53" s="570" t="s">
        <v>31</v>
      </c>
    </row>
    <row r="54" spans="1:31">
      <c r="A54" s="287">
        <v>1</v>
      </c>
      <c r="B54" s="288">
        <v>21</v>
      </c>
      <c r="C54" s="299"/>
      <c r="D54" s="289" t="s">
        <v>401</v>
      </c>
      <c r="E54" s="289" t="s">
        <v>401</v>
      </c>
      <c r="F54" s="298">
        <v>710</v>
      </c>
      <c r="G54" s="289" t="s">
        <v>33</v>
      </c>
      <c r="H54" s="290">
        <v>612</v>
      </c>
      <c r="I54" s="294">
        <v>121</v>
      </c>
      <c r="J54" s="294">
        <v>163</v>
      </c>
      <c r="K54" s="294">
        <v>21</v>
      </c>
      <c r="L54" s="294">
        <v>1</v>
      </c>
      <c r="M54" s="294">
        <v>7</v>
      </c>
      <c r="N54" s="294">
        <v>0</v>
      </c>
      <c r="O54" s="294">
        <v>0</v>
      </c>
      <c r="P54" s="294">
        <v>5</v>
      </c>
      <c r="Q54" s="294">
        <v>10</v>
      </c>
      <c r="R54" s="294">
        <v>82</v>
      </c>
      <c r="S54" s="294">
        <v>0</v>
      </c>
      <c r="T54" s="294">
        <v>0</v>
      </c>
      <c r="U54" s="296">
        <v>4</v>
      </c>
      <c r="V54" s="296">
        <v>2</v>
      </c>
      <c r="W54" s="296"/>
      <c r="X54" s="294">
        <v>0</v>
      </c>
      <c r="Y54" s="294">
        <v>0</v>
      </c>
      <c r="Z54" s="294">
        <v>0</v>
      </c>
      <c r="AA54" s="294"/>
      <c r="AB54" s="294"/>
      <c r="AC54" s="294">
        <v>0</v>
      </c>
      <c r="AD54" s="294">
        <v>26</v>
      </c>
      <c r="AE54" s="294">
        <v>442</v>
      </c>
    </row>
    <row r="55" spans="1:31">
      <c r="A55" s="287">
        <v>2</v>
      </c>
      <c r="B55" s="288">
        <v>21</v>
      </c>
      <c r="C55" s="299"/>
      <c r="D55" s="289" t="s">
        <v>401</v>
      </c>
      <c r="E55" s="289" t="s">
        <v>401</v>
      </c>
      <c r="F55" s="298">
        <v>711</v>
      </c>
      <c r="G55" s="289" t="s">
        <v>33</v>
      </c>
      <c r="H55" s="290">
        <v>689</v>
      </c>
      <c r="I55" s="294">
        <v>136</v>
      </c>
      <c r="J55" s="294">
        <v>252</v>
      </c>
      <c r="K55" s="294">
        <v>17</v>
      </c>
      <c r="L55" s="294">
        <v>4</v>
      </c>
      <c r="M55" s="294">
        <v>8</v>
      </c>
      <c r="N55" s="294">
        <v>0</v>
      </c>
      <c r="O55" s="294">
        <v>0</v>
      </c>
      <c r="P55" s="294">
        <v>7</v>
      </c>
      <c r="Q55" s="294">
        <v>6</v>
      </c>
      <c r="R55" s="294">
        <v>70</v>
      </c>
      <c r="S55" s="294">
        <v>0</v>
      </c>
      <c r="T55" s="294"/>
      <c r="U55" s="296">
        <v>1</v>
      </c>
      <c r="V55" s="296">
        <v>6</v>
      </c>
      <c r="W55" s="296"/>
      <c r="X55" s="294">
        <v>0</v>
      </c>
      <c r="Y55" s="294">
        <v>0</v>
      </c>
      <c r="Z55" s="294">
        <v>0</v>
      </c>
      <c r="AA55" s="294"/>
      <c r="AB55" s="294"/>
      <c r="AC55" s="294"/>
      <c r="AD55" s="294">
        <v>21</v>
      </c>
      <c r="AE55" s="294">
        <v>528</v>
      </c>
    </row>
    <row r="56" spans="1:31">
      <c r="C56" s="300" t="s">
        <v>65</v>
      </c>
      <c r="D56" s="688" t="s">
        <v>66</v>
      </c>
      <c r="E56" s="688"/>
      <c r="F56" s="564"/>
      <c r="G56" s="564"/>
      <c r="H56" s="302">
        <v>1301</v>
      </c>
      <c r="I56" s="302">
        <v>257</v>
      </c>
      <c r="J56" s="302">
        <v>415</v>
      </c>
      <c r="K56" s="302">
        <v>38</v>
      </c>
      <c r="L56" s="302">
        <v>5</v>
      </c>
      <c r="M56" s="302">
        <v>15</v>
      </c>
      <c r="N56" s="302">
        <v>0</v>
      </c>
      <c r="O56" s="302">
        <v>0</v>
      </c>
      <c r="P56" s="302">
        <v>12</v>
      </c>
      <c r="Q56" s="302">
        <v>16</v>
      </c>
      <c r="R56" s="302">
        <v>152</v>
      </c>
      <c r="S56" s="302">
        <v>0</v>
      </c>
      <c r="T56" s="302">
        <v>0</v>
      </c>
      <c r="U56" s="302">
        <v>5</v>
      </c>
      <c r="V56" s="302">
        <v>8</v>
      </c>
      <c r="W56" s="302">
        <v>0</v>
      </c>
      <c r="X56" s="302">
        <v>0</v>
      </c>
      <c r="Y56" s="302">
        <v>0</v>
      </c>
      <c r="Z56" s="302">
        <v>0</v>
      </c>
      <c r="AA56" s="302">
        <v>0</v>
      </c>
      <c r="AB56" s="302">
        <v>0</v>
      </c>
      <c r="AC56" s="302">
        <v>0</v>
      </c>
      <c r="AD56" s="302">
        <v>47</v>
      </c>
      <c r="AE56" s="302">
        <v>970</v>
      </c>
    </row>
    <row r="57" spans="1:31">
      <c r="F57" s="297"/>
      <c r="G57" s="297"/>
    </row>
    <row r="58" spans="1:31">
      <c r="C58" s="300" t="s">
        <v>67</v>
      </c>
      <c r="D58" s="689" t="s">
        <v>68</v>
      </c>
      <c r="E58" s="690"/>
      <c r="F58" s="690"/>
      <c r="G58" s="691"/>
      <c r="H58" s="301" t="s">
        <v>8</v>
      </c>
      <c r="I58" s="570" t="s">
        <v>9</v>
      </c>
      <c r="J58" s="570" t="s">
        <v>10</v>
      </c>
      <c r="K58" s="570" t="s">
        <v>11</v>
      </c>
      <c r="L58" s="570" t="s">
        <v>12</v>
      </c>
      <c r="M58" s="570" t="s">
        <v>13</v>
      </c>
      <c r="N58" s="570" t="s">
        <v>14</v>
      </c>
      <c r="O58" s="570" t="s">
        <v>15</v>
      </c>
      <c r="P58" s="570" t="s">
        <v>16</v>
      </c>
      <c r="Q58" s="570" t="s">
        <v>17</v>
      </c>
      <c r="R58" s="570" t="s">
        <v>18</v>
      </c>
      <c r="S58" s="570" t="s">
        <v>19</v>
      </c>
      <c r="T58" s="570" t="s">
        <v>20</v>
      </c>
      <c r="U58" s="570" t="s">
        <v>24</v>
      </c>
      <c r="V58" s="570" t="s">
        <v>25</v>
      </c>
      <c r="W58" s="570" t="s">
        <v>26</v>
      </c>
      <c r="X58" s="570" t="s">
        <v>27</v>
      </c>
      <c r="Y58" s="570" t="s">
        <v>28</v>
      </c>
      <c r="Z58" s="570" t="s">
        <v>29</v>
      </c>
      <c r="AA58" s="570" t="s">
        <v>30</v>
      </c>
      <c r="AB58" s="570" t="s">
        <v>31</v>
      </c>
    </row>
    <row r="59" spans="1:31">
      <c r="D59" s="692"/>
      <c r="E59" s="693"/>
      <c r="F59" s="693"/>
      <c r="G59" s="694"/>
      <c r="H59" s="294">
        <v>1301</v>
      </c>
      <c r="I59" s="294">
        <v>260</v>
      </c>
      <c r="J59" s="294">
        <v>419</v>
      </c>
      <c r="K59" s="294">
        <v>40</v>
      </c>
      <c r="L59" s="294">
        <v>9</v>
      </c>
      <c r="M59" s="294">
        <v>15</v>
      </c>
      <c r="N59" s="294">
        <v>0</v>
      </c>
      <c r="O59" s="294">
        <v>0</v>
      </c>
      <c r="P59" s="294">
        <v>12</v>
      </c>
      <c r="Q59" s="294">
        <v>16</v>
      </c>
      <c r="R59" s="294">
        <v>152</v>
      </c>
      <c r="S59" s="294">
        <v>0</v>
      </c>
      <c r="T59" s="294">
        <v>0</v>
      </c>
      <c r="U59" s="294">
        <v>0</v>
      </c>
      <c r="V59" s="294">
        <v>0</v>
      </c>
      <c r="W59" s="294">
        <v>0</v>
      </c>
      <c r="X59" s="294">
        <v>0</v>
      </c>
      <c r="Y59" s="294">
        <v>0</v>
      </c>
      <c r="Z59" s="294">
        <v>0</v>
      </c>
      <c r="AA59" s="294">
        <v>47</v>
      </c>
      <c r="AB59" s="294">
        <v>970</v>
      </c>
    </row>
    <row r="60" spans="1:31">
      <c r="F60" s="297"/>
      <c r="G60" s="297"/>
    </row>
    <row r="61" spans="1:31">
      <c r="C61" s="300" t="s">
        <v>69</v>
      </c>
      <c r="D61" s="695" t="s">
        <v>70</v>
      </c>
      <c r="E61" s="695"/>
      <c r="F61" s="695"/>
      <c r="G61" s="695"/>
      <c r="H61" s="301" t="s">
        <v>8</v>
      </c>
      <c r="I61" s="696" t="s">
        <v>71</v>
      </c>
      <c r="J61" s="696"/>
      <c r="K61" s="696" t="s">
        <v>72</v>
      </c>
      <c r="L61" s="696"/>
      <c r="M61" s="570" t="s">
        <v>13</v>
      </c>
      <c r="N61" s="570" t="s">
        <v>14</v>
      </c>
      <c r="O61" s="570" t="s">
        <v>15</v>
      </c>
      <c r="P61" s="570" t="s">
        <v>16</v>
      </c>
      <c r="Q61" s="570" t="s">
        <v>17</v>
      </c>
      <c r="R61" s="570" t="s">
        <v>18</v>
      </c>
      <c r="S61" s="570" t="s">
        <v>19</v>
      </c>
      <c r="T61" s="570" t="s">
        <v>20</v>
      </c>
      <c r="U61" s="570" t="s">
        <v>24</v>
      </c>
      <c r="V61" s="570" t="s">
        <v>25</v>
      </c>
      <c r="W61" s="570" t="s">
        <v>26</v>
      </c>
      <c r="X61" s="570" t="s">
        <v>27</v>
      </c>
      <c r="Y61" s="570" t="s">
        <v>28</v>
      </c>
      <c r="Z61" s="570" t="s">
        <v>29</v>
      </c>
      <c r="AA61" s="570" t="s">
        <v>30</v>
      </c>
      <c r="AB61" s="570" t="s">
        <v>31</v>
      </c>
    </row>
    <row r="62" spans="1:31">
      <c r="D62" s="695"/>
      <c r="E62" s="695"/>
      <c r="F62" s="695"/>
      <c r="G62" s="695"/>
      <c r="H62" s="294">
        <v>1301</v>
      </c>
      <c r="I62" s="697">
        <v>300</v>
      </c>
      <c r="J62" s="697"/>
      <c r="K62" s="697">
        <v>428</v>
      </c>
      <c r="L62" s="697"/>
      <c r="M62" s="294">
        <v>15</v>
      </c>
      <c r="N62" s="294" t="s">
        <v>799</v>
      </c>
      <c r="O62" s="294" t="s">
        <v>799</v>
      </c>
      <c r="P62" s="294">
        <v>12</v>
      </c>
      <c r="Q62" s="294">
        <v>16</v>
      </c>
      <c r="R62" s="294">
        <v>152</v>
      </c>
      <c r="S62" s="294" t="s">
        <v>799</v>
      </c>
      <c r="T62" s="294" t="s">
        <v>799</v>
      </c>
      <c r="U62" s="294" t="s">
        <v>799</v>
      </c>
      <c r="V62" s="294" t="s">
        <v>799</v>
      </c>
      <c r="W62" s="294" t="s">
        <v>799</v>
      </c>
      <c r="X62" s="294" t="s">
        <v>799</v>
      </c>
      <c r="Y62" s="294" t="s">
        <v>799</v>
      </c>
      <c r="Z62" s="294">
        <v>0</v>
      </c>
      <c r="AA62" s="294">
        <v>47</v>
      </c>
      <c r="AB62" s="294">
        <v>970</v>
      </c>
    </row>
    <row r="65" spans="1:31" s="219" customFormat="1">
      <c r="A65" s="291" t="s">
        <v>1</v>
      </c>
      <c r="B65" s="285" t="s">
        <v>2</v>
      </c>
      <c r="C65" s="292" t="s">
        <v>3</v>
      </c>
      <c r="D65" s="291" t="s">
        <v>4</v>
      </c>
      <c r="E65" s="291" t="s">
        <v>5</v>
      </c>
      <c r="F65" s="284" t="s">
        <v>6</v>
      </c>
      <c r="G65" s="284" t="s">
        <v>7</v>
      </c>
      <c r="H65" s="284" t="s">
        <v>8</v>
      </c>
      <c r="I65" s="207" t="s">
        <v>9</v>
      </c>
      <c r="J65" s="207" t="s">
        <v>10</v>
      </c>
      <c r="K65" s="207" t="s">
        <v>11</v>
      </c>
      <c r="L65" s="207" t="s">
        <v>12</v>
      </c>
      <c r="M65" s="207" t="s">
        <v>13</v>
      </c>
      <c r="N65" s="207" t="s">
        <v>14</v>
      </c>
      <c r="O65" s="207" t="s">
        <v>15</v>
      </c>
      <c r="P65" s="207" t="s">
        <v>16</v>
      </c>
      <c r="Q65" s="207" t="s">
        <v>17</v>
      </c>
      <c r="R65" s="207" t="s">
        <v>18</v>
      </c>
      <c r="S65" s="207" t="s">
        <v>19</v>
      </c>
      <c r="T65" s="207" t="s">
        <v>20</v>
      </c>
      <c r="U65" s="152" t="s">
        <v>21</v>
      </c>
      <c r="V65" s="152" t="s">
        <v>22</v>
      </c>
      <c r="W65" s="152" t="s">
        <v>23</v>
      </c>
      <c r="X65" s="207" t="s">
        <v>24</v>
      </c>
      <c r="Y65" s="207" t="s">
        <v>25</v>
      </c>
      <c r="Z65" s="207" t="s">
        <v>26</v>
      </c>
      <c r="AA65" s="207" t="s">
        <v>27</v>
      </c>
      <c r="AB65" s="207" t="s">
        <v>28</v>
      </c>
      <c r="AC65" s="207" t="s">
        <v>29</v>
      </c>
      <c r="AD65" s="207" t="s">
        <v>30</v>
      </c>
      <c r="AE65" s="207" t="s">
        <v>31</v>
      </c>
    </row>
    <row r="66" spans="1:31" s="219" customFormat="1">
      <c r="A66" s="220">
        <v>1</v>
      </c>
      <c r="B66" s="221">
        <v>21</v>
      </c>
      <c r="C66" s="222">
        <v>536</v>
      </c>
      <c r="D66" s="223" t="s">
        <v>402</v>
      </c>
      <c r="E66" s="223" t="s">
        <v>403</v>
      </c>
      <c r="F66" s="224">
        <v>2291</v>
      </c>
      <c r="G66" s="223" t="s">
        <v>33</v>
      </c>
      <c r="H66" s="225">
        <v>538</v>
      </c>
      <c r="I66" s="226">
        <v>39</v>
      </c>
      <c r="J66" s="226">
        <v>82</v>
      </c>
      <c r="K66" s="226">
        <v>14</v>
      </c>
      <c r="L66" s="226">
        <v>2</v>
      </c>
      <c r="M66" s="226">
        <v>25</v>
      </c>
      <c r="N66" s="226">
        <v>0</v>
      </c>
      <c r="O66" s="226">
        <v>0</v>
      </c>
      <c r="P66" s="226">
        <v>134</v>
      </c>
      <c r="Q66" s="226">
        <v>1</v>
      </c>
      <c r="R66" s="226">
        <v>12</v>
      </c>
      <c r="S66" s="226">
        <v>0</v>
      </c>
      <c r="T66" s="226">
        <v>0</v>
      </c>
      <c r="U66" s="227">
        <v>3</v>
      </c>
      <c r="V66" s="227">
        <v>0</v>
      </c>
      <c r="W66" s="227">
        <v>0</v>
      </c>
      <c r="X66" s="226">
        <v>0</v>
      </c>
      <c r="Y66" s="226">
        <v>0</v>
      </c>
      <c r="Z66" s="226">
        <v>0</v>
      </c>
      <c r="AA66" s="226">
        <v>0</v>
      </c>
      <c r="AB66" s="226">
        <v>0</v>
      </c>
      <c r="AC66" s="226">
        <v>0</v>
      </c>
      <c r="AD66" s="226">
        <v>18</v>
      </c>
      <c r="AE66" s="226">
        <f>SUM(I66:AD66)</f>
        <v>330</v>
      </c>
    </row>
    <row r="67" spans="1:31" s="219" customFormat="1">
      <c r="A67" s="220">
        <v>2</v>
      </c>
      <c r="B67" s="221">
        <v>21</v>
      </c>
      <c r="C67" s="222">
        <v>536</v>
      </c>
      <c r="D67" s="223" t="s">
        <v>402</v>
      </c>
      <c r="E67" s="223" t="s">
        <v>404</v>
      </c>
      <c r="F67" s="224">
        <v>2292</v>
      </c>
      <c r="G67" s="223" t="s">
        <v>33</v>
      </c>
      <c r="H67" s="225">
        <v>546</v>
      </c>
      <c r="I67" s="226">
        <v>25</v>
      </c>
      <c r="J67" s="226">
        <v>35</v>
      </c>
      <c r="K67" s="226">
        <v>8</v>
      </c>
      <c r="L67" s="226">
        <v>3</v>
      </c>
      <c r="M67" s="226">
        <v>41</v>
      </c>
      <c r="N67" s="226">
        <v>0</v>
      </c>
      <c r="O67" s="226">
        <v>0</v>
      </c>
      <c r="P67" s="226">
        <v>139</v>
      </c>
      <c r="Q67" s="226">
        <v>2</v>
      </c>
      <c r="R67" s="226">
        <v>37</v>
      </c>
      <c r="S67" s="226">
        <v>0</v>
      </c>
      <c r="T67" s="226">
        <v>0</v>
      </c>
      <c r="U67" s="227">
        <v>4</v>
      </c>
      <c r="V67" s="227">
        <v>1</v>
      </c>
      <c r="W67" s="227">
        <v>0</v>
      </c>
      <c r="X67" s="226">
        <v>0</v>
      </c>
      <c r="Y67" s="226">
        <v>0</v>
      </c>
      <c r="Z67" s="226">
        <v>0</v>
      </c>
      <c r="AA67" s="226">
        <v>0</v>
      </c>
      <c r="AB67" s="226">
        <v>0</v>
      </c>
      <c r="AC67" s="226">
        <v>0</v>
      </c>
      <c r="AD67" s="226">
        <v>27</v>
      </c>
      <c r="AE67" s="226">
        <f t="shared" ref="AE67:AE83" si="11">SUM(I67:AD67)</f>
        <v>322</v>
      </c>
    </row>
    <row r="68" spans="1:31" s="219" customFormat="1">
      <c r="A68" s="220">
        <v>3</v>
      </c>
      <c r="B68" s="221">
        <v>21</v>
      </c>
      <c r="C68" s="222">
        <v>536</v>
      </c>
      <c r="D68" s="223" t="s">
        <v>402</v>
      </c>
      <c r="E68" s="223" t="s">
        <v>404</v>
      </c>
      <c r="F68" s="224">
        <v>2292</v>
      </c>
      <c r="G68" s="223" t="s">
        <v>34</v>
      </c>
      <c r="H68" s="225">
        <v>546</v>
      </c>
      <c r="I68" s="226">
        <v>25</v>
      </c>
      <c r="J68" s="226">
        <v>42</v>
      </c>
      <c r="K68" s="226">
        <v>11</v>
      </c>
      <c r="L68" s="226">
        <v>2</v>
      </c>
      <c r="M68" s="226">
        <v>45</v>
      </c>
      <c r="N68" s="226">
        <v>0</v>
      </c>
      <c r="O68" s="226">
        <v>0</v>
      </c>
      <c r="P68" s="226">
        <v>137</v>
      </c>
      <c r="Q68" s="226">
        <v>3</v>
      </c>
      <c r="R68" s="226">
        <v>34</v>
      </c>
      <c r="S68" s="226">
        <v>0</v>
      </c>
      <c r="T68" s="226">
        <v>0</v>
      </c>
      <c r="U68" s="227">
        <v>3</v>
      </c>
      <c r="V68" s="227">
        <v>3</v>
      </c>
      <c r="W68" s="227">
        <v>0</v>
      </c>
      <c r="X68" s="226">
        <v>0</v>
      </c>
      <c r="Y68" s="226">
        <v>0</v>
      </c>
      <c r="Z68" s="226">
        <v>0</v>
      </c>
      <c r="AA68" s="226">
        <v>0</v>
      </c>
      <c r="AB68" s="226">
        <v>0</v>
      </c>
      <c r="AC68" s="226">
        <v>0</v>
      </c>
      <c r="AD68" s="226">
        <v>23</v>
      </c>
      <c r="AE68" s="226">
        <f t="shared" si="11"/>
        <v>328</v>
      </c>
    </row>
    <row r="69" spans="1:31" s="219" customFormat="1">
      <c r="A69" s="220">
        <v>4</v>
      </c>
      <c r="B69" s="221">
        <v>21</v>
      </c>
      <c r="C69" s="222">
        <v>536</v>
      </c>
      <c r="D69" s="223" t="s">
        <v>402</v>
      </c>
      <c r="E69" s="223" t="s">
        <v>404</v>
      </c>
      <c r="F69" s="224">
        <v>2292</v>
      </c>
      <c r="G69" s="223" t="s">
        <v>35</v>
      </c>
      <c r="H69" s="225">
        <v>545</v>
      </c>
      <c r="I69" s="226">
        <v>20</v>
      </c>
      <c r="J69" s="226">
        <v>47</v>
      </c>
      <c r="K69" s="226">
        <v>4</v>
      </c>
      <c r="L69" s="226">
        <v>6</v>
      </c>
      <c r="M69" s="226">
        <v>30</v>
      </c>
      <c r="N69" s="226">
        <v>0</v>
      </c>
      <c r="O69" s="226">
        <v>0</v>
      </c>
      <c r="P69" s="226">
        <v>139</v>
      </c>
      <c r="Q69" s="226">
        <v>1</v>
      </c>
      <c r="R69" s="226">
        <v>52</v>
      </c>
      <c r="S69" s="226">
        <v>0</v>
      </c>
      <c r="T69" s="226">
        <v>0</v>
      </c>
      <c r="U69" s="227">
        <v>3</v>
      </c>
      <c r="V69" s="227">
        <v>3</v>
      </c>
      <c r="W69" s="227">
        <v>0</v>
      </c>
      <c r="X69" s="226">
        <v>0</v>
      </c>
      <c r="Y69" s="226">
        <v>0</v>
      </c>
      <c r="Z69" s="226">
        <v>0</v>
      </c>
      <c r="AA69" s="226">
        <v>0</v>
      </c>
      <c r="AB69" s="226">
        <v>0</v>
      </c>
      <c r="AC69" s="226">
        <v>1</v>
      </c>
      <c r="AD69" s="226">
        <v>24</v>
      </c>
      <c r="AE69" s="226">
        <f t="shared" si="11"/>
        <v>330</v>
      </c>
    </row>
    <row r="70" spans="1:31" s="219" customFormat="1">
      <c r="A70" s="220">
        <v>5</v>
      </c>
      <c r="B70" s="221">
        <v>21</v>
      </c>
      <c r="C70" s="222">
        <v>536</v>
      </c>
      <c r="D70" s="223" t="s">
        <v>402</v>
      </c>
      <c r="E70" s="223" t="s">
        <v>404</v>
      </c>
      <c r="F70" s="224">
        <v>2292</v>
      </c>
      <c r="G70" s="289" t="s">
        <v>36</v>
      </c>
      <c r="H70" s="225"/>
      <c r="I70" s="226">
        <v>2</v>
      </c>
      <c r="J70" s="226">
        <v>13</v>
      </c>
      <c r="K70" s="226">
        <v>1</v>
      </c>
      <c r="L70" s="226">
        <v>0</v>
      </c>
      <c r="M70" s="226">
        <v>3</v>
      </c>
      <c r="N70" s="226">
        <v>0</v>
      </c>
      <c r="O70" s="226">
        <v>0</v>
      </c>
      <c r="P70" s="226">
        <v>17</v>
      </c>
      <c r="Q70" s="226">
        <v>0</v>
      </c>
      <c r="R70" s="226">
        <v>3</v>
      </c>
      <c r="S70" s="226">
        <v>0</v>
      </c>
      <c r="T70" s="226">
        <v>0</v>
      </c>
      <c r="U70" s="227">
        <v>0</v>
      </c>
      <c r="V70" s="227">
        <v>0</v>
      </c>
      <c r="W70" s="227">
        <v>0</v>
      </c>
      <c r="X70" s="226">
        <v>0</v>
      </c>
      <c r="Y70" s="226">
        <v>0</v>
      </c>
      <c r="Z70" s="226">
        <v>0</v>
      </c>
      <c r="AA70" s="226">
        <v>0</v>
      </c>
      <c r="AB70" s="226">
        <v>0</v>
      </c>
      <c r="AC70" s="226">
        <v>0</v>
      </c>
      <c r="AD70" s="226">
        <v>0</v>
      </c>
      <c r="AE70" s="226">
        <f t="shared" si="11"/>
        <v>39</v>
      </c>
    </row>
    <row r="71" spans="1:31" s="219" customFormat="1">
      <c r="A71" s="220">
        <v>6</v>
      </c>
      <c r="B71" s="221">
        <v>21</v>
      </c>
      <c r="C71" s="222">
        <v>536</v>
      </c>
      <c r="D71" s="223" t="s">
        <v>402</v>
      </c>
      <c r="E71" s="223" t="s">
        <v>405</v>
      </c>
      <c r="F71" s="224">
        <v>2293</v>
      </c>
      <c r="G71" s="223" t="s">
        <v>33</v>
      </c>
      <c r="H71" s="225">
        <v>548</v>
      </c>
      <c r="I71" s="226">
        <v>13</v>
      </c>
      <c r="J71" s="226">
        <v>51</v>
      </c>
      <c r="K71" s="226">
        <v>10</v>
      </c>
      <c r="L71" s="226">
        <v>5</v>
      </c>
      <c r="M71" s="226">
        <v>126</v>
      </c>
      <c r="N71" s="226">
        <v>0</v>
      </c>
      <c r="O71" s="226">
        <v>0</v>
      </c>
      <c r="P71" s="226">
        <v>145</v>
      </c>
      <c r="Q71" s="226">
        <v>4</v>
      </c>
      <c r="R71" s="226">
        <v>25</v>
      </c>
      <c r="S71" s="226">
        <v>0</v>
      </c>
      <c r="T71" s="226">
        <v>0</v>
      </c>
      <c r="U71" s="227">
        <v>0</v>
      </c>
      <c r="V71" s="227">
        <v>1</v>
      </c>
      <c r="W71" s="227">
        <v>0</v>
      </c>
      <c r="X71" s="226">
        <v>0</v>
      </c>
      <c r="Y71" s="226">
        <v>0</v>
      </c>
      <c r="Z71" s="226">
        <v>0</v>
      </c>
      <c r="AA71" s="226">
        <v>0</v>
      </c>
      <c r="AB71" s="226">
        <v>0</v>
      </c>
      <c r="AC71" s="226">
        <v>0</v>
      </c>
      <c r="AD71" s="226">
        <v>22</v>
      </c>
      <c r="AE71" s="226">
        <f t="shared" si="11"/>
        <v>402</v>
      </c>
    </row>
    <row r="72" spans="1:31" s="219" customFormat="1">
      <c r="A72" s="220">
        <v>7</v>
      </c>
      <c r="B72" s="221">
        <v>21</v>
      </c>
      <c r="C72" s="222">
        <v>536</v>
      </c>
      <c r="D72" s="223" t="s">
        <v>402</v>
      </c>
      <c r="E72" s="223" t="s">
        <v>406</v>
      </c>
      <c r="F72" s="224">
        <v>2293</v>
      </c>
      <c r="G72" s="223" t="s">
        <v>34</v>
      </c>
      <c r="H72" s="225">
        <v>547</v>
      </c>
      <c r="I72" s="226">
        <v>16</v>
      </c>
      <c r="J72" s="226">
        <v>90</v>
      </c>
      <c r="K72" s="226">
        <v>15</v>
      </c>
      <c r="L72" s="226">
        <v>7</v>
      </c>
      <c r="M72" s="226">
        <v>128</v>
      </c>
      <c r="N72" s="226">
        <v>0</v>
      </c>
      <c r="O72" s="226">
        <v>0</v>
      </c>
      <c r="P72" s="226">
        <v>89</v>
      </c>
      <c r="Q72" s="226">
        <v>1</v>
      </c>
      <c r="R72" s="226">
        <v>33</v>
      </c>
      <c r="S72" s="226">
        <v>0</v>
      </c>
      <c r="T72" s="226">
        <v>0</v>
      </c>
      <c r="U72" s="227">
        <v>1</v>
      </c>
      <c r="V72" s="227">
        <v>2</v>
      </c>
      <c r="W72" s="227">
        <v>0</v>
      </c>
      <c r="X72" s="226">
        <v>0</v>
      </c>
      <c r="Y72" s="226">
        <v>0</v>
      </c>
      <c r="Z72" s="226">
        <v>0</v>
      </c>
      <c r="AA72" s="226">
        <v>0</v>
      </c>
      <c r="AB72" s="226">
        <v>0</v>
      </c>
      <c r="AC72" s="226">
        <v>0</v>
      </c>
      <c r="AD72" s="226">
        <v>20</v>
      </c>
      <c r="AE72" s="226">
        <f t="shared" si="11"/>
        <v>402</v>
      </c>
    </row>
    <row r="73" spans="1:31" s="219" customFormat="1">
      <c r="A73" s="220">
        <v>8</v>
      </c>
      <c r="B73" s="221">
        <v>21</v>
      </c>
      <c r="C73" s="222">
        <v>536</v>
      </c>
      <c r="D73" s="223" t="s">
        <v>402</v>
      </c>
      <c r="E73" s="223" t="s">
        <v>407</v>
      </c>
      <c r="F73" s="224">
        <v>2294</v>
      </c>
      <c r="G73" s="223" t="s">
        <v>33</v>
      </c>
      <c r="H73" s="225">
        <v>709</v>
      </c>
      <c r="I73" s="226">
        <v>146</v>
      </c>
      <c r="J73" s="226">
        <v>44</v>
      </c>
      <c r="K73" s="226">
        <v>17</v>
      </c>
      <c r="L73" s="226">
        <v>6</v>
      </c>
      <c r="M73" s="226">
        <v>120</v>
      </c>
      <c r="N73" s="226">
        <v>0</v>
      </c>
      <c r="O73" s="226">
        <v>0</v>
      </c>
      <c r="P73" s="226">
        <v>48</v>
      </c>
      <c r="Q73" s="226">
        <v>16</v>
      </c>
      <c r="R73" s="226">
        <v>41</v>
      </c>
      <c r="S73" s="226">
        <v>0</v>
      </c>
      <c r="T73" s="226">
        <v>0</v>
      </c>
      <c r="U73" s="227">
        <v>6</v>
      </c>
      <c r="V73" s="227">
        <v>1</v>
      </c>
      <c r="W73" s="227">
        <v>0</v>
      </c>
      <c r="X73" s="226">
        <v>0</v>
      </c>
      <c r="Y73" s="226">
        <v>0</v>
      </c>
      <c r="Z73" s="226">
        <v>0</v>
      </c>
      <c r="AA73" s="226">
        <v>0</v>
      </c>
      <c r="AB73" s="226">
        <v>0</v>
      </c>
      <c r="AC73" s="226">
        <v>0</v>
      </c>
      <c r="AD73" s="226">
        <v>18</v>
      </c>
      <c r="AE73" s="226">
        <f t="shared" si="11"/>
        <v>463</v>
      </c>
    </row>
    <row r="74" spans="1:31" s="219" customFormat="1">
      <c r="A74" s="220">
        <v>9</v>
      </c>
      <c r="B74" s="221">
        <v>21</v>
      </c>
      <c r="C74" s="222">
        <v>536</v>
      </c>
      <c r="D74" s="223" t="s">
        <v>402</v>
      </c>
      <c r="E74" s="223" t="s">
        <v>408</v>
      </c>
      <c r="F74" s="224">
        <v>2295</v>
      </c>
      <c r="G74" s="223" t="s">
        <v>33</v>
      </c>
      <c r="H74" s="225">
        <v>574</v>
      </c>
      <c r="I74" s="226">
        <v>19</v>
      </c>
      <c r="J74" s="226">
        <v>71</v>
      </c>
      <c r="K74" s="226">
        <v>4</v>
      </c>
      <c r="L74" s="226">
        <v>5</v>
      </c>
      <c r="M74" s="226">
        <v>53</v>
      </c>
      <c r="N74" s="226">
        <v>0</v>
      </c>
      <c r="O74" s="226">
        <v>0</v>
      </c>
      <c r="P74" s="226">
        <v>154</v>
      </c>
      <c r="Q74" s="226">
        <v>1</v>
      </c>
      <c r="R74" s="226">
        <v>20</v>
      </c>
      <c r="S74" s="226">
        <v>0</v>
      </c>
      <c r="T74" s="226">
        <v>0</v>
      </c>
      <c r="U74" s="227">
        <v>1</v>
      </c>
      <c r="V74" s="227">
        <v>0</v>
      </c>
      <c r="W74" s="227">
        <v>0</v>
      </c>
      <c r="X74" s="226">
        <v>0</v>
      </c>
      <c r="Y74" s="226">
        <v>0</v>
      </c>
      <c r="Z74" s="226">
        <v>0</v>
      </c>
      <c r="AA74" s="226">
        <v>0</v>
      </c>
      <c r="AB74" s="226">
        <v>0</v>
      </c>
      <c r="AC74" s="226">
        <v>0</v>
      </c>
      <c r="AD74" s="226">
        <v>24</v>
      </c>
      <c r="AE74" s="226">
        <f t="shared" si="11"/>
        <v>352</v>
      </c>
    </row>
    <row r="75" spans="1:31" s="219" customFormat="1">
      <c r="A75" s="220">
        <v>10</v>
      </c>
      <c r="B75" s="221">
        <v>21</v>
      </c>
      <c r="C75" s="222">
        <v>536</v>
      </c>
      <c r="D75" s="223" t="s">
        <v>402</v>
      </c>
      <c r="E75" s="223" t="s">
        <v>409</v>
      </c>
      <c r="F75" s="224">
        <v>2296</v>
      </c>
      <c r="G75" s="223" t="s">
        <v>33</v>
      </c>
      <c r="H75" s="225">
        <v>526</v>
      </c>
      <c r="I75" s="226">
        <v>37</v>
      </c>
      <c r="J75" s="226">
        <v>44</v>
      </c>
      <c r="K75" s="226">
        <v>20</v>
      </c>
      <c r="L75" s="226">
        <v>5</v>
      </c>
      <c r="M75" s="226">
        <v>88</v>
      </c>
      <c r="N75" s="226">
        <v>0</v>
      </c>
      <c r="O75" s="226">
        <v>0</v>
      </c>
      <c r="P75" s="226">
        <v>50</v>
      </c>
      <c r="Q75" s="226">
        <v>4</v>
      </c>
      <c r="R75" s="226">
        <v>28</v>
      </c>
      <c r="S75" s="226">
        <v>0</v>
      </c>
      <c r="T75" s="226">
        <v>0</v>
      </c>
      <c r="U75" s="227">
        <v>2</v>
      </c>
      <c r="V75" s="227">
        <v>2</v>
      </c>
      <c r="W75" s="227">
        <v>0</v>
      </c>
      <c r="X75" s="226">
        <v>0</v>
      </c>
      <c r="Y75" s="226">
        <v>0</v>
      </c>
      <c r="Z75" s="226">
        <v>0</v>
      </c>
      <c r="AA75" s="226">
        <v>0</v>
      </c>
      <c r="AB75" s="226">
        <v>0</v>
      </c>
      <c r="AC75" s="226">
        <v>0</v>
      </c>
      <c r="AD75" s="226">
        <v>31</v>
      </c>
      <c r="AE75" s="226">
        <f t="shared" si="11"/>
        <v>311</v>
      </c>
    </row>
    <row r="76" spans="1:31" s="219" customFormat="1">
      <c r="A76" s="220">
        <v>11</v>
      </c>
      <c r="B76" s="221">
        <v>21</v>
      </c>
      <c r="C76" s="222">
        <v>536</v>
      </c>
      <c r="D76" s="223" t="s">
        <v>402</v>
      </c>
      <c r="E76" s="223" t="s">
        <v>410</v>
      </c>
      <c r="F76" s="224">
        <v>2297</v>
      </c>
      <c r="G76" s="223" t="s">
        <v>33</v>
      </c>
      <c r="H76" s="225">
        <v>378</v>
      </c>
      <c r="I76" s="226">
        <v>13</v>
      </c>
      <c r="J76" s="226">
        <v>70</v>
      </c>
      <c r="K76" s="226">
        <v>7</v>
      </c>
      <c r="L76" s="226">
        <v>1</v>
      </c>
      <c r="M76" s="226">
        <v>34</v>
      </c>
      <c r="N76" s="226">
        <v>0</v>
      </c>
      <c r="O76" s="226">
        <v>0</v>
      </c>
      <c r="P76" s="226">
        <v>58</v>
      </c>
      <c r="Q76" s="226">
        <v>5</v>
      </c>
      <c r="R76" s="226">
        <v>20</v>
      </c>
      <c r="S76" s="226">
        <v>0</v>
      </c>
      <c r="T76" s="226">
        <v>0</v>
      </c>
      <c r="U76" s="227">
        <v>0</v>
      </c>
      <c r="V76" s="227">
        <v>0</v>
      </c>
      <c r="W76" s="227">
        <v>0</v>
      </c>
      <c r="X76" s="226">
        <v>0</v>
      </c>
      <c r="Y76" s="226">
        <v>0</v>
      </c>
      <c r="Z76" s="226">
        <v>0</v>
      </c>
      <c r="AA76" s="226">
        <v>0</v>
      </c>
      <c r="AB76" s="226">
        <v>0</v>
      </c>
      <c r="AC76" s="226">
        <v>0</v>
      </c>
      <c r="AD76" s="226">
        <v>11</v>
      </c>
      <c r="AE76" s="226">
        <f t="shared" si="11"/>
        <v>219</v>
      </c>
    </row>
    <row r="77" spans="1:31" s="219" customFormat="1">
      <c r="A77" s="220">
        <v>12</v>
      </c>
      <c r="B77" s="221">
        <v>21</v>
      </c>
      <c r="C77" s="222">
        <v>536</v>
      </c>
      <c r="D77" s="223" t="s">
        <v>402</v>
      </c>
      <c r="E77" s="223" t="s">
        <v>410</v>
      </c>
      <c r="F77" s="224">
        <v>2297</v>
      </c>
      <c r="G77" s="223" t="s">
        <v>34</v>
      </c>
      <c r="H77" s="225">
        <v>378</v>
      </c>
      <c r="I77" s="226">
        <v>7</v>
      </c>
      <c r="J77" s="226">
        <v>82</v>
      </c>
      <c r="K77" s="226">
        <v>8</v>
      </c>
      <c r="L77" s="226">
        <v>6</v>
      </c>
      <c r="M77" s="226">
        <v>30</v>
      </c>
      <c r="N77" s="226">
        <v>0</v>
      </c>
      <c r="O77" s="226">
        <v>0</v>
      </c>
      <c r="P77" s="226">
        <v>70</v>
      </c>
      <c r="Q77" s="226">
        <v>0</v>
      </c>
      <c r="R77" s="226">
        <v>20</v>
      </c>
      <c r="S77" s="226">
        <v>0</v>
      </c>
      <c r="T77" s="226">
        <v>0</v>
      </c>
      <c r="U77" s="227">
        <v>0</v>
      </c>
      <c r="V77" s="227">
        <v>0</v>
      </c>
      <c r="W77" s="227">
        <v>0</v>
      </c>
      <c r="X77" s="226">
        <v>0</v>
      </c>
      <c r="Y77" s="226">
        <v>0</v>
      </c>
      <c r="Z77" s="226">
        <v>0</v>
      </c>
      <c r="AA77" s="226">
        <v>0</v>
      </c>
      <c r="AB77" s="226">
        <v>0</v>
      </c>
      <c r="AC77" s="226">
        <v>0</v>
      </c>
      <c r="AD77" s="226">
        <v>12</v>
      </c>
      <c r="AE77" s="226">
        <f t="shared" si="11"/>
        <v>235</v>
      </c>
    </row>
    <row r="78" spans="1:31" s="219" customFormat="1">
      <c r="A78" s="220">
        <v>13</v>
      </c>
      <c r="B78" s="221">
        <v>21</v>
      </c>
      <c r="C78" s="222">
        <v>536</v>
      </c>
      <c r="D78" s="223" t="s">
        <v>402</v>
      </c>
      <c r="E78" s="223" t="s">
        <v>411</v>
      </c>
      <c r="F78" s="224">
        <v>2298</v>
      </c>
      <c r="G78" s="223" t="s">
        <v>33</v>
      </c>
      <c r="H78" s="225">
        <v>550</v>
      </c>
      <c r="I78" s="226">
        <v>30</v>
      </c>
      <c r="J78" s="226">
        <v>59</v>
      </c>
      <c r="K78" s="226">
        <v>10</v>
      </c>
      <c r="L78" s="226">
        <v>2</v>
      </c>
      <c r="M78" s="226">
        <v>24</v>
      </c>
      <c r="N78" s="226">
        <v>0</v>
      </c>
      <c r="O78" s="226">
        <v>0</v>
      </c>
      <c r="P78" s="226">
        <v>101</v>
      </c>
      <c r="Q78" s="226">
        <v>3</v>
      </c>
      <c r="R78" s="226">
        <v>23</v>
      </c>
      <c r="S78" s="226">
        <v>0</v>
      </c>
      <c r="T78" s="226">
        <v>0</v>
      </c>
      <c r="U78" s="227">
        <v>0</v>
      </c>
      <c r="V78" s="227">
        <v>0</v>
      </c>
      <c r="W78" s="227">
        <v>0</v>
      </c>
      <c r="X78" s="226">
        <v>0</v>
      </c>
      <c r="Y78" s="226">
        <v>0</v>
      </c>
      <c r="Z78" s="226">
        <v>0</v>
      </c>
      <c r="AA78" s="226">
        <v>0</v>
      </c>
      <c r="AB78" s="226">
        <v>0</v>
      </c>
      <c r="AC78" s="226">
        <v>0</v>
      </c>
      <c r="AD78" s="226">
        <v>28</v>
      </c>
      <c r="AE78" s="226">
        <f t="shared" si="11"/>
        <v>280</v>
      </c>
    </row>
    <row r="79" spans="1:31" s="219" customFormat="1">
      <c r="A79" s="220">
        <v>14</v>
      </c>
      <c r="B79" s="221">
        <v>21</v>
      </c>
      <c r="C79" s="222">
        <v>536</v>
      </c>
      <c r="D79" s="223" t="s">
        <v>402</v>
      </c>
      <c r="E79" s="223" t="s">
        <v>412</v>
      </c>
      <c r="F79" s="224">
        <v>2298</v>
      </c>
      <c r="G79" s="223" t="s">
        <v>34</v>
      </c>
      <c r="H79" s="225">
        <v>550</v>
      </c>
      <c r="I79" s="226">
        <v>30</v>
      </c>
      <c r="J79" s="226">
        <v>68</v>
      </c>
      <c r="K79" s="226">
        <v>12</v>
      </c>
      <c r="L79" s="226">
        <v>3</v>
      </c>
      <c r="M79" s="226">
        <v>36</v>
      </c>
      <c r="N79" s="226">
        <v>0</v>
      </c>
      <c r="O79" s="226">
        <v>0</v>
      </c>
      <c r="P79" s="226">
        <v>82</v>
      </c>
      <c r="Q79" s="226">
        <v>4</v>
      </c>
      <c r="R79" s="226">
        <v>33</v>
      </c>
      <c r="S79" s="226">
        <v>0</v>
      </c>
      <c r="T79" s="226">
        <v>0</v>
      </c>
      <c r="U79" s="227">
        <v>2</v>
      </c>
      <c r="V79" s="227">
        <v>1</v>
      </c>
      <c r="W79" s="227">
        <v>0</v>
      </c>
      <c r="X79" s="226">
        <v>0</v>
      </c>
      <c r="Y79" s="226">
        <v>0</v>
      </c>
      <c r="Z79" s="226">
        <v>0</v>
      </c>
      <c r="AA79" s="226">
        <v>0</v>
      </c>
      <c r="AB79" s="226">
        <v>0</v>
      </c>
      <c r="AC79" s="226">
        <v>0</v>
      </c>
      <c r="AD79" s="226">
        <v>26</v>
      </c>
      <c r="AE79" s="226">
        <f t="shared" si="11"/>
        <v>297</v>
      </c>
    </row>
    <row r="80" spans="1:31" s="219" customFormat="1">
      <c r="A80" s="220">
        <v>15</v>
      </c>
      <c r="B80" s="221">
        <v>21</v>
      </c>
      <c r="C80" s="222">
        <v>536</v>
      </c>
      <c r="D80" s="223" t="s">
        <v>402</v>
      </c>
      <c r="E80" s="223" t="s">
        <v>413</v>
      </c>
      <c r="F80" s="224">
        <v>2299</v>
      </c>
      <c r="G80" s="223" t="s">
        <v>33</v>
      </c>
      <c r="H80" s="225">
        <v>454</v>
      </c>
      <c r="I80" s="226">
        <v>30</v>
      </c>
      <c r="J80" s="226">
        <v>66</v>
      </c>
      <c r="K80" s="226">
        <v>4</v>
      </c>
      <c r="L80" s="226">
        <v>5</v>
      </c>
      <c r="M80" s="226">
        <v>63</v>
      </c>
      <c r="N80" s="226">
        <v>0</v>
      </c>
      <c r="O80" s="226">
        <v>0</v>
      </c>
      <c r="P80" s="226">
        <v>102</v>
      </c>
      <c r="Q80" s="226">
        <v>2</v>
      </c>
      <c r="R80" s="226">
        <v>15</v>
      </c>
      <c r="S80" s="226">
        <v>0</v>
      </c>
      <c r="T80" s="226">
        <v>0</v>
      </c>
      <c r="U80" s="227">
        <v>0</v>
      </c>
      <c r="V80" s="227">
        <v>0</v>
      </c>
      <c r="W80" s="227">
        <v>0</v>
      </c>
      <c r="X80" s="226">
        <v>0</v>
      </c>
      <c r="Y80" s="226">
        <v>0</v>
      </c>
      <c r="Z80" s="226">
        <v>0</v>
      </c>
      <c r="AA80" s="226">
        <v>0</v>
      </c>
      <c r="AB80" s="226">
        <v>0</v>
      </c>
      <c r="AC80" s="226">
        <v>0</v>
      </c>
      <c r="AD80" s="226">
        <v>25</v>
      </c>
      <c r="AE80" s="226">
        <f t="shared" si="11"/>
        <v>312</v>
      </c>
    </row>
    <row r="81" spans="1:31" s="219" customFormat="1">
      <c r="A81" s="220">
        <v>16</v>
      </c>
      <c r="B81" s="221">
        <v>21</v>
      </c>
      <c r="C81" s="222">
        <v>536</v>
      </c>
      <c r="D81" s="223" t="s">
        <v>402</v>
      </c>
      <c r="E81" s="223" t="s">
        <v>414</v>
      </c>
      <c r="F81" s="224">
        <v>2299</v>
      </c>
      <c r="G81" s="289" t="s">
        <v>81</v>
      </c>
      <c r="H81" s="225">
        <v>303</v>
      </c>
      <c r="I81" s="226">
        <v>17</v>
      </c>
      <c r="J81" s="226">
        <v>38</v>
      </c>
      <c r="K81" s="226">
        <v>10</v>
      </c>
      <c r="L81" s="226">
        <v>5</v>
      </c>
      <c r="M81" s="226">
        <v>24</v>
      </c>
      <c r="N81" s="226">
        <v>0</v>
      </c>
      <c r="O81" s="226">
        <v>0</v>
      </c>
      <c r="P81" s="226">
        <v>48</v>
      </c>
      <c r="Q81" s="226">
        <v>0</v>
      </c>
      <c r="R81" s="226">
        <v>5</v>
      </c>
      <c r="S81" s="226">
        <v>0</v>
      </c>
      <c r="T81" s="226">
        <v>0</v>
      </c>
      <c r="U81" s="227">
        <v>0</v>
      </c>
      <c r="V81" s="227">
        <v>0</v>
      </c>
      <c r="W81" s="227">
        <v>0</v>
      </c>
      <c r="X81" s="226">
        <v>0</v>
      </c>
      <c r="Y81" s="226">
        <v>0</v>
      </c>
      <c r="Z81" s="226">
        <v>0</v>
      </c>
      <c r="AA81" s="226">
        <v>0</v>
      </c>
      <c r="AB81" s="226">
        <v>0</v>
      </c>
      <c r="AC81" s="226">
        <v>0</v>
      </c>
      <c r="AD81" s="226">
        <v>9</v>
      </c>
      <c r="AE81" s="226">
        <f t="shared" si="11"/>
        <v>156</v>
      </c>
    </row>
    <row r="82" spans="1:31" s="219" customFormat="1">
      <c r="A82" s="220">
        <v>17</v>
      </c>
      <c r="B82" s="221">
        <v>21</v>
      </c>
      <c r="C82" s="222">
        <v>536</v>
      </c>
      <c r="D82" s="223" t="s">
        <v>402</v>
      </c>
      <c r="E82" s="223" t="s">
        <v>415</v>
      </c>
      <c r="F82" s="224">
        <v>2300</v>
      </c>
      <c r="G82" s="223" t="s">
        <v>33</v>
      </c>
      <c r="H82" s="225">
        <v>522</v>
      </c>
      <c r="I82" s="226">
        <v>73</v>
      </c>
      <c r="J82" s="226">
        <v>81</v>
      </c>
      <c r="K82" s="226">
        <v>20</v>
      </c>
      <c r="L82" s="226">
        <v>3</v>
      </c>
      <c r="M82" s="226">
        <v>57</v>
      </c>
      <c r="N82" s="226">
        <v>0</v>
      </c>
      <c r="O82" s="226">
        <v>0</v>
      </c>
      <c r="P82" s="226">
        <v>58</v>
      </c>
      <c r="Q82" s="226">
        <v>0</v>
      </c>
      <c r="R82" s="226">
        <v>4</v>
      </c>
      <c r="S82" s="226">
        <v>0</v>
      </c>
      <c r="T82" s="226">
        <v>0</v>
      </c>
      <c r="U82" s="227">
        <v>0</v>
      </c>
      <c r="V82" s="227">
        <v>1</v>
      </c>
      <c r="W82" s="227">
        <v>0</v>
      </c>
      <c r="X82" s="226">
        <v>0</v>
      </c>
      <c r="Y82" s="226">
        <v>0</v>
      </c>
      <c r="Z82" s="226">
        <v>0</v>
      </c>
      <c r="AA82" s="226">
        <v>0</v>
      </c>
      <c r="AB82" s="226">
        <v>0</v>
      </c>
      <c r="AC82" s="226">
        <v>0</v>
      </c>
      <c r="AD82" s="226">
        <v>14</v>
      </c>
      <c r="AE82" s="226">
        <f t="shared" si="11"/>
        <v>311</v>
      </c>
    </row>
    <row r="83" spans="1:31" s="219" customFormat="1">
      <c r="A83" s="220">
        <v>18</v>
      </c>
      <c r="B83" s="221">
        <v>21</v>
      </c>
      <c r="C83" s="222">
        <v>536</v>
      </c>
      <c r="D83" s="223" t="s">
        <v>402</v>
      </c>
      <c r="E83" s="223" t="s">
        <v>415</v>
      </c>
      <c r="F83" s="224">
        <v>2300</v>
      </c>
      <c r="G83" s="223" t="s">
        <v>34</v>
      </c>
      <c r="H83" s="225">
        <v>522</v>
      </c>
      <c r="I83" s="226">
        <v>54</v>
      </c>
      <c r="J83" s="226">
        <v>66</v>
      </c>
      <c r="K83" s="226">
        <v>55</v>
      </c>
      <c r="L83" s="226">
        <v>6</v>
      </c>
      <c r="M83" s="226">
        <v>53</v>
      </c>
      <c r="N83" s="226">
        <v>0</v>
      </c>
      <c r="O83" s="226">
        <v>0</v>
      </c>
      <c r="P83" s="226">
        <v>80</v>
      </c>
      <c r="Q83" s="226">
        <v>3</v>
      </c>
      <c r="R83" s="226">
        <v>11</v>
      </c>
      <c r="S83" s="226">
        <v>0</v>
      </c>
      <c r="T83" s="226">
        <v>0</v>
      </c>
      <c r="U83" s="227">
        <v>5</v>
      </c>
      <c r="V83" s="227">
        <v>0</v>
      </c>
      <c r="W83" s="227">
        <v>0</v>
      </c>
      <c r="X83" s="226">
        <v>0</v>
      </c>
      <c r="Y83" s="226">
        <v>0</v>
      </c>
      <c r="Z83" s="226">
        <v>0</v>
      </c>
      <c r="AA83" s="226">
        <v>0</v>
      </c>
      <c r="AB83" s="226">
        <v>0</v>
      </c>
      <c r="AC83" s="226">
        <v>0</v>
      </c>
      <c r="AD83" s="226">
        <v>17</v>
      </c>
      <c r="AE83" s="226">
        <f t="shared" si="11"/>
        <v>350</v>
      </c>
    </row>
    <row r="84" spans="1:31" s="219" customFormat="1">
      <c r="C84" s="228" t="s">
        <v>65</v>
      </c>
      <c r="D84" s="756" t="s">
        <v>66</v>
      </c>
      <c r="E84" s="756"/>
      <c r="F84" s="572"/>
      <c r="G84" s="572"/>
      <c r="H84" s="229">
        <f>SUM(H66:H83)</f>
        <v>8736</v>
      </c>
      <c r="I84" s="229">
        <f>SUM(I66:I83)</f>
        <v>596</v>
      </c>
      <c r="J84" s="229">
        <f t="shared" ref="J84:AA84" si="12">SUM(J66:J83)</f>
        <v>1049</v>
      </c>
      <c r="K84" s="229">
        <f t="shared" si="12"/>
        <v>230</v>
      </c>
      <c r="L84" s="229">
        <f t="shared" si="12"/>
        <v>72</v>
      </c>
      <c r="M84" s="229">
        <f t="shared" si="12"/>
        <v>980</v>
      </c>
      <c r="N84" s="229">
        <f t="shared" si="12"/>
        <v>0</v>
      </c>
      <c r="O84" s="229">
        <f t="shared" si="12"/>
        <v>0</v>
      </c>
      <c r="P84" s="229">
        <f t="shared" si="12"/>
        <v>1651</v>
      </c>
      <c r="Q84" s="229">
        <f t="shared" si="12"/>
        <v>50</v>
      </c>
      <c r="R84" s="229">
        <f t="shared" si="12"/>
        <v>416</v>
      </c>
      <c r="S84" s="229">
        <f t="shared" si="12"/>
        <v>0</v>
      </c>
      <c r="T84" s="229">
        <f t="shared" si="12"/>
        <v>0</v>
      </c>
      <c r="U84" s="229">
        <f t="shared" si="12"/>
        <v>30</v>
      </c>
      <c r="V84" s="229">
        <f t="shared" si="12"/>
        <v>15</v>
      </c>
      <c r="W84" s="229">
        <f t="shared" si="12"/>
        <v>0</v>
      </c>
      <c r="X84" s="229">
        <f t="shared" si="12"/>
        <v>0</v>
      </c>
      <c r="Y84" s="229">
        <f t="shared" si="12"/>
        <v>0</v>
      </c>
      <c r="Z84" s="229">
        <f t="shared" si="12"/>
        <v>0</v>
      </c>
      <c r="AA84" s="229">
        <f t="shared" si="12"/>
        <v>0</v>
      </c>
      <c r="AB84" s="229">
        <f>SUM(AB66:AB83)</f>
        <v>0</v>
      </c>
      <c r="AC84" s="229">
        <f t="shared" ref="AC84:AE84" si="13">SUM(AC66:AC83)</f>
        <v>1</v>
      </c>
      <c r="AD84" s="229">
        <f t="shared" si="13"/>
        <v>349</v>
      </c>
      <c r="AE84" s="229">
        <f t="shared" si="13"/>
        <v>5439</v>
      </c>
    </row>
    <row r="85" spans="1:31" s="219" customFormat="1">
      <c r="F85" s="230"/>
      <c r="G85" s="230"/>
      <c r="U85" s="219">
        <f>U84/2</f>
        <v>15</v>
      </c>
      <c r="V85" s="219">
        <f>V84/2</f>
        <v>7.5</v>
      </c>
    </row>
    <row r="86" spans="1:31" s="219" customFormat="1">
      <c r="C86" s="228" t="s">
        <v>67</v>
      </c>
      <c r="D86" s="757" t="s">
        <v>68</v>
      </c>
      <c r="E86" s="758"/>
      <c r="F86" s="758"/>
      <c r="G86" s="759"/>
      <c r="H86" s="231" t="s">
        <v>8</v>
      </c>
      <c r="I86" s="207" t="s">
        <v>9</v>
      </c>
      <c r="J86" s="207" t="s">
        <v>10</v>
      </c>
      <c r="K86" s="207" t="s">
        <v>11</v>
      </c>
      <c r="L86" s="207" t="s">
        <v>12</v>
      </c>
      <c r="M86" s="207" t="s">
        <v>13</v>
      </c>
      <c r="N86" s="207" t="s">
        <v>14</v>
      </c>
      <c r="O86" s="207" t="s">
        <v>15</v>
      </c>
      <c r="P86" s="207" t="s">
        <v>16</v>
      </c>
      <c r="Q86" s="207" t="s">
        <v>17</v>
      </c>
      <c r="R86" s="207" t="s">
        <v>18</v>
      </c>
      <c r="S86" s="207" t="s">
        <v>19</v>
      </c>
      <c r="T86" s="207" t="s">
        <v>20</v>
      </c>
      <c r="U86" s="207" t="s">
        <v>24</v>
      </c>
      <c r="V86" s="207" t="s">
        <v>25</v>
      </c>
      <c r="W86" s="207" t="s">
        <v>26</v>
      </c>
      <c r="X86" s="207" t="s">
        <v>27</v>
      </c>
      <c r="Y86" s="207" t="s">
        <v>28</v>
      </c>
      <c r="Z86" s="207" t="s">
        <v>29</v>
      </c>
      <c r="AA86" s="207" t="s">
        <v>30</v>
      </c>
      <c r="AB86" s="207" t="s">
        <v>31</v>
      </c>
    </row>
    <row r="87" spans="1:31" s="219" customFormat="1">
      <c r="D87" s="760"/>
      <c r="E87" s="761"/>
      <c r="F87" s="761"/>
      <c r="G87" s="762"/>
      <c r="H87" s="226">
        <f>H84</f>
        <v>8736</v>
      </c>
      <c r="I87" s="226">
        <f>I84+15</f>
        <v>611</v>
      </c>
      <c r="J87" s="226">
        <f>J84+8</f>
        <v>1057</v>
      </c>
      <c r="K87" s="226">
        <f>K84+15</f>
        <v>245</v>
      </c>
      <c r="L87" s="226">
        <f>L84+7</f>
        <v>79</v>
      </c>
      <c r="M87" s="226">
        <f t="shared" ref="M87:T87" si="14">M84</f>
        <v>980</v>
      </c>
      <c r="N87" s="226">
        <f t="shared" si="14"/>
        <v>0</v>
      </c>
      <c r="O87" s="226">
        <f t="shared" si="14"/>
        <v>0</v>
      </c>
      <c r="P87" s="226">
        <f t="shared" si="14"/>
        <v>1651</v>
      </c>
      <c r="Q87" s="226">
        <f t="shared" si="14"/>
        <v>50</v>
      </c>
      <c r="R87" s="226">
        <f t="shared" si="14"/>
        <v>416</v>
      </c>
      <c r="S87" s="226">
        <f t="shared" si="14"/>
        <v>0</v>
      </c>
      <c r="T87" s="226">
        <f t="shared" si="14"/>
        <v>0</v>
      </c>
      <c r="U87" s="226">
        <f>X66</f>
        <v>0</v>
      </c>
      <c r="V87" s="226">
        <f t="shared" ref="V87:Y87" si="15">Y66</f>
        <v>0</v>
      </c>
      <c r="W87" s="226">
        <f t="shared" si="15"/>
        <v>0</v>
      </c>
      <c r="X87" s="226">
        <f t="shared" si="15"/>
        <v>0</v>
      </c>
      <c r="Y87" s="226">
        <f t="shared" si="15"/>
        <v>0</v>
      </c>
      <c r="Z87" s="226">
        <f>AC84</f>
        <v>1</v>
      </c>
      <c r="AA87" s="226">
        <f>AD84</f>
        <v>349</v>
      </c>
      <c r="AB87" s="226">
        <f>SUM(I87:AA87)</f>
        <v>5439</v>
      </c>
    </row>
    <row r="88" spans="1:31" s="219" customFormat="1">
      <c r="F88" s="230"/>
      <c r="G88" s="230"/>
    </row>
    <row r="89" spans="1:31" s="219" customFormat="1" ht="30.75" customHeight="1">
      <c r="C89" s="228" t="s">
        <v>69</v>
      </c>
      <c r="D89" s="763" t="s">
        <v>70</v>
      </c>
      <c r="E89" s="763"/>
      <c r="F89" s="763"/>
      <c r="G89" s="763"/>
      <c r="H89" s="231" t="s">
        <v>8</v>
      </c>
      <c r="I89" s="754" t="s">
        <v>71</v>
      </c>
      <c r="J89" s="754"/>
      <c r="K89" s="754" t="s">
        <v>72</v>
      </c>
      <c r="L89" s="754"/>
      <c r="M89" s="207" t="s">
        <v>13</v>
      </c>
      <c r="N89" s="207" t="s">
        <v>14</v>
      </c>
      <c r="O89" s="207" t="s">
        <v>15</v>
      </c>
      <c r="P89" s="207" t="s">
        <v>16</v>
      </c>
      <c r="Q89" s="207" t="s">
        <v>17</v>
      </c>
      <c r="R89" s="207" t="s">
        <v>18</v>
      </c>
      <c r="S89" s="207" t="s">
        <v>19</v>
      </c>
      <c r="T89" s="207" t="s">
        <v>20</v>
      </c>
      <c r="U89" s="207" t="s">
        <v>24</v>
      </c>
      <c r="V89" s="207" t="s">
        <v>25</v>
      </c>
      <c r="W89" s="207" t="s">
        <v>26</v>
      </c>
      <c r="X89" s="207" t="s">
        <v>27</v>
      </c>
      <c r="Y89" s="207" t="s">
        <v>28</v>
      </c>
      <c r="Z89" s="207" t="s">
        <v>29</v>
      </c>
      <c r="AA89" s="207" t="s">
        <v>30</v>
      </c>
      <c r="AB89" s="207" t="s">
        <v>31</v>
      </c>
    </row>
    <row r="90" spans="1:31" s="219" customFormat="1">
      <c r="D90" s="763"/>
      <c r="E90" s="763"/>
      <c r="F90" s="763"/>
      <c r="G90" s="763"/>
      <c r="H90" s="226">
        <f>H84</f>
        <v>8736</v>
      </c>
      <c r="I90" s="755">
        <f>I87+K87</f>
        <v>856</v>
      </c>
      <c r="J90" s="755"/>
      <c r="K90" s="755">
        <f>J87+L87</f>
        <v>1136</v>
      </c>
      <c r="L90" s="755"/>
      <c r="M90" s="226">
        <f>M87</f>
        <v>980</v>
      </c>
      <c r="N90" s="226" t="s">
        <v>799</v>
      </c>
      <c r="O90" s="226" t="s">
        <v>799</v>
      </c>
      <c r="P90" s="226">
        <f t="shared" ref="P90:R90" si="16">P87</f>
        <v>1651</v>
      </c>
      <c r="Q90" s="226">
        <f t="shared" si="16"/>
        <v>50</v>
      </c>
      <c r="R90" s="226">
        <f t="shared" si="16"/>
        <v>416</v>
      </c>
      <c r="S90" s="226" t="s">
        <v>799</v>
      </c>
      <c r="T90" s="226" t="s">
        <v>799</v>
      </c>
      <c r="U90" s="226" t="s">
        <v>799</v>
      </c>
      <c r="V90" s="226" t="s">
        <v>799</v>
      </c>
      <c r="W90" s="226" t="s">
        <v>799</v>
      </c>
      <c r="X90" s="226" t="s">
        <v>799</v>
      </c>
      <c r="Y90" s="226" t="s">
        <v>799</v>
      </c>
      <c r="Z90" s="226">
        <f>Z87</f>
        <v>1</v>
      </c>
      <c r="AA90" s="226">
        <f>AA87</f>
        <v>349</v>
      </c>
      <c r="AB90" s="226">
        <f>SUM(I90:AA90)</f>
        <v>5439</v>
      </c>
    </row>
  </sheetData>
  <mergeCells count="28">
    <mergeCell ref="D32:E32"/>
    <mergeCell ref="D34:G35"/>
    <mergeCell ref="D37:G38"/>
    <mergeCell ref="I37:J37"/>
    <mergeCell ref="K37:L37"/>
    <mergeCell ref="I38:J38"/>
    <mergeCell ref="K38:L38"/>
    <mergeCell ref="D44:E44"/>
    <mergeCell ref="D46:G47"/>
    <mergeCell ref="D49:G50"/>
    <mergeCell ref="I49:J49"/>
    <mergeCell ref="K49:L49"/>
    <mergeCell ref="I50:J50"/>
    <mergeCell ref="K50:L50"/>
    <mergeCell ref="I89:J89"/>
    <mergeCell ref="K89:L89"/>
    <mergeCell ref="I90:J90"/>
    <mergeCell ref="K90:L90"/>
    <mergeCell ref="D56:E56"/>
    <mergeCell ref="D58:G59"/>
    <mergeCell ref="D84:E84"/>
    <mergeCell ref="D86:G87"/>
    <mergeCell ref="D89:G90"/>
    <mergeCell ref="D61:G62"/>
    <mergeCell ref="I61:J61"/>
    <mergeCell ref="K61:L61"/>
    <mergeCell ref="I62:J62"/>
    <mergeCell ref="K62:L6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9"/>
  <sheetViews>
    <sheetView zoomScaleNormal="100" workbookViewId="0">
      <pane ySplit="1" topLeftCell="A359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4" bestFit="1" customWidth="1"/>
    <col min="2" max="2" width="5" bestFit="1" customWidth="1"/>
    <col min="3" max="3" width="4.140625" bestFit="1" customWidth="1"/>
    <col min="4" max="4" width="30.140625" bestFit="1" customWidth="1"/>
    <col min="5" max="5" width="4.140625" customWidth="1"/>
    <col min="6" max="6" width="6.140625" customWidth="1"/>
    <col min="7" max="7" width="13.42578125" customWidth="1"/>
    <col min="8" max="8" width="5.85546875" customWidth="1"/>
    <col min="9" max="10" width="8" customWidth="1"/>
    <col min="11" max="11" width="7" customWidth="1"/>
    <col min="12" max="12" width="6.85546875" customWidth="1"/>
    <col min="13" max="16" width="5" bestFit="1" customWidth="1"/>
    <col min="17" max="17" width="4.28515625" bestFit="1" customWidth="1"/>
    <col min="18" max="18" width="7.7109375" bestFit="1" customWidth="1"/>
    <col min="19" max="19" width="4.140625" bestFit="1" customWidth="1"/>
    <col min="20" max="20" width="4.28515625" bestFit="1" customWidth="1"/>
    <col min="21" max="21" width="8" bestFit="1" customWidth="1"/>
    <col min="22" max="22" width="8.5703125" bestFit="1" customWidth="1"/>
    <col min="23" max="23" width="8" bestFit="1" customWidth="1"/>
    <col min="24" max="26" width="5.5703125" bestFit="1" customWidth="1"/>
    <col min="27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210" customFormat="1" ht="16.5">
      <c r="A1" s="213" t="s">
        <v>1</v>
      </c>
      <c r="B1" s="209" t="s">
        <v>2</v>
      </c>
      <c r="C1" s="214" t="s">
        <v>3</v>
      </c>
      <c r="D1" s="213" t="s">
        <v>4</v>
      </c>
      <c r="E1" s="213" t="s">
        <v>5</v>
      </c>
      <c r="F1" s="208" t="s">
        <v>6</v>
      </c>
      <c r="G1" s="208" t="s">
        <v>7</v>
      </c>
      <c r="H1" s="208" t="s">
        <v>8</v>
      </c>
      <c r="I1" s="215" t="s">
        <v>9</v>
      </c>
      <c r="J1" s="215" t="s">
        <v>10</v>
      </c>
      <c r="K1" s="215" t="s">
        <v>11</v>
      </c>
      <c r="L1" s="215" t="s">
        <v>12</v>
      </c>
      <c r="M1" s="215" t="s">
        <v>13</v>
      </c>
      <c r="N1" s="215" t="s">
        <v>14</v>
      </c>
      <c r="O1" s="215" t="s">
        <v>15</v>
      </c>
      <c r="P1" s="215" t="s">
        <v>16</v>
      </c>
      <c r="Q1" s="215" t="s">
        <v>17</v>
      </c>
      <c r="R1" s="215" t="s">
        <v>18</v>
      </c>
      <c r="S1" s="215" t="s">
        <v>19</v>
      </c>
      <c r="T1" s="215" t="s">
        <v>20</v>
      </c>
      <c r="U1" s="217" t="s">
        <v>21</v>
      </c>
      <c r="V1" s="217" t="s">
        <v>22</v>
      </c>
      <c r="W1" s="217" t="s">
        <v>23</v>
      </c>
      <c r="X1" s="215" t="s">
        <v>24</v>
      </c>
      <c r="Y1" s="215" t="s">
        <v>25</v>
      </c>
      <c r="Z1" s="215" t="s">
        <v>26</v>
      </c>
      <c r="AA1" s="215" t="s">
        <v>27</v>
      </c>
      <c r="AB1" s="215" t="s">
        <v>28</v>
      </c>
      <c r="AC1" s="215" t="s">
        <v>29</v>
      </c>
      <c r="AD1" s="215" t="s">
        <v>30</v>
      </c>
      <c r="AE1" s="215" t="s">
        <v>31</v>
      </c>
    </row>
    <row r="2" spans="1:31" s="210" customFormat="1" ht="16.5" customHeight="1">
      <c r="A2" s="211">
        <v>1</v>
      </c>
      <c r="B2" s="212">
        <v>22</v>
      </c>
      <c r="C2" s="232">
        <v>56</v>
      </c>
      <c r="D2" s="233" t="s">
        <v>416</v>
      </c>
      <c r="E2" s="233" t="s">
        <v>416</v>
      </c>
      <c r="F2" s="234">
        <v>396</v>
      </c>
      <c r="G2" s="235" t="s">
        <v>33</v>
      </c>
      <c r="H2" s="212">
        <v>731</v>
      </c>
      <c r="I2" s="216">
        <v>0</v>
      </c>
      <c r="J2" s="216">
        <v>147</v>
      </c>
      <c r="K2" s="216">
        <v>6</v>
      </c>
      <c r="L2" s="216">
        <v>2</v>
      </c>
      <c r="M2" s="216">
        <v>85</v>
      </c>
      <c r="N2" s="216">
        <v>71</v>
      </c>
      <c r="O2" s="216">
        <v>130</v>
      </c>
      <c r="P2" s="216">
        <v>2</v>
      </c>
      <c r="Q2" s="216"/>
      <c r="R2" s="216">
        <v>123</v>
      </c>
      <c r="S2" s="216"/>
      <c r="T2" s="216"/>
      <c r="U2" s="218">
        <v>0</v>
      </c>
      <c r="V2" s="218">
        <v>0</v>
      </c>
      <c r="W2" s="218"/>
      <c r="X2" s="216"/>
      <c r="Y2" s="216"/>
      <c r="Z2" s="216"/>
      <c r="AA2" s="216"/>
      <c r="AB2" s="216"/>
      <c r="AC2" s="216">
        <v>0</v>
      </c>
      <c r="AD2" s="216">
        <v>15</v>
      </c>
      <c r="AE2" s="216">
        <f t="shared" ref="AE2:AE32" si="0">SUM(I2:AD2)</f>
        <v>581</v>
      </c>
    </row>
    <row r="3" spans="1:31" s="210" customFormat="1" ht="16.5" customHeight="1" thickBot="1">
      <c r="A3" s="211">
        <v>2</v>
      </c>
      <c r="B3" s="212">
        <v>22</v>
      </c>
      <c r="C3" s="236">
        <v>56</v>
      </c>
      <c r="D3" s="237" t="s">
        <v>416</v>
      </c>
      <c r="E3" s="237" t="s">
        <v>417</v>
      </c>
      <c r="F3" s="238">
        <v>396</v>
      </c>
      <c r="G3" s="651" t="s">
        <v>81</v>
      </c>
      <c r="H3" s="212">
        <v>336</v>
      </c>
      <c r="I3" s="216">
        <v>0</v>
      </c>
      <c r="J3" s="216">
        <v>45</v>
      </c>
      <c r="K3" s="216">
        <v>0</v>
      </c>
      <c r="L3" s="216">
        <v>0</v>
      </c>
      <c r="M3" s="216">
        <v>22</v>
      </c>
      <c r="N3" s="216">
        <v>112</v>
      </c>
      <c r="O3" s="216">
        <v>62</v>
      </c>
      <c r="P3" s="216">
        <v>3</v>
      </c>
      <c r="Q3" s="216"/>
      <c r="R3" s="216">
        <v>33</v>
      </c>
      <c r="S3" s="216"/>
      <c r="T3" s="216"/>
      <c r="U3" s="218">
        <v>0</v>
      </c>
      <c r="V3" s="218">
        <v>1</v>
      </c>
      <c r="W3" s="218"/>
      <c r="X3" s="216"/>
      <c r="Y3" s="216"/>
      <c r="Z3" s="216"/>
      <c r="AA3" s="216"/>
      <c r="AB3" s="216"/>
      <c r="AC3" s="216">
        <v>0</v>
      </c>
      <c r="AD3" s="216">
        <v>12</v>
      </c>
      <c r="AE3" s="216">
        <f t="shared" si="0"/>
        <v>290</v>
      </c>
    </row>
    <row r="4" spans="1:31" s="219" customFormat="1" ht="16.5">
      <c r="C4" s="228" t="s">
        <v>65</v>
      </c>
      <c r="D4" s="756" t="s">
        <v>66</v>
      </c>
      <c r="E4" s="756"/>
      <c r="F4" s="317"/>
      <c r="G4" s="317"/>
      <c r="H4" s="229">
        <f>SUM(H2:H3)</f>
        <v>1067</v>
      </c>
      <c r="I4" s="229">
        <f t="shared" ref="I4:AE4" si="1">SUM(I2:I3)</f>
        <v>0</v>
      </c>
      <c r="J4" s="229">
        <f t="shared" si="1"/>
        <v>192</v>
      </c>
      <c r="K4" s="229">
        <f t="shared" si="1"/>
        <v>6</v>
      </c>
      <c r="L4" s="229">
        <f t="shared" si="1"/>
        <v>2</v>
      </c>
      <c r="M4" s="229">
        <f t="shared" si="1"/>
        <v>107</v>
      </c>
      <c r="N4" s="229">
        <f t="shared" si="1"/>
        <v>183</v>
      </c>
      <c r="O4" s="229">
        <f t="shared" si="1"/>
        <v>192</v>
      </c>
      <c r="P4" s="229">
        <f t="shared" si="1"/>
        <v>5</v>
      </c>
      <c r="Q4" s="229">
        <f t="shared" si="1"/>
        <v>0</v>
      </c>
      <c r="R4" s="229">
        <f t="shared" si="1"/>
        <v>156</v>
      </c>
      <c r="S4" s="229">
        <f t="shared" si="1"/>
        <v>0</v>
      </c>
      <c r="T4" s="229">
        <f t="shared" si="1"/>
        <v>0</v>
      </c>
      <c r="U4" s="229">
        <f t="shared" si="1"/>
        <v>0</v>
      </c>
      <c r="V4" s="229">
        <f t="shared" si="1"/>
        <v>1</v>
      </c>
      <c r="W4" s="229">
        <f t="shared" si="1"/>
        <v>0</v>
      </c>
      <c r="X4" s="229">
        <f t="shared" si="1"/>
        <v>0</v>
      </c>
      <c r="Y4" s="229">
        <f t="shared" si="1"/>
        <v>0</v>
      </c>
      <c r="Z4" s="229">
        <f t="shared" si="1"/>
        <v>0</v>
      </c>
      <c r="AA4" s="229">
        <f t="shared" si="1"/>
        <v>0</v>
      </c>
      <c r="AB4" s="229">
        <f t="shared" si="1"/>
        <v>0</v>
      </c>
      <c r="AC4" s="229">
        <f t="shared" si="1"/>
        <v>0</v>
      </c>
      <c r="AD4" s="229">
        <f t="shared" si="1"/>
        <v>27</v>
      </c>
      <c r="AE4" s="229">
        <f t="shared" si="1"/>
        <v>871</v>
      </c>
    </row>
    <row r="5" spans="1:31" s="219" customFormat="1" ht="16.5">
      <c r="F5" s="230"/>
      <c r="G5" s="230"/>
      <c r="U5" s="219">
        <f>U4/2</f>
        <v>0</v>
      </c>
      <c r="V5" s="219">
        <f>V4/2</f>
        <v>0.5</v>
      </c>
    </row>
    <row r="6" spans="1:31" s="219" customFormat="1" ht="16.5">
      <c r="C6" s="228" t="s">
        <v>67</v>
      </c>
      <c r="D6" s="757" t="s">
        <v>68</v>
      </c>
      <c r="E6" s="758"/>
      <c r="F6" s="758"/>
      <c r="G6" s="759"/>
      <c r="H6" s="231" t="s">
        <v>8</v>
      </c>
      <c r="I6" s="207" t="s">
        <v>9</v>
      </c>
      <c r="J6" s="207" t="s">
        <v>10</v>
      </c>
      <c r="K6" s="207" t="s">
        <v>11</v>
      </c>
      <c r="L6" s="207" t="s">
        <v>12</v>
      </c>
      <c r="M6" s="207" t="s">
        <v>13</v>
      </c>
      <c r="N6" s="207" t="s">
        <v>14</v>
      </c>
      <c r="O6" s="207" t="s">
        <v>15</v>
      </c>
      <c r="P6" s="207" t="s">
        <v>16</v>
      </c>
      <c r="Q6" s="207" t="s">
        <v>17</v>
      </c>
      <c r="R6" s="207" t="s">
        <v>18</v>
      </c>
      <c r="S6" s="207" t="s">
        <v>19</v>
      </c>
      <c r="T6" s="207" t="s">
        <v>20</v>
      </c>
      <c r="U6" s="207" t="s">
        <v>24</v>
      </c>
      <c r="V6" s="207" t="s">
        <v>25</v>
      </c>
      <c r="W6" s="207" t="s">
        <v>26</v>
      </c>
      <c r="X6" s="207" t="s">
        <v>27</v>
      </c>
      <c r="Y6" s="207" t="s">
        <v>28</v>
      </c>
      <c r="Z6" s="207" t="s">
        <v>29</v>
      </c>
      <c r="AA6" s="207" t="s">
        <v>30</v>
      </c>
      <c r="AB6" s="207" t="s">
        <v>31</v>
      </c>
    </row>
    <row r="7" spans="1:31" s="219" customFormat="1" ht="16.5">
      <c r="D7" s="760"/>
      <c r="E7" s="761"/>
      <c r="F7" s="761"/>
      <c r="G7" s="762"/>
      <c r="H7" s="226">
        <f>H4</f>
        <v>1067</v>
      </c>
      <c r="I7" s="226">
        <f>I4</f>
        <v>0</v>
      </c>
      <c r="J7" s="226">
        <f>J4+1</f>
        <v>193</v>
      </c>
      <c r="K7" s="226">
        <f>K4</f>
        <v>6</v>
      </c>
      <c r="L7" s="226">
        <f>L4</f>
        <v>2</v>
      </c>
      <c r="M7" s="226">
        <f t="shared" ref="M7:T7" si="2">M4</f>
        <v>107</v>
      </c>
      <c r="N7" s="226">
        <f t="shared" si="2"/>
        <v>183</v>
      </c>
      <c r="O7" s="226">
        <f t="shared" si="2"/>
        <v>192</v>
      </c>
      <c r="P7" s="226">
        <f t="shared" si="2"/>
        <v>5</v>
      </c>
      <c r="Q7" s="226">
        <f t="shared" si="2"/>
        <v>0</v>
      </c>
      <c r="R7" s="226">
        <f t="shared" si="2"/>
        <v>156</v>
      </c>
      <c r="S7" s="226">
        <f t="shared" si="2"/>
        <v>0</v>
      </c>
      <c r="T7" s="226">
        <f t="shared" si="2"/>
        <v>0</v>
      </c>
      <c r="U7" s="226">
        <f>X4</f>
        <v>0</v>
      </c>
      <c r="V7" s="226">
        <f t="shared" ref="V7:Y7" si="3">Y4</f>
        <v>0</v>
      </c>
      <c r="W7" s="226">
        <f t="shared" si="3"/>
        <v>0</v>
      </c>
      <c r="X7" s="226">
        <f t="shared" si="3"/>
        <v>0</v>
      </c>
      <c r="Y7" s="226">
        <f t="shared" si="3"/>
        <v>0</v>
      </c>
      <c r="Z7" s="226">
        <f>AC4</f>
        <v>0</v>
      </c>
      <c r="AA7" s="226">
        <f>AD4</f>
        <v>27</v>
      </c>
      <c r="AB7" s="226">
        <f>SUM(I7:AA7)</f>
        <v>871</v>
      </c>
    </row>
    <row r="8" spans="1:31" s="219" customFormat="1" ht="16.5">
      <c r="F8" s="230"/>
      <c r="G8" s="230"/>
    </row>
    <row r="9" spans="1:31" s="219" customFormat="1" ht="30.75" customHeight="1">
      <c r="C9" s="228" t="s">
        <v>69</v>
      </c>
      <c r="D9" s="763" t="s">
        <v>70</v>
      </c>
      <c r="E9" s="763"/>
      <c r="F9" s="763"/>
      <c r="G9" s="763"/>
      <c r="H9" s="231" t="s">
        <v>8</v>
      </c>
      <c r="I9" s="754" t="s">
        <v>71</v>
      </c>
      <c r="J9" s="754"/>
      <c r="K9" s="754" t="s">
        <v>72</v>
      </c>
      <c r="L9" s="754"/>
      <c r="M9" s="207" t="s">
        <v>13</v>
      </c>
      <c r="N9" s="207" t="s">
        <v>14</v>
      </c>
      <c r="O9" s="207" t="s">
        <v>15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  <c r="U9" s="207" t="s">
        <v>24</v>
      </c>
      <c r="V9" s="207" t="s">
        <v>25</v>
      </c>
      <c r="W9" s="207" t="s">
        <v>26</v>
      </c>
      <c r="X9" s="207" t="s">
        <v>27</v>
      </c>
      <c r="Y9" s="207" t="s">
        <v>28</v>
      </c>
      <c r="Z9" s="207" t="s">
        <v>29</v>
      </c>
      <c r="AA9" s="207" t="s">
        <v>30</v>
      </c>
      <c r="AB9" s="207" t="s">
        <v>31</v>
      </c>
    </row>
    <row r="10" spans="1:31" s="219" customFormat="1" ht="16.5">
      <c r="D10" s="763"/>
      <c r="E10" s="763"/>
      <c r="F10" s="763"/>
      <c r="G10" s="763"/>
      <c r="H10" s="226">
        <f>H4</f>
        <v>1067</v>
      </c>
      <c r="I10" s="755">
        <f>I7+K7</f>
        <v>6</v>
      </c>
      <c r="J10" s="755"/>
      <c r="K10" s="755">
        <f>J7+L7</f>
        <v>195</v>
      </c>
      <c r="L10" s="755"/>
      <c r="M10" s="226">
        <f>M7</f>
        <v>107</v>
      </c>
      <c r="N10" s="226">
        <f t="shared" ref="N10:R10" si="4">N7</f>
        <v>183</v>
      </c>
      <c r="O10" s="226">
        <f t="shared" si="4"/>
        <v>192</v>
      </c>
      <c r="P10" s="226">
        <f t="shared" si="4"/>
        <v>5</v>
      </c>
      <c r="Q10" s="226" t="s">
        <v>799</v>
      </c>
      <c r="R10" s="226">
        <f t="shared" si="4"/>
        <v>156</v>
      </c>
      <c r="S10" s="226" t="s">
        <v>799</v>
      </c>
      <c r="T10" s="226" t="s">
        <v>799</v>
      </c>
      <c r="U10" s="226" t="s">
        <v>799</v>
      </c>
      <c r="V10" s="226" t="s">
        <v>799</v>
      </c>
      <c r="W10" s="226" t="s">
        <v>799</v>
      </c>
      <c r="X10" s="226" t="s">
        <v>799</v>
      </c>
      <c r="Y10" s="226" t="s">
        <v>799</v>
      </c>
      <c r="Z10" s="226">
        <f>Z7</f>
        <v>0</v>
      </c>
      <c r="AA10" s="226">
        <f>AA7</f>
        <v>27</v>
      </c>
      <c r="AB10" s="226">
        <f>SUM(I10:AA10)</f>
        <v>871</v>
      </c>
    </row>
    <row r="11" spans="1:31" s="283" customFormat="1"/>
    <row r="12" spans="1:31" s="283" customFormat="1">
      <c r="A12" s="291"/>
      <c r="B12" s="291"/>
      <c r="C12" s="291"/>
      <c r="D12" s="291"/>
      <c r="E12" s="291"/>
      <c r="F12" s="291"/>
      <c r="G12" s="291"/>
      <c r="H12" s="291"/>
    </row>
    <row r="13" spans="1:31" s="210" customFormat="1" ht="16.5" customHeight="1">
      <c r="A13" s="211">
        <v>3</v>
      </c>
      <c r="B13" s="212">
        <v>22</v>
      </c>
      <c r="C13" s="236">
        <v>69</v>
      </c>
      <c r="D13" s="237" t="s">
        <v>418</v>
      </c>
      <c r="E13" s="237" t="s">
        <v>418</v>
      </c>
      <c r="F13" s="238">
        <v>633</v>
      </c>
      <c r="G13" s="239" t="s">
        <v>33</v>
      </c>
      <c r="H13" s="212">
        <v>567</v>
      </c>
      <c r="I13" s="216">
        <v>2</v>
      </c>
      <c r="J13" s="216">
        <v>185</v>
      </c>
      <c r="K13" s="216">
        <v>219</v>
      </c>
      <c r="L13" s="216">
        <v>2</v>
      </c>
      <c r="M13" s="216">
        <v>0</v>
      </c>
      <c r="N13" s="216"/>
      <c r="O13" s="216"/>
      <c r="P13" s="216"/>
      <c r="Q13" s="216"/>
      <c r="R13" s="216">
        <v>10</v>
      </c>
      <c r="S13" s="216"/>
      <c r="T13" s="216"/>
      <c r="U13" s="218">
        <v>3</v>
      </c>
      <c r="V13" s="218">
        <v>5</v>
      </c>
      <c r="W13" s="218"/>
      <c r="X13" s="216"/>
      <c r="Y13" s="216"/>
      <c r="Z13" s="216"/>
      <c r="AA13" s="216"/>
      <c r="AB13" s="216"/>
      <c r="AC13" s="216">
        <v>0</v>
      </c>
      <c r="AD13" s="216">
        <v>4</v>
      </c>
      <c r="AE13" s="216">
        <f t="shared" si="0"/>
        <v>430</v>
      </c>
    </row>
    <row r="14" spans="1:31" s="210" customFormat="1" ht="16.5" customHeight="1">
      <c r="A14" s="211">
        <v>4</v>
      </c>
      <c r="B14" s="212">
        <v>22</v>
      </c>
      <c r="C14" s="236">
        <v>69</v>
      </c>
      <c r="D14" s="237" t="s">
        <v>418</v>
      </c>
      <c r="E14" s="237" t="s">
        <v>418</v>
      </c>
      <c r="F14" s="238">
        <v>633</v>
      </c>
      <c r="G14" s="239" t="s">
        <v>34</v>
      </c>
      <c r="H14" s="212">
        <v>567</v>
      </c>
      <c r="I14" s="216">
        <v>3</v>
      </c>
      <c r="J14" s="216">
        <v>163</v>
      </c>
      <c r="K14" s="216">
        <v>240</v>
      </c>
      <c r="L14" s="216">
        <v>0</v>
      </c>
      <c r="M14" s="216">
        <v>2</v>
      </c>
      <c r="N14" s="216"/>
      <c r="O14" s="216"/>
      <c r="P14" s="216"/>
      <c r="Q14" s="216"/>
      <c r="R14" s="216">
        <v>23</v>
      </c>
      <c r="S14" s="216"/>
      <c r="T14" s="216"/>
      <c r="U14" s="218">
        <v>0</v>
      </c>
      <c r="V14" s="218">
        <v>2</v>
      </c>
      <c r="W14" s="218"/>
      <c r="X14" s="216"/>
      <c r="Y14" s="216"/>
      <c r="Z14" s="216"/>
      <c r="AA14" s="216"/>
      <c r="AB14" s="216"/>
      <c r="AC14" s="216">
        <v>0</v>
      </c>
      <c r="AD14" s="216">
        <v>5</v>
      </c>
      <c r="AE14" s="216">
        <f t="shared" si="0"/>
        <v>438</v>
      </c>
    </row>
    <row r="15" spans="1:31" s="210" customFormat="1" ht="16.5" customHeight="1">
      <c r="A15" s="211">
        <v>5</v>
      </c>
      <c r="B15" s="212">
        <v>22</v>
      </c>
      <c r="C15" s="236">
        <v>69</v>
      </c>
      <c r="D15" s="237" t="s">
        <v>418</v>
      </c>
      <c r="E15" s="237" t="s">
        <v>418</v>
      </c>
      <c r="F15" s="238">
        <v>634</v>
      </c>
      <c r="G15" s="240" t="s">
        <v>33</v>
      </c>
      <c r="H15" s="212">
        <v>496</v>
      </c>
      <c r="I15" s="216">
        <v>3</v>
      </c>
      <c r="J15" s="216">
        <v>132</v>
      </c>
      <c r="K15" s="216">
        <v>214</v>
      </c>
      <c r="L15" s="216">
        <v>0</v>
      </c>
      <c r="M15" s="216">
        <v>2</v>
      </c>
      <c r="N15" s="216"/>
      <c r="O15" s="216"/>
      <c r="P15" s="216"/>
      <c r="Q15" s="216"/>
      <c r="R15" s="216">
        <v>29</v>
      </c>
      <c r="S15" s="216"/>
      <c r="T15" s="216"/>
      <c r="U15" s="218">
        <v>1</v>
      </c>
      <c r="V15" s="218">
        <v>3</v>
      </c>
      <c r="W15" s="218"/>
      <c r="X15" s="216"/>
      <c r="Y15" s="216"/>
      <c r="Z15" s="216"/>
      <c r="AA15" s="216"/>
      <c r="AB15" s="216"/>
      <c r="AC15" s="216">
        <v>0</v>
      </c>
      <c r="AD15" s="216">
        <v>6</v>
      </c>
      <c r="AE15" s="216">
        <f t="shared" si="0"/>
        <v>390</v>
      </c>
    </row>
    <row r="16" spans="1:31" s="210" customFormat="1" ht="16.5" customHeight="1">
      <c r="A16" s="211">
        <v>6</v>
      </c>
      <c r="B16" s="212">
        <v>22</v>
      </c>
      <c r="C16" s="236">
        <v>69</v>
      </c>
      <c r="D16" s="237" t="s">
        <v>418</v>
      </c>
      <c r="E16" s="237" t="s">
        <v>418</v>
      </c>
      <c r="F16" s="238">
        <v>634</v>
      </c>
      <c r="G16" s="240" t="s">
        <v>34</v>
      </c>
      <c r="H16" s="212">
        <v>496</v>
      </c>
      <c r="I16" s="216">
        <v>3</v>
      </c>
      <c r="J16" s="216">
        <v>130</v>
      </c>
      <c r="K16" s="216">
        <v>219</v>
      </c>
      <c r="L16" s="216">
        <v>1</v>
      </c>
      <c r="M16" s="216">
        <v>1</v>
      </c>
      <c r="N16" s="216"/>
      <c r="O16" s="216"/>
      <c r="P16" s="216"/>
      <c r="Q16" s="216"/>
      <c r="R16" s="216">
        <v>25</v>
      </c>
      <c r="S16" s="216"/>
      <c r="T16" s="216"/>
      <c r="U16" s="218">
        <v>3</v>
      </c>
      <c r="V16" s="218">
        <v>5</v>
      </c>
      <c r="W16" s="218"/>
      <c r="X16" s="216"/>
      <c r="Y16" s="216"/>
      <c r="Z16" s="216"/>
      <c r="AA16" s="216"/>
      <c r="AB16" s="216"/>
      <c r="AC16" s="216">
        <v>0</v>
      </c>
      <c r="AD16" s="216">
        <v>6</v>
      </c>
      <c r="AE16" s="216">
        <f t="shared" si="0"/>
        <v>393</v>
      </c>
    </row>
    <row r="17" spans="1:31" s="210" customFormat="1" ht="16.5" customHeight="1">
      <c r="A17" s="211">
        <v>7</v>
      </c>
      <c r="B17" s="212">
        <v>22</v>
      </c>
      <c r="C17" s="241">
        <v>69</v>
      </c>
      <c r="D17" s="242" t="s">
        <v>418</v>
      </c>
      <c r="E17" s="242" t="s">
        <v>418</v>
      </c>
      <c r="F17" s="243">
        <v>635</v>
      </c>
      <c r="G17" s="244" t="s">
        <v>33</v>
      </c>
      <c r="H17" s="212">
        <v>646</v>
      </c>
      <c r="I17" s="216">
        <v>1</v>
      </c>
      <c r="J17" s="216">
        <v>216</v>
      </c>
      <c r="K17" s="216">
        <v>212</v>
      </c>
      <c r="L17" s="216">
        <v>3</v>
      </c>
      <c r="M17" s="216">
        <v>1</v>
      </c>
      <c r="N17" s="216"/>
      <c r="O17" s="216"/>
      <c r="P17" s="216"/>
      <c r="Q17" s="216"/>
      <c r="R17" s="216">
        <v>26</v>
      </c>
      <c r="S17" s="216"/>
      <c r="T17" s="216"/>
      <c r="U17" s="218">
        <v>4</v>
      </c>
      <c r="V17" s="218">
        <v>3</v>
      </c>
      <c r="W17" s="218"/>
      <c r="X17" s="216"/>
      <c r="Y17" s="216"/>
      <c r="Z17" s="216"/>
      <c r="AA17" s="216"/>
      <c r="AB17" s="216"/>
      <c r="AC17" s="216">
        <v>0</v>
      </c>
      <c r="AD17" s="216">
        <v>8</v>
      </c>
      <c r="AE17" s="216">
        <f t="shared" si="0"/>
        <v>474</v>
      </c>
    </row>
    <row r="18" spans="1:31" s="210" customFormat="1" ht="16.5" customHeight="1">
      <c r="A18" s="211">
        <v>8</v>
      </c>
      <c r="B18" s="212">
        <v>22</v>
      </c>
      <c r="C18" s="236">
        <v>69</v>
      </c>
      <c r="D18" s="237" t="s">
        <v>418</v>
      </c>
      <c r="E18" s="237" t="s">
        <v>418</v>
      </c>
      <c r="F18" s="238">
        <v>636</v>
      </c>
      <c r="G18" s="240" t="s">
        <v>33</v>
      </c>
      <c r="H18" s="212">
        <v>415</v>
      </c>
      <c r="I18" s="216">
        <v>0</v>
      </c>
      <c r="J18" s="216">
        <v>110</v>
      </c>
      <c r="K18" s="216">
        <v>175</v>
      </c>
      <c r="L18" s="216">
        <v>0</v>
      </c>
      <c r="M18" s="216">
        <v>1</v>
      </c>
      <c r="N18" s="216"/>
      <c r="O18" s="216"/>
      <c r="P18" s="216"/>
      <c r="Q18" s="216"/>
      <c r="R18" s="216">
        <v>34</v>
      </c>
      <c r="S18" s="216"/>
      <c r="T18" s="216"/>
      <c r="U18" s="218">
        <v>0</v>
      </c>
      <c r="V18" s="218">
        <v>0</v>
      </c>
      <c r="W18" s="218"/>
      <c r="X18" s="216"/>
      <c r="Y18" s="216"/>
      <c r="Z18" s="216"/>
      <c r="AA18" s="216"/>
      <c r="AB18" s="216"/>
      <c r="AC18" s="216">
        <v>0</v>
      </c>
      <c r="AD18" s="216">
        <v>5</v>
      </c>
      <c r="AE18" s="216">
        <f t="shared" si="0"/>
        <v>325</v>
      </c>
    </row>
    <row r="19" spans="1:31" s="210" customFormat="1" ht="16.5" customHeight="1">
      <c r="A19" s="211">
        <v>9</v>
      </c>
      <c r="B19" s="212">
        <v>22</v>
      </c>
      <c r="C19" s="236">
        <v>69</v>
      </c>
      <c r="D19" s="237" t="s">
        <v>418</v>
      </c>
      <c r="E19" s="237" t="s">
        <v>418</v>
      </c>
      <c r="F19" s="245">
        <v>636</v>
      </c>
      <c r="G19" s="246" t="s">
        <v>34</v>
      </c>
      <c r="H19" s="212">
        <v>414</v>
      </c>
      <c r="I19" s="216">
        <v>1</v>
      </c>
      <c r="J19" s="216">
        <v>120</v>
      </c>
      <c r="K19" s="216">
        <v>168</v>
      </c>
      <c r="L19" s="216">
        <v>1</v>
      </c>
      <c r="M19" s="216">
        <v>0</v>
      </c>
      <c r="N19" s="216"/>
      <c r="O19" s="216"/>
      <c r="P19" s="216"/>
      <c r="Q19" s="216"/>
      <c r="R19" s="216">
        <v>14</v>
      </c>
      <c r="S19" s="216"/>
      <c r="T19" s="216"/>
      <c r="U19" s="218">
        <v>2</v>
      </c>
      <c r="V19" s="218">
        <v>3</v>
      </c>
      <c r="W19" s="218"/>
      <c r="X19" s="216"/>
      <c r="Y19" s="216"/>
      <c r="Z19" s="216"/>
      <c r="AA19" s="216"/>
      <c r="AB19" s="216"/>
      <c r="AC19" s="216">
        <v>0</v>
      </c>
      <c r="AD19" s="216">
        <v>1</v>
      </c>
      <c r="AE19" s="216">
        <f t="shared" si="0"/>
        <v>310</v>
      </c>
    </row>
    <row r="20" spans="1:31" s="210" customFormat="1" ht="16.5" customHeight="1">
      <c r="A20" s="211">
        <v>10</v>
      </c>
      <c r="B20" s="212">
        <v>22</v>
      </c>
      <c r="C20" s="236">
        <v>69</v>
      </c>
      <c r="D20" s="247" t="s">
        <v>418</v>
      </c>
      <c r="E20" s="247" t="s">
        <v>418</v>
      </c>
      <c r="F20" s="248">
        <v>637</v>
      </c>
      <c r="G20" s="249" t="s">
        <v>33</v>
      </c>
      <c r="H20" s="212">
        <v>456</v>
      </c>
      <c r="I20" s="216">
        <v>0</v>
      </c>
      <c r="J20" s="216">
        <v>151</v>
      </c>
      <c r="K20" s="216">
        <v>156</v>
      </c>
      <c r="L20" s="216">
        <v>2</v>
      </c>
      <c r="M20" s="216">
        <v>3</v>
      </c>
      <c r="N20" s="216"/>
      <c r="O20" s="216"/>
      <c r="P20" s="216"/>
      <c r="Q20" s="216"/>
      <c r="R20" s="216">
        <v>28</v>
      </c>
      <c r="S20" s="216"/>
      <c r="T20" s="216"/>
      <c r="U20" s="218">
        <v>0</v>
      </c>
      <c r="V20" s="218">
        <v>3</v>
      </c>
      <c r="W20" s="218"/>
      <c r="X20" s="216"/>
      <c r="Y20" s="216"/>
      <c r="Z20" s="216"/>
      <c r="AA20" s="216"/>
      <c r="AB20" s="216"/>
      <c r="AC20" s="216">
        <v>0</v>
      </c>
      <c r="AD20" s="216">
        <v>9</v>
      </c>
      <c r="AE20" s="216">
        <f t="shared" si="0"/>
        <v>352</v>
      </c>
    </row>
    <row r="21" spans="1:31" s="210" customFormat="1" ht="16.5" customHeight="1">
      <c r="A21" s="211">
        <v>11</v>
      </c>
      <c r="B21" s="212">
        <v>22</v>
      </c>
      <c r="C21" s="236">
        <v>69</v>
      </c>
      <c r="D21" s="237" t="s">
        <v>418</v>
      </c>
      <c r="E21" s="237" t="s">
        <v>418</v>
      </c>
      <c r="F21" s="238">
        <v>637</v>
      </c>
      <c r="G21" s="240" t="s">
        <v>34</v>
      </c>
      <c r="H21" s="212">
        <v>455</v>
      </c>
      <c r="I21" s="216">
        <v>0</v>
      </c>
      <c r="J21" s="216">
        <v>169</v>
      </c>
      <c r="K21" s="216">
        <v>170</v>
      </c>
      <c r="L21" s="216">
        <v>0</v>
      </c>
      <c r="M21" s="216">
        <v>2</v>
      </c>
      <c r="N21" s="216"/>
      <c r="O21" s="216"/>
      <c r="P21" s="216"/>
      <c r="Q21" s="216"/>
      <c r="R21" s="216">
        <v>13</v>
      </c>
      <c r="S21" s="216"/>
      <c r="T21" s="216"/>
      <c r="U21" s="218">
        <v>0</v>
      </c>
      <c r="V21" s="218">
        <v>0</v>
      </c>
      <c r="W21" s="218"/>
      <c r="X21" s="216"/>
      <c r="Y21" s="216"/>
      <c r="Z21" s="216"/>
      <c r="AA21" s="216"/>
      <c r="AB21" s="216"/>
      <c r="AC21" s="216">
        <v>0</v>
      </c>
      <c r="AD21" s="216">
        <v>1</v>
      </c>
      <c r="AE21" s="216">
        <f t="shared" si="0"/>
        <v>355</v>
      </c>
    </row>
    <row r="22" spans="1:31" s="219" customFormat="1" ht="16.5">
      <c r="C22" s="228" t="s">
        <v>65</v>
      </c>
      <c r="D22" s="756" t="s">
        <v>66</v>
      </c>
      <c r="E22" s="756"/>
      <c r="F22" s="317"/>
      <c r="G22" s="317"/>
      <c r="H22" s="229">
        <f>SUM(H13:H21)</f>
        <v>4512</v>
      </c>
      <c r="I22" s="229">
        <f t="shared" ref="I22:AD22" si="5">SUM(I13:I21)</f>
        <v>13</v>
      </c>
      <c r="J22" s="229">
        <f t="shared" si="5"/>
        <v>1376</v>
      </c>
      <c r="K22" s="229">
        <f t="shared" si="5"/>
        <v>1773</v>
      </c>
      <c r="L22" s="229">
        <f t="shared" si="5"/>
        <v>9</v>
      </c>
      <c r="M22" s="229">
        <f t="shared" si="5"/>
        <v>12</v>
      </c>
      <c r="N22" s="229">
        <f t="shared" si="5"/>
        <v>0</v>
      </c>
      <c r="O22" s="229">
        <f t="shared" si="5"/>
        <v>0</v>
      </c>
      <c r="P22" s="229">
        <f t="shared" si="5"/>
        <v>0</v>
      </c>
      <c r="Q22" s="229">
        <f t="shared" si="5"/>
        <v>0</v>
      </c>
      <c r="R22" s="229">
        <f t="shared" si="5"/>
        <v>202</v>
      </c>
      <c r="S22" s="229">
        <f t="shared" si="5"/>
        <v>0</v>
      </c>
      <c r="T22" s="229">
        <f t="shared" si="5"/>
        <v>0</v>
      </c>
      <c r="U22" s="229">
        <f t="shared" si="5"/>
        <v>13</v>
      </c>
      <c r="V22" s="229">
        <f t="shared" si="5"/>
        <v>24</v>
      </c>
      <c r="W22" s="229">
        <f t="shared" si="5"/>
        <v>0</v>
      </c>
      <c r="X22" s="229">
        <f t="shared" si="5"/>
        <v>0</v>
      </c>
      <c r="Y22" s="229">
        <f t="shared" si="5"/>
        <v>0</v>
      </c>
      <c r="Z22" s="229">
        <f t="shared" si="5"/>
        <v>0</v>
      </c>
      <c r="AA22" s="229">
        <f t="shared" si="5"/>
        <v>0</v>
      </c>
      <c r="AB22" s="229">
        <f t="shared" si="5"/>
        <v>0</v>
      </c>
      <c r="AC22" s="229">
        <f t="shared" si="5"/>
        <v>0</v>
      </c>
      <c r="AD22" s="229">
        <f t="shared" si="5"/>
        <v>45</v>
      </c>
      <c r="AE22" s="229">
        <f>SUM(AE13:AE21)</f>
        <v>3467</v>
      </c>
    </row>
    <row r="23" spans="1:31" s="219" customFormat="1" ht="16.5">
      <c r="F23" s="230"/>
      <c r="G23" s="230"/>
      <c r="U23" s="219">
        <f>U22/2</f>
        <v>6.5</v>
      </c>
      <c r="V23" s="219">
        <f>V22/2</f>
        <v>12</v>
      </c>
    </row>
    <row r="24" spans="1:31" s="219" customFormat="1" ht="16.5">
      <c r="C24" s="228" t="s">
        <v>67</v>
      </c>
      <c r="D24" s="757" t="s">
        <v>68</v>
      </c>
      <c r="E24" s="758"/>
      <c r="F24" s="758"/>
      <c r="G24" s="759"/>
      <c r="H24" s="231" t="s">
        <v>8</v>
      </c>
      <c r="I24" s="207" t="s">
        <v>9</v>
      </c>
      <c r="J24" s="207" t="s">
        <v>10</v>
      </c>
      <c r="K24" s="207" t="s">
        <v>11</v>
      </c>
      <c r="L24" s="207" t="s">
        <v>12</v>
      </c>
      <c r="M24" s="207" t="s">
        <v>13</v>
      </c>
      <c r="N24" s="207" t="s">
        <v>14</v>
      </c>
      <c r="O24" s="207" t="s">
        <v>15</v>
      </c>
      <c r="P24" s="207" t="s">
        <v>16</v>
      </c>
      <c r="Q24" s="207" t="s">
        <v>17</v>
      </c>
      <c r="R24" s="207" t="s">
        <v>18</v>
      </c>
      <c r="S24" s="207" t="s">
        <v>19</v>
      </c>
      <c r="T24" s="207" t="s">
        <v>20</v>
      </c>
      <c r="U24" s="207" t="s">
        <v>24</v>
      </c>
      <c r="V24" s="207" t="s">
        <v>25</v>
      </c>
      <c r="W24" s="207" t="s">
        <v>26</v>
      </c>
      <c r="X24" s="207" t="s">
        <v>27</v>
      </c>
      <c r="Y24" s="207" t="s">
        <v>28</v>
      </c>
      <c r="Z24" s="207" t="s">
        <v>29</v>
      </c>
      <c r="AA24" s="207" t="s">
        <v>30</v>
      </c>
      <c r="AB24" s="207" t="s">
        <v>31</v>
      </c>
    </row>
    <row r="25" spans="1:31" s="219" customFormat="1" ht="16.5">
      <c r="D25" s="760"/>
      <c r="E25" s="761"/>
      <c r="F25" s="761"/>
      <c r="G25" s="762"/>
      <c r="H25" s="226">
        <f>H22</f>
        <v>4512</v>
      </c>
      <c r="I25" s="226">
        <f>I22+6</f>
        <v>19</v>
      </c>
      <c r="J25" s="226">
        <f>J22+12</f>
        <v>1388</v>
      </c>
      <c r="K25" s="226">
        <f>K22+7</f>
        <v>1780</v>
      </c>
      <c r="L25" s="226">
        <f>L22+12</f>
        <v>21</v>
      </c>
      <c r="M25" s="226">
        <f t="shared" ref="M25:T25" si="6">M22</f>
        <v>12</v>
      </c>
      <c r="N25" s="226">
        <f t="shared" si="6"/>
        <v>0</v>
      </c>
      <c r="O25" s="226">
        <f t="shared" si="6"/>
        <v>0</v>
      </c>
      <c r="P25" s="226">
        <f t="shared" si="6"/>
        <v>0</v>
      </c>
      <c r="Q25" s="226">
        <f t="shared" si="6"/>
        <v>0</v>
      </c>
      <c r="R25" s="226">
        <f t="shared" si="6"/>
        <v>202</v>
      </c>
      <c r="S25" s="226">
        <f t="shared" si="6"/>
        <v>0</v>
      </c>
      <c r="T25" s="226">
        <f t="shared" si="6"/>
        <v>0</v>
      </c>
      <c r="U25" s="226">
        <f>X22</f>
        <v>0</v>
      </c>
      <c r="V25" s="226">
        <f t="shared" ref="V25" si="7">Y22</f>
        <v>0</v>
      </c>
      <c r="W25" s="226">
        <f t="shared" ref="W25" si="8">Z22</f>
        <v>0</v>
      </c>
      <c r="X25" s="226">
        <f t="shared" ref="X25" si="9">AA22</f>
        <v>0</v>
      </c>
      <c r="Y25" s="226">
        <f t="shared" ref="Y25" si="10">AB22</f>
        <v>0</v>
      </c>
      <c r="Z25" s="226">
        <f>AC22</f>
        <v>0</v>
      </c>
      <c r="AA25" s="226">
        <f>AD22</f>
        <v>45</v>
      </c>
      <c r="AB25" s="226">
        <f>SUM(I25:AA25)</f>
        <v>3467</v>
      </c>
    </row>
    <row r="26" spans="1:31" s="219" customFormat="1" ht="16.5">
      <c r="F26" s="230"/>
      <c r="G26" s="230"/>
    </row>
    <row r="27" spans="1:31" s="219" customFormat="1" ht="30.75" customHeight="1">
      <c r="C27" s="228" t="s">
        <v>69</v>
      </c>
      <c r="D27" s="763" t="s">
        <v>70</v>
      </c>
      <c r="E27" s="763"/>
      <c r="F27" s="763"/>
      <c r="G27" s="763"/>
      <c r="H27" s="231" t="s">
        <v>8</v>
      </c>
      <c r="I27" s="754" t="s">
        <v>71</v>
      </c>
      <c r="J27" s="754"/>
      <c r="K27" s="754" t="s">
        <v>72</v>
      </c>
      <c r="L27" s="754"/>
      <c r="M27" s="207" t="s">
        <v>13</v>
      </c>
      <c r="N27" s="207" t="s">
        <v>14</v>
      </c>
      <c r="O27" s="207" t="s">
        <v>15</v>
      </c>
      <c r="P27" s="207" t="s">
        <v>16</v>
      </c>
      <c r="Q27" s="207" t="s">
        <v>17</v>
      </c>
      <c r="R27" s="207" t="s">
        <v>18</v>
      </c>
      <c r="S27" s="207" t="s">
        <v>19</v>
      </c>
      <c r="T27" s="207" t="s">
        <v>20</v>
      </c>
      <c r="U27" s="207" t="s">
        <v>24</v>
      </c>
      <c r="V27" s="207" t="s">
        <v>25</v>
      </c>
      <c r="W27" s="207" t="s">
        <v>26</v>
      </c>
      <c r="X27" s="207" t="s">
        <v>27</v>
      </c>
      <c r="Y27" s="207" t="s">
        <v>28</v>
      </c>
      <c r="Z27" s="207" t="s">
        <v>29</v>
      </c>
      <c r="AA27" s="207" t="s">
        <v>30</v>
      </c>
      <c r="AB27" s="207" t="s">
        <v>31</v>
      </c>
    </row>
    <row r="28" spans="1:31" s="219" customFormat="1" ht="16.5">
      <c r="D28" s="763"/>
      <c r="E28" s="763"/>
      <c r="F28" s="763"/>
      <c r="G28" s="763"/>
      <c r="H28" s="226">
        <f>H22</f>
        <v>4512</v>
      </c>
      <c r="I28" s="755">
        <f>I25+K25</f>
        <v>1799</v>
      </c>
      <c r="J28" s="755"/>
      <c r="K28" s="755">
        <f>J25+L25</f>
        <v>1409</v>
      </c>
      <c r="L28" s="755"/>
      <c r="M28" s="226">
        <f>M25</f>
        <v>12</v>
      </c>
      <c r="N28" s="226" t="s">
        <v>799</v>
      </c>
      <c r="O28" s="226" t="s">
        <v>799</v>
      </c>
      <c r="P28" s="226" t="s">
        <v>799</v>
      </c>
      <c r="Q28" s="226" t="s">
        <v>799</v>
      </c>
      <c r="R28" s="226">
        <f t="shared" ref="R28" si="11">R25</f>
        <v>202</v>
      </c>
      <c r="S28" s="226" t="s">
        <v>799</v>
      </c>
      <c r="T28" s="226" t="s">
        <v>799</v>
      </c>
      <c r="U28" s="226" t="s">
        <v>799</v>
      </c>
      <c r="V28" s="226" t="s">
        <v>799</v>
      </c>
      <c r="W28" s="226" t="s">
        <v>799</v>
      </c>
      <c r="X28" s="226" t="s">
        <v>799</v>
      </c>
      <c r="Y28" s="226" t="s">
        <v>799</v>
      </c>
      <c r="Z28" s="226">
        <f>Z25</f>
        <v>0</v>
      </c>
      <c r="AA28" s="226">
        <f>AA25</f>
        <v>45</v>
      </c>
      <c r="AB28" s="226">
        <f>SUM(I28:AA28)</f>
        <v>3467</v>
      </c>
    </row>
    <row r="29" spans="1:31" s="283" customFormat="1"/>
    <row r="30" spans="1:31" s="283" customFormat="1">
      <c r="A30" s="291"/>
      <c r="B30" s="291"/>
      <c r="C30" s="291"/>
      <c r="D30" s="291"/>
      <c r="E30" s="291"/>
      <c r="F30" s="291"/>
      <c r="G30" s="291"/>
      <c r="H30" s="291"/>
    </row>
    <row r="31" spans="1:31" s="210" customFormat="1" ht="16.5" customHeight="1">
      <c r="A31" s="211">
        <v>12</v>
      </c>
      <c r="B31" s="212">
        <v>22</v>
      </c>
      <c r="C31" s="236">
        <v>87</v>
      </c>
      <c r="D31" s="237" t="s">
        <v>419</v>
      </c>
      <c r="E31" s="237" t="s">
        <v>419</v>
      </c>
      <c r="F31" s="238">
        <v>744</v>
      </c>
      <c r="G31" s="240" t="s">
        <v>33</v>
      </c>
      <c r="H31" s="212">
        <v>739</v>
      </c>
      <c r="I31" s="216">
        <v>1</v>
      </c>
      <c r="J31" s="216">
        <v>145</v>
      </c>
      <c r="K31" s="216">
        <v>36</v>
      </c>
      <c r="L31" s="216">
        <v>4</v>
      </c>
      <c r="M31" s="216">
        <v>34</v>
      </c>
      <c r="N31" s="216">
        <v>5</v>
      </c>
      <c r="O31" s="216">
        <v>189</v>
      </c>
      <c r="P31" s="216">
        <v>2</v>
      </c>
      <c r="Q31" s="216">
        <v>0</v>
      </c>
      <c r="R31" s="216">
        <v>88</v>
      </c>
      <c r="S31" s="216"/>
      <c r="T31" s="216"/>
      <c r="U31" s="218">
        <v>0</v>
      </c>
      <c r="V31" s="218">
        <v>1</v>
      </c>
      <c r="W31" s="218"/>
      <c r="X31" s="216"/>
      <c r="Y31" s="216"/>
      <c r="Z31" s="216"/>
      <c r="AA31" s="216"/>
      <c r="AB31" s="216"/>
      <c r="AC31" s="216">
        <v>0</v>
      </c>
      <c r="AD31" s="216">
        <v>15</v>
      </c>
      <c r="AE31" s="216">
        <f t="shared" si="0"/>
        <v>520</v>
      </c>
    </row>
    <row r="32" spans="1:31" s="210" customFormat="1" ht="16.5" customHeight="1">
      <c r="A32" s="211">
        <v>13</v>
      </c>
      <c r="B32" s="212">
        <v>22</v>
      </c>
      <c r="C32" s="236">
        <v>87</v>
      </c>
      <c r="D32" s="237" t="s">
        <v>419</v>
      </c>
      <c r="E32" s="237" t="s">
        <v>419</v>
      </c>
      <c r="F32" s="250">
        <v>744</v>
      </c>
      <c r="G32" s="251" t="s">
        <v>34</v>
      </c>
      <c r="H32" s="212">
        <v>739</v>
      </c>
      <c r="I32" s="216">
        <v>1</v>
      </c>
      <c r="J32" s="216">
        <v>156</v>
      </c>
      <c r="K32" s="216">
        <v>37</v>
      </c>
      <c r="L32" s="216">
        <v>5</v>
      </c>
      <c r="M32" s="216">
        <v>33</v>
      </c>
      <c r="N32" s="216">
        <v>11</v>
      </c>
      <c r="O32" s="216">
        <v>179</v>
      </c>
      <c r="P32" s="216">
        <v>4</v>
      </c>
      <c r="Q32" s="216">
        <v>0</v>
      </c>
      <c r="R32" s="216">
        <v>90</v>
      </c>
      <c r="S32" s="216"/>
      <c r="T32" s="216"/>
      <c r="U32" s="218">
        <v>0</v>
      </c>
      <c r="V32" s="218">
        <v>0</v>
      </c>
      <c r="W32" s="218"/>
      <c r="X32" s="216"/>
      <c r="Y32" s="216"/>
      <c r="Z32" s="216"/>
      <c r="AA32" s="216"/>
      <c r="AB32" s="216"/>
      <c r="AC32" s="216">
        <v>1</v>
      </c>
      <c r="AD32" s="216">
        <v>9</v>
      </c>
      <c r="AE32" s="216">
        <f t="shared" si="0"/>
        <v>526</v>
      </c>
    </row>
    <row r="33" spans="1:31" s="210" customFormat="1" ht="16.5" customHeight="1">
      <c r="A33" s="211">
        <v>14</v>
      </c>
      <c r="B33" s="212">
        <v>22</v>
      </c>
      <c r="C33" s="236">
        <v>87</v>
      </c>
      <c r="D33" s="237" t="s">
        <v>419</v>
      </c>
      <c r="E33" s="237" t="s">
        <v>419</v>
      </c>
      <c r="F33" s="250">
        <v>745</v>
      </c>
      <c r="G33" s="182" t="s">
        <v>33</v>
      </c>
      <c r="H33" s="212">
        <v>717</v>
      </c>
      <c r="I33" s="216">
        <v>2</v>
      </c>
      <c r="J33" s="216">
        <v>121</v>
      </c>
      <c r="K33" s="216">
        <v>49</v>
      </c>
      <c r="L33" s="216">
        <v>2</v>
      </c>
      <c r="M33" s="216">
        <v>39</v>
      </c>
      <c r="N33" s="216">
        <v>6</v>
      </c>
      <c r="O33" s="216">
        <v>176</v>
      </c>
      <c r="P33" s="216">
        <v>2</v>
      </c>
      <c r="Q33" s="216">
        <v>0</v>
      </c>
      <c r="R33" s="216">
        <v>83</v>
      </c>
      <c r="S33" s="216"/>
      <c r="T33" s="216"/>
      <c r="U33" s="218">
        <v>2</v>
      </c>
      <c r="V33" s="218">
        <v>3</v>
      </c>
      <c r="W33" s="218"/>
      <c r="X33" s="216"/>
      <c r="Y33" s="216"/>
      <c r="Z33" s="216"/>
      <c r="AA33" s="216"/>
      <c r="AB33" s="216"/>
      <c r="AC33" s="216">
        <v>0</v>
      </c>
      <c r="AD33" s="216">
        <v>14</v>
      </c>
      <c r="AE33" s="216">
        <f>SUM(I33:AD33)</f>
        <v>499</v>
      </c>
    </row>
    <row r="34" spans="1:31" s="210" customFormat="1" ht="16.5" customHeight="1">
      <c r="A34" s="211">
        <v>15</v>
      </c>
      <c r="B34" s="212">
        <v>22</v>
      </c>
      <c r="C34" s="236">
        <v>87</v>
      </c>
      <c r="D34" s="237" t="s">
        <v>419</v>
      </c>
      <c r="E34" s="237" t="s">
        <v>419</v>
      </c>
      <c r="F34" s="250">
        <v>745</v>
      </c>
      <c r="G34" s="251" t="s">
        <v>34</v>
      </c>
      <c r="H34" s="212">
        <v>716</v>
      </c>
      <c r="I34" s="216">
        <v>1</v>
      </c>
      <c r="J34" s="216">
        <v>112</v>
      </c>
      <c r="K34" s="216">
        <v>65</v>
      </c>
      <c r="L34" s="216">
        <v>3</v>
      </c>
      <c r="M34" s="216">
        <v>39</v>
      </c>
      <c r="N34" s="216">
        <v>12</v>
      </c>
      <c r="O34" s="216">
        <v>142</v>
      </c>
      <c r="P34" s="216">
        <v>2</v>
      </c>
      <c r="Q34" s="216">
        <v>0</v>
      </c>
      <c r="R34" s="216">
        <v>79</v>
      </c>
      <c r="S34" s="216"/>
      <c r="T34" s="216"/>
      <c r="U34" s="218">
        <v>7</v>
      </c>
      <c r="V34" s="218">
        <v>1</v>
      </c>
      <c r="W34" s="218"/>
      <c r="X34" s="216"/>
      <c r="Y34" s="216"/>
      <c r="Z34" s="216"/>
      <c r="AA34" s="216"/>
      <c r="AB34" s="216"/>
      <c r="AC34" s="216">
        <v>0</v>
      </c>
      <c r="AD34" s="216">
        <v>6</v>
      </c>
      <c r="AE34" s="216">
        <f t="shared" ref="AE34:AE46" si="12">SUM(I34:AD34)</f>
        <v>469</v>
      </c>
    </row>
    <row r="35" spans="1:31" s="210" customFormat="1" ht="16.5" customHeight="1">
      <c r="A35" s="211">
        <v>16</v>
      </c>
      <c r="B35" s="212">
        <v>22</v>
      </c>
      <c r="C35" s="241">
        <v>87</v>
      </c>
      <c r="D35" s="242" t="s">
        <v>419</v>
      </c>
      <c r="E35" s="242" t="s">
        <v>419</v>
      </c>
      <c r="F35" s="253">
        <v>746</v>
      </c>
      <c r="G35" s="182" t="s">
        <v>33</v>
      </c>
      <c r="H35" s="212">
        <v>709</v>
      </c>
      <c r="I35" s="216">
        <v>18</v>
      </c>
      <c r="J35" s="216">
        <v>133</v>
      </c>
      <c r="K35" s="216">
        <v>23</v>
      </c>
      <c r="L35" s="216">
        <v>2</v>
      </c>
      <c r="M35" s="216">
        <v>29</v>
      </c>
      <c r="N35" s="216">
        <v>13</v>
      </c>
      <c r="O35" s="216">
        <v>180</v>
      </c>
      <c r="P35" s="216">
        <v>4</v>
      </c>
      <c r="Q35" s="216">
        <v>0</v>
      </c>
      <c r="R35" s="216">
        <v>82</v>
      </c>
      <c r="S35" s="216"/>
      <c r="T35" s="216"/>
      <c r="U35" s="218">
        <v>1</v>
      </c>
      <c r="V35" s="218">
        <v>3</v>
      </c>
      <c r="W35" s="218"/>
      <c r="X35" s="216"/>
      <c r="Y35" s="216"/>
      <c r="Z35" s="216"/>
      <c r="AA35" s="216"/>
      <c r="AB35" s="216"/>
      <c r="AC35" s="216">
        <v>0</v>
      </c>
      <c r="AD35" s="216">
        <v>16</v>
      </c>
      <c r="AE35" s="216">
        <f t="shared" si="12"/>
        <v>504</v>
      </c>
    </row>
    <row r="36" spans="1:31" s="210" customFormat="1" ht="16.5" customHeight="1">
      <c r="A36" s="211">
        <v>17</v>
      </c>
      <c r="B36" s="212">
        <v>22</v>
      </c>
      <c r="C36" s="236">
        <v>87</v>
      </c>
      <c r="D36" s="237" t="s">
        <v>419</v>
      </c>
      <c r="E36" s="237" t="s">
        <v>419</v>
      </c>
      <c r="F36" s="250">
        <v>746</v>
      </c>
      <c r="G36" s="252" t="s">
        <v>34</v>
      </c>
      <c r="H36" s="212">
        <v>708</v>
      </c>
      <c r="I36" s="216">
        <v>4</v>
      </c>
      <c r="J36" s="216">
        <v>123</v>
      </c>
      <c r="K36" s="216">
        <v>32</v>
      </c>
      <c r="L36" s="216">
        <v>4</v>
      </c>
      <c r="M36" s="216">
        <v>44</v>
      </c>
      <c r="N36" s="216">
        <v>21</v>
      </c>
      <c r="O36" s="216">
        <v>172</v>
      </c>
      <c r="P36" s="216">
        <v>4</v>
      </c>
      <c r="Q36" s="216">
        <v>0</v>
      </c>
      <c r="R36" s="216">
        <v>95</v>
      </c>
      <c r="S36" s="216"/>
      <c r="T36" s="216"/>
      <c r="U36" s="218">
        <v>1</v>
      </c>
      <c r="V36" s="218">
        <v>2</v>
      </c>
      <c r="W36" s="218"/>
      <c r="X36" s="216"/>
      <c r="Y36" s="216"/>
      <c r="Z36" s="216"/>
      <c r="AA36" s="216"/>
      <c r="AB36" s="216"/>
      <c r="AC36" s="216">
        <v>0</v>
      </c>
      <c r="AD36" s="216">
        <v>7</v>
      </c>
      <c r="AE36" s="216">
        <f t="shared" si="12"/>
        <v>509</v>
      </c>
    </row>
    <row r="37" spans="1:31" s="219" customFormat="1" ht="16.5">
      <c r="C37" s="228" t="s">
        <v>65</v>
      </c>
      <c r="D37" s="756" t="s">
        <v>66</v>
      </c>
      <c r="E37" s="756"/>
      <c r="F37" s="317"/>
      <c r="G37" s="317"/>
      <c r="H37" s="229">
        <f>SUM(H31:H36)</f>
        <v>4328</v>
      </c>
      <c r="I37" s="229">
        <f t="shared" ref="I37:AE37" si="13">SUM(I31:I36)</f>
        <v>27</v>
      </c>
      <c r="J37" s="229">
        <f t="shared" si="13"/>
        <v>790</v>
      </c>
      <c r="K37" s="229">
        <f t="shared" si="13"/>
        <v>242</v>
      </c>
      <c r="L37" s="229">
        <f t="shared" si="13"/>
        <v>20</v>
      </c>
      <c r="M37" s="229">
        <f t="shared" si="13"/>
        <v>218</v>
      </c>
      <c r="N37" s="229">
        <f t="shared" si="13"/>
        <v>68</v>
      </c>
      <c r="O37" s="229">
        <f t="shared" si="13"/>
        <v>1038</v>
      </c>
      <c r="P37" s="229">
        <f t="shared" si="13"/>
        <v>18</v>
      </c>
      <c r="Q37" s="229">
        <f t="shared" si="13"/>
        <v>0</v>
      </c>
      <c r="R37" s="229">
        <f t="shared" si="13"/>
        <v>517</v>
      </c>
      <c r="S37" s="229">
        <f t="shared" si="13"/>
        <v>0</v>
      </c>
      <c r="T37" s="229">
        <f t="shared" si="13"/>
        <v>0</v>
      </c>
      <c r="U37" s="229">
        <f t="shared" si="13"/>
        <v>11</v>
      </c>
      <c r="V37" s="229">
        <f t="shared" si="13"/>
        <v>10</v>
      </c>
      <c r="W37" s="229">
        <f t="shared" si="13"/>
        <v>0</v>
      </c>
      <c r="X37" s="229">
        <f t="shared" si="13"/>
        <v>0</v>
      </c>
      <c r="Y37" s="229">
        <f t="shared" si="13"/>
        <v>0</v>
      </c>
      <c r="Z37" s="229">
        <f t="shared" si="13"/>
        <v>0</v>
      </c>
      <c r="AA37" s="229">
        <f t="shared" si="13"/>
        <v>0</v>
      </c>
      <c r="AB37" s="229">
        <f t="shared" si="13"/>
        <v>0</v>
      </c>
      <c r="AC37" s="229">
        <f t="shared" si="13"/>
        <v>1</v>
      </c>
      <c r="AD37" s="229">
        <f t="shared" si="13"/>
        <v>67</v>
      </c>
      <c r="AE37" s="229">
        <f t="shared" si="13"/>
        <v>3027</v>
      </c>
    </row>
    <row r="38" spans="1:31" s="219" customFormat="1" ht="16.5">
      <c r="F38" s="230"/>
      <c r="G38" s="230"/>
      <c r="U38" s="219">
        <f>U37/2</f>
        <v>5.5</v>
      </c>
      <c r="V38" s="219">
        <f>V37/2</f>
        <v>5</v>
      </c>
    </row>
    <row r="39" spans="1:31" s="219" customFormat="1" ht="16.5">
      <c r="C39" s="228" t="s">
        <v>67</v>
      </c>
      <c r="D39" s="757" t="s">
        <v>68</v>
      </c>
      <c r="E39" s="758"/>
      <c r="F39" s="758"/>
      <c r="G39" s="759"/>
      <c r="H39" s="231" t="s">
        <v>8</v>
      </c>
      <c r="I39" s="207" t="s">
        <v>9</v>
      </c>
      <c r="J39" s="207" t="s">
        <v>10</v>
      </c>
      <c r="K39" s="207" t="s">
        <v>11</v>
      </c>
      <c r="L39" s="207" t="s">
        <v>12</v>
      </c>
      <c r="M39" s="207" t="s">
        <v>13</v>
      </c>
      <c r="N39" s="207" t="s">
        <v>14</v>
      </c>
      <c r="O39" s="207" t="s">
        <v>15</v>
      </c>
      <c r="P39" s="207" t="s">
        <v>16</v>
      </c>
      <c r="Q39" s="207" t="s">
        <v>17</v>
      </c>
      <c r="R39" s="207" t="s">
        <v>18</v>
      </c>
      <c r="S39" s="207" t="s">
        <v>19</v>
      </c>
      <c r="T39" s="207" t="s">
        <v>20</v>
      </c>
      <c r="U39" s="207" t="s">
        <v>24</v>
      </c>
      <c r="V39" s="207" t="s">
        <v>25</v>
      </c>
      <c r="W39" s="207" t="s">
        <v>26</v>
      </c>
      <c r="X39" s="207" t="s">
        <v>27</v>
      </c>
      <c r="Y39" s="207" t="s">
        <v>28</v>
      </c>
      <c r="Z39" s="207" t="s">
        <v>29</v>
      </c>
      <c r="AA39" s="207" t="s">
        <v>30</v>
      </c>
      <c r="AB39" s="207" t="s">
        <v>31</v>
      </c>
    </row>
    <row r="40" spans="1:31" s="219" customFormat="1" ht="16.5">
      <c r="D40" s="760"/>
      <c r="E40" s="761"/>
      <c r="F40" s="761"/>
      <c r="G40" s="762"/>
      <c r="H40" s="226">
        <f>H37</f>
        <v>4328</v>
      </c>
      <c r="I40" s="226">
        <f>I37+5</f>
        <v>32</v>
      </c>
      <c r="J40" s="226">
        <f>J37+5</f>
        <v>795</v>
      </c>
      <c r="K40" s="226">
        <f>K37+6</f>
        <v>248</v>
      </c>
      <c r="L40" s="226">
        <f>L37+5</f>
        <v>25</v>
      </c>
      <c r="M40" s="226">
        <f t="shared" ref="M40:T40" si="14">M37</f>
        <v>218</v>
      </c>
      <c r="N40" s="226">
        <f t="shared" si="14"/>
        <v>68</v>
      </c>
      <c r="O40" s="226">
        <f t="shared" si="14"/>
        <v>1038</v>
      </c>
      <c r="P40" s="226">
        <f t="shared" si="14"/>
        <v>18</v>
      </c>
      <c r="Q40" s="226">
        <f t="shared" si="14"/>
        <v>0</v>
      </c>
      <c r="R40" s="226">
        <f t="shared" si="14"/>
        <v>517</v>
      </c>
      <c r="S40" s="226">
        <f t="shared" si="14"/>
        <v>0</v>
      </c>
      <c r="T40" s="226">
        <f t="shared" si="14"/>
        <v>0</v>
      </c>
      <c r="U40" s="226">
        <f>X37</f>
        <v>0</v>
      </c>
      <c r="V40" s="226">
        <f t="shared" ref="V40" si="15">Y37</f>
        <v>0</v>
      </c>
      <c r="W40" s="226">
        <f t="shared" ref="W40" si="16">Z37</f>
        <v>0</v>
      </c>
      <c r="X40" s="226">
        <f t="shared" ref="X40" si="17">AA37</f>
        <v>0</v>
      </c>
      <c r="Y40" s="226">
        <f t="shared" ref="Y40" si="18">AB37</f>
        <v>0</v>
      </c>
      <c r="Z40" s="226">
        <f>AC37</f>
        <v>1</v>
      </c>
      <c r="AA40" s="226">
        <f>AD37</f>
        <v>67</v>
      </c>
      <c r="AB40" s="226">
        <f>SUM(I40:AA40)</f>
        <v>3027</v>
      </c>
    </row>
    <row r="41" spans="1:31" s="219" customFormat="1" ht="16.5">
      <c r="F41" s="230"/>
      <c r="G41" s="230"/>
    </row>
    <row r="42" spans="1:31" s="219" customFormat="1" ht="30.75" customHeight="1">
      <c r="C42" s="228" t="s">
        <v>69</v>
      </c>
      <c r="D42" s="763" t="s">
        <v>70</v>
      </c>
      <c r="E42" s="763"/>
      <c r="F42" s="763"/>
      <c r="G42" s="763"/>
      <c r="H42" s="231" t="s">
        <v>8</v>
      </c>
      <c r="I42" s="754" t="s">
        <v>71</v>
      </c>
      <c r="J42" s="754"/>
      <c r="K42" s="754" t="s">
        <v>72</v>
      </c>
      <c r="L42" s="754"/>
      <c r="M42" s="207" t="s">
        <v>13</v>
      </c>
      <c r="N42" s="207" t="s">
        <v>14</v>
      </c>
      <c r="O42" s="207" t="s">
        <v>15</v>
      </c>
      <c r="P42" s="207" t="s">
        <v>16</v>
      </c>
      <c r="Q42" s="207" t="s">
        <v>17</v>
      </c>
      <c r="R42" s="207" t="s">
        <v>18</v>
      </c>
      <c r="S42" s="207" t="s">
        <v>19</v>
      </c>
      <c r="T42" s="207" t="s">
        <v>20</v>
      </c>
      <c r="U42" s="207" t="s">
        <v>24</v>
      </c>
      <c r="V42" s="207" t="s">
        <v>25</v>
      </c>
      <c r="W42" s="207" t="s">
        <v>26</v>
      </c>
      <c r="X42" s="207" t="s">
        <v>27</v>
      </c>
      <c r="Y42" s="207" t="s">
        <v>28</v>
      </c>
      <c r="Z42" s="207" t="s">
        <v>29</v>
      </c>
      <c r="AA42" s="207" t="s">
        <v>30</v>
      </c>
      <c r="AB42" s="207" t="s">
        <v>31</v>
      </c>
    </row>
    <row r="43" spans="1:31" s="219" customFormat="1" ht="16.5">
      <c r="D43" s="763"/>
      <c r="E43" s="763"/>
      <c r="F43" s="763"/>
      <c r="G43" s="763"/>
      <c r="H43" s="226">
        <f>H37</f>
        <v>4328</v>
      </c>
      <c r="I43" s="755">
        <f>I40+K40</f>
        <v>280</v>
      </c>
      <c r="J43" s="755"/>
      <c r="K43" s="755">
        <f>J40+L40</f>
        <v>820</v>
      </c>
      <c r="L43" s="755"/>
      <c r="M43" s="226">
        <f>M40</f>
        <v>218</v>
      </c>
      <c r="N43" s="226">
        <f t="shared" ref="N43:R43" si="19">N40</f>
        <v>68</v>
      </c>
      <c r="O43" s="226">
        <f t="shared" si="19"/>
        <v>1038</v>
      </c>
      <c r="P43" s="226">
        <f t="shared" si="19"/>
        <v>18</v>
      </c>
      <c r="Q43" s="226" t="s">
        <v>799</v>
      </c>
      <c r="R43" s="226">
        <f t="shared" si="19"/>
        <v>517</v>
      </c>
      <c r="S43" s="226" t="s">
        <v>799</v>
      </c>
      <c r="T43" s="226" t="s">
        <v>799</v>
      </c>
      <c r="U43" s="226" t="s">
        <v>799</v>
      </c>
      <c r="V43" s="226" t="s">
        <v>799</v>
      </c>
      <c r="W43" s="226" t="s">
        <v>799</v>
      </c>
      <c r="X43" s="226" t="s">
        <v>799</v>
      </c>
      <c r="Y43" s="226" t="s">
        <v>799</v>
      </c>
      <c r="Z43" s="226">
        <f>Z40</f>
        <v>1</v>
      </c>
      <c r="AA43" s="226">
        <f>AA40</f>
        <v>67</v>
      </c>
      <c r="AB43" s="226">
        <f>SUM(I43:AA43)</f>
        <v>3027</v>
      </c>
    </row>
    <row r="44" spans="1:31" s="283" customFormat="1"/>
    <row r="45" spans="1:31" s="283" customFormat="1">
      <c r="A45" s="291"/>
      <c r="B45" s="291"/>
      <c r="C45" s="291"/>
      <c r="D45" s="291"/>
      <c r="E45" s="291"/>
      <c r="F45" s="291"/>
      <c r="G45" s="291"/>
      <c r="H45" s="291"/>
    </row>
    <row r="46" spans="1:31" s="210" customFormat="1" ht="16.5" customHeight="1">
      <c r="A46" s="211">
        <v>18</v>
      </c>
      <c r="B46" s="212">
        <v>22</v>
      </c>
      <c r="C46" s="255">
        <v>166</v>
      </c>
      <c r="D46" s="237" t="s">
        <v>420</v>
      </c>
      <c r="E46" s="237" t="s">
        <v>420</v>
      </c>
      <c r="F46" s="256">
        <v>951</v>
      </c>
      <c r="G46" s="251" t="s">
        <v>33</v>
      </c>
      <c r="H46" s="212">
        <v>741</v>
      </c>
      <c r="I46" s="216">
        <v>0</v>
      </c>
      <c r="J46" s="216">
        <v>230</v>
      </c>
      <c r="K46" s="216">
        <v>3</v>
      </c>
      <c r="L46" s="216">
        <v>1</v>
      </c>
      <c r="M46" s="216">
        <v>143</v>
      </c>
      <c r="N46" s="216">
        <v>0</v>
      </c>
      <c r="O46" s="216">
        <v>0</v>
      </c>
      <c r="P46" s="216">
        <v>0</v>
      </c>
      <c r="Q46" s="216">
        <v>11</v>
      </c>
      <c r="R46" s="216">
        <v>169</v>
      </c>
      <c r="S46" s="216"/>
      <c r="T46" s="216"/>
      <c r="U46" s="218">
        <v>0</v>
      </c>
      <c r="V46" s="218">
        <v>5</v>
      </c>
      <c r="W46" s="218"/>
      <c r="X46" s="216"/>
      <c r="Y46" s="216"/>
      <c r="Z46" s="216"/>
      <c r="AA46" s="216"/>
      <c r="AB46" s="216"/>
      <c r="AC46" s="216">
        <v>0</v>
      </c>
      <c r="AD46" s="216">
        <v>13</v>
      </c>
      <c r="AE46" s="216">
        <f t="shared" si="12"/>
        <v>575</v>
      </c>
    </row>
    <row r="47" spans="1:31" s="219" customFormat="1" ht="16.5">
      <c r="C47" s="228" t="s">
        <v>65</v>
      </c>
      <c r="D47" s="756" t="s">
        <v>66</v>
      </c>
      <c r="E47" s="756"/>
      <c r="F47" s="317"/>
      <c r="G47" s="317"/>
      <c r="H47" s="229">
        <f>SUM(H46)</f>
        <v>741</v>
      </c>
      <c r="I47" s="229">
        <f t="shared" ref="I47:AE47" si="20">SUM(I46)</f>
        <v>0</v>
      </c>
      <c r="J47" s="229">
        <f t="shared" si="20"/>
        <v>230</v>
      </c>
      <c r="K47" s="229">
        <f t="shared" si="20"/>
        <v>3</v>
      </c>
      <c r="L47" s="229">
        <f t="shared" si="20"/>
        <v>1</v>
      </c>
      <c r="M47" s="229">
        <f t="shared" si="20"/>
        <v>143</v>
      </c>
      <c r="N47" s="229">
        <f t="shared" si="20"/>
        <v>0</v>
      </c>
      <c r="O47" s="229">
        <f t="shared" si="20"/>
        <v>0</v>
      </c>
      <c r="P47" s="229">
        <f t="shared" si="20"/>
        <v>0</v>
      </c>
      <c r="Q47" s="229">
        <f t="shared" si="20"/>
        <v>11</v>
      </c>
      <c r="R47" s="229">
        <f t="shared" si="20"/>
        <v>169</v>
      </c>
      <c r="S47" s="229">
        <f t="shared" si="20"/>
        <v>0</v>
      </c>
      <c r="T47" s="229">
        <f t="shared" si="20"/>
        <v>0</v>
      </c>
      <c r="U47" s="229">
        <f t="shared" si="20"/>
        <v>0</v>
      </c>
      <c r="V47" s="229">
        <f t="shared" si="20"/>
        <v>5</v>
      </c>
      <c r="W47" s="229">
        <f t="shared" si="20"/>
        <v>0</v>
      </c>
      <c r="X47" s="229">
        <f t="shared" si="20"/>
        <v>0</v>
      </c>
      <c r="Y47" s="229">
        <f t="shared" si="20"/>
        <v>0</v>
      </c>
      <c r="Z47" s="229">
        <f t="shared" si="20"/>
        <v>0</v>
      </c>
      <c r="AA47" s="229">
        <f t="shared" si="20"/>
        <v>0</v>
      </c>
      <c r="AB47" s="229">
        <f t="shared" si="20"/>
        <v>0</v>
      </c>
      <c r="AC47" s="229">
        <f t="shared" si="20"/>
        <v>0</v>
      </c>
      <c r="AD47" s="229">
        <f t="shared" si="20"/>
        <v>13</v>
      </c>
      <c r="AE47" s="229">
        <f t="shared" si="20"/>
        <v>575</v>
      </c>
    </row>
    <row r="48" spans="1:31" s="219" customFormat="1" ht="16.5">
      <c r="F48" s="230"/>
      <c r="G48" s="230"/>
      <c r="U48" s="219">
        <f>U47/2</f>
        <v>0</v>
      </c>
      <c r="V48" s="219">
        <f>V47/2</f>
        <v>2.5</v>
      </c>
    </row>
    <row r="49" spans="1:31" s="219" customFormat="1" ht="16.5">
      <c r="C49" s="228" t="s">
        <v>67</v>
      </c>
      <c r="D49" s="757" t="s">
        <v>68</v>
      </c>
      <c r="E49" s="758"/>
      <c r="F49" s="758"/>
      <c r="G49" s="759"/>
      <c r="H49" s="231" t="s">
        <v>8</v>
      </c>
      <c r="I49" s="207" t="s">
        <v>9</v>
      </c>
      <c r="J49" s="207" t="s">
        <v>10</v>
      </c>
      <c r="K49" s="207" t="s">
        <v>11</v>
      </c>
      <c r="L49" s="207" t="s">
        <v>12</v>
      </c>
      <c r="M49" s="207" t="s">
        <v>13</v>
      </c>
      <c r="N49" s="207" t="s">
        <v>14</v>
      </c>
      <c r="O49" s="207" t="s">
        <v>15</v>
      </c>
      <c r="P49" s="207" t="s">
        <v>16</v>
      </c>
      <c r="Q49" s="207" t="s">
        <v>17</v>
      </c>
      <c r="R49" s="207" t="s">
        <v>18</v>
      </c>
      <c r="S49" s="207" t="s">
        <v>19</v>
      </c>
      <c r="T49" s="207" t="s">
        <v>20</v>
      </c>
      <c r="U49" s="207" t="s">
        <v>24</v>
      </c>
      <c r="V49" s="207" t="s">
        <v>25</v>
      </c>
      <c r="W49" s="207" t="s">
        <v>26</v>
      </c>
      <c r="X49" s="207" t="s">
        <v>27</v>
      </c>
      <c r="Y49" s="207" t="s">
        <v>28</v>
      </c>
      <c r="Z49" s="207" t="s">
        <v>29</v>
      </c>
      <c r="AA49" s="207" t="s">
        <v>30</v>
      </c>
      <c r="AB49" s="207" t="s">
        <v>31</v>
      </c>
    </row>
    <row r="50" spans="1:31" s="219" customFormat="1" ht="16.5">
      <c r="D50" s="760"/>
      <c r="E50" s="761"/>
      <c r="F50" s="761"/>
      <c r="G50" s="762"/>
      <c r="H50" s="226">
        <f>H47</f>
        <v>741</v>
      </c>
      <c r="I50" s="226">
        <f>I47</f>
        <v>0</v>
      </c>
      <c r="J50" s="226">
        <f>J47+3</f>
        <v>233</v>
      </c>
      <c r="K50" s="226">
        <f>K47</f>
        <v>3</v>
      </c>
      <c r="L50" s="226">
        <f>L47+2</f>
        <v>3</v>
      </c>
      <c r="M50" s="226">
        <f t="shared" ref="M50:T50" si="21">M47</f>
        <v>143</v>
      </c>
      <c r="N50" s="226">
        <f t="shared" si="21"/>
        <v>0</v>
      </c>
      <c r="O50" s="226">
        <f t="shared" si="21"/>
        <v>0</v>
      </c>
      <c r="P50" s="226">
        <f t="shared" si="21"/>
        <v>0</v>
      </c>
      <c r="Q50" s="226">
        <f t="shared" si="21"/>
        <v>11</v>
      </c>
      <c r="R50" s="226">
        <f t="shared" si="21"/>
        <v>169</v>
      </c>
      <c r="S50" s="226">
        <f t="shared" si="21"/>
        <v>0</v>
      </c>
      <c r="T50" s="226">
        <f t="shared" si="21"/>
        <v>0</v>
      </c>
      <c r="U50" s="226">
        <f>X47</f>
        <v>0</v>
      </c>
      <c r="V50" s="226">
        <f t="shared" ref="V50" si="22">Y47</f>
        <v>0</v>
      </c>
      <c r="W50" s="226">
        <f t="shared" ref="W50" si="23">Z47</f>
        <v>0</v>
      </c>
      <c r="X50" s="226">
        <f t="shared" ref="X50" si="24">AA47</f>
        <v>0</v>
      </c>
      <c r="Y50" s="226">
        <f t="shared" ref="Y50" si="25">AB47</f>
        <v>0</v>
      </c>
      <c r="Z50" s="226">
        <f>AC47</f>
        <v>0</v>
      </c>
      <c r="AA50" s="226">
        <f>AD47</f>
        <v>13</v>
      </c>
      <c r="AB50" s="226">
        <f>SUM(I50:AA50)</f>
        <v>575</v>
      </c>
    </row>
    <row r="51" spans="1:31" s="219" customFormat="1" ht="16.5">
      <c r="F51" s="230"/>
      <c r="G51" s="230"/>
    </row>
    <row r="52" spans="1:31" s="219" customFormat="1" ht="30.75" customHeight="1">
      <c r="C52" s="228" t="s">
        <v>69</v>
      </c>
      <c r="D52" s="763" t="s">
        <v>70</v>
      </c>
      <c r="E52" s="763"/>
      <c r="F52" s="763"/>
      <c r="G52" s="763"/>
      <c r="H52" s="231" t="s">
        <v>8</v>
      </c>
      <c r="I52" s="754" t="s">
        <v>71</v>
      </c>
      <c r="J52" s="754"/>
      <c r="K52" s="754" t="s">
        <v>72</v>
      </c>
      <c r="L52" s="754"/>
      <c r="M52" s="207" t="s">
        <v>13</v>
      </c>
      <c r="N52" s="207" t="s">
        <v>14</v>
      </c>
      <c r="O52" s="207" t="s">
        <v>15</v>
      </c>
      <c r="P52" s="207" t="s">
        <v>16</v>
      </c>
      <c r="Q52" s="207" t="s">
        <v>17</v>
      </c>
      <c r="R52" s="207" t="s">
        <v>18</v>
      </c>
      <c r="S52" s="207" t="s">
        <v>19</v>
      </c>
      <c r="T52" s="207" t="s">
        <v>20</v>
      </c>
      <c r="U52" s="207" t="s">
        <v>24</v>
      </c>
      <c r="V52" s="207" t="s">
        <v>25</v>
      </c>
      <c r="W52" s="207" t="s">
        <v>26</v>
      </c>
      <c r="X52" s="207" t="s">
        <v>27</v>
      </c>
      <c r="Y52" s="207" t="s">
        <v>28</v>
      </c>
      <c r="Z52" s="207" t="s">
        <v>29</v>
      </c>
      <c r="AA52" s="207" t="s">
        <v>30</v>
      </c>
      <c r="AB52" s="207" t="s">
        <v>31</v>
      </c>
    </row>
    <row r="53" spans="1:31" s="219" customFormat="1" ht="16.5">
      <c r="D53" s="763"/>
      <c r="E53" s="763"/>
      <c r="F53" s="763"/>
      <c r="G53" s="763"/>
      <c r="H53" s="226">
        <f>H47</f>
        <v>741</v>
      </c>
      <c r="I53" s="755">
        <f>I50+K50</f>
        <v>3</v>
      </c>
      <c r="J53" s="755"/>
      <c r="K53" s="755">
        <f>J50+L50</f>
        <v>236</v>
      </c>
      <c r="L53" s="755"/>
      <c r="M53" s="226">
        <f>M50</f>
        <v>143</v>
      </c>
      <c r="N53" s="226" t="s">
        <v>799</v>
      </c>
      <c r="O53" s="226" t="s">
        <v>799</v>
      </c>
      <c r="P53" s="226">
        <v>0</v>
      </c>
      <c r="Q53" s="226">
        <f t="shared" ref="Q53:R53" si="26">Q50</f>
        <v>11</v>
      </c>
      <c r="R53" s="226">
        <f t="shared" si="26"/>
        <v>169</v>
      </c>
      <c r="S53" s="226" t="s">
        <v>799</v>
      </c>
      <c r="T53" s="226" t="s">
        <v>799</v>
      </c>
      <c r="U53" s="226" t="s">
        <v>799</v>
      </c>
      <c r="V53" s="226" t="s">
        <v>799</v>
      </c>
      <c r="W53" s="226" t="s">
        <v>799</v>
      </c>
      <c r="X53" s="226" t="s">
        <v>799</v>
      </c>
      <c r="Y53" s="226" t="s">
        <v>799</v>
      </c>
      <c r="Z53" s="226">
        <f>Z50</f>
        <v>0</v>
      </c>
      <c r="AA53" s="226">
        <f>AA50</f>
        <v>13</v>
      </c>
      <c r="AB53" s="226">
        <f>SUM(I53:AA53)</f>
        <v>575</v>
      </c>
    </row>
    <row r="54" spans="1:31" s="219" customFormat="1" ht="16.5">
      <c r="D54" s="413"/>
      <c r="E54" s="413"/>
      <c r="F54" s="413"/>
      <c r="G54" s="413"/>
      <c r="H54" s="414"/>
      <c r="I54" s="415"/>
      <c r="J54" s="415"/>
      <c r="K54" s="415"/>
      <c r="L54" s="415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  <c r="AA54" s="414"/>
      <c r="AB54" s="414"/>
    </row>
    <row r="55" spans="1:31" s="283" customFormat="1"/>
    <row r="56" spans="1:31" s="286" customFormat="1" ht="16.5">
      <c r="A56" s="291" t="s">
        <v>1</v>
      </c>
      <c r="B56" s="285" t="s">
        <v>2</v>
      </c>
      <c r="C56" s="292" t="s">
        <v>3</v>
      </c>
      <c r="D56" s="291" t="s">
        <v>4</v>
      </c>
      <c r="E56" s="291" t="s">
        <v>5</v>
      </c>
      <c r="F56" s="284" t="s">
        <v>6</v>
      </c>
      <c r="G56" s="284" t="s">
        <v>7</v>
      </c>
      <c r="H56" s="284" t="s">
        <v>8</v>
      </c>
      <c r="I56" s="293" t="s">
        <v>9</v>
      </c>
      <c r="J56" s="293" t="s">
        <v>10</v>
      </c>
      <c r="K56" s="293" t="s">
        <v>11</v>
      </c>
      <c r="L56" s="293" t="s">
        <v>12</v>
      </c>
      <c r="M56" s="293" t="s">
        <v>13</v>
      </c>
      <c r="N56" s="293" t="s">
        <v>14</v>
      </c>
      <c r="O56" s="293" t="s">
        <v>15</v>
      </c>
      <c r="P56" s="293" t="s">
        <v>16</v>
      </c>
      <c r="Q56" s="293" t="s">
        <v>17</v>
      </c>
      <c r="R56" s="293" t="s">
        <v>18</v>
      </c>
      <c r="S56" s="293" t="s">
        <v>19</v>
      </c>
      <c r="T56" s="293" t="s">
        <v>20</v>
      </c>
      <c r="U56" s="295" t="s">
        <v>21</v>
      </c>
      <c r="V56" s="295" t="s">
        <v>22</v>
      </c>
      <c r="W56" s="295" t="s">
        <v>23</v>
      </c>
      <c r="X56" s="293" t="s">
        <v>24</v>
      </c>
      <c r="Y56" s="293" t="s">
        <v>25</v>
      </c>
      <c r="Z56" s="293" t="s">
        <v>26</v>
      </c>
      <c r="AA56" s="293" t="s">
        <v>27</v>
      </c>
      <c r="AB56" s="293" t="s">
        <v>28</v>
      </c>
      <c r="AC56" s="293" t="s">
        <v>29</v>
      </c>
      <c r="AD56" s="293" t="s">
        <v>30</v>
      </c>
      <c r="AE56" s="293" t="s">
        <v>31</v>
      </c>
    </row>
    <row r="57" spans="1:31" s="286" customFormat="1" ht="16.5" customHeight="1">
      <c r="A57" s="287">
        <v>1</v>
      </c>
      <c r="B57" s="288">
        <v>22</v>
      </c>
      <c r="C57" s="237">
        <v>178</v>
      </c>
      <c r="D57" s="237" t="s">
        <v>421</v>
      </c>
      <c r="E57" s="237" t="s">
        <v>421</v>
      </c>
      <c r="F57" s="239">
        <v>1003</v>
      </c>
      <c r="G57" s="288" t="s">
        <v>33</v>
      </c>
      <c r="H57" s="294">
        <v>399</v>
      </c>
      <c r="I57" s="294">
        <v>65</v>
      </c>
      <c r="J57" s="294">
        <v>76</v>
      </c>
      <c r="K57" s="294">
        <v>18</v>
      </c>
      <c r="L57" s="294">
        <v>2</v>
      </c>
      <c r="M57" s="294">
        <v>18</v>
      </c>
      <c r="N57" s="294">
        <v>82</v>
      </c>
      <c r="O57" s="294">
        <v>1</v>
      </c>
      <c r="P57" s="294">
        <v>0</v>
      </c>
      <c r="Q57" s="294">
        <v>0</v>
      </c>
      <c r="R57" s="294">
        <v>10</v>
      </c>
      <c r="S57" s="294">
        <v>0</v>
      </c>
      <c r="T57" s="294">
        <v>0</v>
      </c>
      <c r="U57" s="296">
        <v>26</v>
      </c>
      <c r="V57" s="296">
        <v>2</v>
      </c>
      <c r="W57" s="296"/>
      <c r="X57" s="294"/>
      <c r="Y57" s="294"/>
      <c r="Z57" s="294"/>
      <c r="AA57" s="294"/>
      <c r="AB57" s="294"/>
      <c r="AC57" s="294">
        <v>0</v>
      </c>
      <c r="AD57" s="294">
        <v>6</v>
      </c>
      <c r="AE57" s="294">
        <f>SUM(I57:AD57)</f>
        <v>306</v>
      </c>
    </row>
    <row r="58" spans="1:31" s="286" customFormat="1" ht="16.5" customHeight="1">
      <c r="A58" s="287">
        <v>2</v>
      </c>
      <c r="B58" s="288">
        <v>22</v>
      </c>
      <c r="C58" s="237">
        <v>178</v>
      </c>
      <c r="D58" s="237" t="s">
        <v>421</v>
      </c>
      <c r="E58" s="237" t="s">
        <v>421</v>
      </c>
      <c r="F58" s="239">
        <v>1003</v>
      </c>
      <c r="G58" s="288" t="s">
        <v>34</v>
      </c>
      <c r="H58" s="294">
        <v>399</v>
      </c>
      <c r="I58" s="294">
        <v>79</v>
      </c>
      <c r="J58" s="294">
        <v>57</v>
      </c>
      <c r="K58" s="294">
        <v>30</v>
      </c>
      <c r="L58" s="294">
        <v>1</v>
      </c>
      <c r="M58" s="294">
        <v>13</v>
      </c>
      <c r="N58" s="294">
        <v>75</v>
      </c>
      <c r="O58" s="294">
        <v>2</v>
      </c>
      <c r="P58" s="294">
        <v>1</v>
      </c>
      <c r="Q58" s="294">
        <v>0</v>
      </c>
      <c r="R58" s="294">
        <v>18</v>
      </c>
      <c r="S58" s="294">
        <v>0</v>
      </c>
      <c r="T58" s="294">
        <v>0</v>
      </c>
      <c r="U58" s="296">
        <v>14</v>
      </c>
      <c r="V58" s="296">
        <v>0</v>
      </c>
      <c r="W58" s="296"/>
      <c r="X58" s="294"/>
      <c r="Y58" s="294"/>
      <c r="Z58" s="294"/>
      <c r="AA58" s="294"/>
      <c r="AB58" s="294"/>
      <c r="AC58" s="294">
        <v>0</v>
      </c>
      <c r="AD58" s="294">
        <v>9</v>
      </c>
      <c r="AE58" s="294">
        <f t="shared" ref="AE58:AE61" si="27">SUM(I58:AD58)</f>
        <v>299</v>
      </c>
    </row>
    <row r="59" spans="1:31" s="286" customFormat="1" ht="16.5" customHeight="1">
      <c r="A59" s="287">
        <v>3</v>
      </c>
      <c r="B59" s="288">
        <v>22</v>
      </c>
      <c r="C59" s="237">
        <v>178</v>
      </c>
      <c r="D59" s="237" t="s">
        <v>421</v>
      </c>
      <c r="E59" s="237" t="s">
        <v>421</v>
      </c>
      <c r="F59" s="240">
        <v>1004</v>
      </c>
      <c r="G59" s="288" t="s">
        <v>33</v>
      </c>
      <c r="H59" s="294">
        <v>432</v>
      </c>
      <c r="I59" s="294">
        <v>64</v>
      </c>
      <c r="J59" s="294">
        <v>90</v>
      </c>
      <c r="K59" s="294">
        <v>30</v>
      </c>
      <c r="L59" s="294">
        <v>0</v>
      </c>
      <c r="M59" s="294">
        <v>14</v>
      </c>
      <c r="N59" s="294">
        <v>81</v>
      </c>
      <c r="O59" s="294">
        <v>0</v>
      </c>
      <c r="P59" s="294">
        <v>1</v>
      </c>
      <c r="Q59" s="294">
        <v>0</v>
      </c>
      <c r="R59" s="294">
        <v>15</v>
      </c>
      <c r="S59" s="294">
        <v>0</v>
      </c>
      <c r="T59" s="294">
        <v>0</v>
      </c>
      <c r="U59" s="296">
        <v>11</v>
      </c>
      <c r="V59" s="296">
        <v>3</v>
      </c>
      <c r="W59" s="296"/>
      <c r="X59" s="294"/>
      <c r="Y59" s="294"/>
      <c r="Z59" s="294"/>
      <c r="AA59" s="294"/>
      <c r="AB59" s="294"/>
      <c r="AC59" s="294">
        <v>0</v>
      </c>
      <c r="AD59" s="294">
        <v>13</v>
      </c>
      <c r="AE59" s="294">
        <f t="shared" si="27"/>
        <v>322</v>
      </c>
    </row>
    <row r="60" spans="1:31" s="286" customFormat="1" ht="16.5" customHeight="1">
      <c r="A60" s="287">
        <v>4</v>
      </c>
      <c r="B60" s="288">
        <v>22</v>
      </c>
      <c r="C60" s="237">
        <v>178</v>
      </c>
      <c r="D60" s="237" t="s">
        <v>421</v>
      </c>
      <c r="E60" s="237" t="s">
        <v>421</v>
      </c>
      <c r="F60" s="240">
        <v>1004</v>
      </c>
      <c r="G60" s="288" t="s">
        <v>34</v>
      </c>
      <c r="H60" s="294">
        <v>431</v>
      </c>
      <c r="I60" s="294">
        <v>60</v>
      </c>
      <c r="J60" s="294">
        <v>100</v>
      </c>
      <c r="K60" s="294">
        <v>34</v>
      </c>
      <c r="L60" s="294">
        <v>4</v>
      </c>
      <c r="M60" s="294">
        <v>11</v>
      </c>
      <c r="N60" s="294">
        <v>75</v>
      </c>
      <c r="O60" s="294">
        <v>0</v>
      </c>
      <c r="P60" s="294">
        <v>1</v>
      </c>
      <c r="Q60" s="294">
        <v>0</v>
      </c>
      <c r="R60" s="294">
        <v>6</v>
      </c>
      <c r="S60" s="294">
        <v>0</v>
      </c>
      <c r="T60" s="294">
        <v>0</v>
      </c>
      <c r="U60" s="296">
        <v>7</v>
      </c>
      <c r="V60" s="296">
        <v>0</v>
      </c>
      <c r="W60" s="296"/>
      <c r="X60" s="294"/>
      <c r="Y60" s="294"/>
      <c r="Z60" s="294"/>
      <c r="AA60" s="294"/>
      <c r="AB60" s="294"/>
      <c r="AC60" s="294">
        <v>0</v>
      </c>
      <c r="AD60" s="294">
        <v>16</v>
      </c>
      <c r="AE60" s="294">
        <f t="shared" si="27"/>
        <v>314</v>
      </c>
    </row>
    <row r="61" spans="1:31" s="286" customFormat="1" ht="16.5" customHeight="1">
      <c r="A61" s="287">
        <v>5</v>
      </c>
      <c r="B61" s="288">
        <v>22</v>
      </c>
      <c r="C61" s="242">
        <v>178</v>
      </c>
      <c r="D61" s="242" t="s">
        <v>421</v>
      </c>
      <c r="E61" s="242" t="s">
        <v>421</v>
      </c>
      <c r="F61" s="244">
        <v>1004</v>
      </c>
      <c r="G61" s="288" t="s">
        <v>81</v>
      </c>
      <c r="H61" s="294">
        <v>335</v>
      </c>
      <c r="I61" s="294">
        <v>10</v>
      </c>
      <c r="J61" s="294">
        <v>133</v>
      </c>
      <c r="K61" s="294">
        <v>3</v>
      </c>
      <c r="L61" s="294">
        <v>0</v>
      </c>
      <c r="M61" s="294">
        <v>7</v>
      </c>
      <c r="N61" s="294">
        <v>99</v>
      </c>
      <c r="O61" s="294">
        <v>1</v>
      </c>
      <c r="P61" s="294">
        <v>0</v>
      </c>
      <c r="Q61" s="294">
        <v>0</v>
      </c>
      <c r="R61" s="294">
        <v>4</v>
      </c>
      <c r="S61" s="294">
        <v>0</v>
      </c>
      <c r="T61" s="294">
        <v>0</v>
      </c>
      <c r="U61" s="296">
        <v>0</v>
      </c>
      <c r="V61" s="296">
        <v>1</v>
      </c>
      <c r="W61" s="296"/>
      <c r="X61" s="294"/>
      <c r="Y61" s="294"/>
      <c r="Z61" s="294"/>
      <c r="AA61" s="294"/>
      <c r="AB61" s="294"/>
      <c r="AC61" s="294">
        <v>0</v>
      </c>
      <c r="AD61" s="294">
        <v>15</v>
      </c>
      <c r="AE61" s="294">
        <f t="shared" si="27"/>
        <v>273</v>
      </c>
    </row>
    <row r="62" spans="1:31" s="219" customFormat="1" ht="16.5">
      <c r="C62" s="228" t="s">
        <v>65</v>
      </c>
      <c r="D62" s="764" t="s">
        <v>66</v>
      </c>
      <c r="E62" s="765"/>
      <c r="F62" s="410"/>
      <c r="G62" s="410"/>
      <c r="H62" s="229">
        <f t="shared" ref="H62:AE62" si="28">SUM(H57:H61)</f>
        <v>1996</v>
      </c>
      <c r="I62" s="229">
        <f t="shared" si="28"/>
        <v>278</v>
      </c>
      <c r="J62" s="229">
        <f t="shared" si="28"/>
        <v>456</v>
      </c>
      <c r="K62" s="229">
        <f t="shared" si="28"/>
        <v>115</v>
      </c>
      <c r="L62" s="229">
        <f t="shared" si="28"/>
        <v>7</v>
      </c>
      <c r="M62" s="229">
        <f t="shared" si="28"/>
        <v>63</v>
      </c>
      <c r="N62" s="229">
        <f t="shared" si="28"/>
        <v>412</v>
      </c>
      <c r="O62" s="229">
        <f t="shared" si="28"/>
        <v>4</v>
      </c>
      <c r="P62" s="229">
        <f t="shared" si="28"/>
        <v>3</v>
      </c>
      <c r="Q62" s="229">
        <f t="shared" si="28"/>
        <v>0</v>
      </c>
      <c r="R62" s="229">
        <f t="shared" si="28"/>
        <v>53</v>
      </c>
      <c r="S62" s="229">
        <f t="shared" si="28"/>
        <v>0</v>
      </c>
      <c r="T62" s="229">
        <f t="shared" si="28"/>
        <v>0</v>
      </c>
      <c r="U62" s="229">
        <f t="shared" si="28"/>
        <v>58</v>
      </c>
      <c r="V62" s="229">
        <f t="shared" si="28"/>
        <v>6</v>
      </c>
      <c r="W62" s="229">
        <f t="shared" si="28"/>
        <v>0</v>
      </c>
      <c r="X62" s="229">
        <f t="shared" si="28"/>
        <v>0</v>
      </c>
      <c r="Y62" s="229">
        <f t="shared" si="28"/>
        <v>0</v>
      </c>
      <c r="Z62" s="229">
        <f t="shared" si="28"/>
        <v>0</v>
      </c>
      <c r="AA62" s="229">
        <f t="shared" si="28"/>
        <v>0</v>
      </c>
      <c r="AB62" s="229">
        <f t="shared" si="28"/>
        <v>0</v>
      </c>
      <c r="AC62" s="229">
        <f t="shared" si="28"/>
        <v>0</v>
      </c>
      <c r="AD62" s="229">
        <f t="shared" si="28"/>
        <v>59</v>
      </c>
      <c r="AE62" s="229">
        <f t="shared" si="28"/>
        <v>1514</v>
      </c>
    </row>
    <row r="63" spans="1:31" s="219" customFormat="1" ht="16.5">
      <c r="F63" s="230"/>
      <c r="G63" s="230"/>
      <c r="U63" s="219">
        <f>U62/2</f>
        <v>29</v>
      </c>
      <c r="V63" s="219">
        <f>V62/2</f>
        <v>3</v>
      </c>
    </row>
    <row r="64" spans="1:31" s="219" customFormat="1" ht="16.5" customHeight="1">
      <c r="C64" s="228" t="s">
        <v>67</v>
      </c>
      <c r="D64" s="757" t="s">
        <v>68</v>
      </c>
      <c r="E64" s="758"/>
      <c r="F64" s="758"/>
      <c r="G64" s="759"/>
      <c r="H64" s="231" t="s">
        <v>8</v>
      </c>
      <c r="I64" s="207" t="s">
        <v>9</v>
      </c>
      <c r="J64" s="207" t="s">
        <v>10</v>
      </c>
      <c r="K64" s="207" t="s">
        <v>11</v>
      </c>
      <c r="L64" s="207" t="s">
        <v>12</v>
      </c>
      <c r="M64" s="207" t="s">
        <v>13</v>
      </c>
      <c r="N64" s="207" t="s">
        <v>14</v>
      </c>
      <c r="O64" s="207" t="s">
        <v>15</v>
      </c>
      <c r="P64" s="207" t="s">
        <v>16</v>
      </c>
      <c r="Q64" s="207" t="s">
        <v>17</v>
      </c>
      <c r="R64" s="207" t="s">
        <v>18</v>
      </c>
      <c r="S64" s="207" t="s">
        <v>19</v>
      </c>
      <c r="T64" s="207" t="s">
        <v>20</v>
      </c>
      <c r="U64" s="207" t="s">
        <v>24</v>
      </c>
      <c r="V64" s="207" t="s">
        <v>25</v>
      </c>
      <c r="W64" s="207" t="s">
        <v>26</v>
      </c>
      <c r="X64" s="207" t="s">
        <v>27</v>
      </c>
      <c r="Y64" s="207" t="s">
        <v>28</v>
      </c>
      <c r="Z64" s="207" t="s">
        <v>29</v>
      </c>
      <c r="AA64" s="207" t="s">
        <v>30</v>
      </c>
      <c r="AB64" s="207" t="s">
        <v>31</v>
      </c>
    </row>
    <row r="65" spans="1:31" s="219" customFormat="1" ht="16.5">
      <c r="D65" s="760"/>
      <c r="E65" s="761"/>
      <c r="F65" s="761"/>
      <c r="G65" s="762"/>
      <c r="H65" s="226">
        <f>H62</f>
        <v>1996</v>
      </c>
      <c r="I65" s="226">
        <f>I62+29</f>
        <v>307</v>
      </c>
      <c r="J65" s="226">
        <f>J62+3</f>
        <v>459</v>
      </c>
      <c r="K65" s="226">
        <f>K62+29</f>
        <v>144</v>
      </c>
      <c r="L65" s="226">
        <f>L62+3</f>
        <v>10</v>
      </c>
      <c r="M65" s="226">
        <f t="shared" ref="M65:T65" si="29">M62</f>
        <v>63</v>
      </c>
      <c r="N65" s="226">
        <f t="shared" si="29"/>
        <v>412</v>
      </c>
      <c r="O65" s="226">
        <f t="shared" si="29"/>
        <v>4</v>
      </c>
      <c r="P65" s="226">
        <f t="shared" si="29"/>
        <v>3</v>
      </c>
      <c r="Q65" s="226">
        <f t="shared" si="29"/>
        <v>0</v>
      </c>
      <c r="R65" s="226">
        <f t="shared" si="29"/>
        <v>53</v>
      </c>
      <c r="S65" s="226">
        <f t="shared" si="29"/>
        <v>0</v>
      </c>
      <c r="T65" s="226">
        <f t="shared" si="29"/>
        <v>0</v>
      </c>
      <c r="U65" s="226">
        <f>X62</f>
        <v>0</v>
      </c>
      <c r="V65" s="226">
        <f t="shared" ref="V65" si="30">Y62</f>
        <v>0</v>
      </c>
      <c r="W65" s="226">
        <f t="shared" ref="W65" si="31">Z62</f>
        <v>0</v>
      </c>
      <c r="X65" s="226">
        <f t="shared" ref="X65" si="32">AA62</f>
        <v>0</v>
      </c>
      <c r="Y65" s="226">
        <f t="shared" ref="Y65" si="33">AB62</f>
        <v>0</v>
      </c>
      <c r="Z65" s="226">
        <f>AC62</f>
        <v>0</v>
      </c>
      <c r="AA65" s="226">
        <f>AD62</f>
        <v>59</v>
      </c>
      <c r="AB65" s="226">
        <f>SUM(I65:AA65)</f>
        <v>1514</v>
      </c>
    </row>
    <row r="66" spans="1:31" s="219" customFormat="1" ht="16.5">
      <c r="F66" s="230"/>
      <c r="G66" s="230"/>
    </row>
    <row r="67" spans="1:31" s="219" customFormat="1" ht="30.75" customHeight="1">
      <c r="C67" s="228" t="s">
        <v>69</v>
      </c>
      <c r="D67" s="763" t="s">
        <v>70</v>
      </c>
      <c r="E67" s="763"/>
      <c r="F67" s="763"/>
      <c r="G67" s="763"/>
      <c r="H67" s="231" t="s">
        <v>8</v>
      </c>
      <c r="I67" s="754" t="s">
        <v>71</v>
      </c>
      <c r="J67" s="754"/>
      <c r="K67" s="754" t="s">
        <v>72</v>
      </c>
      <c r="L67" s="754"/>
      <c r="M67" s="207" t="s">
        <v>13</v>
      </c>
      <c r="N67" s="207" t="s">
        <v>14</v>
      </c>
      <c r="O67" s="207" t="s">
        <v>15</v>
      </c>
      <c r="P67" s="207" t="s">
        <v>16</v>
      </c>
      <c r="Q67" s="207" t="s">
        <v>17</v>
      </c>
      <c r="R67" s="207" t="s">
        <v>18</v>
      </c>
      <c r="S67" s="207" t="s">
        <v>19</v>
      </c>
      <c r="T67" s="207" t="s">
        <v>20</v>
      </c>
      <c r="U67" s="207" t="s">
        <v>24</v>
      </c>
      <c r="V67" s="207" t="s">
        <v>25</v>
      </c>
      <c r="W67" s="207" t="s">
        <v>26</v>
      </c>
      <c r="X67" s="207" t="s">
        <v>27</v>
      </c>
      <c r="Y67" s="207" t="s">
        <v>28</v>
      </c>
      <c r="Z67" s="207" t="s">
        <v>29</v>
      </c>
      <c r="AA67" s="207" t="s">
        <v>30</v>
      </c>
      <c r="AB67" s="207" t="s">
        <v>31</v>
      </c>
    </row>
    <row r="68" spans="1:31" s="219" customFormat="1" ht="16.5">
      <c r="D68" s="763"/>
      <c r="E68" s="763"/>
      <c r="F68" s="763"/>
      <c r="G68" s="763"/>
      <c r="H68" s="226">
        <f>H62</f>
        <v>1996</v>
      </c>
      <c r="I68" s="755">
        <f>I65+K65</f>
        <v>451</v>
      </c>
      <c r="J68" s="755"/>
      <c r="K68" s="755">
        <f>J65+L65</f>
        <v>469</v>
      </c>
      <c r="L68" s="755"/>
      <c r="M68" s="226">
        <f>M65</f>
        <v>63</v>
      </c>
      <c r="N68" s="226">
        <f t="shared" ref="N68:R68" si="34">N65</f>
        <v>412</v>
      </c>
      <c r="O68" s="226">
        <f t="shared" si="34"/>
        <v>4</v>
      </c>
      <c r="P68" s="226">
        <f t="shared" si="34"/>
        <v>3</v>
      </c>
      <c r="Q68" s="226" t="s">
        <v>799</v>
      </c>
      <c r="R68" s="226">
        <f t="shared" si="34"/>
        <v>53</v>
      </c>
      <c r="S68" s="226" t="s">
        <v>799</v>
      </c>
      <c r="T68" s="226" t="s">
        <v>799</v>
      </c>
      <c r="U68" s="226" t="s">
        <v>799</v>
      </c>
      <c r="V68" s="226" t="s">
        <v>799</v>
      </c>
      <c r="W68" s="226" t="s">
        <v>799</v>
      </c>
      <c r="X68" s="226" t="s">
        <v>799</v>
      </c>
      <c r="Y68" s="226" t="s">
        <v>799</v>
      </c>
      <c r="Z68" s="226">
        <v>0</v>
      </c>
      <c r="AA68" s="226">
        <f>AA65</f>
        <v>59</v>
      </c>
      <c r="AB68" s="226">
        <f>SUM(I68:AA68)</f>
        <v>1514</v>
      </c>
    </row>
    <row r="69" spans="1:31" s="283" customFormat="1"/>
    <row r="70" spans="1:31" s="283" customFormat="1"/>
    <row r="71" spans="1:31" s="283" customFormat="1">
      <c r="A71" s="291"/>
      <c r="B71" s="291"/>
      <c r="C71" s="291"/>
      <c r="D71" s="291"/>
      <c r="E71" s="291"/>
      <c r="F71" s="291"/>
      <c r="G71" s="291"/>
      <c r="H71" s="291"/>
    </row>
    <row r="72" spans="1:31" s="210" customFormat="1" ht="16.5" customHeight="1">
      <c r="A72" s="211">
        <v>24</v>
      </c>
      <c r="B72" s="212">
        <v>22</v>
      </c>
      <c r="C72" s="236">
        <v>184</v>
      </c>
      <c r="D72" s="237" t="s">
        <v>422</v>
      </c>
      <c r="E72" s="237" t="s">
        <v>423</v>
      </c>
      <c r="F72" s="250">
        <v>1099</v>
      </c>
      <c r="G72" s="251" t="s">
        <v>33</v>
      </c>
      <c r="H72" s="212">
        <v>690</v>
      </c>
      <c r="I72" s="216">
        <v>3</v>
      </c>
      <c r="J72" s="216">
        <v>104</v>
      </c>
      <c r="K72" s="216">
        <v>161</v>
      </c>
      <c r="L72" s="216">
        <v>7</v>
      </c>
      <c r="M72" s="216">
        <v>3</v>
      </c>
      <c r="N72" s="216">
        <v>114</v>
      </c>
      <c r="O72" s="216">
        <v>41</v>
      </c>
      <c r="P72" s="216">
        <v>0</v>
      </c>
      <c r="Q72" s="216">
        <v>5</v>
      </c>
      <c r="R72" s="216">
        <v>25</v>
      </c>
      <c r="S72" s="216"/>
      <c r="T72" s="216"/>
      <c r="U72" s="218">
        <v>2</v>
      </c>
      <c r="V72" s="218">
        <v>2</v>
      </c>
      <c r="W72" s="218"/>
      <c r="X72" s="216"/>
      <c r="Y72" s="216"/>
      <c r="Z72" s="216"/>
      <c r="AA72" s="216"/>
      <c r="AB72" s="216"/>
      <c r="AC72" s="216">
        <v>0</v>
      </c>
      <c r="AD72" s="216">
        <v>8</v>
      </c>
      <c r="AE72" s="216">
        <f t="shared" ref="AE72" si="35">SUM(I72:AD72)</f>
        <v>475</v>
      </c>
    </row>
    <row r="73" spans="1:31" s="210" customFormat="1" ht="16.5" customHeight="1">
      <c r="A73" s="211">
        <v>25</v>
      </c>
      <c r="B73" s="212">
        <v>22</v>
      </c>
      <c r="C73" s="236">
        <v>184</v>
      </c>
      <c r="D73" s="247" t="s">
        <v>422</v>
      </c>
      <c r="E73" s="247" t="s">
        <v>423</v>
      </c>
      <c r="F73" s="258">
        <v>1099</v>
      </c>
      <c r="G73" s="259" t="s">
        <v>34</v>
      </c>
      <c r="H73" s="212">
        <v>690</v>
      </c>
      <c r="I73" s="216">
        <v>2</v>
      </c>
      <c r="J73" s="216">
        <v>118</v>
      </c>
      <c r="K73" s="216">
        <v>169</v>
      </c>
      <c r="L73" s="216">
        <v>2</v>
      </c>
      <c r="M73" s="216">
        <v>1</v>
      </c>
      <c r="N73" s="216">
        <v>106</v>
      </c>
      <c r="O73" s="216">
        <v>17</v>
      </c>
      <c r="P73" s="216">
        <v>0</v>
      </c>
      <c r="Q73" s="216">
        <v>4</v>
      </c>
      <c r="R73" s="216">
        <v>21</v>
      </c>
      <c r="S73" s="216"/>
      <c r="T73" s="216"/>
      <c r="U73" s="218">
        <v>1</v>
      </c>
      <c r="V73" s="218">
        <v>2</v>
      </c>
      <c r="W73" s="218"/>
      <c r="X73" s="216"/>
      <c r="Y73" s="216"/>
      <c r="Z73" s="216"/>
      <c r="AA73" s="216"/>
      <c r="AB73" s="216"/>
      <c r="AC73" s="216">
        <v>0</v>
      </c>
      <c r="AD73" s="216">
        <v>5</v>
      </c>
      <c r="AE73" s="216">
        <f>SUM(I73:AD73)</f>
        <v>448</v>
      </c>
    </row>
    <row r="74" spans="1:31" s="210" customFormat="1" ht="16.5" customHeight="1">
      <c r="A74" s="211">
        <v>26</v>
      </c>
      <c r="B74" s="212">
        <v>22</v>
      </c>
      <c r="C74" s="236">
        <v>184</v>
      </c>
      <c r="D74" s="237" t="s">
        <v>422</v>
      </c>
      <c r="E74" s="237" t="s">
        <v>423</v>
      </c>
      <c r="F74" s="256">
        <v>1100</v>
      </c>
      <c r="G74" s="252" t="s">
        <v>33</v>
      </c>
      <c r="H74" s="212">
        <v>585</v>
      </c>
      <c r="I74" s="216">
        <v>2</v>
      </c>
      <c r="J74" s="216">
        <v>97</v>
      </c>
      <c r="K74" s="216">
        <v>149</v>
      </c>
      <c r="L74" s="216">
        <v>3</v>
      </c>
      <c r="M74" s="216">
        <v>1</v>
      </c>
      <c r="N74" s="216">
        <v>105</v>
      </c>
      <c r="O74" s="216">
        <v>9</v>
      </c>
      <c r="P74" s="216"/>
      <c r="Q74" s="216">
        <v>6</v>
      </c>
      <c r="R74" s="216">
        <v>20</v>
      </c>
      <c r="S74" s="216"/>
      <c r="T74" s="216"/>
      <c r="U74" s="218">
        <v>3</v>
      </c>
      <c r="V74" s="218">
        <v>4</v>
      </c>
      <c r="W74" s="218"/>
      <c r="X74" s="216"/>
      <c r="Y74" s="216"/>
      <c r="Z74" s="216"/>
      <c r="AA74" s="216"/>
      <c r="AB74" s="216"/>
      <c r="AC74" s="216">
        <v>0</v>
      </c>
      <c r="AD74" s="216">
        <v>8</v>
      </c>
      <c r="AE74" s="216">
        <f t="shared" ref="AE74:AE75" si="36">SUM(I74:AD74)</f>
        <v>407</v>
      </c>
    </row>
    <row r="75" spans="1:31" s="210" customFormat="1" ht="16.5" customHeight="1">
      <c r="A75" s="211">
        <v>27</v>
      </c>
      <c r="B75" s="212">
        <v>22</v>
      </c>
      <c r="C75" s="236">
        <v>184</v>
      </c>
      <c r="D75" s="237" t="s">
        <v>422</v>
      </c>
      <c r="E75" s="237" t="s">
        <v>423</v>
      </c>
      <c r="F75" s="250">
        <v>1100</v>
      </c>
      <c r="G75" s="252" t="s">
        <v>34</v>
      </c>
      <c r="H75" s="212">
        <v>585</v>
      </c>
      <c r="I75" s="216">
        <v>2</v>
      </c>
      <c r="J75" s="216">
        <v>111</v>
      </c>
      <c r="K75" s="216">
        <v>139</v>
      </c>
      <c r="L75" s="216">
        <v>0</v>
      </c>
      <c r="M75" s="216">
        <v>2</v>
      </c>
      <c r="N75" s="216">
        <v>89</v>
      </c>
      <c r="O75" s="216">
        <v>31</v>
      </c>
      <c r="P75" s="216">
        <v>0</v>
      </c>
      <c r="Q75" s="216">
        <v>2</v>
      </c>
      <c r="R75" s="216">
        <v>12</v>
      </c>
      <c r="S75" s="216"/>
      <c r="T75" s="216"/>
      <c r="U75" s="218">
        <v>1</v>
      </c>
      <c r="V75" s="218">
        <v>0</v>
      </c>
      <c r="W75" s="218"/>
      <c r="X75" s="216"/>
      <c r="Y75" s="216"/>
      <c r="Z75" s="216"/>
      <c r="AA75" s="216"/>
      <c r="AB75" s="216"/>
      <c r="AC75" s="216">
        <v>0</v>
      </c>
      <c r="AD75" s="216">
        <v>4</v>
      </c>
      <c r="AE75" s="216">
        <f t="shared" si="36"/>
        <v>393</v>
      </c>
    </row>
    <row r="76" spans="1:31" s="210" customFormat="1" ht="16.5" customHeight="1">
      <c r="A76" s="211">
        <v>28</v>
      </c>
      <c r="B76" s="212">
        <v>22</v>
      </c>
      <c r="C76" s="236">
        <v>184</v>
      </c>
      <c r="D76" s="237" t="s">
        <v>422</v>
      </c>
      <c r="E76" s="237" t="s">
        <v>423</v>
      </c>
      <c r="F76" s="250">
        <v>1100</v>
      </c>
      <c r="G76" s="251" t="s">
        <v>35</v>
      </c>
      <c r="H76" s="212">
        <v>584</v>
      </c>
      <c r="I76" s="216">
        <v>2</v>
      </c>
      <c r="J76" s="216">
        <v>106</v>
      </c>
      <c r="K76" s="216">
        <v>143</v>
      </c>
      <c r="L76" s="216">
        <v>6</v>
      </c>
      <c r="M76" s="216">
        <v>4</v>
      </c>
      <c r="N76" s="216">
        <v>97</v>
      </c>
      <c r="O76" s="216">
        <v>16</v>
      </c>
      <c r="P76" s="216"/>
      <c r="Q76" s="216">
        <v>6</v>
      </c>
      <c r="R76" s="216">
        <v>24</v>
      </c>
      <c r="S76" s="216"/>
      <c r="T76" s="216"/>
      <c r="U76" s="218">
        <v>0</v>
      </c>
      <c r="V76" s="218">
        <v>3</v>
      </c>
      <c r="W76" s="218"/>
      <c r="X76" s="216"/>
      <c r="Y76" s="216"/>
      <c r="Z76" s="216"/>
      <c r="AA76" s="216"/>
      <c r="AB76" s="216"/>
      <c r="AC76" s="216">
        <v>0</v>
      </c>
      <c r="AD76" s="216">
        <v>11</v>
      </c>
      <c r="AE76" s="216">
        <f>SUM(I76:AD76)</f>
        <v>418</v>
      </c>
    </row>
    <row r="77" spans="1:31" s="210" customFormat="1" ht="16.5" customHeight="1">
      <c r="A77" s="211">
        <v>29</v>
      </c>
      <c r="B77" s="212">
        <v>22</v>
      </c>
      <c r="C77" s="236">
        <v>184</v>
      </c>
      <c r="D77" s="237" t="s">
        <v>424</v>
      </c>
      <c r="E77" s="237" t="s">
        <v>425</v>
      </c>
      <c r="F77" s="250">
        <v>1101</v>
      </c>
      <c r="G77" s="252" t="s">
        <v>33</v>
      </c>
      <c r="H77" s="212">
        <v>418</v>
      </c>
      <c r="I77" s="216">
        <v>2</v>
      </c>
      <c r="J77" s="216">
        <v>93</v>
      </c>
      <c r="K77" s="216">
        <v>75</v>
      </c>
      <c r="L77" s="216">
        <v>2</v>
      </c>
      <c r="M77" s="216">
        <v>3</v>
      </c>
      <c r="N77" s="216">
        <v>99</v>
      </c>
      <c r="O77" s="216">
        <v>3</v>
      </c>
      <c r="P77" s="216"/>
      <c r="Q77" s="216">
        <v>13</v>
      </c>
      <c r="R77" s="216">
        <v>4</v>
      </c>
      <c r="S77" s="216"/>
      <c r="T77" s="216"/>
      <c r="U77" s="218">
        <v>1</v>
      </c>
      <c r="V77" s="218">
        <v>1</v>
      </c>
      <c r="W77" s="218"/>
      <c r="X77" s="216"/>
      <c r="Y77" s="216"/>
      <c r="Z77" s="216"/>
      <c r="AA77" s="216"/>
      <c r="AB77" s="216"/>
      <c r="AC77" s="216">
        <v>0</v>
      </c>
      <c r="AD77" s="216">
        <v>12</v>
      </c>
      <c r="AE77" s="216">
        <f t="shared" ref="AE77:AE93" si="37">SUM(I77:AD77)</f>
        <v>308</v>
      </c>
    </row>
    <row r="78" spans="1:31" s="210" customFormat="1" ht="16.5" customHeight="1">
      <c r="A78" s="211">
        <v>30</v>
      </c>
      <c r="B78" s="212">
        <v>22</v>
      </c>
      <c r="C78" s="236">
        <v>184</v>
      </c>
      <c r="D78" s="237" t="s">
        <v>422</v>
      </c>
      <c r="E78" s="237" t="s">
        <v>425</v>
      </c>
      <c r="F78" s="250">
        <v>1101</v>
      </c>
      <c r="G78" s="251" t="s">
        <v>34</v>
      </c>
      <c r="H78" s="212">
        <v>417</v>
      </c>
      <c r="I78" s="216">
        <v>1</v>
      </c>
      <c r="J78" s="216">
        <v>94</v>
      </c>
      <c r="K78" s="216">
        <v>76</v>
      </c>
      <c r="L78" s="216">
        <v>1</v>
      </c>
      <c r="M78" s="216">
        <v>1</v>
      </c>
      <c r="N78" s="216">
        <v>103</v>
      </c>
      <c r="O78" s="216">
        <v>5</v>
      </c>
      <c r="P78" s="216"/>
      <c r="Q78" s="216">
        <v>5</v>
      </c>
      <c r="R78" s="216">
        <v>1</v>
      </c>
      <c r="S78" s="216"/>
      <c r="T78" s="216"/>
      <c r="U78" s="218">
        <v>0</v>
      </c>
      <c r="V78" s="218">
        <v>0</v>
      </c>
      <c r="W78" s="218"/>
      <c r="X78" s="216"/>
      <c r="Y78" s="216"/>
      <c r="Z78" s="216"/>
      <c r="AA78" s="216"/>
      <c r="AB78" s="216"/>
      <c r="AC78" s="216">
        <v>0</v>
      </c>
      <c r="AD78" s="216">
        <v>15</v>
      </c>
      <c r="AE78" s="216">
        <f t="shared" si="37"/>
        <v>302</v>
      </c>
    </row>
    <row r="79" spans="1:31" s="210" customFormat="1" ht="16.5" customHeight="1">
      <c r="A79" s="211">
        <v>31</v>
      </c>
      <c r="B79" s="212">
        <v>22</v>
      </c>
      <c r="C79" s="236">
        <v>184</v>
      </c>
      <c r="D79" s="237" t="s">
        <v>422</v>
      </c>
      <c r="E79" s="237" t="s">
        <v>426</v>
      </c>
      <c r="F79" s="250">
        <v>1102</v>
      </c>
      <c r="G79" s="252" t="s">
        <v>33</v>
      </c>
      <c r="H79" s="212">
        <v>531</v>
      </c>
      <c r="I79" s="216">
        <v>1</v>
      </c>
      <c r="J79" s="216">
        <v>62</v>
      </c>
      <c r="K79" s="216">
        <v>44</v>
      </c>
      <c r="L79" s="216">
        <v>5</v>
      </c>
      <c r="M79" s="216">
        <v>1</v>
      </c>
      <c r="N79" s="216">
        <v>169</v>
      </c>
      <c r="O79" s="216">
        <v>26</v>
      </c>
      <c r="P79" s="216"/>
      <c r="Q79" s="216">
        <v>13</v>
      </c>
      <c r="R79" s="216">
        <v>20</v>
      </c>
      <c r="S79" s="216"/>
      <c r="T79" s="216"/>
      <c r="U79" s="218">
        <v>0</v>
      </c>
      <c r="V79" s="218">
        <v>0</v>
      </c>
      <c r="W79" s="218"/>
      <c r="X79" s="216"/>
      <c r="Y79" s="216"/>
      <c r="Z79" s="216"/>
      <c r="AA79" s="216"/>
      <c r="AB79" s="216"/>
      <c r="AC79" s="216">
        <v>0</v>
      </c>
      <c r="AD79" s="216">
        <v>8</v>
      </c>
      <c r="AE79" s="216">
        <f t="shared" si="37"/>
        <v>349</v>
      </c>
    </row>
    <row r="80" spans="1:31" s="210" customFormat="1" ht="16.5" customHeight="1">
      <c r="A80" s="211">
        <v>32</v>
      </c>
      <c r="B80" s="212">
        <v>22</v>
      </c>
      <c r="C80" s="236">
        <v>184</v>
      </c>
      <c r="D80" s="237" t="s">
        <v>422</v>
      </c>
      <c r="E80" s="237" t="s">
        <v>426</v>
      </c>
      <c r="F80" s="250">
        <v>1102</v>
      </c>
      <c r="G80" s="252" t="s">
        <v>34</v>
      </c>
      <c r="H80" s="212">
        <v>531</v>
      </c>
      <c r="I80" s="216">
        <v>0</v>
      </c>
      <c r="J80" s="216">
        <v>76</v>
      </c>
      <c r="K80" s="216">
        <v>43</v>
      </c>
      <c r="L80" s="216">
        <v>3</v>
      </c>
      <c r="M80" s="216">
        <v>2</v>
      </c>
      <c r="N80" s="216">
        <v>166</v>
      </c>
      <c r="O80" s="216">
        <v>35</v>
      </c>
      <c r="P80" s="216"/>
      <c r="Q80" s="216">
        <v>21</v>
      </c>
      <c r="R80" s="216">
        <v>8</v>
      </c>
      <c r="S80" s="216"/>
      <c r="T80" s="216"/>
      <c r="U80" s="218">
        <v>1</v>
      </c>
      <c r="V80" s="218">
        <v>0</v>
      </c>
      <c r="W80" s="218"/>
      <c r="X80" s="216"/>
      <c r="Y80" s="216"/>
      <c r="Z80" s="216"/>
      <c r="AA80" s="216"/>
      <c r="AB80" s="216"/>
      <c r="AC80" s="216">
        <v>0</v>
      </c>
      <c r="AD80" s="216">
        <v>9</v>
      </c>
      <c r="AE80" s="216">
        <f t="shared" si="37"/>
        <v>364</v>
      </c>
    </row>
    <row r="81" spans="1:31" s="210" customFormat="1" ht="16.5" customHeight="1">
      <c r="A81" s="211">
        <v>33</v>
      </c>
      <c r="B81" s="212">
        <v>22</v>
      </c>
      <c r="C81" s="236">
        <v>184</v>
      </c>
      <c r="D81" s="237" t="s">
        <v>422</v>
      </c>
      <c r="E81" s="237" t="s">
        <v>427</v>
      </c>
      <c r="F81" s="256">
        <v>1103</v>
      </c>
      <c r="G81" s="251" t="s">
        <v>33</v>
      </c>
      <c r="H81" s="212">
        <v>548</v>
      </c>
      <c r="I81" s="216">
        <v>2</v>
      </c>
      <c r="J81" s="216">
        <v>135</v>
      </c>
      <c r="K81" s="216">
        <v>79</v>
      </c>
      <c r="L81" s="216">
        <v>2</v>
      </c>
      <c r="M81" s="216">
        <v>2</v>
      </c>
      <c r="N81" s="216">
        <v>72</v>
      </c>
      <c r="O81" s="216">
        <v>40</v>
      </c>
      <c r="P81" s="216"/>
      <c r="Q81" s="216">
        <v>6</v>
      </c>
      <c r="R81" s="216">
        <v>32</v>
      </c>
      <c r="S81" s="216"/>
      <c r="T81" s="216"/>
      <c r="U81" s="218">
        <v>1</v>
      </c>
      <c r="V81" s="218">
        <v>0</v>
      </c>
      <c r="W81" s="218"/>
      <c r="X81" s="216"/>
      <c r="Y81" s="216"/>
      <c r="Z81" s="216"/>
      <c r="AA81" s="216"/>
      <c r="AB81" s="216"/>
      <c r="AC81" s="216">
        <v>0</v>
      </c>
      <c r="AD81" s="216">
        <v>16</v>
      </c>
      <c r="AE81" s="216">
        <f t="shared" si="37"/>
        <v>387</v>
      </c>
    </row>
    <row r="82" spans="1:31" s="210" customFormat="1" ht="16.5" customHeight="1">
      <c r="A82" s="211">
        <v>34</v>
      </c>
      <c r="B82" s="212">
        <v>22</v>
      </c>
      <c r="C82" s="236">
        <v>184</v>
      </c>
      <c r="D82" s="237" t="s">
        <v>422</v>
      </c>
      <c r="E82" s="260" t="s">
        <v>428</v>
      </c>
      <c r="F82" s="250">
        <v>1104</v>
      </c>
      <c r="G82" s="252" t="s">
        <v>33</v>
      </c>
      <c r="H82" s="212">
        <v>439</v>
      </c>
      <c r="I82" s="216">
        <v>0</v>
      </c>
      <c r="J82" s="216">
        <v>81</v>
      </c>
      <c r="K82" s="216">
        <v>39</v>
      </c>
      <c r="L82" s="216">
        <v>3</v>
      </c>
      <c r="M82" s="216">
        <v>4</v>
      </c>
      <c r="N82" s="216">
        <v>114</v>
      </c>
      <c r="O82" s="216">
        <v>29</v>
      </c>
      <c r="P82" s="216"/>
      <c r="Q82" s="216">
        <v>5</v>
      </c>
      <c r="R82" s="216">
        <v>10</v>
      </c>
      <c r="S82" s="216"/>
      <c r="T82" s="216"/>
      <c r="U82" s="218">
        <v>0</v>
      </c>
      <c r="V82" s="218">
        <v>0</v>
      </c>
      <c r="W82" s="218"/>
      <c r="X82" s="216"/>
      <c r="Y82" s="216"/>
      <c r="Z82" s="216"/>
      <c r="AA82" s="216"/>
      <c r="AB82" s="216"/>
      <c r="AC82" s="216">
        <v>0</v>
      </c>
      <c r="AD82" s="216">
        <v>13</v>
      </c>
      <c r="AE82" s="216">
        <f t="shared" si="37"/>
        <v>298</v>
      </c>
    </row>
    <row r="83" spans="1:31" s="210" customFormat="1" ht="16.5" customHeight="1" thickBot="1">
      <c r="A83" s="211">
        <v>35</v>
      </c>
      <c r="B83" s="212">
        <v>22</v>
      </c>
      <c r="C83" s="241">
        <v>184</v>
      </c>
      <c r="D83" s="242" t="s">
        <v>422</v>
      </c>
      <c r="E83" s="261" t="s">
        <v>429</v>
      </c>
      <c r="F83" s="253">
        <v>1105</v>
      </c>
      <c r="G83" s="184" t="s">
        <v>33</v>
      </c>
      <c r="H83" s="212">
        <v>373</v>
      </c>
      <c r="I83" s="216">
        <v>0</v>
      </c>
      <c r="J83" s="216">
        <v>41</v>
      </c>
      <c r="K83" s="216">
        <v>49</v>
      </c>
      <c r="L83" s="216">
        <v>5</v>
      </c>
      <c r="M83" s="216">
        <v>5</v>
      </c>
      <c r="N83" s="216">
        <v>134</v>
      </c>
      <c r="O83" s="216">
        <v>4</v>
      </c>
      <c r="P83" s="216"/>
      <c r="Q83" s="216">
        <v>4</v>
      </c>
      <c r="R83" s="216">
        <v>7</v>
      </c>
      <c r="S83" s="216"/>
      <c r="T83" s="216"/>
      <c r="U83" s="218">
        <v>1</v>
      </c>
      <c r="V83" s="218">
        <v>0</v>
      </c>
      <c r="W83" s="218"/>
      <c r="X83" s="216"/>
      <c r="Y83" s="216"/>
      <c r="Z83" s="216"/>
      <c r="AA83" s="216"/>
      <c r="AB83" s="216"/>
      <c r="AC83" s="216">
        <v>0</v>
      </c>
      <c r="AD83" s="216">
        <v>6</v>
      </c>
      <c r="AE83" s="216">
        <f t="shared" si="37"/>
        <v>256</v>
      </c>
    </row>
    <row r="84" spans="1:31" s="219" customFormat="1" ht="16.5">
      <c r="C84" s="228" t="s">
        <v>65</v>
      </c>
      <c r="D84" s="756" t="s">
        <v>66</v>
      </c>
      <c r="E84" s="756"/>
      <c r="F84" s="317"/>
      <c r="G84" s="317"/>
      <c r="H84" s="229">
        <f>SUM(H72:H83)</f>
        <v>6391</v>
      </c>
      <c r="I84" s="229">
        <f t="shared" ref="I84:AD84" si="38">SUM(I72:I83)</f>
        <v>17</v>
      </c>
      <c r="J84" s="229">
        <f t="shared" si="38"/>
        <v>1118</v>
      </c>
      <c r="K84" s="229">
        <f t="shared" si="38"/>
        <v>1166</v>
      </c>
      <c r="L84" s="229">
        <f t="shared" si="38"/>
        <v>39</v>
      </c>
      <c r="M84" s="229">
        <f t="shared" si="38"/>
        <v>29</v>
      </c>
      <c r="N84" s="229">
        <f t="shared" si="38"/>
        <v>1368</v>
      </c>
      <c r="O84" s="229">
        <f t="shared" si="38"/>
        <v>256</v>
      </c>
      <c r="P84" s="229">
        <f t="shared" si="38"/>
        <v>0</v>
      </c>
      <c r="Q84" s="229">
        <f t="shared" si="38"/>
        <v>90</v>
      </c>
      <c r="R84" s="229">
        <f t="shared" si="38"/>
        <v>184</v>
      </c>
      <c r="S84" s="229">
        <f t="shared" si="38"/>
        <v>0</v>
      </c>
      <c r="T84" s="229">
        <f t="shared" si="38"/>
        <v>0</v>
      </c>
      <c r="U84" s="229">
        <f t="shared" si="38"/>
        <v>11</v>
      </c>
      <c r="V84" s="229">
        <f t="shared" si="38"/>
        <v>12</v>
      </c>
      <c r="W84" s="229">
        <f t="shared" si="38"/>
        <v>0</v>
      </c>
      <c r="X84" s="229">
        <f t="shared" si="38"/>
        <v>0</v>
      </c>
      <c r="Y84" s="229">
        <f t="shared" si="38"/>
        <v>0</v>
      </c>
      <c r="Z84" s="229">
        <f t="shared" si="38"/>
        <v>0</v>
      </c>
      <c r="AA84" s="229">
        <f t="shared" si="38"/>
        <v>0</v>
      </c>
      <c r="AB84" s="229">
        <f t="shared" si="38"/>
        <v>0</v>
      </c>
      <c r="AC84" s="229">
        <f t="shared" si="38"/>
        <v>0</v>
      </c>
      <c r="AD84" s="229">
        <f t="shared" si="38"/>
        <v>115</v>
      </c>
      <c r="AE84" s="229">
        <f>SUM(AE72:AE83)</f>
        <v>4405</v>
      </c>
    </row>
    <row r="85" spans="1:31" s="219" customFormat="1" ht="16.5">
      <c r="F85" s="230"/>
      <c r="G85" s="230"/>
      <c r="U85" s="219">
        <f>U84/2</f>
        <v>5.5</v>
      </c>
      <c r="V85" s="219">
        <f>V84/2</f>
        <v>6</v>
      </c>
    </row>
    <row r="86" spans="1:31" s="219" customFormat="1" ht="16.5">
      <c r="C86" s="228" t="s">
        <v>67</v>
      </c>
      <c r="D86" s="757" t="s">
        <v>68</v>
      </c>
      <c r="E86" s="758"/>
      <c r="F86" s="758"/>
      <c r="G86" s="759"/>
      <c r="H86" s="231" t="s">
        <v>8</v>
      </c>
      <c r="I86" s="207" t="s">
        <v>9</v>
      </c>
      <c r="J86" s="207" t="s">
        <v>10</v>
      </c>
      <c r="K86" s="207" t="s">
        <v>11</v>
      </c>
      <c r="L86" s="207" t="s">
        <v>12</v>
      </c>
      <c r="M86" s="207" t="s">
        <v>13</v>
      </c>
      <c r="N86" s="207" t="s">
        <v>14</v>
      </c>
      <c r="O86" s="207" t="s">
        <v>15</v>
      </c>
      <c r="P86" s="207" t="s">
        <v>16</v>
      </c>
      <c r="Q86" s="207" t="s">
        <v>17</v>
      </c>
      <c r="R86" s="207" t="s">
        <v>18</v>
      </c>
      <c r="S86" s="207" t="s">
        <v>19</v>
      </c>
      <c r="T86" s="207" t="s">
        <v>20</v>
      </c>
      <c r="U86" s="207" t="s">
        <v>24</v>
      </c>
      <c r="V86" s="207" t="s">
        <v>25</v>
      </c>
      <c r="W86" s="207" t="s">
        <v>26</v>
      </c>
      <c r="X86" s="207" t="s">
        <v>27</v>
      </c>
      <c r="Y86" s="207" t="s">
        <v>28</v>
      </c>
      <c r="Z86" s="207" t="s">
        <v>29</v>
      </c>
      <c r="AA86" s="207" t="s">
        <v>30</v>
      </c>
      <c r="AB86" s="207" t="s">
        <v>31</v>
      </c>
    </row>
    <row r="87" spans="1:31" s="219" customFormat="1" ht="16.5">
      <c r="D87" s="760"/>
      <c r="E87" s="761"/>
      <c r="F87" s="761"/>
      <c r="G87" s="762"/>
      <c r="H87" s="226">
        <f>H84</f>
        <v>6391</v>
      </c>
      <c r="I87" s="226">
        <f>I84+5</f>
        <v>22</v>
      </c>
      <c r="J87" s="226">
        <f>J84+6</f>
        <v>1124</v>
      </c>
      <c r="K87" s="226">
        <f>K84+6</f>
        <v>1172</v>
      </c>
      <c r="L87" s="226">
        <f>L84+6</f>
        <v>45</v>
      </c>
      <c r="M87" s="226">
        <f t="shared" ref="M87:T87" si="39">M84</f>
        <v>29</v>
      </c>
      <c r="N87" s="226">
        <f t="shared" si="39"/>
        <v>1368</v>
      </c>
      <c r="O87" s="226">
        <f t="shared" si="39"/>
        <v>256</v>
      </c>
      <c r="P87" s="226">
        <f t="shared" si="39"/>
        <v>0</v>
      </c>
      <c r="Q87" s="226">
        <f t="shared" si="39"/>
        <v>90</v>
      </c>
      <c r="R87" s="226">
        <f t="shared" si="39"/>
        <v>184</v>
      </c>
      <c r="S87" s="226">
        <f t="shared" si="39"/>
        <v>0</v>
      </c>
      <c r="T87" s="226">
        <f t="shared" si="39"/>
        <v>0</v>
      </c>
      <c r="U87" s="226">
        <f>X84</f>
        <v>0</v>
      </c>
      <c r="V87" s="226">
        <f t="shared" ref="V87" si="40">Y84</f>
        <v>0</v>
      </c>
      <c r="W87" s="226">
        <f t="shared" ref="W87" si="41">Z84</f>
        <v>0</v>
      </c>
      <c r="X87" s="226">
        <f t="shared" ref="X87" si="42">AA84</f>
        <v>0</v>
      </c>
      <c r="Y87" s="226">
        <f t="shared" ref="Y87" si="43">AB84</f>
        <v>0</v>
      </c>
      <c r="Z87" s="226">
        <f>AC84</f>
        <v>0</v>
      </c>
      <c r="AA87" s="226">
        <f>AD84</f>
        <v>115</v>
      </c>
      <c r="AB87" s="226">
        <f>SUM(I87:AA87)</f>
        <v>4405</v>
      </c>
    </row>
    <row r="88" spans="1:31" s="219" customFormat="1" ht="16.5">
      <c r="F88" s="230"/>
      <c r="G88" s="230"/>
    </row>
    <row r="89" spans="1:31" s="219" customFormat="1" ht="30.75" customHeight="1">
      <c r="C89" s="228" t="s">
        <v>69</v>
      </c>
      <c r="D89" s="763" t="s">
        <v>70</v>
      </c>
      <c r="E89" s="763"/>
      <c r="F89" s="763"/>
      <c r="G89" s="763"/>
      <c r="H89" s="231" t="s">
        <v>8</v>
      </c>
      <c r="I89" s="754" t="s">
        <v>71</v>
      </c>
      <c r="J89" s="754"/>
      <c r="K89" s="754" t="s">
        <v>72</v>
      </c>
      <c r="L89" s="754"/>
      <c r="M89" s="207" t="s">
        <v>13</v>
      </c>
      <c r="N89" s="207" t="s">
        <v>14</v>
      </c>
      <c r="O89" s="207" t="s">
        <v>15</v>
      </c>
      <c r="P89" s="207" t="s">
        <v>16</v>
      </c>
      <c r="Q89" s="207" t="s">
        <v>17</v>
      </c>
      <c r="R89" s="207" t="s">
        <v>18</v>
      </c>
      <c r="S89" s="207" t="s">
        <v>19</v>
      </c>
      <c r="T89" s="207" t="s">
        <v>20</v>
      </c>
      <c r="U89" s="207" t="s">
        <v>24</v>
      </c>
      <c r="V89" s="207" t="s">
        <v>25</v>
      </c>
      <c r="W89" s="207" t="s">
        <v>26</v>
      </c>
      <c r="X89" s="207" t="s">
        <v>27</v>
      </c>
      <c r="Y89" s="207" t="s">
        <v>28</v>
      </c>
      <c r="Z89" s="207" t="s">
        <v>29</v>
      </c>
      <c r="AA89" s="207" t="s">
        <v>30</v>
      </c>
      <c r="AB89" s="207" t="s">
        <v>31</v>
      </c>
    </row>
    <row r="90" spans="1:31" s="219" customFormat="1" ht="16.5">
      <c r="D90" s="763"/>
      <c r="E90" s="763"/>
      <c r="F90" s="763"/>
      <c r="G90" s="763"/>
      <c r="H90" s="226">
        <f>H84</f>
        <v>6391</v>
      </c>
      <c r="I90" s="755">
        <f>I87+K87</f>
        <v>1194</v>
      </c>
      <c r="J90" s="755"/>
      <c r="K90" s="755">
        <f>J87+L87</f>
        <v>1169</v>
      </c>
      <c r="L90" s="755"/>
      <c r="M90" s="226">
        <f>M87</f>
        <v>29</v>
      </c>
      <c r="N90" s="226">
        <f t="shared" ref="N90:R90" si="44">N87</f>
        <v>1368</v>
      </c>
      <c r="O90" s="226">
        <f t="shared" si="44"/>
        <v>256</v>
      </c>
      <c r="P90" s="226" t="s">
        <v>799</v>
      </c>
      <c r="Q90" s="226">
        <f t="shared" si="44"/>
        <v>90</v>
      </c>
      <c r="R90" s="226">
        <f t="shared" si="44"/>
        <v>184</v>
      </c>
      <c r="S90" s="226" t="s">
        <v>799</v>
      </c>
      <c r="T90" s="226" t="s">
        <v>799</v>
      </c>
      <c r="U90" s="226" t="s">
        <v>799</v>
      </c>
      <c r="V90" s="226" t="s">
        <v>799</v>
      </c>
      <c r="W90" s="226" t="s">
        <v>799</v>
      </c>
      <c r="X90" s="226" t="s">
        <v>799</v>
      </c>
      <c r="Y90" s="226" t="s">
        <v>799</v>
      </c>
      <c r="Z90" s="226">
        <f>Z87</f>
        <v>0</v>
      </c>
      <c r="AA90" s="226">
        <f>AA87</f>
        <v>115</v>
      </c>
      <c r="AB90" s="226">
        <f>SUM(I90:AA90)</f>
        <v>4405</v>
      </c>
    </row>
    <row r="91" spans="1:31" s="283" customFormat="1"/>
    <row r="92" spans="1:31" s="283" customFormat="1">
      <c r="A92" s="291"/>
      <c r="B92" s="291"/>
      <c r="C92" s="291"/>
      <c r="D92" s="291"/>
      <c r="E92" s="291"/>
      <c r="F92" s="291"/>
      <c r="G92" s="291"/>
      <c r="H92" s="291"/>
    </row>
    <row r="93" spans="1:31" s="210" customFormat="1" ht="16.5" customHeight="1">
      <c r="A93" s="211">
        <v>36</v>
      </c>
      <c r="B93" s="212">
        <v>22</v>
      </c>
      <c r="C93" s="236">
        <v>190</v>
      </c>
      <c r="D93" s="237" t="s">
        <v>430</v>
      </c>
      <c r="E93" s="237" t="s">
        <v>430</v>
      </c>
      <c r="F93" s="262">
        <v>1112</v>
      </c>
      <c r="G93" s="182" t="s">
        <v>33</v>
      </c>
      <c r="H93" s="212">
        <v>572</v>
      </c>
      <c r="I93" s="216">
        <v>0</v>
      </c>
      <c r="J93" s="216">
        <v>203</v>
      </c>
      <c r="K93" s="216">
        <v>210</v>
      </c>
      <c r="L93" s="216">
        <v>1</v>
      </c>
      <c r="M93" s="216">
        <v>1</v>
      </c>
      <c r="N93" s="216"/>
      <c r="O93" s="216">
        <v>18</v>
      </c>
      <c r="P93" s="216">
        <v>1</v>
      </c>
      <c r="Q93" s="216">
        <v>0</v>
      </c>
      <c r="R93" s="216">
        <v>4</v>
      </c>
      <c r="S93" s="216"/>
      <c r="T93" s="216"/>
      <c r="U93" s="218">
        <v>0</v>
      </c>
      <c r="V93" s="218">
        <v>1</v>
      </c>
      <c r="W93" s="218"/>
      <c r="X93" s="216"/>
      <c r="Y93" s="216"/>
      <c r="Z93" s="216"/>
      <c r="AA93" s="216"/>
      <c r="AB93" s="216"/>
      <c r="AC93" s="216">
        <v>0</v>
      </c>
      <c r="AD93" s="216">
        <v>6</v>
      </c>
      <c r="AE93" s="216">
        <f t="shared" si="37"/>
        <v>445</v>
      </c>
    </row>
    <row r="94" spans="1:31" s="210" customFormat="1" ht="16.5" customHeight="1">
      <c r="A94" s="211">
        <v>37</v>
      </c>
      <c r="B94" s="212">
        <v>22</v>
      </c>
      <c r="C94" s="236">
        <v>190</v>
      </c>
      <c r="D94" s="237" t="s">
        <v>430</v>
      </c>
      <c r="E94" s="237" t="s">
        <v>430</v>
      </c>
      <c r="F94" s="256">
        <v>1112</v>
      </c>
      <c r="G94" s="251" t="s">
        <v>34</v>
      </c>
      <c r="H94" s="212">
        <v>571</v>
      </c>
      <c r="I94" s="216">
        <v>1</v>
      </c>
      <c r="J94" s="216">
        <v>193</v>
      </c>
      <c r="K94" s="216">
        <v>210</v>
      </c>
      <c r="L94" s="216">
        <v>0</v>
      </c>
      <c r="M94" s="216">
        <v>1</v>
      </c>
      <c r="N94" s="216"/>
      <c r="O94" s="216">
        <v>18</v>
      </c>
      <c r="P94" s="216">
        <v>0</v>
      </c>
      <c r="Q94" s="216"/>
      <c r="R94" s="216">
        <v>8</v>
      </c>
      <c r="S94" s="216"/>
      <c r="T94" s="216"/>
      <c r="U94" s="218">
        <v>2</v>
      </c>
      <c r="V94" s="218">
        <v>1</v>
      </c>
      <c r="W94" s="218"/>
      <c r="X94" s="216"/>
      <c r="Y94" s="216"/>
      <c r="Z94" s="216"/>
      <c r="AA94" s="216"/>
      <c r="AB94" s="216"/>
      <c r="AC94" s="216">
        <v>0</v>
      </c>
      <c r="AD94" s="216">
        <v>11</v>
      </c>
      <c r="AE94" s="216">
        <f>SUM(I94:AD94)</f>
        <v>445</v>
      </c>
    </row>
    <row r="95" spans="1:31" s="210" customFormat="1" ht="16.5" customHeight="1">
      <c r="A95" s="211">
        <v>38</v>
      </c>
      <c r="B95" s="212">
        <v>22</v>
      </c>
      <c r="C95" s="236">
        <v>190</v>
      </c>
      <c r="D95" s="237" t="s">
        <v>430</v>
      </c>
      <c r="E95" s="237" t="s">
        <v>430</v>
      </c>
      <c r="F95" s="250">
        <v>1112</v>
      </c>
      <c r="G95" s="252" t="s">
        <v>35</v>
      </c>
      <c r="H95" s="212">
        <v>571</v>
      </c>
      <c r="I95" s="216">
        <v>0</v>
      </c>
      <c r="J95" s="216">
        <v>205</v>
      </c>
      <c r="K95" s="216">
        <v>204</v>
      </c>
      <c r="L95" s="216">
        <v>4</v>
      </c>
      <c r="M95" s="216">
        <v>2</v>
      </c>
      <c r="N95" s="216"/>
      <c r="O95" s="216">
        <v>25</v>
      </c>
      <c r="P95" s="216">
        <v>0</v>
      </c>
      <c r="Q95" s="216"/>
      <c r="R95" s="216">
        <v>4</v>
      </c>
      <c r="S95" s="216"/>
      <c r="T95" s="216"/>
      <c r="U95" s="218">
        <v>0</v>
      </c>
      <c r="V95" s="218">
        <v>1</v>
      </c>
      <c r="W95" s="218"/>
      <c r="X95" s="216"/>
      <c r="Y95" s="216"/>
      <c r="Z95" s="216"/>
      <c r="AA95" s="216"/>
      <c r="AB95" s="216"/>
      <c r="AC95" s="216">
        <v>0</v>
      </c>
      <c r="AD95" s="216">
        <v>9</v>
      </c>
      <c r="AE95" s="216">
        <f t="shared" ref="AE95" si="45">SUM(I95:AD95)</f>
        <v>454</v>
      </c>
    </row>
    <row r="96" spans="1:31" s="210" customFormat="1" ht="16.5" customHeight="1">
      <c r="A96" s="211">
        <v>39</v>
      </c>
      <c r="B96" s="212">
        <v>22</v>
      </c>
      <c r="C96" s="236">
        <v>190</v>
      </c>
      <c r="D96" s="237" t="s">
        <v>430</v>
      </c>
      <c r="E96" s="237" t="s">
        <v>430</v>
      </c>
      <c r="F96" s="250">
        <v>1113</v>
      </c>
      <c r="G96" s="252" t="s">
        <v>33</v>
      </c>
      <c r="H96" s="212">
        <v>637</v>
      </c>
      <c r="I96" s="216">
        <v>1</v>
      </c>
      <c r="J96" s="216">
        <v>271</v>
      </c>
      <c r="K96" s="216">
        <v>177</v>
      </c>
      <c r="L96" s="216">
        <v>2</v>
      </c>
      <c r="M96" s="216">
        <v>0</v>
      </c>
      <c r="N96" s="216"/>
      <c r="O96" s="216">
        <v>39</v>
      </c>
      <c r="P96" s="216">
        <v>0</v>
      </c>
      <c r="Q96" s="216">
        <v>0</v>
      </c>
      <c r="R96" s="216">
        <v>11</v>
      </c>
      <c r="S96" s="216"/>
      <c r="T96" s="216"/>
      <c r="U96" s="218">
        <v>0</v>
      </c>
      <c r="V96" s="218">
        <v>2</v>
      </c>
      <c r="W96" s="218"/>
      <c r="X96" s="216"/>
      <c r="Y96" s="216"/>
      <c r="Z96" s="216"/>
      <c r="AA96" s="216"/>
      <c r="AB96" s="216"/>
      <c r="AC96" s="216">
        <v>0</v>
      </c>
      <c r="AD96" s="216">
        <v>13</v>
      </c>
      <c r="AE96" s="216">
        <f>SUM(I96:AD96)</f>
        <v>516</v>
      </c>
    </row>
    <row r="97" spans="1:31" s="210" customFormat="1" ht="16.5" customHeight="1">
      <c r="A97" s="211">
        <v>40</v>
      </c>
      <c r="B97" s="212">
        <v>22</v>
      </c>
      <c r="C97" s="236">
        <v>190</v>
      </c>
      <c r="D97" s="237" t="s">
        <v>430</v>
      </c>
      <c r="E97" s="237" t="s">
        <v>430</v>
      </c>
      <c r="F97" s="250">
        <v>1113</v>
      </c>
      <c r="G97" s="251" t="s">
        <v>34</v>
      </c>
      <c r="H97" s="212">
        <v>637</v>
      </c>
      <c r="I97" s="216">
        <v>2</v>
      </c>
      <c r="J97" s="216">
        <v>267</v>
      </c>
      <c r="K97" s="216">
        <v>173</v>
      </c>
      <c r="L97" s="216">
        <v>0</v>
      </c>
      <c r="M97" s="216">
        <v>2</v>
      </c>
      <c r="N97" s="216">
        <v>0</v>
      </c>
      <c r="O97" s="216">
        <v>48</v>
      </c>
      <c r="P97" s="216">
        <v>0</v>
      </c>
      <c r="Q97" s="216">
        <v>0</v>
      </c>
      <c r="R97" s="216">
        <v>9</v>
      </c>
      <c r="S97" s="216"/>
      <c r="T97" s="216"/>
      <c r="U97" s="218">
        <v>0</v>
      </c>
      <c r="V97" s="218">
        <v>2</v>
      </c>
      <c r="W97" s="218"/>
      <c r="X97" s="216"/>
      <c r="Y97" s="216"/>
      <c r="Z97" s="216"/>
      <c r="AA97" s="216"/>
      <c r="AB97" s="216"/>
      <c r="AC97" s="216">
        <v>0</v>
      </c>
      <c r="AD97" s="216">
        <v>5</v>
      </c>
      <c r="AE97" s="216">
        <f t="shared" ref="AE97:AE98" si="46">SUM(I97:AD97)</f>
        <v>508</v>
      </c>
    </row>
    <row r="98" spans="1:31" s="210" customFormat="1" ht="16.5" customHeight="1">
      <c r="A98" s="211">
        <v>41</v>
      </c>
      <c r="B98" s="212">
        <v>22</v>
      </c>
      <c r="C98" s="236">
        <v>190</v>
      </c>
      <c r="D98" s="237" t="s">
        <v>430</v>
      </c>
      <c r="E98" s="237" t="s">
        <v>430</v>
      </c>
      <c r="F98" s="250">
        <v>1114</v>
      </c>
      <c r="G98" s="252" t="s">
        <v>33</v>
      </c>
      <c r="H98" s="212">
        <v>580</v>
      </c>
      <c r="I98" s="216">
        <v>1</v>
      </c>
      <c r="J98" s="216">
        <v>269</v>
      </c>
      <c r="K98" s="216">
        <v>152</v>
      </c>
      <c r="L98" s="216">
        <v>2</v>
      </c>
      <c r="M98" s="216">
        <v>1</v>
      </c>
      <c r="N98" s="216"/>
      <c r="O98" s="216">
        <v>21</v>
      </c>
      <c r="P98" s="216">
        <v>1</v>
      </c>
      <c r="Q98" s="216"/>
      <c r="R98" s="216">
        <v>8</v>
      </c>
      <c r="S98" s="216"/>
      <c r="T98" s="216"/>
      <c r="U98" s="218">
        <v>1</v>
      </c>
      <c r="V98" s="218">
        <v>1</v>
      </c>
      <c r="W98" s="218"/>
      <c r="X98" s="216"/>
      <c r="Y98" s="216"/>
      <c r="Z98" s="216"/>
      <c r="AA98" s="216"/>
      <c r="AB98" s="216"/>
      <c r="AC98" s="216">
        <v>0</v>
      </c>
      <c r="AD98" s="216">
        <v>11</v>
      </c>
      <c r="AE98" s="216">
        <f t="shared" si="46"/>
        <v>468</v>
      </c>
    </row>
    <row r="99" spans="1:31" s="210" customFormat="1" ht="16.5" customHeight="1">
      <c r="A99" s="211">
        <v>42</v>
      </c>
      <c r="B99" s="212">
        <v>22</v>
      </c>
      <c r="C99" s="236">
        <v>190</v>
      </c>
      <c r="D99" s="237" t="s">
        <v>430</v>
      </c>
      <c r="E99" s="237" t="s">
        <v>430</v>
      </c>
      <c r="F99" s="256">
        <v>1114</v>
      </c>
      <c r="G99" s="252" t="s">
        <v>34</v>
      </c>
      <c r="H99" s="212">
        <v>579</v>
      </c>
      <c r="I99" s="216">
        <v>0</v>
      </c>
      <c r="J99" s="216">
        <v>289</v>
      </c>
      <c r="K99" s="216">
        <v>156</v>
      </c>
      <c r="L99" s="216">
        <v>2</v>
      </c>
      <c r="M99" s="216">
        <v>0</v>
      </c>
      <c r="N99" s="216"/>
      <c r="O99" s="216">
        <v>17</v>
      </c>
      <c r="P99" s="216">
        <v>0</v>
      </c>
      <c r="Q99" s="216">
        <v>0</v>
      </c>
      <c r="R99" s="216">
        <v>10</v>
      </c>
      <c r="S99" s="216"/>
      <c r="T99" s="216"/>
      <c r="U99" s="218">
        <v>2</v>
      </c>
      <c r="V99" s="218">
        <v>1</v>
      </c>
      <c r="W99" s="218"/>
      <c r="X99" s="216"/>
      <c r="Y99" s="216"/>
      <c r="Z99" s="216"/>
      <c r="AA99" s="216"/>
      <c r="AB99" s="216"/>
      <c r="AC99" s="216">
        <v>0</v>
      </c>
      <c r="AD99" s="216">
        <v>8</v>
      </c>
      <c r="AE99" s="216">
        <f>SUM(I99:AD99)</f>
        <v>485</v>
      </c>
    </row>
    <row r="100" spans="1:31" s="210" customFormat="1" ht="16.5" customHeight="1">
      <c r="A100" s="211">
        <v>43</v>
      </c>
      <c r="B100" s="212">
        <v>22</v>
      </c>
      <c r="C100" s="236">
        <v>190</v>
      </c>
      <c r="D100" s="260" t="s">
        <v>430</v>
      </c>
      <c r="E100" s="260" t="s">
        <v>431</v>
      </c>
      <c r="F100" s="264">
        <v>1115</v>
      </c>
      <c r="G100" s="265" t="s">
        <v>33</v>
      </c>
      <c r="H100" s="212">
        <v>380</v>
      </c>
      <c r="I100" s="216">
        <v>1</v>
      </c>
      <c r="J100" s="216">
        <v>149</v>
      </c>
      <c r="K100" s="216">
        <v>89</v>
      </c>
      <c r="L100" s="216">
        <v>1</v>
      </c>
      <c r="M100" s="216">
        <v>0</v>
      </c>
      <c r="N100" s="216"/>
      <c r="O100" s="216">
        <v>28</v>
      </c>
      <c r="P100" s="216">
        <v>0</v>
      </c>
      <c r="Q100" s="216"/>
      <c r="R100" s="216">
        <v>4</v>
      </c>
      <c r="S100" s="216"/>
      <c r="T100" s="216"/>
      <c r="U100" s="218">
        <v>1</v>
      </c>
      <c r="V100" s="218">
        <v>1</v>
      </c>
      <c r="W100" s="218"/>
      <c r="X100" s="216"/>
      <c r="Y100" s="216"/>
      <c r="Z100" s="216"/>
      <c r="AA100" s="216"/>
      <c r="AB100" s="216"/>
      <c r="AC100" s="216">
        <v>0</v>
      </c>
      <c r="AD100" s="216">
        <v>9</v>
      </c>
      <c r="AE100" s="216">
        <f t="shared" ref="AE100:AE130" si="47">SUM(I100:AD100)</f>
        <v>283</v>
      </c>
    </row>
    <row r="101" spans="1:31" s="210" customFormat="1" ht="16.5" customHeight="1">
      <c r="A101" s="211">
        <v>44</v>
      </c>
      <c r="B101" s="212">
        <v>22</v>
      </c>
      <c r="C101" s="241">
        <v>190</v>
      </c>
      <c r="D101" s="266" t="s">
        <v>430</v>
      </c>
      <c r="E101" s="266" t="s">
        <v>431</v>
      </c>
      <c r="F101" s="262">
        <v>1115</v>
      </c>
      <c r="G101" s="267" t="s">
        <v>34</v>
      </c>
      <c r="H101" s="212">
        <v>379</v>
      </c>
      <c r="I101" s="216">
        <v>1</v>
      </c>
      <c r="J101" s="216">
        <v>137</v>
      </c>
      <c r="K101" s="216">
        <v>103</v>
      </c>
      <c r="L101" s="216">
        <v>1</v>
      </c>
      <c r="M101" s="216">
        <v>2</v>
      </c>
      <c r="N101" s="216"/>
      <c r="O101" s="216">
        <v>27</v>
      </c>
      <c r="P101" s="216">
        <v>0</v>
      </c>
      <c r="Q101" s="216"/>
      <c r="R101" s="216">
        <v>3</v>
      </c>
      <c r="S101" s="216"/>
      <c r="T101" s="216"/>
      <c r="U101" s="218">
        <v>0</v>
      </c>
      <c r="V101" s="218">
        <v>3</v>
      </c>
      <c r="W101" s="218"/>
      <c r="X101" s="216"/>
      <c r="Y101" s="216"/>
      <c r="Z101" s="216"/>
      <c r="AA101" s="216"/>
      <c r="AB101" s="216"/>
      <c r="AC101" s="216">
        <v>0</v>
      </c>
      <c r="AD101" s="216">
        <v>8</v>
      </c>
      <c r="AE101" s="216">
        <f t="shared" si="47"/>
        <v>285</v>
      </c>
    </row>
    <row r="102" spans="1:31" s="210" customFormat="1" ht="16.5" customHeight="1">
      <c r="A102" s="211">
        <v>45</v>
      </c>
      <c r="B102" s="212">
        <v>22</v>
      </c>
      <c r="C102" s="236">
        <v>190</v>
      </c>
      <c r="D102" s="237" t="s">
        <v>430</v>
      </c>
      <c r="E102" s="237" t="s">
        <v>432</v>
      </c>
      <c r="F102" s="256">
        <v>1115</v>
      </c>
      <c r="G102" s="251" t="s">
        <v>81</v>
      </c>
      <c r="H102" s="212">
        <v>555</v>
      </c>
      <c r="I102" s="216">
        <v>2</v>
      </c>
      <c r="J102" s="216">
        <v>102</v>
      </c>
      <c r="K102" s="216">
        <v>193</v>
      </c>
      <c r="L102" s="216">
        <v>0</v>
      </c>
      <c r="M102" s="216">
        <v>2</v>
      </c>
      <c r="N102" s="216"/>
      <c r="O102" s="216">
        <v>39</v>
      </c>
      <c r="P102" s="216">
        <v>0</v>
      </c>
      <c r="Q102" s="216"/>
      <c r="R102" s="216">
        <v>3</v>
      </c>
      <c r="S102" s="216"/>
      <c r="T102" s="216"/>
      <c r="U102" s="218">
        <v>1</v>
      </c>
      <c r="V102" s="218">
        <v>0</v>
      </c>
      <c r="W102" s="218"/>
      <c r="X102" s="216"/>
      <c r="Y102" s="216"/>
      <c r="Z102" s="216"/>
      <c r="AA102" s="216"/>
      <c r="AB102" s="216"/>
      <c r="AC102" s="216">
        <v>0</v>
      </c>
      <c r="AD102" s="216">
        <v>5</v>
      </c>
      <c r="AE102" s="216">
        <f t="shared" si="47"/>
        <v>347</v>
      </c>
    </row>
    <row r="103" spans="1:31" s="210" customFormat="1" ht="16.5" customHeight="1">
      <c r="A103" s="211">
        <v>46</v>
      </c>
      <c r="B103" s="212">
        <v>22</v>
      </c>
      <c r="C103" s="241">
        <v>190</v>
      </c>
      <c r="D103" s="242" t="s">
        <v>430</v>
      </c>
      <c r="E103" s="242" t="s">
        <v>433</v>
      </c>
      <c r="F103" s="253">
        <v>1115</v>
      </c>
      <c r="G103" s="254" t="s">
        <v>138</v>
      </c>
      <c r="H103" s="212">
        <v>267</v>
      </c>
      <c r="I103" s="216">
        <v>0</v>
      </c>
      <c r="J103" s="216">
        <v>64</v>
      </c>
      <c r="K103" s="216">
        <v>38</v>
      </c>
      <c r="L103" s="216">
        <v>0</v>
      </c>
      <c r="M103" s="216">
        <v>0</v>
      </c>
      <c r="N103" s="216"/>
      <c r="O103" s="216">
        <v>37</v>
      </c>
      <c r="P103" s="216">
        <v>2</v>
      </c>
      <c r="Q103" s="216"/>
      <c r="R103" s="216">
        <v>10</v>
      </c>
      <c r="S103" s="216"/>
      <c r="T103" s="216"/>
      <c r="U103" s="218">
        <v>0</v>
      </c>
      <c r="V103" s="218">
        <v>0</v>
      </c>
      <c r="W103" s="218"/>
      <c r="X103" s="216"/>
      <c r="Y103" s="216"/>
      <c r="Z103" s="216"/>
      <c r="AA103" s="216"/>
      <c r="AB103" s="216"/>
      <c r="AC103" s="216">
        <v>0</v>
      </c>
      <c r="AD103" s="216">
        <v>5</v>
      </c>
      <c r="AE103" s="216">
        <f t="shared" si="47"/>
        <v>156</v>
      </c>
    </row>
    <row r="104" spans="1:31" s="210" customFormat="1" ht="16.5" customHeight="1">
      <c r="A104" s="211">
        <v>47</v>
      </c>
      <c r="B104" s="212">
        <v>22</v>
      </c>
      <c r="C104" s="236">
        <v>190</v>
      </c>
      <c r="D104" s="237" t="s">
        <v>430</v>
      </c>
      <c r="E104" s="237" t="s">
        <v>434</v>
      </c>
      <c r="F104" s="250">
        <v>1116</v>
      </c>
      <c r="G104" s="251" t="s">
        <v>33</v>
      </c>
      <c r="H104" s="212">
        <v>348</v>
      </c>
      <c r="I104" s="216">
        <v>0</v>
      </c>
      <c r="J104" s="216">
        <v>116</v>
      </c>
      <c r="K104" s="216">
        <v>80</v>
      </c>
      <c r="L104" s="216">
        <v>0</v>
      </c>
      <c r="M104" s="216">
        <v>3</v>
      </c>
      <c r="N104" s="216"/>
      <c r="O104" s="216">
        <v>15</v>
      </c>
      <c r="P104" s="216">
        <v>0</v>
      </c>
      <c r="Q104" s="216"/>
      <c r="R104" s="216">
        <v>7</v>
      </c>
      <c r="S104" s="216"/>
      <c r="T104" s="216"/>
      <c r="U104" s="218">
        <v>0</v>
      </c>
      <c r="V104" s="218">
        <v>2</v>
      </c>
      <c r="W104" s="218"/>
      <c r="X104" s="216"/>
      <c r="Y104" s="216"/>
      <c r="Z104" s="216"/>
      <c r="AA104" s="216"/>
      <c r="AB104" s="216"/>
      <c r="AC104" s="216">
        <v>0</v>
      </c>
      <c r="AD104" s="216">
        <v>10</v>
      </c>
      <c r="AE104" s="216">
        <f t="shared" si="47"/>
        <v>233</v>
      </c>
    </row>
    <row r="105" spans="1:31" s="210" customFormat="1" ht="16.5" customHeight="1">
      <c r="A105" s="211">
        <v>48</v>
      </c>
      <c r="B105" s="212">
        <v>22</v>
      </c>
      <c r="C105" s="236">
        <v>190</v>
      </c>
      <c r="D105" s="237" t="s">
        <v>430</v>
      </c>
      <c r="E105" s="237" t="s">
        <v>435</v>
      </c>
      <c r="F105" s="250">
        <v>1116</v>
      </c>
      <c r="G105" s="251" t="s">
        <v>81</v>
      </c>
      <c r="H105" s="212">
        <v>213</v>
      </c>
      <c r="I105" s="216">
        <v>2</v>
      </c>
      <c r="J105" s="216">
        <v>110</v>
      </c>
      <c r="K105" s="216">
        <v>70</v>
      </c>
      <c r="L105" s="216">
        <v>1</v>
      </c>
      <c r="M105" s="216">
        <v>1</v>
      </c>
      <c r="N105" s="216"/>
      <c r="O105" s="216">
        <v>10</v>
      </c>
      <c r="P105" s="216">
        <v>0</v>
      </c>
      <c r="Q105" s="216"/>
      <c r="R105" s="216">
        <v>1</v>
      </c>
      <c r="S105" s="216"/>
      <c r="T105" s="216"/>
      <c r="U105" s="218">
        <v>0</v>
      </c>
      <c r="V105" s="218">
        <v>0</v>
      </c>
      <c r="W105" s="218"/>
      <c r="X105" s="216"/>
      <c r="Y105" s="216"/>
      <c r="Z105" s="216"/>
      <c r="AA105" s="216"/>
      <c r="AB105" s="216"/>
      <c r="AC105" s="216">
        <v>0</v>
      </c>
      <c r="AD105" s="216">
        <v>3</v>
      </c>
      <c r="AE105" s="216">
        <f t="shared" si="47"/>
        <v>198</v>
      </c>
    </row>
    <row r="106" spans="1:31" s="219" customFormat="1" ht="16.5">
      <c r="C106" s="228" t="s">
        <v>65</v>
      </c>
      <c r="D106" s="756" t="s">
        <v>66</v>
      </c>
      <c r="E106" s="756"/>
      <c r="F106" s="317"/>
      <c r="G106" s="317"/>
      <c r="H106" s="229">
        <f>SUM(H93:H105)</f>
        <v>6289</v>
      </c>
      <c r="I106" s="229">
        <f t="shared" ref="I106:AE106" si="48">SUM(I93:I105)</f>
        <v>11</v>
      </c>
      <c r="J106" s="229">
        <f t="shared" si="48"/>
        <v>2375</v>
      </c>
      <c r="K106" s="229">
        <f t="shared" si="48"/>
        <v>1855</v>
      </c>
      <c r="L106" s="229">
        <f t="shared" si="48"/>
        <v>14</v>
      </c>
      <c r="M106" s="229">
        <f t="shared" si="48"/>
        <v>15</v>
      </c>
      <c r="N106" s="229">
        <f t="shared" si="48"/>
        <v>0</v>
      </c>
      <c r="O106" s="229">
        <f t="shared" si="48"/>
        <v>342</v>
      </c>
      <c r="P106" s="229">
        <f t="shared" si="48"/>
        <v>4</v>
      </c>
      <c r="Q106" s="229">
        <f t="shared" si="48"/>
        <v>0</v>
      </c>
      <c r="R106" s="229">
        <f t="shared" si="48"/>
        <v>82</v>
      </c>
      <c r="S106" s="229">
        <f t="shared" si="48"/>
        <v>0</v>
      </c>
      <c r="T106" s="229">
        <f t="shared" si="48"/>
        <v>0</v>
      </c>
      <c r="U106" s="229">
        <f t="shared" si="48"/>
        <v>7</v>
      </c>
      <c r="V106" s="229">
        <f t="shared" si="48"/>
        <v>15</v>
      </c>
      <c r="W106" s="229">
        <f t="shared" si="48"/>
        <v>0</v>
      </c>
      <c r="X106" s="229">
        <f t="shared" si="48"/>
        <v>0</v>
      </c>
      <c r="Y106" s="229">
        <f t="shared" si="48"/>
        <v>0</v>
      </c>
      <c r="Z106" s="229">
        <f t="shared" si="48"/>
        <v>0</v>
      </c>
      <c r="AA106" s="229">
        <f t="shared" si="48"/>
        <v>0</v>
      </c>
      <c r="AB106" s="229">
        <f t="shared" si="48"/>
        <v>0</v>
      </c>
      <c r="AC106" s="229">
        <f t="shared" si="48"/>
        <v>0</v>
      </c>
      <c r="AD106" s="229">
        <f t="shared" si="48"/>
        <v>103</v>
      </c>
      <c r="AE106" s="229">
        <f t="shared" si="48"/>
        <v>4823</v>
      </c>
    </row>
    <row r="107" spans="1:31" s="219" customFormat="1" ht="16.5">
      <c r="F107" s="230"/>
      <c r="G107" s="230"/>
      <c r="U107" s="219">
        <f>U106/2</f>
        <v>3.5</v>
      </c>
      <c r="V107" s="219">
        <f>V106/2</f>
        <v>7.5</v>
      </c>
    </row>
    <row r="108" spans="1:31" s="219" customFormat="1" ht="16.5">
      <c r="C108" s="228" t="s">
        <v>67</v>
      </c>
      <c r="D108" s="757" t="s">
        <v>68</v>
      </c>
      <c r="E108" s="758"/>
      <c r="F108" s="758"/>
      <c r="G108" s="759"/>
      <c r="H108" s="231" t="s">
        <v>8</v>
      </c>
      <c r="I108" s="207" t="s">
        <v>9</v>
      </c>
      <c r="J108" s="207" t="s">
        <v>10</v>
      </c>
      <c r="K108" s="207" t="s">
        <v>11</v>
      </c>
      <c r="L108" s="207" t="s">
        <v>12</v>
      </c>
      <c r="M108" s="207" t="s">
        <v>13</v>
      </c>
      <c r="N108" s="207" t="s">
        <v>14</v>
      </c>
      <c r="O108" s="207" t="s">
        <v>15</v>
      </c>
      <c r="P108" s="207" t="s">
        <v>16</v>
      </c>
      <c r="Q108" s="207" t="s">
        <v>17</v>
      </c>
      <c r="R108" s="207" t="s">
        <v>18</v>
      </c>
      <c r="S108" s="207" t="s">
        <v>19</v>
      </c>
      <c r="T108" s="207" t="s">
        <v>20</v>
      </c>
      <c r="U108" s="207" t="s">
        <v>24</v>
      </c>
      <c r="V108" s="207" t="s">
        <v>25</v>
      </c>
      <c r="W108" s="207" t="s">
        <v>26</v>
      </c>
      <c r="X108" s="207" t="s">
        <v>27</v>
      </c>
      <c r="Y108" s="207" t="s">
        <v>28</v>
      </c>
      <c r="Z108" s="207" t="s">
        <v>29</v>
      </c>
      <c r="AA108" s="207" t="s">
        <v>30</v>
      </c>
      <c r="AB108" s="207" t="s">
        <v>31</v>
      </c>
    </row>
    <row r="109" spans="1:31" s="219" customFormat="1" ht="16.5">
      <c r="D109" s="760"/>
      <c r="E109" s="761"/>
      <c r="F109" s="761"/>
      <c r="G109" s="762"/>
      <c r="H109" s="226">
        <f>H106</f>
        <v>6289</v>
      </c>
      <c r="I109" s="226">
        <f>I106+3</f>
        <v>14</v>
      </c>
      <c r="J109" s="226">
        <f>J106+8</f>
        <v>2383</v>
      </c>
      <c r="K109" s="226">
        <f>K106+4</f>
        <v>1859</v>
      </c>
      <c r="L109" s="226">
        <f>L106+7</f>
        <v>21</v>
      </c>
      <c r="M109" s="226">
        <f t="shared" ref="M109:T109" si="49">M106</f>
        <v>15</v>
      </c>
      <c r="N109" s="226">
        <f t="shared" si="49"/>
        <v>0</v>
      </c>
      <c r="O109" s="226">
        <f t="shared" si="49"/>
        <v>342</v>
      </c>
      <c r="P109" s="226">
        <f t="shared" si="49"/>
        <v>4</v>
      </c>
      <c r="Q109" s="226">
        <f t="shared" si="49"/>
        <v>0</v>
      </c>
      <c r="R109" s="226">
        <f t="shared" si="49"/>
        <v>82</v>
      </c>
      <c r="S109" s="226">
        <f t="shared" si="49"/>
        <v>0</v>
      </c>
      <c r="T109" s="226">
        <f t="shared" si="49"/>
        <v>0</v>
      </c>
      <c r="U109" s="226">
        <f>X106</f>
        <v>0</v>
      </c>
      <c r="V109" s="226">
        <f t="shared" ref="V109" si="50">Y106</f>
        <v>0</v>
      </c>
      <c r="W109" s="226">
        <f t="shared" ref="W109" si="51">Z106</f>
        <v>0</v>
      </c>
      <c r="X109" s="226">
        <f t="shared" ref="X109" si="52">AA106</f>
        <v>0</v>
      </c>
      <c r="Y109" s="226">
        <f t="shared" ref="Y109" si="53">AB106</f>
        <v>0</v>
      </c>
      <c r="Z109" s="226">
        <f>AC106</f>
        <v>0</v>
      </c>
      <c r="AA109" s="226">
        <f>AD106</f>
        <v>103</v>
      </c>
      <c r="AB109" s="226">
        <f>SUM(I109:AA109)</f>
        <v>4823</v>
      </c>
    </row>
    <row r="110" spans="1:31" s="219" customFormat="1" ht="16.5">
      <c r="F110" s="230"/>
      <c r="G110" s="230"/>
    </row>
    <row r="111" spans="1:31" s="219" customFormat="1" ht="30.75" customHeight="1">
      <c r="C111" s="228" t="s">
        <v>69</v>
      </c>
      <c r="D111" s="763" t="s">
        <v>70</v>
      </c>
      <c r="E111" s="763"/>
      <c r="F111" s="763"/>
      <c r="G111" s="763"/>
      <c r="H111" s="231" t="s">
        <v>8</v>
      </c>
      <c r="I111" s="754" t="s">
        <v>71</v>
      </c>
      <c r="J111" s="754"/>
      <c r="K111" s="754" t="s">
        <v>72</v>
      </c>
      <c r="L111" s="754"/>
      <c r="M111" s="207" t="s">
        <v>13</v>
      </c>
      <c r="N111" s="207" t="s">
        <v>14</v>
      </c>
      <c r="O111" s="207" t="s">
        <v>15</v>
      </c>
      <c r="P111" s="207" t="s">
        <v>16</v>
      </c>
      <c r="Q111" s="207" t="s">
        <v>17</v>
      </c>
      <c r="R111" s="207" t="s">
        <v>18</v>
      </c>
      <c r="S111" s="207" t="s">
        <v>19</v>
      </c>
      <c r="T111" s="207" t="s">
        <v>20</v>
      </c>
      <c r="U111" s="207" t="s">
        <v>24</v>
      </c>
      <c r="V111" s="207" t="s">
        <v>25</v>
      </c>
      <c r="W111" s="207" t="s">
        <v>26</v>
      </c>
      <c r="X111" s="207" t="s">
        <v>27</v>
      </c>
      <c r="Y111" s="207" t="s">
        <v>28</v>
      </c>
      <c r="Z111" s="207" t="s">
        <v>29</v>
      </c>
      <c r="AA111" s="207" t="s">
        <v>30</v>
      </c>
      <c r="AB111" s="207" t="s">
        <v>31</v>
      </c>
    </row>
    <row r="112" spans="1:31" s="219" customFormat="1" ht="16.5">
      <c r="D112" s="763"/>
      <c r="E112" s="763"/>
      <c r="F112" s="763"/>
      <c r="G112" s="763"/>
      <c r="H112" s="226">
        <f>H106</f>
        <v>6289</v>
      </c>
      <c r="I112" s="755">
        <f>I109+K109</f>
        <v>1873</v>
      </c>
      <c r="J112" s="755"/>
      <c r="K112" s="755">
        <f>J109+L109</f>
        <v>2404</v>
      </c>
      <c r="L112" s="755"/>
      <c r="M112" s="226">
        <f>M109</f>
        <v>15</v>
      </c>
      <c r="N112" s="226" t="s">
        <v>799</v>
      </c>
      <c r="O112" s="226">
        <f t="shared" ref="O112:R112" si="54">O109</f>
        <v>342</v>
      </c>
      <c r="P112" s="226">
        <f t="shared" si="54"/>
        <v>4</v>
      </c>
      <c r="Q112" s="226" t="s">
        <v>799</v>
      </c>
      <c r="R112" s="226">
        <f t="shared" si="54"/>
        <v>82</v>
      </c>
      <c r="S112" s="226" t="s">
        <v>799</v>
      </c>
      <c r="T112" s="226" t="s">
        <v>799</v>
      </c>
      <c r="U112" s="226" t="s">
        <v>799</v>
      </c>
      <c r="V112" s="226" t="s">
        <v>799</v>
      </c>
      <c r="W112" s="226" t="s">
        <v>799</v>
      </c>
      <c r="X112" s="226" t="s">
        <v>799</v>
      </c>
      <c r="Y112" s="226" t="s">
        <v>799</v>
      </c>
      <c r="Z112" s="226">
        <f>Z109</f>
        <v>0</v>
      </c>
      <c r="AA112" s="226">
        <f>AA109</f>
        <v>103</v>
      </c>
      <c r="AB112" s="226">
        <f>SUM(I112:AA112)</f>
        <v>4823</v>
      </c>
    </row>
    <row r="113" spans="1:31" s="283" customFormat="1"/>
    <row r="114" spans="1:31" s="283" customFormat="1">
      <c r="A114" s="291"/>
      <c r="B114" s="291"/>
      <c r="C114" s="291"/>
      <c r="D114" s="291"/>
      <c r="E114" s="291"/>
      <c r="F114" s="291"/>
      <c r="G114" s="291"/>
      <c r="H114" s="291"/>
    </row>
    <row r="115" spans="1:31" s="210" customFormat="1" ht="16.5" customHeight="1">
      <c r="A115" s="211">
        <v>49</v>
      </c>
      <c r="B115" s="212">
        <v>22</v>
      </c>
      <c r="C115" s="236">
        <v>225</v>
      </c>
      <c r="D115" s="237" t="s">
        <v>436</v>
      </c>
      <c r="E115" s="237" t="s">
        <v>436</v>
      </c>
      <c r="F115" s="250">
        <v>1238</v>
      </c>
      <c r="G115" s="251" t="s">
        <v>33</v>
      </c>
      <c r="H115" s="212">
        <v>682</v>
      </c>
      <c r="I115" s="216">
        <v>221</v>
      </c>
      <c r="J115" s="216">
        <v>63</v>
      </c>
      <c r="K115" s="216">
        <v>4</v>
      </c>
      <c r="L115" s="216">
        <v>1</v>
      </c>
      <c r="M115" s="216">
        <v>1</v>
      </c>
      <c r="N115" s="216">
        <v>19</v>
      </c>
      <c r="O115" s="216">
        <v>74</v>
      </c>
      <c r="P115" s="216">
        <v>96</v>
      </c>
      <c r="Q115" s="216">
        <v>0</v>
      </c>
      <c r="R115" s="216">
        <v>29</v>
      </c>
      <c r="S115" s="216"/>
      <c r="T115" s="216"/>
      <c r="U115" s="218">
        <v>2</v>
      </c>
      <c r="V115" s="218">
        <v>1</v>
      </c>
      <c r="W115" s="218"/>
      <c r="X115" s="216"/>
      <c r="Y115" s="216"/>
      <c r="Z115" s="216"/>
      <c r="AA115" s="216"/>
      <c r="AB115" s="216"/>
      <c r="AC115" s="216">
        <v>0</v>
      </c>
      <c r="AD115" s="216">
        <v>9</v>
      </c>
      <c r="AE115" s="216">
        <f t="shared" si="47"/>
        <v>520</v>
      </c>
    </row>
    <row r="116" spans="1:31" s="210" customFormat="1" ht="16.5" customHeight="1">
      <c r="A116" s="211">
        <v>50</v>
      </c>
      <c r="B116" s="212">
        <v>22</v>
      </c>
      <c r="C116" s="236">
        <v>225</v>
      </c>
      <c r="D116" s="237" t="s">
        <v>436</v>
      </c>
      <c r="E116" s="237" t="s">
        <v>436</v>
      </c>
      <c r="F116" s="250">
        <v>1238</v>
      </c>
      <c r="G116" s="252" t="s">
        <v>34</v>
      </c>
      <c r="H116" s="212">
        <v>681</v>
      </c>
      <c r="I116" s="216">
        <v>178</v>
      </c>
      <c r="J116" s="216">
        <v>67</v>
      </c>
      <c r="K116" s="216">
        <v>3</v>
      </c>
      <c r="L116" s="216">
        <v>7</v>
      </c>
      <c r="M116" s="216">
        <v>1</v>
      </c>
      <c r="N116" s="216">
        <v>15</v>
      </c>
      <c r="O116" s="216">
        <v>100</v>
      </c>
      <c r="P116" s="216">
        <v>108</v>
      </c>
      <c r="Q116" s="216">
        <v>0</v>
      </c>
      <c r="R116" s="216">
        <v>23</v>
      </c>
      <c r="S116" s="216"/>
      <c r="T116" s="216"/>
      <c r="U116" s="218">
        <v>1</v>
      </c>
      <c r="V116" s="218">
        <v>0</v>
      </c>
      <c r="W116" s="218"/>
      <c r="X116" s="216"/>
      <c r="Y116" s="216"/>
      <c r="Z116" s="216"/>
      <c r="AA116" s="216"/>
      <c r="AB116" s="216"/>
      <c r="AC116" s="216">
        <v>1</v>
      </c>
      <c r="AD116" s="216">
        <v>5</v>
      </c>
      <c r="AE116" s="216">
        <f t="shared" si="47"/>
        <v>509</v>
      </c>
    </row>
    <row r="117" spans="1:31" s="210" customFormat="1" ht="16.5" customHeight="1">
      <c r="A117" s="211">
        <v>51</v>
      </c>
      <c r="B117" s="212">
        <v>22</v>
      </c>
      <c r="C117" s="236">
        <v>225</v>
      </c>
      <c r="D117" s="237" t="s">
        <v>436</v>
      </c>
      <c r="E117" s="237" t="s">
        <v>437</v>
      </c>
      <c r="F117" s="250">
        <v>1239</v>
      </c>
      <c r="G117" s="252" t="s">
        <v>33</v>
      </c>
      <c r="H117" s="212">
        <v>622</v>
      </c>
      <c r="I117" s="216">
        <v>192</v>
      </c>
      <c r="J117" s="216">
        <v>49</v>
      </c>
      <c r="K117" s="216">
        <v>17</v>
      </c>
      <c r="L117" s="216">
        <v>3</v>
      </c>
      <c r="M117" s="216">
        <v>4</v>
      </c>
      <c r="N117" s="216">
        <v>2</v>
      </c>
      <c r="O117" s="216">
        <v>7</v>
      </c>
      <c r="P117" s="216">
        <v>156</v>
      </c>
      <c r="Q117" s="216"/>
      <c r="R117" s="216">
        <v>55</v>
      </c>
      <c r="S117" s="216"/>
      <c r="T117" s="216"/>
      <c r="U117" s="218">
        <v>5</v>
      </c>
      <c r="V117" s="218">
        <v>0</v>
      </c>
      <c r="W117" s="218"/>
      <c r="X117" s="216"/>
      <c r="Y117" s="216"/>
      <c r="Z117" s="216"/>
      <c r="AA117" s="216"/>
      <c r="AB117" s="216"/>
      <c r="AC117" s="216">
        <v>0</v>
      </c>
      <c r="AD117" s="216">
        <v>11</v>
      </c>
      <c r="AE117" s="216">
        <f t="shared" si="47"/>
        <v>501</v>
      </c>
    </row>
    <row r="118" spans="1:31" s="210" customFormat="1" ht="16.5" customHeight="1">
      <c r="A118" s="211">
        <v>52</v>
      </c>
      <c r="B118" s="212">
        <v>22</v>
      </c>
      <c r="C118" s="236">
        <v>225</v>
      </c>
      <c r="D118" s="237" t="s">
        <v>436</v>
      </c>
      <c r="E118" s="237" t="s">
        <v>437</v>
      </c>
      <c r="F118" s="256">
        <v>1239</v>
      </c>
      <c r="G118" s="251" t="s">
        <v>34</v>
      </c>
      <c r="H118" s="212">
        <v>622</v>
      </c>
      <c r="I118" s="216">
        <v>192</v>
      </c>
      <c r="J118" s="216">
        <v>56</v>
      </c>
      <c r="K118" s="216">
        <v>5</v>
      </c>
      <c r="L118" s="216">
        <v>1</v>
      </c>
      <c r="M118" s="216">
        <v>3</v>
      </c>
      <c r="N118" s="216">
        <v>2</v>
      </c>
      <c r="O118" s="216">
        <v>8</v>
      </c>
      <c r="P118" s="216">
        <v>161</v>
      </c>
      <c r="Q118" s="216">
        <v>0</v>
      </c>
      <c r="R118" s="216">
        <v>62</v>
      </c>
      <c r="S118" s="216"/>
      <c r="T118" s="216"/>
      <c r="U118" s="218">
        <v>6</v>
      </c>
      <c r="V118" s="218">
        <v>0</v>
      </c>
      <c r="W118" s="218"/>
      <c r="X118" s="216"/>
      <c r="Y118" s="216"/>
      <c r="Z118" s="216"/>
      <c r="AA118" s="216"/>
      <c r="AB118" s="216"/>
      <c r="AC118" s="216">
        <v>0</v>
      </c>
      <c r="AD118" s="216">
        <v>12</v>
      </c>
      <c r="AE118" s="216">
        <f t="shared" si="47"/>
        <v>508</v>
      </c>
    </row>
    <row r="119" spans="1:31" s="210" customFormat="1" ht="16.5" customHeight="1">
      <c r="A119" s="211">
        <v>53</v>
      </c>
      <c r="B119" s="212">
        <v>22</v>
      </c>
      <c r="C119" s="236">
        <v>225</v>
      </c>
      <c r="D119" s="237" t="s">
        <v>436</v>
      </c>
      <c r="E119" s="237" t="s">
        <v>438</v>
      </c>
      <c r="F119" s="250">
        <v>1240</v>
      </c>
      <c r="G119" s="252" t="s">
        <v>33</v>
      </c>
      <c r="H119" s="212">
        <v>611</v>
      </c>
      <c r="I119" s="216">
        <v>54</v>
      </c>
      <c r="J119" s="216">
        <v>9</v>
      </c>
      <c r="K119" s="216">
        <v>21</v>
      </c>
      <c r="L119" s="216">
        <v>2</v>
      </c>
      <c r="M119" s="216">
        <v>2</v>
      </c>
      <c r="N119" s="216">
        <v>8</v>
      </c>
      <c r="O119" s="216">
        <v>5</v>
      </c>
      <c r="P119" s="216">
        <v>166</v>
      </c>
      <c r="Q119" s="216">
        <v>0</v>
      </c>
      <c r="R119" s="216">
        <v>216</v>
      </c>
      <c r="S119" s="216"/>
      <c r="T119" s="216"/>
      <c r="U119" s="218">
        <v>2</v>
      </c>
      <c r="V119" s="218">
        <v>0</v>
      </c>
      <c r="W119" s="218"/>
      <c r="X119" s="216"/>
      <c r="Y119" s="216"/>
      <c r="Z119" s="216"/>
      <c r="AA119" s="216"/>
      <c r="AB119" s="216"/>
      <c r="AC119" s="216">
        <v>0</v>
      </c>
      <c r="AD119" s="216">
        <v>12</v>
      </c>
      <c r="AE119" s="216">
        <f t="shared" si="47"/>
        <v>497</v>
      </c>
    </row>
    <row r="120" spans="1:31" s="210" customFormat="1" ht="16.5" customHeight="1">
      <c r="A120" s="211">
        <v>54</v>
      </c>
      <c r="B120" s="212">
        <v>22</v>
      </c>
      <c r="C120" s="236">
        <v>225</v>
      </c>
      <c r="D120" s="237" t="s">
        <v>436</v>
      </c>
      <c r="E120" s="237" t="s">
        <v>438</v>
      </c>
      <c r="F120" s="250">
        <v>1240</v>
      </c>
      <c r="G120" s="252" t="s">
        <v>34</v>
      </c>
      <c r="H120" s="212">
        <v>611</v>
      </c>
      <c r="I120" s="216">
        <v>52</v>
      </c>
      <c r="J120" s="216">
        <v>35</v>
      </c>
      <c r="K120" s="216">
        <v>17</v>
      </c>
      <c r="L120" s="216">
        <v>2</v>
      </c>
      <c r="M120" s="216">
        <v>3</v>
      </c>
      <c r="N120" s="216">
        <v>4</v>
      </c>
      <c r="O120" s="216">
        <v>5</v>
      </c>
      <c r="P120" s="216">
        <v>205</v>
      </c>
      <c r="Q120" s="216">
        <v>0</v>
      </c>
      <c r="R120" s="216">
        <v>164</v>
      </c>
      <c r="S120" s="216"/>
      <c r="T120" s="216"/>
      <c r="U120" s="218">
        <v>0</v>
      </c>
      <c r="V120" s="218">
        <v>0</v>
      </c>
      <c r="W120" s="218"/>
      <c r="X120" s="216"/>
      <c r="Y120" s="216"/>
      <c r="Z120" s="216"/>
      <c r="AA120" s="216"/>
      <c r="AB120" s="216"/>
      <c r="AC120" s="216">
        <v>0</v>
      </c>
      <c r="AD120" s="216">
        <v>23</v>
      </c>
      <c r="AE120" s="216">
        <f t="shared" si="47"/>
        <v>510</v>
      </c>
    </row>
    <row r="121" spans="1:31" s="219" customFormat="1" ht="16.5">
      <c r="C121" s="228" t="s">
        <v>65</v>
      </c>
      <c r="D121" s="756" t="s">
        <v>66</v>
      </c>
      <c r="E121" s="756"/>
      <c r="F121" s="317"/>
      <c r="G121" s="317"/>
      <c r="H121" s="229">
        <f>SUM(H115:H120)</f>
        <v>3829</v>
      </c>
      <c r="I121" s="229">
        <f t="shared" ref="I121:AE121" si="55">SUM(I115:I120)</f>
        <v>889</v>
      </c>
      <c r="J121" s="229">
        <f t="shared" si="55"/>
        <v>279</v>
      </c>
      <c r="K121" s="229">
        <f t="shared" si="55"/>
        <v>67</v>
      </c>
      <c r="L121" s="229">
        <f t="shared" si="55"/>
        <v>16</v>
      </c>
      <c r="M121" s="229">
        <f t="shared" si="55"/>
        <v>14</v>
      </c>
      <c r="N121" s="229">
        <f t="shared" si="55"/>
        <v>50</v>
      </c>
      <c r="O121" s="229">
        <f t="shared" si="55"/>
        <v>199</v>
      </c>
      <c r="P121" s="229">
        <f t="shared" si="55"/>
        <v>892</v>
      </c>
      <c r="Q121" s="229">
        <f t="shared" si="55"/>
        <v>0</v>
      </c>
      <c r="R121" s="229">
        <f t="shared" si="55"/>
        <v>549</v>
      </c>
      <c r="S121" s="229">
        <f t="shared" si="55"/>
        <v>0</v>
      </c>
      <c r="T121" s="229">
        <f t="shared" si="55"/>
        <v>0</v>
      </c>
      <c r="U121" s="229">
        <f t="shared" si="55"/>
        <v>16</v>
      </c>
      <c r="V121" s="229">
        <f t="shared" si="55"/>
        <v>1</v>
      </c>
      <c r="W121" s="229">
        <f t="shared" si="55"/>
        <v>0</v>
      </c>
      <c r="X121" s="229">
        <f t="shared" si="55"/>
        <v>0</v>
      </c>
      <c r="Y121" s="229">
        <f t="shared" si="55"/>
        <v>0</v>
      </c>
      <c r="Z121" s="229">
        <f t="shared" si="55"/>
        <v>0</v>
      </c>
      <c r="AA121" s="229">
        <f t="shared" si="55"/>
        <v>0</v>
      </c>
      <c r="AB121" s="229">
        <f t="shared" si="55"/>
        <v>0</v>
      </c>
      <c r="AC121" s="229">
        <f t="shared" si="55"/>
        <v>1</v>
      </c>
      <c r="AD121" s="229">
        <f t="shared" si="55"/>
        <v>72</v>
      </c>
      <c r="AE121" s="229">
        <f t="shared" si="55"/>
        <v>3045</v>
      </c>
    </row>
    <row r="122" spans="1:31" s="219" customFormat="1" ht="16.5">
      <c r="F122" s="230"/>
      <c r="G122" s="230"/>
      <c r="U122" s="219">
        <f>U121/2</f>
        <v>8</v>
      </c>
      <c r="V122" s="219">
        <f>V121/2</f>
        <v>0.5</v>
      </c>
    </row>
    <row r="123" spans="1:31" s="219" customFormat="1" ht="16.5">
      <c r="C123" s="228" t="s">
        <v>67</v>
      </c>
      <c r="D123" s="757" t="s">
        <v>68</v>
      </c>
      <c r="E123" s="758"/>
      <c r="F123" s="758"/>
      <c r="G123" s="759"/>
      <c r="H123" s="231" t="s">
        <v>8</v>
      </c>
      <c r="I123" s="207" t="s">
        <v>9</v>
      </c>
      <c r="J123" s="207" t="s">
        <v>10</v>
      </c>
      <c r="K123" s="207" t="s">
        <v>11</v>
      </c>
      <c r="L123" s="207" t="s">
        <v>12</v>
      </c>
      <c r="M123" s="207" t="s">
        <v>13</v>
      </c>
      <c r="N123" s="207" t="s">
        <v>14</v>
      </c>
      <c r="O123" s="207" t="s">
        <v>15</v>
      </c>
      <c r="P123" s="207" t="s">
        <v>16</v>
      </c>
      <c r="Q123" s="207" t="s">
        <v>17</v>
      </c>
      <c r="R123" s="207" t="s">
        <v>18</v>
      </c>
      <c r="S123" s="207" t="s">
        <v>19</v>
      </c>
      <c r="T123" s="207" t="s">
        <v>20</v>
      </c>
      <c r="U123" s="207" t="s">
        <v>24</v>
      </c>
      <c r="V123" s="207" t="s">
        <v>25</v>
      </c>
      <c r="W123" s="207" t="s">
        <v>26</v>
      </c>
      <c r="X123" s="207" t="s">
        <v>27</v>
      </c>
      <c r="Y123" s="207" t="s">
        <v>28</v>
      </c>
      <c r="Z123" s="207" t="s">
        <v>29</v>
      </c>
      <c r="AA123" s="207" t="s">
        <v>30</v>
      </c>
      <c r="AB123" s="207" t="s">
        <v>31</v>
      </c>
    </row>
    <row r="124" spans="1:31" s="219" customFormat="1" ht="16.5">
      <c r="D124" s="760"/>
      <c r="E124" s="761"/>
      <c r="F124" s="761"/>
      <c r="G124" s="762"/>
      <c r="H124" s="226">
        <f>H121</f>
        <v>3829</v>
      </c>
      <c r="I124" s="226">
        <f>I121+8</f>
        <v>897</v>
      </c>
      <c r="J124" s="226">
        <f>J121+1</f>
        <v>280</v>
      </c>
      <c r="K124" s="226">
        <f>K121+8</f>
        <v>75</v>
      </c>
      <c r="L124" s="226">
        <f>L121</f>
        <v>16</v>
      </c>
      <c r="M124" s="226">
        <f t="shared" ref="M124:T124" si="56">M121</f>
        <v>14</v>
      </c>
      <c r="N124" s="226">
        <f t="shared" si="56"/>
        <v>50</v>
      </c>
      <c r="O124" s="226">
        <f t="shared" si="56"/>
        <v>199</v>
      </c>
      <c r="P124" s="226">
        <f t="shared" si="56"/>
        <v>892</v>
      </c>
      <c r="Q124" s="226">
        <f t="shared" si="56"/>
        <v>0</v>
      </c>
      <c r="R124" s="226">
        <f t="shared" si="56"/>
        <v>549</v>
      </c>
      <c r="S124" s="226">
        <f t="shared" si="56"/>
        <v>0</v>
      </c>
      <c r="T124" s="226">
        <f t="shared" si="56"/>
        <v>0</v>
      </c>
      <c r="U124" s="226">
        <f>X121</f>
        <v>0</v>
      </c>
      <c r="V124" s="226">
        <f t="shared" ref="V124" si="57">Y121</f>
        <v>0</v>
      </c>
      <c r="W124" s="226">
        <f t="shared" ref="W124" si="58">Z121</f>
        <v>0</v>
      </c>
      <c r="X124" s="226">
        <f t="shared" ref="X124" si="59">AA121</f>
        <v>0</v>
      </c>
      <c r="Y124" s="226">
        <f t="shared" ref="Y124" si="60">AB121</f>
        <v>0</v>
      </c>
      <c r="Z124" s="226">
        <f>AC121</f>
        <v>1</v>
      </c>
      <c r="AA124" s="226">
        <f>AD121</f>
        <v>72</v>
      </c>
      <c r="AB124" s="226">
        <f>SUM(I124:AA124)</f>
        <v>3045</v>
      </c>
    </row>
    <row r="125" spans="1:31" s="219" customFormat="1" ht="16.5">
      <c r="F125" s="230"/>
      <c r="G125" s="230"/>
      <c r="K125" s="219" t="s">
        <v>796</v>
      </c>
    </row>
    <row r="126" spans="1:31" s="219" customFormat="1" ht="30.75" customHeight="1">
      <c r="C126" s="228" t="s">
        <v>69</v>
      </c>
      <c r="D126" s="763" t="s">
        <v>70</v>
      </c>
      <c r="E126" s="763"/>
      <c r="F126" s="763"/>
      <c r="G126" s="763"/>
      <c r="H126" s="231" t="s">
        <v>8</v>
      </c>
      <c r="I126" s="754" t="s">
        <v>71</v>
      </c>
      <c r="J126" s="754"/>
      <c r="K126" s="754" t="s">
        <v>72</v>
      </c>
      <c r="L126" s="754"/>
      <c r="M126" s="207" t="s">
        <v>13</v>
      </c>
      <c r="N126" s="207" t="s">
        <v>14</v>
      </c>
      <c r="O126" s="207" t="s">
        <v>15</v>
      </c>
      <c r="P126" s="207" t="s">
        <v>16</v>
      </c>
      <c r="Q126" s="207" t="s">
        <v>17</v>
      </c>
      <c r="R126" s="207" t="s">
        <v>18</v>
      </c>
      <c r="S126" s="207" t="s">
        <v>19</v>
      </c>
      <c r="T126" s="207" t="s">
        <v>20</v>
      </c>
      <c r="U126" s="207" t="s">
        <v>24</v>
      </c>
      <c r="V126" s="207" t="s">
        <v>25</v>
      </c>
      <c r="W126" s="207" t="s">
        <v>26</v>
      </c>
      <c r="X126" s="207" t="s">
        <v>27</v>
      </c>
      <c r="Y126" s="207" t="s">
        <v>28</v>
      </c>
      <c r="Z126" s="207" t="s">
        <v>29</v>
      </c>
      <c r="AA126" s="207" t="s">
        <v>30</v>
      </c>
      <c r="AB126" s="207" t="s">
        <v>31</v>
      </c>
    </row>
    <row r="127" spans="1:31" s="219" customFormat="1" ht="16.5">
      <c r="D127" s="763"/>
      <c r="E127" s="763"/>
      <c r="F127" s="763"/>
      <c r="G127" s="763"/>
      <c r="H127" s="226">
        <f>H121</f>
        <v>3829</v>
      </c>
      <c r="I127" s="755">
        <f>I124+K124</f>
        <v>972</v>
      </c>
      <c r="J127" s="755"/>
      <c r="K127" s="755">
        <f>J124+L124</f>
        <v>296</v>
      </c>
      <c r="L127" s="755"/>
      <c r="M127" s="226">
        <f>M124</f>
        <v>14</v>
      </c>
      <c r="N127" s="226">
        <f t="shared" ref="N127:R127" si="61">N124</f>
        <v>50</v>
      </c>
      <c r="O127" s="226">
        <f t="shared" si="61"/>
        <v>199</v>
      </c>
      <c r="P127" s="226">
        <f t="shared" si="61"/>
        <v>892</v>
      </c>
      <c r="Q127" s="226" t="s">
        <v>799</v>
      </c>
      <c r="R127" s="226">
        <f t="shared" si="61"/>
        <v>549</v>
      </c>
      <c r="S127" s="226" t="s">
        <v>799</v>
      </c>
      <c r="T127" s="226" t="s">
        <v>799</v>
      </c>
      <c r="U127" s="226" t="s">
        <v>799</v>
      </c>
      <c r="V127" s="226" t="s">
        <v>799</v>
      </c>
      <c r="W127" s="226" t="s">
        <v>799</v>
      </c>
      <c r="X127" s="226" t="s">
        <v>799</v>
      </c>
      <c r="Y127" s="226" t="s">
        <v>799</v>
      </c>
      <c r="Z127" s="226">
        <f>Z124</f>
        <v>1</v>
      </c>
      <c r="AA127" s="226">
        <f>AA124</f>
        <v>72</v>
      </c>
      <c r="AB127" s="226">
        <f>SUM(I127:AA127)</f>
        <v>3045</v>
      </c>
    </row>
    <row r="128" spans="1:31" s="283" customFormat="1"/>
    <row r="129" spans="1:31" s="283" customFormat="1">
      <c r="A129" s="291"/>
      <c r="B129" s="291"/>
      <c r="C129" s="291"/>
      <c r="D129" s="291"/>
      <c r="E129" s="291"/>
      <c r="F129" s="291"/>
      <c r="G129" s="291"/>
      <c r="H129" s="291"/>
    </row>
    <row r="130" spans="1:31" s="210" customFormat="1" ht="16.5" customHeight="1">
      <c r="A130" s="211">
        <v>55</v>
      </c>
      <c r="B130" s="212">
        <v>22</v>
      </c>
      <c r="C130" s="268">
        <v>283</v>
      </c>
      <c r="D130" s="266" t="s">
        <v>439</v>
      </c>
      <c r="E130" s="266" t="s">
        <v>439</v>
      </c>
      <c r="F130" s="262">
        <v>1409</v>
      </c>
      <c r="G130" s="263" t="s">
        <v>33</v>
      </c>
      <c r="H130" s="212">
        <v>527</v>
      </c>
      <c r="I130" s="216">
        <v>1</v>
      </c>
      <c r="J130" s="216">
        <v>122</v>
      </c>
      <c r="K130" s="216">
        <v>14</v>
      </c>
      <c r="L130" s="216">
        <v>2</v>
      </c>
      <c r="M130" s="216">
        <v>1</v>
      </c>
      <c r="N130" s="216">
        <v>0</v>
      </c>
      <c r="O130" s="216">
        <v>197</v>
      </c>
      <c r="P130" s="216">
        <v>0</v>
      </c>
      <c r="Q130" s="216">
        <v>0</v>
      </c>
      <c r="R130" s="216">
        <v>97</v>
      </c>
      <c r="S130" s="216"/>
      <c r="T130" s="216"/>
      <c r="U130" s="218">
        <v>0</v>
      </c>
      <c r="V130" s="218">
        <v>3</v>
      </c>
      <c r="W130" s="218"/>
      <c r="X130" s="216"/>
      <c r="Y130" s="216"/>
      <c r="Z130" s="216"/>
      <c r="AA130" s="216"/>
      <c r="AB130" s="216"/>
      <c r="AC130" s="216">
        <v>0</v>
      </c>
      <c r="AD130" s="216">
        <v>14</v>
      </c>
      <c r="AE130" s="216">
        <f t="shared" si="47"/>
        <v>451</v>
      </c>
    </row>
    <row r="131" spans="1:31" s="210" customFormat="1" ht="16.5" customHeight="1">
      <c r="A131" s="211">
        <v>56</v>
      </c>
      <c r="B131" s="212">
        <v>22</v>
      </c>
      <c r="C131" s="236">
        <v>283</v>
      </c>
      <c r="D131" s="237" t="s">
        <v>439</v>
      </c>
      <c r="E131" s="237" t="s">
        <v>439</v>
      </c>
      <c r="F131" s="256">
        <v>1409</v>
      </c>
      <c r="G131" s="251" t="s">
        <v>34</v>
      </c>
      <c r="H131" s="212">
        <v>527</v>
      </c>
      <c r="I131" s="216">
        <v>0</v>
      </c>
      <c r="J131" s="216">
        <v>89</v>
      </c>
      <c r="K131" s="216">
        <v>20</v>
      </c>
      <c r="L131" s="216">
        <v>1</v>
      </c>
      <c r="M131" s="216">
        <v>1</v>
      </c>
      <c r="N131" s="216">
        <v>0</v>
      </c>
      <c r="O131" s="216">
        <v>231</v>
      </c>
      <c r="P131" s="216">
        <v>0</v>
      </c>
      <c r="Q131" s="216">
        <v>0</v>
      </c>
      <c r="R131" s="216">
        <v>67</v>
      </c>
      <c r="S131" s="216"/>
      <c r="T131" s="216"/>
      <c r="U131" s="218">
        <v>0</v>
      </c>
      <c r="V131" s="218">
        <v>5</v>
      </c>
      <c r="W131" s="218"/>
      <c r="X131" s="216"/>
      <c r="Y131" s="216"/>
      <c r="Z131" s="216"/>
      <c r="AA131" s="216"/>
      <c r="AB131" s="216"/>
      <c r="AC131" s="216">
        <v>0</v>
      </c>
      <c r="AD131" s="216">
        <v>14</v>
      </c>
      <c r="AE131" s="216">
        <f>SUM(I131:AD131)</f>
        <v>428</v>
      </c>
    </row>
    <row r="132" spans="1:31" s="210" customFormat="1" ht="16.5" customHeight="1">
      <c r="A132" s="211">
        <v>57</v>
      </c>
      <c r="B132" s="212">
        <v>22</v>
      </c>
      <c r="C132" s="236">
        <v>283</v>
      </c>
      <c r="D132" s="237" t="s">
        <v>439</v>
      </c>
      <c r="E132" s="237" t="s">
        <v>439</v>
      </c>
      <c r="F132" s="250">
        <v>1409</v>
      </c>
      <c r="G132" s="252" t="s">
        <v>35</v>
      </c>
      <c r="H132" s="212">
        <v>527</v>
      </c>
      <c r="I132" s="216">
        <v>0</v>
      </c>
      <c r="J132" s="216">
        <v>135</v>
      </c>
      <c r="K132" s="216">
        <v>17</v>
      </c>
      <c r="L132" s="216">
        <v>5</v>
      </c>
      <c r="M132" s="216">
        <v>1</v>
      </c>
      <c r="N132" s="216">
        <v>0</v>
      </c>
      <c r="O132" s="216">
        <v>215</v>
      </c>
      <c r="P132" s="216">
        <v>0</v>
      </c>
      <c r="Q132" s="216">
        <v>0</v>
      </c>
      <c r="R132" s="216">
        <v>49</v>
      </c>
      <c r="S132" s="216"/>
      <c r="T132" s="216"/>
      <c r="U132" s="218">
        <v>2</v>
      </c>
      <c r="V132" s="218">
        <v>5</v>
      </c>
      <c r="W132" s="218"/>
      <c r="X132" s="216"/>
      <c r="Y132" s="216"/>
      <c r="Z132" s="216"/>
      <c r="AA132" s="216"/>
      <c r="AB132" s="216"/>
      <c r="AC132" s="216">
        <v>0</v>
      </c>
      <c r="AD132" s="216">
        <v>12</v>
      </c>
      <c r="AE132" s="216">
        <f t="shared" ref="AE132:AE162" si="62">SUM(I132:AD132)</f>
        <v>441</v>
      </c>
    </row>
    <row r="133" spans="1:31" s="210" customFormat="1" ht="16.5" customHeight="1">
      <c r="A133" s="211">
        <v>58</v>
      </c>
      <c r="B133" s="212">
        <v>22</v>
      </c>
      <c r="C133" s="236">
        <v>283</v>
      </c>
      <c r="D133" s="237" t="s">
        <v>439</v>
      </c>
      <c r="E133" s="237" t="s">
        <v>440</v>
      </c>
      <c r="F133" s="250">
        <v>1410</v>
      </c>
      <c r="G133" s="252" t="s">
        <v>33</v>
      </c>
      <c r="H133" s="212">
        <v>473</v>
      </c>
      <c r="I133" s="216">
        <v>2</v>
      </c>
      <c r="J133" s="216">
        <v>116</v>
      </c>
      <c r="K133" s="216">
        <v>31</v>
      </c>
      <c r="L133" s="216">
        <v>5</v>
      </c>
      <c r="M133" s="216">
        <v>7</v>
      </c>
      <c r="N133" s="216">
        <v>0</v>
      </c>
      <c r="O133" s="216">
        <v>109</v>
      </c>
      <c r="P133" s="216">
        <v>0</v>
      </c>
      <c r="Q133" s="216">
        <v>0</v>
      </c>
      <c r="R133" s="216">
        <v>85</v>
      </c>
      <c r="S133" s="216"/>
      <c r="T133" s="216"/>
      <c r="U133" s="218">
        <v>0</v>
      </c>
      <c r="V133" s="218">
        <v>3</v>
      </c>
      <c r="W133" s="218"/>
      <c r="X133" s="216"/>
      <c r="Y133" s="216"/>
      <c r="Z133" s="216"/>
      <c r="AA133" s="216"/>
      <c r="AB133" s="216"/>
      <c r="AC133" s="216">
        <v>0</v>
      </c>
      <c r="AD133" s="216">
        <v>24</v>
      </c>
      <c r="AE133" s="216">
        <f t="shared" si="62"/>
        <v>382</v>
      </c>
    </row>
    <row r="134" spans="1:31" s="210" customFormat="1" ht="16.5" customHeight="1">
      <c r="A134" s="211">
        <v>59</v>
      </c>
      <c r="B134" s="212">
        <v>22</v>
      </c>
      <c r="C134" s="236">
        <v>283</v>
      </c>
      <c r="D134" s="237" t="s">
        <v>439</v>
      </c>
      <c r="E134" s="237" t="s">
        <v>440</v>
      </c>
      <c r="F134" s="250">
        <v>1410</v>
      </c>
      <c r="G134" s="251" t="s">
        <v>34</v>
      </c>
      <c r="H134" s="212">
        <v>473</v>
      </c>
      <c r="I134" s="216">
        <v>1</v>
      </c>
      <c r="J134" s="216">
        <v>76</v>
      </c>
      <c r="K134" s="216">
        <v>37</v>
      </c>
      <c r="L134" s="216">
        <v>1</v>
      </c>
      <c r="M134" s="216">
        <v>7</v>
      </c>
      <c r="N134" s="216">
        <v>0</v>
      </c>
      <c r="O134" s="216">
        <v>133</v>
      </c>
      <c r="P134" s="216">
        <v>0</v>
      </c>
      <c r="Q134" s="216">
        <v>0</v>
      </c>
      <c r="R134" s="216">
        <v>77</v>
      </c>
      <c r="S134" s="216"/>
      <c r="T134" s="216"/>
      <c r="U134" s="218">
        <v>2</v>
      </c>
      <c r="V134" s="218">
        <v>1</v>
      </c>
      <c r="W134" s="218"/>
      <c r="X134" s="216"/>
      <c r="Y134" s="216"/>
      <c r="Z134" s="216"/>
      <c r="AA134" s="216"/>
      <c r="AB134" s="216"/>
      <c r="AC134" s="216">
        <v>0</v>
      </c>
      <c r="AD134" s="216">
        <v>21</v>
      </c>
      <c r="AE134" s="216">
        <f t="shared" si="62"/>
        <v>356</v>
      </c>
    </row>
    <row r="135" spans="1:31" s="219" customFormat="1" ht="16.5">
      <c r="C135" s="228" t="s">
        <v>65</v>
      </c>
      <c r="D135" s="756" t="s">
        <v>66</v>
      </c>
      <c r="E135" s="756"/>
      <c r="F135" s="317"/>
      <c r="G135" s="317"/>
      <c r="H135" s="229">
        <f>SUM(H130:H134)</f>
        <v>2527</v>
      </c>
      <c r="I135" s="229">
        <f t="shared" ref="I135:AE135" si="63">SUM(I130:I134)</f>
        <v>4</v>
      </c>
      <c r="J135" s="229">
        <f t="shared" si="63"/>
        <v>538</v>
      </c>
      <c r="K135" s="229">
        <f t="shared" si="63"/>
        <v>119</v>
      </c>
      <c r="L135" s="229">
        <f t="shared" si="63"/>
        <v>14</v>
      </c>
      <c r="M135" s="229">
        <f t="shared" si="63"/>
        <v>17</v>
      </c>
      <c r="N135" s="229">
        <f t="shared" si="63"/>
        <v>0</v>
      </c>
      <c r="O135" s="229">
        <f t="shared" si="63"/>
        <v>885</v>
      </c>
      <c r="P135" s="229">
        <f t="shared" si="63"/>
        <v>0</v>
      </c>
      <c r="Q135" s="229">
        <f t="shared" si="63"/>
        <v>0</v>
      </c>
      <c r="R135" s="229">
        <f t="shared" si="63"/>
        <v>375</v>
      </c>
      <c r="S135" s="229">
        <f t="shared" si="63"/>
        <v>0</v>
      </c>
      <c r="T135" s="229">
        <f t="shared" si="63"/>
        <v>0</v>
      </c>
      <c r="U135" s="229">
        <f t="shared" si="63"/>
        <v>4</v>
      </c>
      <c r="V135" s="229">
        <f t="shared" si="63"/>
        <v>17</v>
      </c>
      <c r="W135" s="229">
        <f t="shared" si="63"/>
        <v>0</v>
      </c>
      <c r="X135" s="229">
        <f t="shared" si="63"/>
        <v>0</v>
      </c>
      <c r="Y135" s="229">
        <f t="shared" si="63"/>
        <v>0</v>
      </c>
      <c r="Z135" s="229">
        <f t="shared" si="63"/>
        <v>0</v>
      </c>
      <c r="AA135" s="229">
        <f t="shared" si="63"/>
        <v>0</v>
      </c>
      <c r="AB135" s="229">
        <f t="shared" si="63"/>
        <v>0</v>
      </c>
      <c r="AC135" s="229">
        <f t="shared" si="63"/>
        <v>0</v>
      </c>
      <c r="AD135" s="229">
        <f t="shared" si="63"/>
        <v>85</v>
      </c>
      <c r="AE135" s="229">
        <f t="shared" si="63"/>
        <v>2058</v>
      </c>
    </row>
    <row r="136" spans="1:31" s="219" customFormat="1" ht="16.5">
      <c r="F136" s="230"/>
      <c r="G136" s="230"/>
      <c r="U136" s="219">
        <f>U135/2</f>
        <v>2</v>
      </c>
      <c r="V136" s="219">
        <f>V135/2</f>
        <v>8.5</v>
      </c>
    </row>
    <row r="137" spans="1:31" s="219" customFormat="1" ht="16.5">
      <c r="C137" s="228" t="s">
        <v>67</v>
      </c>
      <c r="D137" s="757" t="s">
        <v>68</v>
      </c>
      <c r="E137" s="758"/>
      <c r="F137" s="758"/>
      <c r="G137" s="759"/>
      <c r="H137" s="231" t="s">
        <v>8</v>
      </c>
      <c r="I137" s="207" t="s">
        <v>9</v>
      </c>
      <c r="J137" s="207" t="s">
        <v>10</v>
      </c>
      <c r="K137" s="207" t="s">
        <v>11</v>
      </c>
      <c r="L137" s="207" t="s">
        <v>12</v>
      </c>
      <c r="M137" s="207" t="s">
        <v>13</v>
      </c>
      <c r="N137" s="207" t="s">
        <v>14</v>
      </c>
      <c r="O137" s="207" t="s">
        <v>15</v>
      </c>
      <c r="P137" s="207" t="s">
        <v>16</v>
      </c>
      <c r="Q137" s="207" t="s">
        <v>17</v>
      </c>
      <c r="R137" s="207" t="s">
        <v>18</v>
      </c>
      <c r="S137" s="207" t="s">
        <v>19</v>
      </c>
      <c r="T137" s="207" t="s">
        <v>20</v>
      </c>
      <c r="U137" s="207" t="s">
        <v>24</v>
      </c>
      <c r="V137" s="207" t="s">
        <v>25</v>
      </c>
      <c r="W137" s="207" t="s">
        <v>26</v>
      </c>
      <c r="X137" s="207" t="s">
        <v>27</v>
      </c>
      <c r="Y137" s="207" t="s">
        <v>28</v>
      </c>
      <c r="Z137" s="207" t="s">
        <v>29</v>
      </c>
      <c r="AA137" s="207" t="s">
        <v>30</v>
      </c>
      <c r="AB137" s="207" t="s">
        <v>31</v>
      </c>
    </row>
    <row r="138" spans="1:31" s="219" customFormat="1" ht="16.5">
      <c r="D138" s="760"/>
      <c r="E138" s="761"/>
      <c r="F138" s="761"/>
      <c r="G138" s="762"/>
      <c r="H138" s="226">
        <f>H135</f>
        <v>2527</v>
      </c>
      <c r="I138" s="226">
        <f>I135+2</f>
        <v>6</v>
      </c>
      <c r="J138" s="226">
        <f>J135+9</f>
        <v>547</v>
      </c>
      <c r="K138" s="226">
        <f>K135+2</f>
        <v>121</v>
      </c>
      <c r="L138" s="226">
        <f>L135+8</f>
        <v>22</v>
      </c>
      <c r="M138" s="226">
        <f t="shared" ref="M138:T138" si="64">M135</f>
        <v>17</v>
      </c>
      <c r="N138" s="226">
        <f t="shared" si="64"/>
        <v>0</v>
      </c>
      <c r="O138" s="226">
        <f t="shared" si="64"/>
        <v>885</v>
      </c>
      <c r="P138" s="226">
        <f t="shared" si="64"/>
        <v>0</v>
      </c>
      <c r="Q138" s="226">
        <f t="shared" si="64"/>
        <v>0</v>
      </c>
      <c r="R138" s="226">
        <f t="shared" si="64"/>
        <v>375</v>
      </c>
      <c r="S138" s="226">
        <f t="shared" si="64"/>
        <v>0</v>
      </c>
      <c r="T138" s="226">
        <f t="shared" si="64"/>
        <v>0</v>
      </c>
      <c r="U138" s="226">
        <f>X135</f>
        <v>0</v>
      </c>
      <c r="V138" s="226">
        <f t="shared" ref="V138" si="65">Y135</f>
        <v>0</v>
      </c>
      <c r="W138" s="226">
        <f t="shared" ref="W138" si="66">Z135</f>
        <v>0</v>
      </c>
      <c r="X138" s="226">
        <f t="shared" ref="X138" si="67">AA135</f>
        <v>0</v>
      </c>
      <c r="Y138" s="226">
        <f t="shared" ref="Y138" si="68">AB135</f>
        <v>0</v>
      </c>
      <c r="Z138" s="226">
        <f>AC135</f>
        <v>0</v>
      </c>
      <c r="AA138" s="226">
        <f>AD135</f>
        <v>85</v>
      </c>
      <c r="AB138" s="226">
        <f>SUM(I138:AA138)</f>
        <v>2058</v>
      </c>
    </row>
    <row r="139" spans="1:31" s="219" customFormat="1" ht="16.5">
      <c r="F139" s="230"/>
      <c r="G139" s="230"/>
    </row>
    <row r="140" spans="1:31" s="219" customFormat="1" ht="30.75" customHeight="1">
      <c r="C140" s="228" t="s">
        <v>69</v>
      </c>
      <c r="D140" s="763" t="s">
        <v>70</v>
      </c>
      <c r="E140" s="763"/>
      <c r="F140" s="763"/>
      <c r="G140" s="763"/>
      <c r="H140" s="231" t="s">
        <v>8</v>
      </c>
      <c r="I140" s="754" t="s">
        <v>71</v>
      </c>
      <c r="J140" s="754"/>
      <c r="K140" s="754" t="s">
        <v>72</v>
      </c>
      <c r="L140" s="754"/>
      <c r="M140" s="207" t="s">
        <v>13</v>
      </c>
      <c r="N140" s="207" t="s">
        <v>14</v>
      </c>
      <c r="O140" s="207" t="s">
        <v>15</v>
      </c>
      <c r="P140" s="207" t="s">
        <v>16</v>
      </c>
      <c r="Q140" s="207" t="s">
        <v>17</v>
      </c>
      <c r="R140" s="207" t="s">
        <v>18</v>
      </c>
      <c r="S140" s="207" t="s">
        <v>19</v>
      </c>
      <c r="T140" s="207" t="s">
        <v>20</v>
      </c>
      <c r="U140" s="207" t="s">
        <v>24</v>
      </c>
      <c r="V140" s="207" t="s">
        <v>25</v>
      </c>
      <c r="W140" s="207" t="s">
        <v>26</v>
      </c>
      <c r="X140" s="207" t="s">
        <v>27</v>
      </c>
      <c r="Y140" s="207" t="s">
        <v>28</v>
      </c>
      <c r="Z140" s="207" t="s">
        <v>29</v>
      </c>
      <c r="AA140" s="207" t="s">
        <v>30</v>
      </c>
      <c r="AB140" s="207" t="s">
        <v>31</v>
      </c>
    </row>
    <row r="141" spans="1:31" s="219" customFormat="1" ht="16.5">
      <c r="D141" s="763"/>
      <c r="E141" s="763"/>
      <c r="F141" s="763"/>
      <c r="G141" s="763"/>
      <c r="H141" s="226">
        <f>H135</f>
        <v>2527</v>
      </c>
      <c r="I141" s="755">
        <f>I138+K138</f>
        <v>127</v>
      </c>
      <c r="J141" s="755"/>
      <c r="K141" s="755">
        <f>J138+L138</f>
        <v>569</v>
      </c>
      <c r="L141" s="755"/>
      <c r="M141" s="226">
        <f>M138</f>
        <v>17</v>
      </c>
      <c r="N141" s="226" t="s">
        <v>799</v>
      </c>
      <c r="O141" s="226">
        <f t="shared" ref="O141:R141" si="69">O138</f>
        <v>885</v>
      </c>
      <c r="P141" s="226" t="s">
        <v>799</v>
      </c>
      <c r="Q141" s="226" t="s">
        <v>799</v>
      </c>
      <c r="R141" s="226">
        <f t="shared" si="69"/>
        <v>375</v>
      </c>
      <c r="S141" s="226" t="s">
        <v>799</v>
      </c>
      <c r="T141" s="226" t="s">
        <v>799</v>
      </c>
      <c r="U141" s="226" t="s">
        <v>799</v>
      </c>
      <c r="V141" s="226" t="s">
        <v>799</v>
      </c>
      <c r="W141" s="226" t="s">
        <v>799</v>
      </c>
      <c r="X141" s="226" t="s">
        <v>799</v>
      </c>
      <c r="Y141" s="226" t="s">
        <v>799</v>
      </c>
      <c r="Z141" s="226">
        <f>Z138</f>
        <v>0</v>
      </c>
      <c r="AA141" s="226">
        <f>AA138</f>
        <v>85</v>
      </c>
      <c r="AB141" s="226">
        <f>SUM(I141:AA141)</f>
        <v>2058</v>
      </c>
    </row>
    <row r="142" spans="1:31" s="283" customFormat="1"/>
    <row r="143" spans="1:31" s="283" customFormat="1">
      <c r="A143" s="291"/>
      <c r="B143" s="291"/>
      <c r="C143" s="291"/>
      <c r="D143" s="291"/>
      <c r="E143" s="291"/>
      <c r="F143" s="291"/>
      <c r="G143" s="291"/>
      <c r="H143" s="291"/>
    </row>
    <row r="144" spans="1:31" s="210" customFormat="1" ht="16.5" customHeight="1">
      <c r="A144" s="211">
        <v>60</v>
      </c>
      <c r="B144" s="212">
        <v>22</v>
      </c>
      <c r="C144" s="255">
        <v>300</v>
      </c>
      <c r="D144" s="237" t="s">
        <v>224</v>
      </c>
      <c r="E144" s="237" t="s">
        <v>224</v>
      </c>
      <c r="F144" s="250">
        <v>1454</v>
      </c>
      <c r="G144" s="182" t="s">
        <v>33</v>
      </c>
      <c r="H144" s="212">
        <v>449</v>
      </c>
      <c r="I144" s="216">
        <v>1</v>
      </c>
      <c r="J144" s="216">
        <v>161</v>
      </c>
      <c r="K144" s="216">
        <v>179</v>
      </c>
      <c r="L144" s="216">
        <v>5</v>
      </c>
      <c r="M144" s="216">
        <v>0</v>
      </c>
      <c r="N144" s="216"/>
      <c r="O144" s="216"/>
      <c r="P144" s="216"/>
      <c r="Q144" s="216">
        <v>1</v>
      </c>
      <c r="R144" s="216">
        <v>0</v>
      </c>
      <c r="S144" s="216"/>
      <c r="T144" s="216"/>
      <c r="U144" s="218">
        <v>1</v>
      </c>
      <c r="V144" s="218">
        <v>2</v>
      </c>
      <c r="W144" s="218"/>
      <c r="X144" s="216"/>
      <c r="Y144" s="216"/>
      <c r="Z144" s="216"/>
      <c r="AA144" s="216"/>
      <c r="AB144" s="216"/>
      <c r="AC144" s="216">
        <v>0</v>
      </c>
      <c r="AD144" s="216">
        <v>6</v>
      </c>
      <c r="AE144" s="216">
        <f t="shared" si="62"/>
        <v>356</v>
      </c>
    </row>
    <row r="145" spans="1:31" s="210" customFormat="1" ht="16.5" customHeight="1">
      <c r="A145" s="211">
        <v>61</v>
      </c>
      <c r="B145" s="212">
        <v>22</v>
      </c>
      <c r="C145" s="236">
        <v>300</v>
      </c>
      <c r="D145" s="237" t="s">
        <v>224</v>
      </c>
      <c r="E145" s="237" t="s">
        <v>224</v>
      </c>
      <c r="F145" s="256">
        <v>1454</v>
      </c>
      <c r="G145" s="252" t="s">
        <v>34</v>
      </c>
      <c r="H145" s="212">
        <v>449</v>
      </c>
      <c r="I145" s="216">
        <v>3</v>
      </c>
      <c r="J145" s="216">
        <v>139</v>
      </c>
      <c r="K145" s="216">
        <v>188</v>
      </c>
      <c r="L145" s="216">
        <v>0</v>
      </c>
      <c r="M145" s="216">
        <v>1</v>
      </c>
      <c r="N145" s="216"/>
      <c r="O145" s="216"/>
      <c r="P145" s="216"/>
      <c r="Q145" s="216">
        <v>1</v>
      </c>
      <c r="R145" s="216">
        <v>6</v>
      </c>
      <c r="S145" s="216"/>
      <c r="T145" s="216"/>
      <c r="U145" s="218">
        <v>0</v>
      </c>
      <c r="V145" s="218">
        <v>3</v>
      </c>
      <c r="W145" s="218"/>
      <c r="X145" s="216"/>
      <c r="Y145" s="216"/>
      <c r="Z145" s="216"/>
      <c r="AA145" s="216"/>
      <c r="AB145" s="216"/>
      <c r="AC145" s="216">
        <v>0</v>
      </c>
      <c r="AD145" s="216">
        <v>12</v>
      </c>
      <c r="AE145" s="216">
        <f t="shared" si="62"/>
        <v>353</v>
      </c>
    </row>
    <row r="146" spans="1:31" s="210" customFormat="1" ht="16.5" customHeight="1">
      <c r="A146" s="211">
        <v>62</v>
      </c>
      <c r="B146" s="212">
        <v>22</v>
      </c>
      <c r="C146" s="255">
        <v>300</v>
      </c>
      <c r="D146" s="237" t="s">
        <v>224</v>
      </c>
      <c r="E146" s="237" t="s">
        <v>224</v>
      </c>
      <c r="F146" s="250">
        <v>1455</v>
      </c>
      <c r="G146" s="251" t="s">
        <v>33</v>
      </c>
      <c r="H146" s="212">
        <v>714</v>
      </c>
      <c r="I146" s="216">
        <v>2</v>
      </c>
      <c r="J146" s="216">
        <v>276</v>
      </c>
      <c r="K146" s="216">
        <v>262</v>
      </c>
      <c r="L146" s="216">
        <v>1</v>
      </c>
      <c r="M146" s="216">
        <v>2</v>
      </c>
      <c r="N146" s="216"/>
      <c r="O146" s="216"/>
      <c r="P146" s="216"/>
      <c r="Q146" s="216">
        <v>1</v>
      </c>
      <c r="R146" s="216">
        <v>5</v>
      </c>
      <c r="S146" s="216"/>
      <c r="T146" s="216"/>
      <c r="U146" s="218">
        <v>2</v>
      </c>
      <c r="V146" s="218">
        <v>0</v>
      </c>
      <c r="W146" s="218"/>
      <c r="X146" s="216"/>
      <c r="Y146" s="216"/>
      <c r="Z146" s="216"/>
      <c r="AA146" s="216"/>
      <c r="AB146" s="216"/>
      <c r="AC146" s="216">
        <v>1</v>
      </c>
      <c r="AD146" s="216">
        <v>13</v>
      </c>
      <c r="AE146" s="216">
        <f t="shared" si="62"/>
        <v>565</v>
      </c>
    </row>
    <row r="147" spans="1:31" s="210" customFormat="1" ht="16.5" customHeight="1">
      <c r="A147" s="211">
        <v>63</v>
      </c>
      <c r="B147" s="212">
        <v>22</v>
      </c>
      <c r="C147" s="236">
        <v>300</v>
      </c>
      <c r="D147" s="237" t="s">
        <v>224</v>
      </c>
      <c r="E147" s="237" t="s">
        <v>224</v>
      </c>
      <c r="F147" s="250">
        <v>1455</v>
      </c>
      <c r="G147" s="252" t="s">
        <v>34</v>
      </c>
      <c r="H147" s="212">
        <v>714</v>
      </c>
      <c r="I147" s="216">
        <v>3</v>
      </c>
      <c r="J147" s="216">
        <v>232</v>
      </c>
      <c r="K147" s="216">
        <v>279</v>
      </c>
      <c r="L147" s="216">
        <v>0</v>
      </c>
      <c r="M147" s="216">
        <v>2</v>
      </c>
      <c r="N147" s="216"/>
      <c r="O147" s="216"/>
      <c r="P147" s="216"/>
      <c r="Q147" s="216">
        <v>1</v>
      </c>
      <c r="R147" s="216">
        <v>5</v>
      </c>
      <c r="S147" s="216"/>
      <c r="T147" s="216"/>
      <c r="U147" s="218">
        <v>0</v>
      </c>
      <c r="V147" s="218">
        <v>6</v>
      </c>
      <c r="W147" s="218"/>
      <c r="X147" s="216"/>
      <c r="Y147" s="216"/>
      <c r="Z147" s="216"/>
      <c r="AA147" s="216"/>
      <c r="AB147" s="216"/>
      <c r="AC147" s="216">
        <v>0</v>
      </c>
      <c r="AD147" s="216">
        <v>13</v>
      </c>
      <c r="AE147" s="216">
        <f t="shared" si="62"/>
        <v>541</v>
      </c>
    </row>
    <row r="148" spans="1:31" s="210" customFormat="1" ht="16.5" customHeight="1">
      <c r="A148" s="211">
        <v>64</v>
      </c>
      <c r="B148" s="212">
        <v>22</v>
      </c>
      <c r="C148" s="236">
        <v>300</v>
      </c>
      <c r="D148" s="237" t="s">
        <v>224</v>
      </c>
      <c r="E148" s="237" t="s">
        <v>441</v>
      </c>
      <c r="F148" s="256">
        <v>1456</v>
      </c>
      <c r="G148" s="182" t="s">
        <v>33</v>
      </c>
      <c r="H148" s="212">
        <v>309</v>
      </c>
      <c r="I148" s="216">
        <v>1</v>
      </c>
      <c r="J148" s="216">
        <v>62</v>
      </c>
      <c r="K148" s="216">
        <v>144</v>
      </c>
      <c r="L148" s="216">
        <v>2</v>
      </c>
      <c r="M148" s="216">
        <v>1</v>
      </c>
      <c r="N148" s="216"/>
      <c r="O148" s="216"/>
      <c r="P148" s="216"/>
      <c r="Q148" s="216">
        <v>1</v>
      </c>
      <c r="R148" s="216">
        <v>2</v>
      </c>
      <c r="S148" s="216"/>
      <c r="T148" s="216"/>
      <c r="U148" s="218">
        <v>1</v>
      </c>
      <c r="V148" s="218">
        <v>1</v>
      </c>
      <c r="W148" s="218"/>
      <c r="X148" s="216"/>
      <c r="Y148" s="216"/>
      <c r="Z148" s="216"/>
      <c r="AA148" s="216"/>
      <c r="AB148" s="216"/>
      <c r="AC148" s="216">
        <v>0</v>
      </c>
      <c r="AD148" s="216">
        <v>4</v>
      </c>
      <c r="AE148" s="216">
        <f t="shared" si="62"/>
        <v>219</v>
      </c>
    </row>
    <row r="149" spans="1:31" s="210" customFormat="1" ht="16.5" customHeight="1">
      <c r="A149" s="211">
        <v>65</v>
      </c>
      <c r="B149" s="212">
        <v>22</v>
      </c>
      <c r="C149" s="236">
        <v>300</v>
      </c>
      <c r="D149" s="242" t="s">
        <v>224</v>
      </c>
      <c r="E149" s="242" t="s">
        <v>442</v>
      </c>
      <c r="F149" s="253">
        <v>1457</v>
      </c>
      <c r="G149" s="257" t="s">
        <v>33</v>
      </c>
      <c r="H149" s="212">
        <v>217</v>
      </c>
      <c r="I149" s="216">
        <v>0</v>
      </c>
      <c r="J149" s="216">
        <v>47</v>
      </c>
      <c r="K149" s="216">
        <v>117</v>
      </c>
      <c r="L149" s="216">
        <v>3</v>
      </c>
      <c r="M149" s="216">
        <v>0</v>
      </c>
      <c r="N149" s="216"/>
      <c r="O149" s="216"/>
      <c r="P149" s="216"/>
      <c r="Q149" s="216">
        <v>0</v>
      </c>
      <c r="R149" s="216">
        <v>1</v>
      </c>
      <c r="S149" s="216"/>
      <c r="T149" s="216"/>
      <c r="U149" s="218">
        <v>0</v>
      </c>
      <c r="V149" s="218">
        <v>3</v>
      </c>
      <c r="W149" s="218"/>
      <c r="X149" s="216"/>
      <c r="Y149" s="216"/>
      <c r="Z149" s="216"/>
      <c r="AA149" s="216"/>
      <c r="AB149" s="216"/>
      <c r="AC149" s="216">
        <v>0</v>
      </c>
      <c r="AD149" s="216">
        <v>4</v>
      </c>
      <c r="AE149" s="216">
        <f t="shared" si="62"/>
        <v>175</v>
      </c>
    </row>
    <row r="150" spans="1:31" s="219" customFormat="1" ht="16.5">
      <c r="C150" s="228" t="s">
        <v>65</v>
      </c>
      <c r="D150" s="756" t="s">
        <v>66</v>
      </c>
      <c r="E150" s="756"/>
      <c r="F150" s="317"/>
      <c r="G150" s="317"/>
      <c r="H150" s="229">
        <f>SUM(H144:H149)</f>
        <v>2852</v>
      </c>
      <c r="I150" s="229">
        <f t="shared" ref="I150:AE150" si="70">SUM(I144:I149)</f>
        <v>10</v>
      </c>
      <c r="J150" s="229">
        <f t="shared" si="70"/>
        <v>917</v>
      </c>
      <c r="K150" s="229">
        <f t="shared" si="70"/>
        <v>1169</v>
      </c>
      <c r="L150" s="229">
        <f t="shared" si="70"/>
        <v>11</v>
      </c>
      <c r="M150" s="229">
        <f t="shared" si="70"/>
        <v>6</v>
      </c>
      <c r="N150" s="229">
        <f t="shared" si="70"/>
        <v>0</v>
      </c>
      <c r="O150" s="229">
        <f t="shared" si="70"/>
        <v>0</v>
      </c>
      <c r="P150" s="229">
        <f t="shared" si="70"/>
        <v>0</v>
      </c>
      <c r="Q150" s="229">
        <f t="shared" si="70"/>
        <v>5</v>
      </c>
      <c r="R150" s="229">
        <f t="shared" si="70"/>
        <v>19</v>
      </c>
      <c r="S150" s="229">
        <f t="shared" si="70"/>
        <v>0</v>
      </c>
      <c r="T150" s="229">
        <f t="shared" si="70"/>
        <v>0</v>
      </c>
      <c r="U150" s="229">
        <f t="shared" si="70"/>
        <v>4</v>
      </c>
      <c r="V150" s="229">
        <f t="shared" si="70"/>
        <v>15</v>
      </c>
      <c r="W150" s="229">
        <f t="shared" si="70"/>
        <v>0</v>
      </c>
      <c r="X150" s="229">
        <f t="shared" si="70"/>
        <v>0</v>
      </c>
      <c r="Y150" s="229">
        <f t="shared" si="70"/>
        <v>0</v>
      </c>
      <c r="Z150" s="229">
        <f t="shared" si="70"/>
        <v>0</v>
      </c>
      <c r="AA150" s="229">
        <f t="shared" si="70"/>
        <v>0</v>
      </c>
      <c r="AB150" s="229">
        <f t="shared" si="70"/>
        <v>0</v>
      </c>
      <c r="AC150" s="229">
        <f t="shared" si="70"/>
        <v>1</v>
      </c>
      <c r="AD150" s="229">
        <f t="shared" si="70"/>
        <v>52</v>
      </c>
      <c r="AE150" s="229">
        <f t="shared" si="70"/>
        <v>2209</v>
      </c>
    </row>
    <row r="151" spans="1:31" s="219" customFormat="1" ht="16.5">
      <c r="F151" s="230"/>
      <c r="G151" s="230"/>
      <c r="U151" s="219">
        <f>U150/2</f>
        <v>2</v>
      </c>
      <c r="V151" s="219">
        <f>V150/2</f>
        <v>7.5</v>
      </c>
    </row>
    <row r="152" spans="1:31" s="219" customFormat="1" ht="16.5">
      <c r="C152" s="228" t="s">
        <v>67</v>
      </c>
      <c r="D152" s="757" t="s">
        <v>68</v>
      </c>
      <c r="E152" s="758"/>
      <c r="F152" s="758"/>
      <c r="G152" s="759"/>
      <c r="H152" s="231" t="s">
        <v>8</v>
      </c>
      <c r="I152" s="207" t="s">
        <v>9</v>
      </c>
      <c r="J152" s="207" t="s">
        <v>10</v>
      </c>
      <c r="K152" s="207" t="s">
        <v>11</v>
      </c>
      <c r="L152" s="207" t="s">
        <v>12</v>
      </c>
      <c r="M152" s="207" t="s">
        <v>13</v>
      </c>
      <c r="N152" s="207" t="s">
        <v>14</v>
      </c>
      <c r="O152" s="207" t="s">
        <v>15</v>
      </c>
      <c r="P152" s="207" t="s">
        <v>16</v>
      </c>
      <c r="Q152" s="207" t="s">
        <v>17</v>
      </c>
      <c r="R152" s="207" t="s">
        <v>18</v>
      </c>
      <c r="S152" s="207" t="s">
        <v>19</v>
      </c>
      <c r="T152" s="207" t="s">
        <v>20</v>
      </c>
      <c r="U152" s="207" t="s">
        <v>24</v>
      </c>
      <c r="V152" s="207" t="s">
        <v>25</v>
      </c>
      <c r="W152" s="207" t="s">
        <v>26</v>
      </c>
      <c r="X152" s="207" t="s">
        <v>27</v>
      </c>
      <c r="Y152" s="207" t="s">
        <v>28</v>
      </c>
      <c r="Z152" s="207" t="s">
        <v>29</v>
      </c>
      <c r="AA152" s="207" t="s">
        <v>30</v>
      </c>
      <c r="AB152" s="207" t="s">
        <v>31</v>
      </c>
    </row>
    <row r="153" spans="1:31" s="219" customFormat="1" ht="16.5">
      <c r="D153" s="760"/>
      <c r="E153" s="761"/>
      <c r="F153" s="761"/>
      <c r="G153" s="762"/>
      <c r="H153" s="226">
        <f>H150</f>
        <v>2852</v>
      </c>
      <c r="I153" s="226">
        <f>I150+2</f>
        <v>12</v>
      </c>
      <c r="J153" s="226">
        <f>J150+8</f>
        <v>925</v>
      </c>
      <c r="K153" s="226">
        <f>K150+2</f>
        <v>1171</v>
      </c>
      <c r="L153" s="226">
        <f>L150+7</f>
        <v>18</v>
      </c>
      <c r="M153" s="226">
        <f t="shared" ref="M153:T153" si="71">M150</f>
        <v>6</v>
      </c>
      <c r="N153" s="226">
        <f t="shared" si="71"/>
        <v>0</v>
      </c>
      <c r="O153" s="226">
        <f t="shared" si="71"/>
        <v>0</v>
      </c>
      <c r="P153" s="226">
        <f t="shared" si="71"/>
        <v>0</v>
      </c>
      <c r="Q153" s="226">
        <f t="shared" si="71"/>
        <v>5</v>
      </c>
      <c r="R153" s="226">
        <f t="shared" si="71"/>
        <v>19</v>
      </c>
      <c r="S153" s="226">
        <f t="shared" si="71"/>
        <v>0</v>
      </c>
      <c r="T153" s="226">
        <f t="shared" si="71"/>
        <v>0</v>
      </c>
      <c r="U153" s="226">
        <f>X150</f>
        <v>0</v>
      </c>
      <c r="V153" s="226">
        <f t="shared" ref="V153" si="72">Y150</f>
        <v>0</v>
      </c>
      <c r="W153" s="226">
        <f t="shared" ref="W153" si="73">Z150</f>
        <v>0</v>
      </c>
      <c r="X153" s="226">
        <f t="shared" ref="X153" si="74">AA150</f>
        <v>0</v>
      </c>
      <c r="Y153" s="226">
        <f t="shared" ref="Y153" si="75">AB150</f>
        <v>0</v>
      </c>
      <c r="Z153" s="226">
        <f>AC150</f>
        <v>1</v>
      </c>
      <c r="AA153" s="226">
        <f>AD150</f>
        <v>52</v>
      </c>
      <c r="AB153" s="226">
        <f>SUM(I153:AA153)</f>
        <v>2209</v>
      </c>
    </row>
    <row r="154" spans="1:31" s="219" customFormat="1" ht="16.5">
      <c r="F154" s="230"/>
      <c r="G154" s="230"/>
    </row>
    <row r="155" spans="1:31" s="219" customFormat="1" ht="30.75" customHeight="1">
      <c r="C155" s="228" t="s">
        <v>69</v>
      </c>
      <c r="D155" s="763" t="s">
        <v>70</v>
      </c>
      <c r="E155" s="763"/>
      <c r="F155" s="763"/>
      <c r="G155" s="763"/>
      <c r="H155" s="231" t="s">
        <v>8</v>
      </c>
      <c r="I155" s="754" t="s">
        <v>71</v>
      </c>
      <c r="J155" s="754"/>
      <c r="K155" s="754" t="s">
        <v>72</v>
      </c>
      <c r="L155" s="754"/>
      <c r="M155" s="207" t="s">
        <v>13</v>
      </c>
      <c r="N155" s="207" t="s">
        <v>14</v>
      </c>
      <c r="O155" s="207" t="s">
        <v>15</v>
      </c>
      <c r="P155" s="207" t="s">
        <v>16</v>
      </c>
      <c r="Q155" s="207" t="s">
        <v>17</v>
      </c>
      <c r="R155" s="207" t="s">
        <v>18</v>
      </c>
      <c r="S155" s="207" t="s">
        <v>19</v>
      </c>
      <c r="T155" s="207" t="s">
        <v>20</v>
      </c>
      <c r="U155" s="207" t="s">
        <v>24</v>
      </c>
      <c r="V155" s="207" t="s">
        <v>25</v>
      </c>
      <c r="W155" s="207" t="s">
        <v>26</v>
      </c>
      <c r="X155" s="207" t="s">
        <v>27</v>
      </c>
      <c r="Y155" s="207" t="s">
        <v>28</v>
      </c>
      <c r="Z155" s="207" t="s">
        <v>29</v>
      </c>
      <c r="AA155" s="207" t="s">
        <v>30</v>
      </c>
      <c r="AB155" s="207" t="s">
        <v>31</v>
      </c>
    </row>
    <row r="156" spans="1:31" s="219" customFormat="1" ht="16.5">
      <c r="D156" s="763"/>
      <c r="E156" s="763"/>
      <c r="F156" s="763"/>
      <c r="G156" s="763"/>
      <c r="H156" s="226">
        <f>H150</f>
        <v>2852</v>
      </c>
      <c r="I156" s="755">
        <f>I153+K153</f>
        <v>1183</v>
      </c>
      <c r="J156" s="755"/>
      <c r="K156" s="755">
        <f>J153+L153</f>
        <v>943</v>
      </c>
      <c r="L156" s="755"/>
      <c r="M156" s="226">
        <f>M153</f>
        <v>6</v>
      </c>
      <c r="N156" s="226" t="s">
        <v>799</v>
      </c>
      <c r="O156" s="226" t="s">
        <v>799</v>
      </c>
      <c r="P156" s="226" t="s">
        <v>799</v>
      </c>
      <c r="Q156" s="226">
        <f t="shared" ref="Q156:R156" si="76">Q153</f>
        <v>5</v>
      </c>
      <c r="R156" s="226">
        <f t="shared" si="76"/>
        <v>19</v>
      </c>
      <c r="S156" s="226" t="s">
        <v>799</v>
      </c>
      <c r="T156" s="226" t="s">
        <v>799</v>
      </c>
      <c r="U156" s="226" t="s">
        <v>799</v>
      </c>
      <c r="V156" s="226" t="s">
        <v>799</v>
      </c>
      <c r="W156" s="226" t="s">
        <v>799</v>
      </c>
      <c r="X156" s="226" t="s">
        <v>799</v>
      </c>
      <c r="Y156" s="226" t="s">
        <v>799</v>
      </c>
      <c r="Z156" s="226">
        <f>Z153</f>
        <v>1</v>
      </c>
      <c r="AA156" s="226">
        <f>AA153</f>
        <v>52</v>
      </c>
      <c r="AB156" s="226">
        <f>SUM(I156:AA156)</f>
        <v>2209</v>
      </c>
    </row>
    <row r="157" spans="1:31" s="283" customFormat="1"/>
    <row r="158" spans="1:31" s="283" customFormat="1">
      <c r="A158" s="291"/>
      <c r="B158" s="291"/>
      <c r="C158" s="291"/>
      <c r="D158" s="291"/>
      <c r="E158" s="291"/>
      <c r="F158" s="291"/>
      <c r="G158" s="291"/>
      <c r="H158" s="291"/>
    </row>
    <row r="159" spans="1:31" s="210" customFormat="1" ht="16.5" customHeight="1">
      <c r="A159" s="211">
        <v>66</v>
      </c>
      <c r="B159" s="212">
        <v>22</v>
      </c>
      <c r="C159" s="241">
        <v>310</v>
      </c>
      <c r="D159" s="242" t="s">
        <v>443</v>
      </c>
      <c r="E159" s="242" t="s">
        <v>443</v>
      </c>
      <c r="F159" s="253">
        <v>1485</v>
      </c>
      <c r="G159" s="252" t="s">
        <v>33</v>
      </c>
      <c r="H159" s="212">
        <v>587</v>
      </c>
      <c r="I159" s="216">
        <v>2</v>
      </c>
      <c r="J159" s="216">
        <v>128</v>
      </c>
      <c r="K159" s="216">
        <v>113</v>
      </c>
      <c r="L159" s="216">
        <v>2</v>
      </c>
      <c r="M159" s="216">
        <v>8</v>
      </c>
      <c r="N159" s="216"/>
      <c r="O159" s="216"/>
      <c r="P159" s="216"/>
      <c r="Q159" s="216">
        <v>12</v>
      </c>
      <c r="R159" s="216">
        <v>176</v>
      </c>
      <c r="S159" s="216"/>
      <c r="T159" s="216"/>
      <c r="U159" s="218">
        <v>0</v>
      </c>
      <c r="V159" s="218">
        <v>1</v>
      </c>
      <c r="W159" s="218"/>
      <c r="X159" s="216"/>
      <c r="Y159" s="216"/>
      <c r="Z159" s="216"/>
      <c r="AA159" s="216"/>
      <c r="AB159" s="216"/>
      <c r="AC159" s="216">
        <v>0</v>
      </c>
      <c r="AD159" s="216">
        <v>7</v>
      </c>
      <c r="AE159" s="216">
        <f t="shared" si="62"/>
        <v>449</v>
      </c>
    </row>
    <row r="160" spans="1:31" s="210" customFormat="1" ht="16.5" customHeight="1">
      <c r="A160" s="211">
        <v>67</v>
      </c>
      <c r="B160" s="212">
        <v>22</v>
      </c>
      <c r="C160" s="255">
        <v>310</v>
      </c>
      <c r="D160" s="237" t="s">
        <v>443</v>
      </c>
      <c r="E160" s="237" t="s">
        <v>443</v>
      </c>
      <c r="F160" s="250">
        <v>1485</v>
      </c>
      <c r="G160" s="252" t="s">
        <v>34</v>
      </c>
      <c r="H160" s="212">
        <v>586</v>
      </c>
      <c r="I160" s="216">
        <v>1</v>
      </c>
      <c r="J160" s="216">
        <v>134</v>
      </c>
      <c r="K160" s="216">
        <v>95</v>
      </c>
      <c r="L160" s="216">
        <v>1</v>
      </c>
      <c r="M160" s="216">
        <v>2</v>
      </c>
      <c r="N160" s="216"/>
      <c r="O160" s="216"/>
      <c r="P160" s="216"/>
      <c r="Q160" s="216">
        <v>13</v>
      </c>
      <c r="R160" s="216">
        <v>152</v>
      </c>
      <c r="S160" s="216"/>
      <c r="T160" s="216"/>
      <c r="U160" s="218">
        <v>0</v>
      </c>
      <c r="V160" s="218">
        <v>2</v>
      </c>
      <c r="W160" s="218"/>
      <c r="X160" s="216"/>
      <c r="Y160" s="216"/>
      <c r="Z160" s="216"/>
      <c r="AA160" s="216"/>
      <c r="AB160" s="216"/>
      <c r="AC160" s="216">
        <v>0</v>
      </c>
      <c r="AD160" s="216">
        <v>10</v>
      </c>
      <c r="AE160" s="216">
        <f t="shared" si="62"/>
        <v>410</v>
      </c>
    </row>
    <row r="161" spans="1:31" s="210" customFormat="1" ht="16.5" customHeight="1">
      <c r="A161" s="211">
        <v>68</v>
      </c>
      <c r="B161" s="212">
        <v>22</v>
      </c>
      <c r="C161" s="236">
        <v>310</v>
      </c>
      <c r="D161" s="237" t="s">
        <v>443</v>
      </c>
      <c r="E161" s="237" t="s">
        <v>443</v>
      </c>
      <c r="F161" s="250">
        <v>1486</v>
      </c>
      <c r="G161" s="251" t="s">
        <v>33</v>
      </c>
      <c r="H161" s="212">
        <v>577</v>
      </c>
      <c r="I161" s="216">
        <v>1</v>
      </c>
      <c r="J161" s="216">
        <v>155</v>
      </c>
      <c r="K161" s="216">
        <v>76</v>
      </c>
      <c r="L161" s="216">
        <v>3</v>
      </c>
      <c r="M161" s="216">
        <v>6</v>
      </c>
      <c r="N161" s="216"/>
      <c r="O161" s="216"/>
      <c r="P161" s="216"/>
      <c r="Q161" s="216">
        <v>5</v>
      </c>
      <c r="R161" s="216">
        <v>170</v>
      </c>
      <c r="S161" s="216"/>
      <c r="T161" s="216"/>
      <c r="U161" s="218">
        <v>1</v>
      </c>
      <c r="V161" s="218">
        <v>0</v>
      </c>
      <c r="W161" s="218"/>
      <c r="X161" s="216"/>
      <c r="Y161" s="216"/>
      <c r="Z161" s="216"/>
      <c r="AA161" s="216"/>
      <c r="AB161" s="216"/>
      <c r="AC161" s="216">
        <v>0</v>
      </c>
      <c r="AD161" s="216">
        <v>17</v>
      </c>
      <c r="AE161" s="216">
        <f t="shared" si="62"/>
        <v>434</v>
      </c>
    </row>
    <row r="162" spans="1:31" s="210" customFormat="1" ht="16.5" customHeight="1">
      <c r="A162" s="211">
        <v>69</v>
      </c>
      <c r="B162" s="212">
        <v>22</v>
      </c>
      <c r="C162" s="255">
        <v>310</v>
      </c>
      <c r="D162" s="237" t="s">
        <v>443</v>
      </c>
      <c r="E162" s="237" t="s">
        <v>443</v>
      </c>
      <c r="F162" s="250">
        <v>1486</v>
      </c>
      <c r="G162" s="252" t="s">
        <v>34</v>
      </c>
      <c r="H162" s="212">
        <v>577</v>
      </c>
      <c r="I162" s="216">
        <v>3</v>
      </c>
      <c r="J162" s="216">
        <v>130</v>
      </c>
      <c r="K162" s="216">
        <v>112</v>
      </c>
      <c r="L162" s="216">
        <v>3</v>
      </c>
      <c r="M162" s="216">
        <v>6</v>
      </c>
      <c r="N162" s="216"/>
      <c r="O162" s="216"/>
      <c r="P162" s="216"/>
      <c r="Q162" s="216">
        <v>5</v>
      </c>
      <c r="R162" s="216">
        <v>154</v>
      </c>
      <c r="S162" s="216"/>
      <c r="T162" s="216"/>
      <c r="U162" s="218">
        <v>0</v>
      </c>
      <c r="V162" s="218">
        <v>4</v>
      </c>
      <c r="W162" s="218"/>
      <c r="X162" s="216"/>
      <c r="Y162" s="216"/>
      <c r="Z162" s="216"/>
      <c r="AA162" s="216"/>
      <c r="AB162" s="216"/>
      <c r="AC162" s="216">
        <v>0</v>
      </c>
      <c r="AD162" s="216">
        <v>16</v>
      </c>
      <c r="AE162" s="216">
        <f t="shared" si="62"/>
        <v>433</v>
      </c>
    </row>
    <row r="163" spans="1:31" s="210" customFormat="1" ht="16.5" customHeight="1">
      <c r="A163" s="211">
        <v>70</v>
      </c>
      <c r="B163" s="212">
        <v>22</v>
      </c>
      <c r="C163" s="236">
        <v>310</v>
      </c>
      <c r="D163" s="237" t="s">
        <v>443</v>
      </c>
      <c r="E163" s="237" t="s">
        <v>443</v>
      </c>
      <c r="F163" s="250">
        <v>1487</v>
      </c>
      <c r="G163" s="252" t="s">
        <v>33</v>
      </c>
      <c r="H163" s="212">
        <v>525</v>
      </c>
      <c r="I163" s="216">
        <v>2</v>
      </c>
      <c r="J163" s="216">
        <v>176</v>
      </c>
      <c r="K163" s="216">
        <v>88</v>
      </c>
      <c r="L163" s="216">
        <v>3</v>
      </c>
      <c r="M163" s="216">
        <v>1</v>
      </c>
      <c r="N163" s="216"/>
      <c r="O163" s="216"/>
      <c r="P163" s="216"/>
      <c r="Q163" s="216">
        <v>7</v>
      </c>
      <c r="R163" s="216">
        <v>94</v>
      </c>
      <c r="S163" s="216"/>
      <c r="T163" s="216"/>
      <c r="U163" s="218">
        <v>1</v>
      </c>
      <c r="V163" s="218">
        <v>5</v>
      </c>
      <c r="W163" s="218"/>
      <c r="X163" s="216"/>
      <c r="Y163" s="216"/>
      <c r="Z163" s="216"/>
      <c r="AA163" s="216"/>
      <c r="AB163" s="216"/>
      <c r="AC163" s="216">
        <v>0</v>
      </c>
      <c r="AD163" s="216">
        <v>9</v>
      </c>
      <c r="AE163" s="216">
        <f>SUM(I163:AD163)</f>
        <v>386</v>
      </c>
    </row>
    <row r="164" spans="1:31" s="210" customFormat="1" ht="16.5" customHeight="1">
      <c r="A164" s="211">
        <v>71</v>
      </c>
      <c r="B164" s="212">
        <v>22</v>
      </c>
      <c r="C164" s="236">
        <v>310</v>
      </c>
      <c r="D164" s="237" t="s">
        <v>443</v>
      </c>
      <c r="E164" s="237" t="s">
        <v>443</v>
      </c>
      <c r="F164" s="256">
        <v>1487</v>
      </c>
      <c r="G164" s="251" t="s">
        <v>34</v>
      </c>
      <c r="H164" s="212">
        <v>525</v>
      </c>
      <c r="I164" s="216">
        <v>4</v>
      </c>
      <c r="J164" s="216">
        <v>163</v>
      </c>
      <c r="K164" s="216">
        <v>76</v>
      </c>
      <c r="L164" s="216">
        <v>1</v>
      </c>
      <c r="M164" s="216">
        <v>3</v>
      </c>
      <c r="N164" s="216"/>
      <c r="O164" s="216"/>
      <c r="P164" s="216"/>
      <c r="Q164" s="216">
        <v>10</v>
      </c>
      <c r="R164" s="216">
        <v>107</v>
      </c>
      <c r="S164" s="216"/>
      <c r="T164" s="216"/>
      <c r="U164" s="218">
        <v>2</v>
      </c>
      <c r="V164" s="218">
        <v>2</v>
      </c>
      <c r="W164" s="218"/>
      <c r="X164" s="216"/>
      <c r="Y164" s="216"/>
      <c r="Z164" s="216"/>
      <c r="AA164" s="216"/>
      <c r="AB164" s="216"/>
      <c r="AC164" s="216">
        <v>0</v>
      </c>
      <c r="AD164" s="216">
        <v>17</v>
      </c>
      <c r="AE164" s="216">
        <f t="shared" ref="AE164:AE185" si="77">SUM(I164:AD164)</f>
        <v>385</v>
      </c>
    </row>
    <row r="165" spans="1:31" s="210" customFormat="1" ht="16.5" customHeight="1">
      <c r="A165" s="211">
        <v>72</v>
      </c>
      <c r="B165" s="212">
        <v>22</v>
      </c>
      <c r="C165" s="241">
        <v>310</v>
      </c>
      <c r="D165" s="242" t="s">
        <v>443</v>
      </c>
      <c r="E165" s="242" t="s">
        <v>444</v>
      </c>
      <c r="F165" s="253">
        <v>1488</v>
      </c>
      <c r="G165" s="252" t="s">
        <v>33</v>
      </c>
      <c r="H165" s="212">
        <v>518</v>
      </c>
      <c r="I165" s="216">
        <v>4</v>
      </c>
      <c r="J165" s="216">
        <v>118</v>
      </c>
      <c r="K165" s="216">
        <v>103</v>
      </c>
      <c r="L165" s="216">
        <v>5</v>
      </c>
      <c r="M165" s="216">
        <v>3</v>
      </c>
      <c r="N165" s="216"/>
      <c r="O165" s="216"/>
      <c r="P165" s="216"/>
      <c r="Q165" s="216">
        <v>12</v>
      </c>
      <c r="R165" s="216">
        <v>91</v>
      </c>
      <c r="S165" s="216"/>
      <c r="T165" s="216"/>
      <c r="U165" s="218">
        <v>1</v>
      </c>
      <c r="V165" s="218">
        <v>4</v>
      </c>
      <c r="W165" s="218"/>
      <c r="X165" s="216"/>
      <c r="Y165" s="216"/>
      <c r="Z165" s="216"/>
      <c r="AA165" s="216"/>
      <c r="AB165" s="216"/>
      <c r="AC165" s="216">
        <v>0</v>
      </c>
      <c r="AD165" s="216">
        <v>18</v>
      </c>
      <c r="AE165" s="216">
        <f t="shared" si="77"/>
        <v>359</v>
      </c>
    </row>
    <row r="166" spans="1:31" s="210" customFormat="1" ht="16.5" customHeight="1">
      <c r="A166" s="211">
        <v>73</v>
      </c>
      <c r="B166" s="212">
        <v>22</v>
      </c>
      <c r="C166" s="236">
        <v>310</v>
      </c>
      <c r="D166" s="237" t="s">
        <v>443</v>
      </c>
      <c r="E166" s="237" t="s">
        <v>445</v>
      </c>
      <c r="F166" s="250">
        <v>1488</v>
      </c>
      <c r="G166" s="549" t="s">
        <v>81</v>
      </c>
      <c r="H166" s="212">
        <v>421</v>
      </c>
      <c r="I166" s="216">
        <v>4</v>
      </c>
      <c r="J166" s="216">
        <v>67</v>
      </c>
      <c r="K166" s="216">
        <v>135</v>
      </c>
      <c r="L166" s="216">
        <v>3</v>
      </c>
      <c r="M166" s="216">
        <v>2</v>
      </c>
      <c r="N166" s="216"/>
      <c r="O166" s="216"/>
      <c r="P166" s="216"/>
      <c r="Q166" s="216">
        <v>6</v>
      </c>
      <c r="R166" s="216">
        <v>56</v>
      </c>
      <c r="S166" s="216"/>
      <c r="T166" s="216"/>
      <c r="U166" s="218">
        <v>6</v>
      </c>
      <c r="V166" s="218">
        <v>0</v>
      </c>
      <c r="W166" s="218"/>
      <c r="X166" s="216"/>
      <c r="Y166" s="216"/>
      <c r="Z166" s="216"/>
      <c r="AA166" s="216"/>
      <c r="AB166" s="216"/>
      <c r="AC166" s="216">
        <v>0</v>
      </c>
      <c r="AD166" s="216">
        <v>8</v>
      </c>
      <c r="AE166" s="216">
        <f t="shared" si="77"/>
        <v>287</v>
      </c>
    </row>
    <row r="167" spans="1:31" s="210" customFormat="1" ht="16.5" customHeight="1">
      <c r="A167" s="211">
        <v>74</v>
      </c>
      <c r="B167" s="212">
        <v>22</v>
      </c>
      <c r="C167" s="255">
        <v>310</v>
      </c>
      <c r="D167" s="237" t="s">
        <v>443</v>
      </c>
      <c r="E167" s="237" t="s">
        <v>446</v>
      </c>
      <c r="F167" s="250">
        <v>1489</v>
      </c>
      <c r="G167" s="252" t="s">
        <v>33</v>
      </c>
      <c r="H167" s="212">
        <v>748</v>
      </c>
      <c r="I167" s="216">
        <v>1</v>
      </c>
      <c r="J167" s="216">
        <v>66</v>
      </c>
      <c r="K167" s="216">
        <v>393</v>
      </c>
      <c r="L167" s="216">
        <v>7</v>
      </c>
      <c r="M167" s="216">
        <v>2</v>
      </c>
      <c r="N167" s="216"/>
      <c r="O167" s="216"/>
      <c r="P167" s="216"/>
      <c r="Q167" s="216">
        <v>2</v>
      </c>
      <c r="R167" s="216">
        <v>9</v>
      </c>
      <c r="S167" s="216"/>
      <c r="T167" s="216"/>
      <c r="U167" s="218">
        <v>3</v>
      </c>
      <c r="V167" s="218">
        <v>4</v>
      </c>
      <c r="W167" s="218"/>
      <c r="X167" s="216"/>
      <c r="Y167" s="216"/>
      <c r="Z167" s="216"/>
      <c r="AA167" s="216"/>
      <c r="AB167" s="216"/>
      <c r="AC167" s="216">
        <v>0</v>
      </c>
      <c r="AD167" s="216">
        <v>15</v>
      </c>
      <c r="AE167" s="216">
        <f t="shared" si="77"/>
        <v>502</v>
      </c>
    </row>
    <row r="168" spans="1:31" s="210" customFormat="1" ht="16.5" customHeight="1">
      <c r="A168" s="211">
        <v>75</v>
      </c>
      <c r="B168" s="212">
        <v>22</v>
      </c>
      <c r="C168" s="236">
        <v>310</v>
      </c>
      <c r="D168" s="237" t="s">
        <v>443</v>
      </c>
      <c r="E168" s="237" t="s">
        <v>446</v>
      </c>
      <c r="F168" s="256">
        <v>1489</v>
      </c>
      <c r="G168" s="251" t="s">
        <v>34</v>
      </c>
      <c r="H168" s="212">
        <v>748</v>
      </c>
      <c r="I168" s="216">
        <v>6</v>
      </c>
      <c r="J168" s="216">
        <v>88</v>
      </c>
      <c r="K168" s="216">
        <v>394</v>
      </c>
      <c r="L168" s="216">
        <v>9</v>
      </c>
      <c r="M168" s="216">
        <v>3</v>
      </c>
      <c r="N168" s="216"/>
      <c r="O168" s="216"/>
      <c r="P168" s="216"/>
      <c r="Q168" s="216">
        <v>7</v>
      </c>
      <c r="R168" s="216">
        <v>19</v>
      </c>
      <c r="S168" s="216"/>
      <c r="T168" s="216"/>
      <c r="U168" s="218">
        <v>5</v>
      </c>
      <c r="V168" s="218">
        <v>5</v>
      </c>
      <c r="W168" s="218"/>
      <c r="X168" s="216"/>
      <c r="Y168" s="216"/>
      <c r="Z168" s="216"/>
      <c r="AA168" s="216"/>
      <c r="AB168" s="216"/>
      <c r="AC168" s="216">
        <v>0</v>
      </c>
      <c r="AD168" s="216">
        <v>12</v>
      </c>
      <c r="AE168" s="216">
        <f t="shared" si="77"/>
        <v>548</v>
      </c>
    </row>
    <row r="169" spans="1:31" s="210" customFormat="1" ht="16.5" customHeight="1">
      <c r="A169" s="211">
        <v>76</v>
      </c>
      <c r="B169" s="212">
        <v>22</v>
      </c>
      <c r="C169" s="255">
        <v>306</v>
      </c>
      <c r="D169" s="237" t="s">
        <v>443</v>
      </c>
      <c r="E169" s="237" t="s">
        <v>447</v>
      </c>
      <c r="F169" s="250">
        <v>1490</v>
      </c>
      <c r="G169" s="252" t="s">
        <v>33</v>
      </c>
      <c r="H169" s="212">
        <v>722</v>
      </c>
      <c r="I169" s="216">
        <v>6</v>
      </c>
      <c r="J169" s="216">
        <v>60</v>
      </c>
      <c r="K169" s="216">
        <v>400</v>
      </c>
      <c r="L169" s="216">
        <v>2</v>
      </c>
      <c r="M169" s="216">
        <v>2</v>
      </c>
      <c r="N169" s="216"/>
      <c r="O169" s="216"/>
      <c r="P169" s="216"/>
      <c r="Q169" s="216">
        <v>2</v>
      </c>
      <c r="R169" s="216">
        <v>19</v>
      </c>
      <c r="S169" s="216"/>
      <c r="T169" s="216"/>
      <c r="U169" s="218">
        <v>7</v>
      </c>
      <c r="V169" s="218">
        <v>2</v>
      </c>
      <c r="W169" s="218"/>
      <c r="X169" s="216"/>
      <c r="Y169" s="216"/>
      <c r="Z169" s="216"/>
      <c r="AA169" s="216"/>
      <c r="AB169" s="216"/>
      <c r="AC169" s="216">
        <v>0</v>
      </c>
      <c r="AD169" s="216">
        <v>20</v>
      </c>
      <c r="AE169" s="216">
        <f t="shared" si="77"/>
        <v>520</v>
      </c>
    </row>
    <row r="170" spans="1:31" s="210" customFormat="1" ht="16.5" customHeight="1">
      <c r="A170" s="211">
        <v>77</v>
      </c>
      <c r="B170" s="212">
        <v>22</v>
      </c>
      <c r="C170" s="236">
        <v>306</v>
      </c>
      <c r="D170" s="237" t="s">
        <v>443</v>
      </c>
      <c r="E170" s="237" t="s">
        <v>448</v>
      </c>
      <c r="F170" s="250">
        <v>1491</v>
      </c>
      <c r="G170" s="252" t="s">
        <v>33</v>
      </c>
      <c r="H170" s="212">
        <v>405</v>
      </c>
      <c r="I170" s="216">
        <v>1</v>
      </c>
      <c r="J170" s="216">
        <v>97</v>
      </c>
      <c r="K170" s="216">
        <v>157</v>
      </c>
      <c r="L170" s="216">
        <v>1</v>
      </c>
      <c r="M170" s="216">
        <v>1</v>
      </c>
      <c r="N170" s="216"/>
      <c r="O170" s="216"/>
      <c r="P170" s="216"/>
      <c r="Q170" s="216">
        <v>1</v>
      </c>
      <c r="R170" s="216">
        <v>38</v>
      </c>
      <c r="S170" s="216"/>
      <c r="T170" s="216"/>
      <c r="U170" s="218">
        <v>2</v>
      </c>
      <c r="V170" s="218">
        <v>4</v>
      </c>
      <c r="W170" s="218"/>
      <c r="X170" s="216"/>
      <c r="Y170" s="216"/>
      <c r="Z170" s="216"/>
      <c r="AA170" s="216"/>
      <c r="AB170" s="216"/>
      <c r="AC170" s="216">
        <v>0</v>
      </c>
      <c r="AD170" s="216">
        <v>11</v>
      </c>
      <c r="AE170" s="216">
        <f t="shared" si="77"/>
        <v>313</v>
      </c>
    </row>
    <row r="171" spans="1:31" s="210" customFormat="1" ht="16.5" customHeight="1">
      <c r="A171" s="211">
        <v>78</v>
      </c>
      <c r="B171" s="212">
        <v>22</v>
      </c>
      <c r="C171" s="236">
        <v>306</v>
      </c>
      <c r="D171" s="237" t="s">
        <v>443</v>
      </c>
      <c r="E171" s="237" t="s">
        <v>449</v>
      </c>
      <c r="F171" s="250">
        <v>1491</v>
      </c>
      <c r="G171" s="549" t="s">
        <v>81</v>
      </c>
      <c r="H171" s="212">
        <v>487</v>
      </c>
      <c r="I171" s="216">
        <v>4</v>
      </c>
      <c r="J171" s="216">
        <v>86</v>
      </c>
      <c r="K171" s="216">
        <v>143</v>
      </c>
      <c r="L171" s="216">
        <v>3</v>
      </c>
      <c r="M171" s="216">
        <v>8</v>
      </c>
      <c r="N171" s="216"/>
      <c r="O171" s="216"/>
      <c r="P171" s="216"/>
      <c r="Q171" s="216">
        <v>5</v>
      </c>
      <c r="R171" s="216">
        <v>74</v>
      </c>
      <c r="S171" s="216"/>
      <c r="T171" s="216"/>
      <c r="U171" s="218">
        <v>1</v>
      </c>
      <c r="V171" s="218">
        <v>0</v>
      </c>
      <c r="W171" s="218"/>
      <c r="X171" s="216"/>
      <c r="Y171" s="216"/>
      <c r="Z171" s="216"/>
      <c r="AA171" s="216"/>
      <c r="AB171" s="216"/>
      <c r="AC171" s="216">
        <v>4</v>
      </c>
      <c r="AD171" s="216">
        <v>12</v>
      </c>
      <c r="AE171" s="216">
        <f t="shared" si="77"/>
        <v>340</v>
      </c>
    </row>
    <row r="172" spans="1:31" s="219" customFormat="1" ht="16.5">
      <c r="C172" s="228" t="s">
        <v>65</v>
      </c>
      <c r="D172" s="756" t="s">
        <v>66</v>
      </c>
      <c r="E172" s="756"/>
      <c r="F172" s="317"/>
      <c r="G172" s="317"/>
      <c r="H172" s="229">
        <f>SUM(H159:H171)</f>
        <v>7426</v>
      </c>
      <c r="I172" s="229">
        <f t="shared" ref="I172:AE172" si="78">SUM(I159:I171)</f>
        <v>39</v>
      </c>
      <c r="J172" s="229">
        <f t="shared" si="78"/>
        <v>1468</v>
      </c>
      <c r="K172" s="229">
        <f t="shared" si="78"/>
        <v>2285</v>
      </c>
      <c r="L172" s="229">
        <f t="shared" si="78"/>
        <v>43</v>
      </c>
      <c r="M172" s="229">
        <f t="shared" si="78"/>
        <v>47</v>
      </c>
      <c r="N172" s="229">
        <f t="shared" si="78"/>
        <v>0</v>
      </c>
      <c r="O172" s="229">
        <f t="shared" si="78"/>
        <v>0</v>
      </c>
      <c r="P172" s="229">
        <f t="shared" si="78"/>
        <v>0</v>
      </c>
      <c r="Q172" s="229">
        <f t="shared" si="78"/>
        <v>87</v>
      </c>
      <c r="R172" s="229">
        <f t="shared" si="78"/>
        <v>1159</v>
      </c>
      <c r="S172" s="229">
        <f t="shared" si="78"/>
        <v>0</v>
      </c>
      <c r="T172" s="229">
        <f t="shared" si="78"/>
        <v>0</v>
      </c>
      <c r="U172" s="229">
        <f t="shared" si="78"/>
        <v>29</v>
      </c>
      <c r="V172" s="229">
        <f t="shared" si="78"/>
        <v>33</v>
      </c>
      <c r="W172" s="229">
        <f t="shared" si="78"/>
        <v>0</v>
      </c>
      <c r="X172" s="229">
        <f t="shared" si="78"/>
        <v>0</v>
      </c>
      <c r="Y172" s="229">
        <f t="shared" si="78"/>
        <v>0</v>
      </c>
      <c r="Z172" s="229">
        <f t="shared" si="78"/>
        <v>0</v>
      </c>
      <c r="AA172" s="229">
        <f t="shared" si="78"/>
        <v>0</v>
      </c>
      <c r="AB172" s="229">
        <f t="shared" si="78"/>
        <v>0</v>
      </c>
      <c r="AC172" s="229">
        <f t="shared" si="78"/>
        <v>4</v>
      </c>
      <c r="AD172" s="229">
        <f t="shared" si="78"/>
        <v>172</v>
      </c>
      <c r="AE172" s="229">
        <f t="shared" si="78"/>
        <v>5366</v>
      </c>
    </row>
    <row r="173" spans="1:31" s="219" customFormat="1" ht="16.5">
      <c r="F173" s="230"/>
      <c r="G173" s="230"/>
      <c r="U173" s="219">
        <f>U172/2</f>
        <v>14.5</v>
      </c>
      <c r="V173" s="219">
        <f>V172/2</f>
        <v>16.5</v>
      </c>
    </row>
    <row r="174" spans="1:31" s="219" customFormat="1" ht="16.5">
      <c r="C174" s="228" t="s">
        <v>67</v>
      </c>
      <c r="D174" s="757" t="s">
        <v>68</v>
      </c>
      <c r="E174" s="758"/>
      <c r="F174" s="758"/>
      <c r="G174" s="759"/>
      <c r="H174" s="231" t="s">
        <v>8</v>
      </c>
      <c r="I174" s="207" t="s">
        <v>9</v>
      </c>
      <c r="J174" s="207" t="s">
        <v>10</v>
      </c>
      <c r="K174" s="207" t="s">
        <v>11</v>
      </c>
      <c r="L174" s="207" t="s">
        <v>12</v>
      </c>
      <c r="M174" s="207" t="s">
        <v>13</v>
      </c>
      <c r="N174" s="207" t="s">
        <v>14</v>
      </c>
      <c r="O174" s="207" t="s">
        <v>15</v>
      </c>
      <c r="P174" s="207" t="s">
        <v>16</v>
      </c>
      <c r="Q174" s="207" t="s">
        <v>17</v>
      </c>
      <c r="R174" s="207" t="s">
        <v>18</v>
      </c>
      <c r="S174" s="207" t="s">
        <v>19</v>
      </c>
      <c r="T174" s="207" t="s">
        <v>20</v>
      </c>
      <c r="U174" s="207" t="s">
        <v>24</v>
      </c>
      <c r="V174" s="207" t="s">
        <v>25</v>
      </c>
      <c r="W174" s="207" t="s">
        <v>26</v>
      </c>
      <c r="X174" s="207" t="s">
        <v>27</v>
      </c>
      <c r="Y174" s="207" t="s">
        <v>28</v>
      </c>
      <c r="Z174" s="207" t="s">
        <v>29</v>
      </c>
      <c r="AA174" s="207" t="s">
        <v>30</v>
      </c>
      <c r="AB174" s="207" t="s">
        <v>31</v>
      </c>
    </row>
    <row r="175" spans="1:31" s="219" customFormat="1" ht="16.5">
      <c r="D175" s="760"/>
      <c r="E175" s="761"/>
      <c r="F175" s="761"/>
      <c r="G175" s="762"/>
      <c r="H175" s="226">
        <f>H172</f>
        <v>7426</v>
      </c>
      <c r="I175" s="226">
        <f>I172+14</f>
        <v>53</v>
      </c>
      <c r="J175" s="226">
        <f>J172+17</f>
        <v>1485</v>
      </c>
      <c r="K175" s="226">
        <f>K172+15</f>
        <v>2300</v>
      </c>
      <c r="L175" s="226">
        <f>L172+16</f>
        <v>59</v>
      </c>
      <c r="M175" s="226">
        <f t="shared" ref="M175:T175" si="79">M172</f>
        <v>47</v>
      </c>
      <c r="N175" s="226">
        <f t="shared" si="79"/>
        <v>0</v>
      </c>
      <c r="O175" s="226">
        <f t="shared" si="79"/>
        <v>0</v>
      </c>
      <c r="P175" s="226">
        <f t="shared" si="79"/>
        <v>0</v>
      </c>
      <c r="Q175" s="226">
        <f t="shared" si="79"/>
        <v>87</v>
      </c>
      <c r="R175" s="226">
        <f t="shared" si="79"/>
        <v>1159</v>
      </c>
      <c r="S175" s="226">
        <f t="shared" si="79"/>
        <v>0</v>
      </c>
      <c r="T175" s="226">
        <f t="shared" si="79"/>
        <v>0</v>
      </c>
      <c r="U175" s="226">
        <f>X172</f>
        <v>0</v>
      </c>
      <c r="V175" s="226">
        <f t="shared" ref="V175" si="80">Y172</f>
        <v>0</v>
      </c>
      <c r="W175" s="226">
        <f t="shared" ref="W175" si="81">Z172</f>
        <v>0</v>
      </c>
      <c r="X175" s="226">
        <f t="shared" ref="X175" si="82">AA172</f>
        <v>0</v>
      </c>
      <c r="Y175" s="226">
        <f t="shared" ref="Y175" si="83">AB172</f>
        <v>0</v>
      </c>
      <c r="Z175" s="226">
        <f>AC172</f>
        <v>4</v>
      </c>
      <c r="AA175" s="226">
        <f>AD172</f>
        <v>172</v>
      </c>
      <c r="AB175" s="226">
        <f>SUM(I175:AA175)</f>
        <v>5366</v>
      </c>
    </row>
    <row r="176" spans="1:31" s="219" customFormat="1" ht="16.5">
      <c r="F176" s="230"/>
      <c r="G176" s="230"/>
    </row>
    <row r="177" spans="1:31" s="219" customFormat="1" ht="30.75" customHeight="1">
      <c r="C177" s="228" t="s">
        <v>69</v>
      </c>
      <c r="D177" s="763" t="s">
        <v>70</v>
      </c>
      <c r="E177" s="763"/>
      <c r="F177" s="763"/>
      <c r="G177" s="763"/>
      <c r="H177" s="231" t="s">
        <v>8</v>
      </c>
      <c r="I177" s="754" t="s">
        <v>71</v>
      </c>
      <c r="J177" s="754"/>
      <c r="K177" s="754" t="s">
        <v>72</v>
      </c>
      <c r="L177" s="754"/>
      <c r="M177" s="207" t="s">
        <v>13</v>
      </c>
      <c r="N177" s="207" t="s">
        <v>14</v>
      </c>
      <c r="O177" s="207" t="s">
        <v>15</v>
      </c>
      <c r="P177" s="207" t="s">
        <v>16</v>
      </c>
      <c r="Q177" s="207" t="s">
        <v>17</v>
      </c>
      <c r="R177" s="207" t="s">
        <v>18</v>
      </c>
      <c r="S177" s="207" t="s">
        <v>19</v>
      </c>
      <c r="T177" s="207" t="s">
        <v>20</v>
      </c>
      <c r="U177" s="207" t="s">
        <v>24</v>
      </c>
      <c r="V177" s="207" t="s">
        <v>25</v>
      </c>
      <c r="W177" s="207" t="s">
        <v>26</v>
      </c>
      <c r="X177" s="207" t="s">
        <v>27</v>
      </c>
      <c r="Y177" s="207" t="s">
        <v>28</v>
      </c>
      <c r="Z177" s="207" t="s">
        <v>29</v>
      </c>
      <c r="AA177" s="207" t="s">
        <v>30</v>
      </c>
      <c r="AB177" s="207" t="s">
        <v>31</v>
      </c>
    </row>
    <row r="178" spans="1:31" s="219" customFormat="1" ht="16.5">
      <c r="D178" s="763"/>
      <c r="E178" s="763"/>
      <c r="F178" s="763"/>
      <c r="G178" s="763"/>
      <c r="H178" s="226">
        <f>H172</f>
        <v>7426</v>
      </c>
      <c r="I178" s="755">
        <f>I175+K175</f>
        <v>2353</v>
      </c>
      <c r="J178" s="755"/>
      <c r="K178" s="755">
        <f>J175+L175</f>
        <v>1544</v>
      </c>
      <c r="L178" s="755"/>
      <c r="M178" s="226">
        <f>M175</f>
        <v>47</v>
      </c>
      <c r="N178" s="226" t="s">
        <v>799</v>
      </c>
      <c r="O178" s="226" t="s">
        <v>799</v>
      </c>
      <c r="P178" s="226" t="s">
        <v>799</v>
      </c>
      <c r="Q178" s="226">
        <f t="shared" ref="Q178:R178" si="84">Q175</f>
        <v>87</v>
      </c>
      <c r="R178" s="226">
        <f t="shared" si="84"/>
        <v>1159</v>
      </c>
      <c r="S178" s="226" t="s">
        <v>799</v>
      </c>
      <c r="T178" s="226" t="s">
        <v>799</v>
      </c>
      <c r="U178" s="226" t="s">
        <v>799</v>
      </c>
      <c r="V178" s="226" t="s">
        <v>799</v>
      </c>
      <c r="W178" s="226" t="s">
        <v>799</v>
      </c>
      <c r="X178" s="226" t="s">
        <v>799</v>
      </c>
      <c r="Y178" s="226" t="s">
        <v>799</v>
      </c>
      <c r="Z178" s="226">
        <f>Z175</f>
        <v>4</v>
      </c>
      <c r="AA178" s="226">
        <f>AA175</f>
        <v>172</v>
      </c>
      <c r="AB178" s="226">
        <f>SUM(I178:AA178)</f>
        <v>5366</v>
      </c>
    </row>
    <row r="179" spans="1:31" s="283" customFormat="1"/>
    <row r="180" spans="1:31" s="283" customFormat="1">
      <c r="A180" s="291"/>
      <c r="B180" s="291"/>
      <c r="C180" s="291"/>
      <c r="D180" s="291"/>
      <c r="E180" s="291"/>
      <c r="F180" s="291"/>
      <c r="G180" s="291"/>
      <c r="H180" s="291"/>
    </row>
    <row r="181" spans="1:31" s="210" customFormat="1" ht="16.5" customHeight="1">
      <c r="A181" s="211">
        <v>79</v>
      </c>
      <c r="B181" s="212">
        <v>22</v>
      </c>
      <c r="C181" s="236">
        <v>342</v>
      </c>
      <c r="D181" s="237" t="s">
        <v>450</v>
      </c>
      <c r="E181" s="237" t="s">
        <v>450</v>
      </c>
      <c r="F181" s="250">
        <v>1609</v>
      </c>
      <c r="G181" s="252" t="s">
        <v>33</v>
      </c>
      <c r="H181" s="212">
        <v>504</v>
      </c>
      <c r="I181" s="216">
        <v>0</v>
      </c>
      <c r="J181" s="216">
        <v>160</v>
      </c>
      <c r="K181" s="216">
        <v>201</v>
      </c>
      <c r="L181" s="216">
        <v>3</v>
      </c>
      <c r="M181" s="216">
        <v>2</v>
      </c>
      <c r="N181" s="216"/>
      <c r="O181" s="216"/>
      <c r="P181" s="216"/>
      <c r="Q181" s="216">
        <v>1</v>
      </c>
      <c r="R181" s="216">
        <v>20</v>
      </c>
      <c r="S181" s="216"/>
      <c r="T181" s="216"/>
      <c r="U181" s="218">
        <v>2</v>
      </c>
      <c r="V181" s="218">
        <v>2</v>
      </c>
      <c r="W181" s="218"/>
      <c r="X181" s="216"/>
      <c r="Y181" s="216"/>
      <c r="Z181" s="216"/>
      <c r="AA181" s="216"/>
      <c r="AB181" s="216"/>
      <c r="AC181" s="216">
        <v>0</v>
      </c>
      <c r="AD181" s="216">
        <v>7</v>
      </c>
      <c r="AE181" s="216">
        <f t="shared" si="77"/>
        <v>398</v>
      </c>
    </row>
    <row r="182" spans="1:31" s="210" customFormat="1" ht="16.5" customHeight="1">
      <c r="A182" s="211">
        <v>80</v>
      </c>
      <c r="B182" s="212">
        <v>22</v>
      </c>
      <c r="C182" s="236">
        <v>342</v>
      </c>
      <c r="D182" s="237" t="s">
        <v>450</v>
      </c>
      <c r="E182" s="237" t="s">
        <v>451</v>
      </c>
      <c r="F182" s="256">
        <v>1609</v>
      </c>
      <c r="G182" s="252" t="s">
        <v>34</v>
      </c>
      <c r="H182" s="212">
        <v>503</v>
      </c>
      <c r="I182" s="216">
        <v>4</v>
      </c>
      <c r="J182" s="216">
        <v>177</v>
      </c>
      <c r="K182" s="216">
        <v>186</v>
      </c>
      <c r="L182" s="216">
        <v>2</v>
      </c>
      <c r="M182" s="216">
        <v>0</v>
      </c>
      <c r="N182" s="216"/>
      <c r="O182" s="216"/>
      <c r="P182" s="216"/>
      <c r="Q182" s="216">
        <v>2</v>
      </c>
      <c r="R182" s="216">
        <v>17</v>
      </c>
      <c r="S182" s="216"/>
      <c r="T182" s="216"/>
      <c r="U182" s="218">
        <v>1</v>
      </c>
      <c r="V182" s="218">
        <v>3</v>
      </c>
      <c r="W182" s="218"/>
      <c r="X182" s="216"/>
      <c r="Y182" s="216"/>
      <c r="Z182" s="216"/>
      <c r="AA182" s="216"/>
      <c r="AB182" s="216"/>
      <c r="AC182" s="216">
        <v>0</v>
      </c>
      <c r="AD182" s="216">
        <v>7</v>
      </c>
      <c r="AE182" s="216">
        <f t="shared" si="77"/>
        <v>399</v>
      </c>
    </row>
    <row r="183" spans="1:31" s="210" customFormat="1" ht="16.5" customHeight="1">
      <c r="A183" s="211">
        <v>81</v>
      </c>
      <c r="B183" s="212">
        <v>22</v>
      </c>
      <c r="C183" s="255">
        <v>342</v>
      </c>
      <c r="D183" s="237" t="s">
        <v>450</v>
      </c>
      <c r="E183" s="237" t="s">
        <v>452</v>
      </c>
      <c r="F183" s="250">
        <v>1610</v>
      </c>
      <c r="G183" s="251" t="s">
        <v>33</v>
      </c>
      <c r="H183" s="212">
        <v>379</v>
      </c>
      <c r="I183" s="216">
        <v>0</v>
      </c>
      <c r="J183" s="216">
        <v>98</v>
      </c>
      <c r="K183" s="216">
        <v>94</v>
      </c>
      <c r="L183" s="216">
        <v>4</v>
      </c>
      <c r="M183" s="216">
        <v>3</v>
      </c>
      <c r="N183" s="216"/>
      <c r="O183" s="216"/>
      <c r="P183" s="216"/>
      <c r="Q183" s="216">
        <v>3</v>
      </c>
      <c r="R183" s="216">
        <v>33</v>
      </c>
      <c r="S183" s="216"/>
      <c r="T183" s="216"/>
      <c r="U183" s="218">
        <v>2</v>
      </c>
      <c r="V183" s="218">
        <v>4</v>
      </c>
      <c r="W183" s="218"/>
      <c r="X183" s="216"/>
      <c r="Y183" s="216"/>
      <c r="Z183" s="216"/>
      <c r="AA183" s="216"/>
      <c r="AB183" s="216"/>
      <c r="AC183" s="216">
        <v>0</v>
      </c>
      <c r="AD183" s="216">
        <v>6</v>
      </c>
      <c r="AE183" s="216">
        <f t="shared" si="77"/>
        <v>247</v>
      </c>
    </row>
    <row r="184" spans="1:31" s="210" customFormat="1" ht="16.5" customHeight="1">
      <c r="A184" s="211">
        <v>82</v>
      </c>
      <c r="B184" s="212">
        <v>22</v>
      </c>
      <c r="C184" s="241">
        <v>342</v>
      </c>
      <c r="D184" s="242" t="s">
        <v>450</v>
      </c>
      <c r="E184" s="242" t="s">
        <v>452</v>
      </c>
      <c r="F184" s="253">
        <v>1610</v>
      </c>
      <c r="G184" s="257" t="s">
        <v>34</v>
      </c>
      <c r="H184" s="212">
        <v>379</v>
      </c>
      <c r="I184" s="216">
        <v>2</v>
      </c>
      <c r="J184" s="216">
        <v>104</v>
      </c>
      <c r="K184" s="216">
        <v>93</v>
      </c>
      <c r="L184" s="216">
        <v>0</v>
      </c>
      <c r="M184" s="216">
        <v>3</v>
      </c>
      <c r="N184" s="216"/>
      <c r="O184" s="216"/>
      <c r="P184" s="216"/>
      <c r="Q184" s="216">
        <v>3</v>
      </c>
      <c r="R184" s="216">
        <v>54</v>
      </c>
      <c r="S184" s="216"/>
      <c r="T184" s="216"/>
      <c r="U184" s="218">
        <v>2</v>
      </c>
      <c r="V184" s="218">
        <v>2</v>
      </c>
      <c r="W184" s="218"/>
      <c r="X184" s="216"/>
      <c r="Y184" s="216"/>
      <c r="Z184" s="216"/>
      <c r="AA184" s="216"/>
      <c r="AB184" s="216"/>
      <c r="AC184" s="216">
        <v>0</v>
      </c>
      <c r="AD184" s="216">
        <v>6</v>
      </c>
      <c r="AE184" s="216">
        <f t="shared" si="77"/>
        <v>269</v>
      </c>
    </row>
    <row r="185" spans="1:31" s="210" customFormat="1" ht="16.5" customHeight="1">
      <c r="A185" s="211">
        <v>83</v>
      </c>
      <c r="B185" s="212">
        <v>22</v>
      </c>
      <c r="C185" s="241">
        <v>342</v>
      </c>
      <c r="D185" s="237" t="s">
        <v>450</v>
      </c>
      <c r="E185" s="237" t="s">
        <v>453</v>
      </c>
      <c r="F185" s="256">
        <v>1611</v>
      </c>
      <c r="G185" s="252" t="s">
        <v>33</v>
      </c>
      <c r="H185" s="212">
        <v>358</v>
      </c>
      <c r="I185" s="216">
        <v>0</v>
      </c>
      <c r="J185" s="216">
        <v>77</v>
      </c>
      <c r="K185" s="216">
        <v>166</v>
      </c>
      <c r="L185" s="216">
        <v>3</v>
      </c>
      <c r="M185" s="216">
        <v>2</v>
      </c>
      <c r="N185" s="216"/>
      <c r="O185" s="216"/>
      <c r="P185" s="216"/>
      <c r="Q185" s="216">
        <v>0</v>
      </c>
      <c r="R185" s="216">
        <v>3</v>
      </c>
      <c r="S185" s="216"/>
      <c r="T185" s="216"/>
      <c r="U185" s="218">
        <v>1</v>
      </c>
      <c r="V185" s="218">
        <v>0</v>
      </c>
      <c r="W185" s="218"/>
      <c r="X185" s="216"/>
      <c r="Y185" s="216"/>
      <c r="Z185" s="216"/>
      <c r="AA185" s="216"/>
      <c r="AB185" s="216"/>
      <c r="AC185" s="216">
        <v>0</v>
      </c>
      <c r="AD185" s="216">
        <v>9</v>
      </c>
      <c r="AE185" s="216">
        <f t="shared" si="77"/>
        <v>261</v>
      </c>
    </row>
    <row r="186" spans="1:31" s="210" customFormat="1" ht="16.5" customHeight="1">
      <c r="A186" s="211">
        <v>84</v>
      </c>
      <c r="B186" s="212">
        <v>22</v>
      </c>
      <c r="C186" s="241">
        <v>342</v>
      </c>
      <c r="D186" s="237" t="s">
        <v>450</v>
      </c>
      <c r="E186" s="237" t="s">
        <v>454</v>
      </c>
      <c r="F186" s="250">
        <v>1612</v>
      </c>
      <c r="G186" s="252" t="s">
        <v>33</v>
      </c>
      <c r="H186" s="212">
        <v>323</v>
      </c>
      <c r="I186" s="216">
        <v>0</v>
      </c>
      <c r="J186" s="216">
        <v>150</v>
      </c>
      <c r="K186" s="216">
        <v>101</v>
      </c>
      <c r="L186" s="216">
        <v>0</v>
      </c>
      <c r="M186" s="216">
        <v>2</v>
      </c>
      <c r="N186" s="216"/>
      <c r="O186" s="216"/>
      <c r="P186" s="216"/>
      <c r="Q186" s="216">
        <v>1</v>
      </c>
      <c r="R186" s="216">
        <v>14</v>
      </c>
      <c r="S186" s="216"/>
      <c r="T186" s="216"/>
      <c r="U186" s="218">
        <v>0</v>
      </c>
      <c r="V186" s="218">
        <v>0</v>
      </c>
      <c r="W186" s="218"/>
      <c r="X186" s="216"/>
      <c r="Y186" s="216"/>
      <c r="Z186" s="216"/>
      <c r="AA186" s="216"/>
      <c r="AB186" s="216"/>
      <c r="AC186" s="216">
        <v>0</v>
      </c>
      <c r="AD186" s="216">
        <v>5</v>
      </c>
      <c r="AE186" s="216">
        <f>SUM(I186:AD186)</f>
        <v>273</v>
      </c>
    </row>
    <row r="187" spans="1:31" s="210" customFormat="1" ht="16.5" customHeight="1">
      <c r="A187" s="211">
        <v>85</v>
      </c>
      <c r="B187" s="212">
        <v>22</v>
      </c>
      <c r="C187" s="241">
        <v>342</v>
      </c>
      <c r="D187" s="242" t="s">
        <v>450</v>
      </c>
      <c r="E187" s="242" t="s">
        <v>455</v>
      </c>
      <c r="F187" s="253">
        <v>1612</v>
      </c>
      <c r="G187" s="549" t="s">
        <v>81</v>
      </c>
      <c r="H187" s="212">
        <v>534</v>
      </c>
      <c r="I187" s="216">
        <v>2</v>
      </c>
      <c r="J187" s="216">
        <v>130</v>
      </c>
      <c r="K187" s="216">
        <v>226</v>
      </c>
      <c r="L187" s="216">
        <v>1</v>
      </c>
      <c r="M187" s="216">
        <v>3</v>
      </c>
      <c r="N187" s="216"/>
      <c r="O187" s="216"/>
      <c r="P187" s="216"/>
      <c r="Q187" s="216">
        <v>0</v>
      </c>
      <c r="R187" s="216">
        <v>50</v>
      </c>
      <c r="S187" s="216"/>
      <c r="T187" s="216"/>
      <c r="U187" s="218">
        <v>4</v>
      </c>
      <c r="V187" s="218">
        <v>1</v>
      </c>
      <c r="W187" s="218"/>
      <c r="X187" s="216"/>
      <c r="Y187" s="216"/>
      <c r="Z187" s="216"/>
      <c r="AA187" s="216"/>
      <c r="AB187" s="216"/>
      <c r="AC187" s="216">
        <v>0</v>
      </c>
      <c r="AD187" s="216">
        <v>12</v>
      </c>
      <c r="AE187" s="216">
        <f t="shared" ref="AE187:AE217" si="85">SUM(I187:AD187)</f>
        <v>429</v>
      </c>
    </row>
    <row r="188" spans="1:31" s="219" customFormat="1" ht="16.5">
      <c r="C188" s="228" t="s">
        <v>65</v>
      </c>
      <c r="D188" s="756" t="s">
        <v>66</v>
      </c>
      <c r="E188" s="756"/>
      <c r="F188" s="317"/>
      <c r="G188" s="317"/>
      <c r="H188" s="229">
        <f>SUM(H181:H187)</f>
        <v>2980</v>
      </c>
      <c r="I188" s="229">
        <f t="shared" ref="I188:AE188" si="86">SUM(I181:I187)</f>
        <v>8</v>
      </c>
      <c r="J188" s="229">
        <f t="shared" si="86"/>
        <v>896</v>
      </c>
      <c r="K188" s="229">
        <f t="shared" si="86"/>
        <v>1067</v>
      </c>
      <c r="L188" s="229">
        <f t="shared" si="86"/>
        <v>13</v>
      </c>
      <c r="M188" s="229">
        <f t="shared" si="86"/>
        <v>15</v>
      </c>
      <c r="N188" s="229">
        <f t="shared" si="86"/>
        <v>0</v>
      </c>
      <c r="O188" s="229">
        <f t="shared" si="86"/>
        <v>0</v>
      </c>
      <c r="P188" s="229">
        <f t="shared" si="86"/>
        <v>0</v>
      </c>
      <c r="Q188" s="229">
        <f t="shared" si="86"/>
        <v>10</v>
      </c>
      <c r="R188" s="229">
        <f t="shared" si="86"/>
        <v>191</v>
      </c>
      <c r="S188" s="229">
        <f t="shared" si="86"/>
        <v>0</v>
      </c>
      <c r="T188" s="229">
        <f t="shared" si="86"/>
        <v>0</v>
      </c>
      <c r="U188" s="229">
        <f t="shared" si="86"/>
        <v>12</v>
      </c>
      <c r="V188" s="229">
        <f t="shared" si="86"/>
        <v>12</v>
      </c>
      <c r="W188" s="229">
        <f t="shared" si="86"/>
        <v>0</v>
      </c>
      <c r="X188" s="229">
        <f t="shared" si="86"/>
        <v>0</v>
      </c>
      <c r="Y188" s="229">
        <f t="shared" si="86"/>
        <v>0</v>
      </c>
      <c r="Z188" s="229">
        <f t="shared" si="86"/>
        <v>0</v>
      </c>
      <c r="AA188" s="229">
        <f t="shared" si="86"/>
        <v>0</v>
      </c>
      <c r="AB188" s="229">
        <f t="shared" si="86"/>
        <v>0</v>
      </c>
      <c r="AC188" s="229">
        <f t="shared" si="86"/>
        <v>0</v>
      </c>
      <c r="AD188" s="229">
        <f t="shared" si="86"/>
        <v>52</v>
      </c>
      <c r="AE188" s="229">
        <f t="shared" si="86"/>
        <v>2276</v>
      </c>
    </row>
    <row r="189" spans="1:31" s="219" customFormat="1" ht="16.5">
      <c r="F189" s="230"/>
      <c r="G189" s="230"/>
      <c r="U189" s="219">
        <f>U188/2</f>
        <v>6</v>
      </c>
      <c r="V189" s="219">
        <f>V188/2</f>
        <v>6</v>
      </c>
    </row>
    <row r="190" spans="1:31" s="219" customFormat="1" ht="16.5">
      <c r="C190" s="228" t="s">
        <v>67</v>
      </c>
      <c r="D190" s="757" t="s">
        <v>68</v>
      </c>
      <c r="E190" s="758"/>
      <c r="F190" s="758"/>
      <c r="G190" s="759"/>
      <c r="H190" s="231" t="s">
        <v>8</v>
      </c>
      <c r="I190" s="207" t="s">
        <v>9</v>
      </c>
      <c r="J190" s="207" t="s">
        <v>10</v>
      </c>
      <c r="K190" s="207" t="s">
        <v>11</v>
      </c>
      <c r="L190" s="207" t="s">
        <v>12</v>
      </c>
      <c r="M190" s="207" t="s">
        <v>13</v>
      </c>
      <c r="N190" s="207" t="s">
        <v>14</v>
      </c>
      <c r="O190" s="207" t="s">
        <v>15</v>
      </c>
      <c r="P190" s="207" t="s">
        <v>16</v>
      </c>
      <c r="Q190" s="207" t="s">
        <v>17</v>
      </c>
      <c r="R190" s="207" t="s">
        <v>18</v>
      </c>
      <c r="S190" s="207" t="s">
        <v>19</v>
      </c>
      <c r="T190" s="207" t="s">
        <v>20</v>
      </c>
      <c r="U190" s="207" t="s">
        <v>24</v>
      </c>
      <c r="V190" s="207" t="s">
        <v>25</v>
      </c>
      <c r="W190" s="207" t="s">
        <v>26</v>
      </c>
      <c r="X190" s="207" t="s">
        <v>27</v>
      </c>
      <c r="Y190" s="207" t="s">
        <v>28</v>
      </c>
      <c r="Z190" s="207" t="s">
        <v>29</v>
      </c>
      <c r="AA190" s="207" t="s">
        <v>30</v>
      </c>
      <c r="AB190" s="207" t="s">
        <v>31</v>
      </c>
    </row>
    <row r="191" spans="1:31" s="219" customFormat="1" ht="16.5">
      <c r="D191" s="760"/>
      <c r="E191" s="761"/>
      <c r="F191" s="761"/>
      <c r="G191" s="762"/>
      <c r="H191" s="226">
        <f>H188</f>
        <v>2980</v>
      </c>
      <c r="I191" s="226">
        <f>I188+6</f>
        <v>14</v>
      </c>
      <c r="J191" s="226">
        <f>J188+6</f>
        <v>902</v>
      </c>
      <c r="K191" s="226">
        <f>K188+6</f>
        <v>1073</v>
      </c>
      <c r="L191" s="226">
        <f>L188+6</f>
        <v>19</v>
      </c>
      <c r="M191" s="226">
        <f t="shared" ref="M191:T191" si="87">M188</f>
        <v>15</v>
      </c>
      <c r="N191" s="226">
        <f t="shared" si="87"/>
        <v>0</v>
      </c>
      <c r="O191" s="226">
        <f t="shared" si="87"/>
        <v>0</v>
      </c>
      <c r="P191" s="226">
        <f t="shared" si="87"/>
        <v>0</v>
      </c>
      <c r="Q191" s="226">
        <f t="shared" si="87"/>
        <v>10</v>
      </c>
      <c r="R191" s="226">
        <f t="shared" si="87"/>
        <v>191</v>
      </c>
      <c r="S191" s="226">
        <f t="shared" si="87"/>
        <v>0</v>
      </c>
      <c r="T191" s="226">
        <f t="shared" si="87"/>
        <v>0</v>
      </c>
      <c r="U191" s="226">
        <f>X188</f>
        <v>0</v>
      </c>
      <c r="V191" s="226">
        <f t="shared" ref="V191" si="88">Y188</f>
        <v>0</v>
      </c>
      <c r="W191" s="226">
        <f t="shared" ref="W191" si="89">Z188</f>
        <v>0</v>
      </c>
      <c r="X191" s="226">
        <f t="shared" ref="X191" si="90">AA188</f>
        <v>0</v>
      </c>
      <c r="Y191" s="226">
        <f t="shared" ref="Y191" si="91">AB188</f>
        <v>0</v>
      </c>
      <c r="Z191" s="226">
        <f>AC188</f>
        <v>0</v>
      </c>
      <c r="AA191" s="226">
        <f>AD188</f>
        <v>52</v>
      </c>
      <c r="AB191" s="226">
        <f>SUM(I191:AA191)</f>
        <v>2276</v>
      </c>
    </row>
    <row r="192" spans="1:31" s="219" customFormat="1" ht="16.5">
      <c r="F192" s="230"/>
      <c r="G192" s="230"/>
    </row>
    <row r="193" spans="1:31" s="219" customFormat="1" ht="30.75" customHeight="1">
      <c r="C193" s="228" t="s">
        <v>69</v>
      </c>
      <c r="D193" s="763" t="s">
        <v>70</v>
      </c>
      <c r="E193" s="763"/>
      <c r="F193" s="763"/>
      <c r="G193" s="763"/>
      <c r="H193" s="231" t="s">
        <v>8</v>
      </c>
      <c r="I193" s="754" t="s">
        <v>71</v>
      </c>
      <c r="J193" s="754"/>
      <c r="K193" s="754" t="s">
        <v>72</v>
      </c>
      <c r="L193" s="754"/>
      <c r="M193" s="207" t="s">
        <v>13</v>
      </c>
      <c r="N193" s="207" t="s">
        <v>14</v>
      </c>
      <c r="O193" s="207" t="s">
        <v>15</v>
      </c>
      <c r="P193" s="207" t="s">
        <v>16</v>
      </c>
      <c r="Q193" s="207" t="s">
        <v>17</v>
      </c>
      <c r="R193" s="207" t="s">
        <v>18</v>
      </c>
      <c r="S193" s="207" t="s">
        <v>19</v>
      </c>
      <c r="T193" s="207" t="s">
        <v>20</v>
      </c>
      <c r="U193" s="207" t="s">
        <v>24</v>
      </c>
      <c r="V193" s="207" t="s">
        <v>25</v>
      </c>
      <c r="W193" s="207" t="s">
        <v>26</v>
      </c>
      <c r="X193" s="207" t="s">
        <v>27</v>
      </c>
      <c r="Y193" s="207" t="s">
        <v>28</v>
      </c>
      <c r="Z193" s="207" t="s">
        <v>29</v>
      </c>
      <c r="AA193" s="207" t="s">
        <v>30</v>
      </c>
      <c r="AB193" s="207" t="s">
        <v>31</v>
      </c>
    </row>
    <row r="194" spans="1:31" s="219" customFormat="1" ht="16.5">
      <c r="D194" s="763"/>
      <c r="E194" s="763"/>
      <c r="F194" s="763"/>
      <c r="G194" s="763"/>
      <c r="H194" s="226">
        <f>H188</f>
        <v>2980</v>
      </c>
      <c r="I194" s="755">
        <f>I191+K191</f>
        <v>1087</v>
      </c>
      <c r="J194" s="755"/>
      <c r="K194" s="755">
        <f>J191+L191</f>
        <v>921</v>
      </c>
      <c r="L194" s="755"/>
      <c r="M194" s="226">
        <f>M191</f>
        <v>15</v>
      </c>
      <c r="N194" s="226" t="s">
        <v>799</v>
      </c>
      <c r="O194" s="226" t="s">
        <v>799</v>
      </c>
      <c r="P194" s="226" t="s">
        <v>799</v>
      </c>
      <c r="Q194" s="226">
        <f t="shared" ref="Q194:R194" si="92">Q191</f>
        <v>10</v>
      </c>
      <c r="R194" s="226">
        <f t="shared" si="92"/>
        <v>191</v>
      </c>
      <c r="S194" s="226" t="s">
        <v>799</v>
      </c>
      <c r="T194" s="226" t="s">
        <v>799</v>
      </c>
      <c r="U194" s="226" t="s">
        <v>799</v>
      </c>
      <c r="V194" s="226" t="s">
        <v>799</v>
      </c>
      <c r="W194" s="226" t="s">
        <v>799</v>
      </c>
      <c r="X194" s="226" t="s">
        <v>799</v>
      </c>
      <c r="Y194" s="226" t="s">
        <v>799</v>
      </c>
      <c r="Z194" s="226">
        <f>Z191</f>
        <v>0</v>
      </c>
      <c r="AA194" s="226">
        <f>AA191</f>
        <v>52</v>
      </c>
      <c r="AB194" s="226">
        <f>SUM(I194:AA194)</f>
        <v>2276</v>
      </c>
    </row>
    <row r="195" spans="1:31" s="283" customFormat="1"/>
    <row r="196" spans="1:31" s="283" customFormat="1">
      <c r="A196" s="291"/>
      <c r="B196" s="291"/>
      <c r="C196" s="291"/>
      <c r="D196" s="291"/>
      <c r="E196" s="291"/>
      <c r="F196" s="291"/>
      <c r="G196" s="291"/>
      <c r="H196" s="291"/>
    </row>
    <row r="197" spans="1:31" s="210" customFormat="1" ht="16.5" customHeight="1">
      <c r="A197" s="211">
        <v>86</v>
      </c>
      <c r="B197" s="212">
        <v>22</v>
      </c>
      <c r="C197" s="255">
        <v>407</v>
      </c>
      <c r="D197" s="237" t="s">
        <v>456</v>
      </c>
      <c r="E197" s="237" t="s">
        <v>456</v>
      </c>
      <c r="F197" s="256">
        <v>1826</v>
      </c>
      <c r="G197" s="251" t="s">
        <v>33</v>
      </c>
      <c r="H197" s="212">
        <v>475</v>
      </c>
      <c r="I197" s="216">
        <v>0</v>
      </c>
      <c r="J197" s="216">
        <v>95</v>
      </c>
      <c r="K197" s="216">
        <v>0</v>
      </c>
      <c r="L197" s="216">
        <v>0</v>
      </c>
      <c r="M197" s="216">
        <v>158</v>
      </c>
      <c r="N197" s="216">
        <v>30</v>
      </c>
      <c r="O197" s="216">
        <v>77</v>
      </c>
      <c r="P197" s="216"/>
      <c r="Q197" s="216"/>
      <c r="R197" s="216">
        <v>5</v>
      </c>
      <c r="S197" s="216"/>
      <c r="T197" s="216"/>
      <c r="U197" s="218">
        <v>0</v>
      </c>
      <c r="V197" s="218">
        <v>0</v>
      </c>
      <c r="W197" s="218"/>
      <c r="X197" s="216"/>
      <c r="Y197" s="216"/>
      <c r="Z197" s="216"/>
      <c r="AA197" s="216"/>
      <c r="AB197" s="216"/>
      <c r="AC197" s="216">
        <v>0</v>
      </c>
      <c r="AD197" s="216">
        <v>12</v>
      </c>
      <c r="AE197" s="216">
        <f t="shared" si="85"/>
        <v>377</v>
      </c>
    </row>
    <row r="198" spans="1:31" s="210" customFormat="1" ht="16.5" customHeight="1">
      <c r="A198" s="211">
        <v>87</v>
      </c>
      <c r="B198" s="212">
        <v>22</v>
      </c>
      <c r="C198" s="236">
        <v>407</v>
      </c>
      <c r="D198" s="237" t="s">
        <v>456</v>
      </c>
      <c r="E198" s="237" t="s">
        <v>456</v>
      </c>
      <c r="F198" s="250">
        <v>1826</v>
      </c>
      <c r="G198" s="252" t="s">
        <v>34</v>
      </c>
      <c r="H198" s="212">
        <v>475</v>
      </c>
      <c r="I198" s="216">
        <v>1</v>
      </c>
      <c r="J198" s="216">
        <v>72</v>
      </c>
      <c r="K198" s="216">
        <v>1</v>
      </c>
      <c r="L198" s="216">
        <v>2</v>
      </c>
      <c r="M198" s="216">
        <v>174</v>
      </c>
      <c r="N198" s="216">
        <v>37</v>
      </c>
      <c r="O198" s="216">
        <v>63</v>
      </c>
      <c r="P198" s="216"/>
      <c r="Q198" s="216"/>
      <c r="R198" s="216">
        <v>3</v>
      </c>
      <c r="S198" s="216"/>
      <c r="T198" s="216"/>
      <c r="U198" s="218">
        <v>0</v>
      </c>
      <c r="V198" s="218">
        <v>1</v>
      </c>
      <c r="W198" s="218"/>
      <c r="X198" s="216"/>
      <c r="Y198" s="216"/>
      <c r="Z198" s="216"/>
      <c r="AA198" s="216"/>
      <c r="AB198" s="216"/>
      <c r="AC198" s="216">
        <v>0</v>
      </c>
      <c r="AD198" s="216">
        <v>6</v>
      </c>
      <c r="AE198" s="216">
        <f t="shared" si="85"/>
        <v>360</v>
      </c>
    </row>
    <row r="199" spans="1:31" s="219" customFormat="1" ht="16.5">
      <c r="C199" s="228" t="s">
        <v>65</v>
      </c>
      <c r="D199" s="756" t="s">
        <v>66</v>
      </c>
      <c r="E199" s="756"/>
      <c r="F199" s="317"/>
      <c r="G199" s="317"/>
      <c r="H199" s="229">
        <f>SUM(H197:H198)</f>
        <v>950</v>
      </c>
      <c r="I199" s="229">
        <f t="shared" ref="I199" si="93">SUM(I197:I198)</f>
        <v>1</v>
      </c>
      <c r="J199" s="229">
        <f t="shared" ref="J199" si="94">SUM(J197:J198)</f>
        <v>167</v>
      </c>
      <c r="K199" s="229">
        <f t="shared" ref="K199" si="95">SUM(K197:K198)</f>
        <v>1</v>
      </c>
      <c r="L199" s="229">
        <f t="shared" ref="L199" si="96">SUM(L197:L198)</f>
        <v>2</v>
      </c>
      <c r="M199" s="229">
        <f t="shared" ref="M199" si="97">SUM(M197:M198)</f>
        <v>332</v>
      </c>
      <c r="N199" s="229">
        <f t="shared" ref="N199" si="98">SUM(N197:N198)</f>
        <v>67</v>
      </c>
      <c r="O199" s="229">
        <f t="shared" ref="O199" si="99">SUM(O197:O198)</f>
        <v>140</v>
      </c>
      <c r="P199" s="229">
        <f t="shared" ref="P199" si="100">SUM(P197:P198)</f>
        <v>0</v>
      </c>
      <c r="Q199" s="229">
        <f t="shared" ref="Q199" si="101">SUM(Q197:Q198)</f>
        <v>0</v>
      </c>
      <c r="R199" s="229">
        <f t="shared" ref="R199" si="102">SUM(R197:R198)</f>
        <v>8</v>
      </c>
      <c r="S199" s="229">
        <f t="shared" ref="S199" si="103">SUM(S197:S198)</f>
        <v>0</v>
      </c>
      <c r="T199" s="229">
        <f t="shared" ref="T199" si="104">SUM(T197:T198)</f>
        <v>0</v>
      </c>
      <c r="U199" s="229">
        <f t="shared" ref="U199" si="105">SUM(U197:U198)</f>
        <v>0</v>
      </c>
      <c r="V199" s="229">
        <f t="shared" ref="V199" si="106">SUM(V197:V198)</f>
        <v>1</v>
      </c>
      <c r="W199" s="229">
        <f t="shared" ref="W199" si="107">SUM(W197:W198)</f>
        <v>0</v>
      </c>
      <c r="X199" s="229">
        <f t="shared" ref="X199" si="108">SUM(X197:X198)</f>
        <v>0</v>
      </c>
      <c r="Y199" s="229">
        <f t="shared" ref="Y199" si="109">SUM(Y197:Y198)</f>
        <v>0</v>
      </c>
      <c r="Z199" s="229">
        <f t="shared" ref="Z199" si="110">SUM(Z197:Z198)</f>
        <v>0</v>
      </c>
      <c r="AA199" s="229">
        <f t="shared" ref="AA199" si="111">SUM(AA197:AA198)</f>
        <v>0</v>
      </c>
      <c r="AB199" s="229">
        <f t="shared" ref="AB199" si="112">SUM(AB197:AB198)</f>
        <v>0</v>
      </c>
      <c r="AC199" s="229">
        <f t="shared" ref="AC199" si="113">SUM(AC197:AC198)</f>
        <v>0</v>
      </c>
      <c r="AD199" s="229">
        <f t="shared" ref="AD199" si="114">SUM(AD197:AD198)</f>
        <v>18</v>
      </c>
      <c r="AE199" s="229">
        <f t="shared" ref="AE199" si="115">SUM(AE197:AE198)</f>
        <v>737</v>
      </c>
    </row>
    <row r="200" spans="1:31" s="219" customFormat="1" ht="16.5">
      <c r="F200" s="230"/>
      <c r="G200" s="230"/>
      <c r="U200" s="219">
        <f>U199/2</f>
        <v>0</v>
      </c>
      <c r="V200" s="219">
        <f>V199/2</f>
        <v>0.5</v>
      </c>
    </row>
    <row r="201" spans="1:31" s="219" customFormat="1" ht="16.5">
      <c r="C201" s="228" t="s">
        <v>67</v>
      </c>
      <c r="D201" s="757" t="s">
        <v>68</v>
      </c>
      <c r="E201" s="758"/>
      <c r="F201" s="758"/>
      <c r="G201" s="759"/>
      <c r="H201" s="231" t="s">
        <v>8</v>
      </c>
      <c r="I201" s="207" t="s">
        <v>9</v>
      </c>
      <c r="J201" s="207" t="s">
        <v>10</v>
      </c>
      <c r="K201" s="207" t="s">
        <v>11</v>
      </c>
      <c r="L201" s="207" t="s">
        <v>12</v>
      </c>
      <c r="M201" s="207" t="s">
        <v>13</v>
      </c>
      <c r="N201" s="207" t="s">
        <v>14</v>
      </c>
      <c r="O201" s="207" t="s">
        <v>15</v>
      </c>
      <c r="P201" s="207" t="s">
        <v>16</v>
      </c>
      <c r="Q201" s="207" t="s">
        <v>17</v>
      </c>
      <c r="R201" s="207" t="s">
        <v>18</v>
      </c>
      <c r="S201" s="207" t="s">
        <v>19</v>
      </c>
      <c r="T201" s="207" t="s">
        <v>20</v>
      </c>
      <c r="U201" s="207" t="s">
        <v>24</v>
      </c>
      <c r="V201" s="207" t="s">
        <v>25</v>
      </c>
      <c r="W201" s="207" t="s">
        <v>26</v>
      </c>
      <c r="X201" s="207" t="s">
        <v>27</v>
      </c>
      <c r="Y201" s="207" t="s">
        <v>28</v>
      </c>
      <c r="Z201" s="207" t="s">
        <v>29</v>
      </c>
      <c r="AA201" s="207" t="s">
        <v>30</v>
      </c>
      <c r="AB201" s="207" t="s">
        <v>31</v>
      </c>
    </row>
    <row r="202" spans="1:31" s="219" customFormat="1" ht="16.5">
      <c r="D202" s="760"/>
      <c r="E202" s="761"/>
      <c r="F202" s="761"/>
      <c r="G202" s="762"/>
      <c r="H202" s="226">
        <f>H199</f>
        <v>950</v>
      </c>
      <c r="I202" s="226">
        <f>I199</f>
        <v>1</v>
      </c>
      <c r="J202" s="226">
        <f>J199+1</f>
        <v>168</v>
      </c>
      <c r="K202" s="226">
        <f>K199</f>
        <v>1</v>
      </c>
      <c r="L202" s="226">
        <f>L199</f>
        <v>2</v>
      </c>
      <c r="M202" s="226">
        <f t="shared" ref="M202:T202" si="116">M199</f>
        <v>332</v>
      </c>
      <c r="N202" s="226">
        <f t="shared" si="116"/>
        <v>67</v>
      </c>
      <c r="O202" s="226">
        <f t="shared" si="116"/>
        <v>140</v>
      </c>
      <c r="P202" s="226">
        <f t="shared" si="116"/>
        <v>0</v>
      </c>
      <c r="Q202" s="226">
        <f t="shared" si="116"/>
        <v>0</v>
      </c>
      <c r="R202" s="226">
        <f t="shared" si="116"/>
        <v>8</v>
      </c>
      <c r="S202" s="226">
        <f t="shared" si="116"/>
        <v>0</v>
      </c>
      <c r="T202" s="226">
        <f t="shared" si="116"/>
        <v>0</v>
      </c>
      <c r="U202" s="226">
        <f>X199</f>
        <v>0</v>
      </c>
      <c r="V202" s="226">
        <f t="shared" ref="V202" si="117">Y199</f>
        <v>0</v>
      </c>
      <c r="W202" s="226">
        <f t="shared" ref="W202" si="118">Z199</f>
        <v>0</v>
      </c>
      <c r="X202" s="226">
        <f t="shared" ref="X202" si="119">AA199</f>
        <v>0</v>
      </c>
      <c r="Y202" s="226">
        <f t="shared" ref="Y202" si="120">AB199</f>
        <v>0</v>
      </c>
      <c r="Z202" s="226">
        <f>AC199</f>
        <v>0</v>
      </c>
      <c r="AA202" s="226">
        <f>AD199</f>
        <v>18</v>
      </c>
      <c r="AB202" s="226">
        <f>SUM(I202:AA202)</f>
        <v>737</v>
      </c>
    </row>
    <row r="203" spans="1:31" s="219" customFormat="1" ht="16.5">
      <c r="F203" s="230"/>
      <c r="G203" s="230"/>
    </row>
    <row r="204" spans="1:31" s="219" customFormat="1" ht="30.75" customHeight="1">
      <c r="C204" s="228" t="s">
        <v>69</v>
      </c>
      <c r="D204" s="763" t="s">
        <v>70</v>
      </c>
      <c r="E204" s="763"/>
      <c r="F204" s="763"/>
      <c r="G204" s="763"/>
      <c r="H204" s="231" t="s">
        <v>8</v>
      </c>
      <c r="I204" s="754" t="s">
        <v>71</v>
      </c>
      <c r="J204" s="754"/>
      <c r="K204" s="754" t="s">
        <v>72</v>
      </c>
      <c r="L204" s="754"/>
      <c r="M204" s="207" t="s">
        <v>13</v>
      </c>
      <c r="N204" s="207" t="s">
        <v>14</v>
      </c>
      <c r="O204" s="207" t="s">
        <v>15</v>
      </c>
      <c r="P204" s="207" t="s">
        <v>16</v>
      </c>
      <c r="Q204" s="207" t="s">
        <v>17</v>
      </c>
      <c r="R204" s="207" t="s">
        <v>18</v>
      </c>
      <c r="S204" s="207" t="s">
        <v>19</v>
      </c>
      <c r="T204" s="207" t="s">
        <v>20</v>
      </c>
      <c r="U204" s="207" t="s">
        <v>24</v>
      </c>
      <c r="V204" s="207" t="s">
        <v>25</v>
      </c>
      <c r="W204" s="207" t="s">
        <v>26</v>
      </c>
      <c r="X204" s="207" t="s">
        <v>27</v>
      </c>
      <c r="Y204" s="207" t="s">
        <v>28</v>
      </c>
      <c r="Z204" s="207" t="s">
        <v>29</v>
      </c>
      <c r="AA204" s="207" t="s">
        <v>30</v>
      </c>
      <c r="AB204" s="207" t="s">
        <v>31</v>
      </c>
    </row>
    <row r="205" spans="1:31" s="219" customFormat="1" ht="16.5">
      <c r="D205" s="763"/>
      <c r="E205" s="763"/>
      <c r="F205" s="763"/>
      <c r="G205" s="763"/>
      <c r="H205" s="226">
        <f>H199</f>
        <v>950</v>
      </c>
      <c r="I205" s="755">
        <f>I202+K202</f>
        <v>2</v>
      </c>
      <c r="J205" s="755"/>
      <c r="K205" s="755">
        <f>J202+L202</f>
        <v>170</v>
      </c>
      <c r="L205" s="755"/>
      <c r="M205" s="226">
        <f>M202</f>
        <v>332</v>
      </c>
      <c r="N205" s="226">
        <f t="shared" ref="N205:R205" si="121">N202</f>
        <v>67</v>
      </c>
      <c r="O205" s="226">
        <f t="shared" si="121"/>
        <v>140</v>
      </c>
      <c r="P205" s="226" t="s">
        <v>799</v>
      </c>
      <c r="Q205" s="226" t="s">
        <v>799</v>
      </c>
      <c r="R205" s="226">
        <f t="shared" si="121"/>
        <v>8</v>
      </c>
      <c r="S205" s="226" t="s">
        <v>799</v>
      </c>
      <c r="T205" s="226" t="s">
        <v>799</v>
      </c>
      <c r="U205" s="226" t="s">
        <v>799</v>
      </c>
      <c r="V205" s="226" t="s">
        <v>799</v>
      </c>
      <c r="W205" s="226" t="s">
        <v>799</v>
      </c>
      <c r="X205" s="226" t="s">
        <v>799</v>
      </c>
      <c r="Y205" s="226" t="s">
        <v>799</v>
      </c>
      <c r="Z205" s="226">
        <f>Z202</f>
        <v>0</v>
      </c>
      <c r="AA205" s="226">
        <f>AA202</f>
        <v>18</v>
      </c>
      <c r="AB205" s="226">
        <f>SUM(I205:AA205)</f>
        <v>737</v>
      </c>
    </row>
    <row r="206" spans="1:31" s="283" customFormat="1"/>
    <row r="207" spans="1:31" s="283" customFormat="1">
      <c r="A207" s="291"/>
      <c r="B207" s="291"/>
      <c r="C207" s="291"/>
      <c r="D207" s="291"/>
      <c r="E207" s="291"/>
      <c r="F207" s="291"/>
      <c r="G207" s="291"/>
      <c r="H207" s="291"/>
    </row>
    <row r="208" spans="1:31" s="210" customFormat="1" ht="16.5" customHeight="1">
      <c r="A208" s="211">
        <v>88</v>
      </c>
      <c r="B208" s="212">
        <v>22</v>
      </c>
      <c r="C208" s="236">
        <v>415</v>
      </c>
      <c r="D208" s="237" t="s">
        <v>457</v>
      </c>
      <c r="E208" s="237" t="s">
        <v>457</v>
      </c>
      <c r="F208" s="250">
        <v>1851</v>
      </c>
      <c r="G208" s="252" t="s">
        <v>33</v>
      </c>
      <c r="H208" s="212">
        <v>591</v>
      </c>
      <c r="I208" s="216">
        <v>1</v>
      </c>
      <c r="J208" s="216">
        <v>145</v>
      </c>
      <c r="K208" s="216">
        <v>139</v>
      </c>
      <c r="L208" s="216">
        <v>5</v>
      </c>
      <c r="M208" s="216">
        <v>125</v>
      </c>
      <c r="N208" s="216"/>
      <c r="O208" s="216"/>
      <c r="P208" s="216">
        <v>2</v>
      </c>
      <c r="Q208" s="216"/>
      <c r="R208" s="216">
        <v>26</v>
      </c>
      <c r="S208" s="216"/>
      <c r="T208" s="216"/>
      <c r="U208" s="218">
        <v>4</v>
      </c>
      <c r="V208" s="218">
        <v>6</v>
      </c>
      <c r="W208" s="218"/>
      <c r="X208" s="216"/>
      <c r="Y208" s="216"/>
      <c r="Z208" s="216"/>
      <c r="AA208" s="216"/>
      <c r="AB208" s="216"/>
      <c r="AC208" s="216">
        <v>0</v>
      </c>
      <c r="AD208" s="216">
        <v>14</v>
      </c>
      <c r="AE208" s="216">
        <f t="shared" si="85"/>
        <v>467</v>
      </c>
    </row>
    <row r="209" spans="1:31" s="210" customFormat="1" ht="16.5" customHeight="1">
      <c r="A209" s="211">
        <v>89</v>
      </c>
      <c r="B209" s="212">
        <v>22</v>
      </c>
      <c r="C209" s="241">
        <v>415</v>
      </c>
      <c r="D209" s="237" t="s">
        <v>457</v>
      </c>
      <c r="E209" s="242" t="s">
        <v>457</v>
      </c>
      <c r="F209" s="253">
        <v>1851</v>
      </c>
      <c r="G209" s="257" t="s">
        <v>34</v>
      </c>
      <c r="H209" s="212">
        <v>591</v>
      </c>
      <c r="I209" s="216">
        <v>4</v>
      </c>
      <c r="J209" s="216">
        <v>169</v>
      </c>
      <c r="K209" s="216">
        <v>118</v>
      </c>
      <c r="L209" s="216">
        <v>2</v>
      </c>
      <c r="M209" s="216">
        <v>96</v>
      </c>
      <c r="N209" s="216"/>
      <c r="O209" s="216"/>
      <c r="P209" s="216">
        <v>7</v>
      </c>
      <c r="Q209" s="216"/>
      <c r="R209" s="216">
        <v>35</v>
      </c>
      <c r="S209" s="216"/>
      <c r="T209" s="216"/>
      <c r="U209" s="218">
        <v>2</v>
      </c>
      <c r="V209" s="218">
        <v>3</v>
      </c>
      <c r="W209" s="218"/>
      <c r="X209" s="216"/>
      <c r="Y209" s="216"/>
      <c r="Z209" s="216"/>
      <c r="AA209" s="216"/>
      <c r="AB209" s="216"/>
      <c r="AC209" s="216">
        <v>0</v>
      </c>
      <c r="AD209" s="216">
        <v>15</v>
      </c>
      <c r="AE209" s="216">
        <f t="shared" si="85"/>
        <v>451</v>
      </c>
    </row>
    <row r="210" spans="1:31" s="210" customFormat="1" ht="16.5" customHeight="1">
      <c r="A210" s="211">
        <v>90</v>
      </c>
      <c r="B210" s="212">
        <v>22</v>
      </c>
      <c r="C210" s="236">
        <v>415</v>
      </c>
      <c r="D210" s="237" t="s">
        <v>457</v>
      </c>
      <c r="E210" s="237" t="s">
        <v>457</v>
      </c>
      <c r="F210" s="256">
        <v>1851</v>
      </c>
      <c r="G210" s="251" t="s">
        <v>35</v>
      </c>
      <c r="H210" s="212">
        <v>591</v>
      </c>
      <c r="I210" s="216">
        <v>0</v>
      </c>
      <c r="J210" s="216">
        <v>178</v>
      </c>
      <c r="K210" s="216">
        <v>133</v>
      </c>
      <c r="L210" s="216">
        <v>1</v>
      </c>
      <c r="M210" s="216">
        <v>115</v>
      </c>
      <c r="N210" s="216"/>
      <c r="O210" s="216"/>
      <c r="P210" s="216">
        <v>2</v>
      </c>
      <c r="Q210" s="216"/>
      <c r="R210" s="216">
        <v>28</v>
      </c>
      <c r="S210" s="216"/>
      <c r="T210" s="216"/>
      <c r="U210" s="218">
        <v>1</v>
      </c>
      <c r="V210" s="218">
        <v>5</v>
      </c>
      <c r="W210" s="218"/>
      <c r="X210" s="216"/>
      <c r="Y210" s="216"/>
      <c r="Z210" s="216"/>
      <c r="AA210" s="216"/>
      <c r="AB210" s="216"/>
      <c r="AC210" s="216">
        <v>0</v>
      </c>
      <c r="AD210" s="216">
        <v>7</v>
      </c>
      <c r="AE210" s="216">
        <f t="shared" si="85"/>
        <v>470</v>
      </c>
    </row>
    <row r="211" spans="1:31" s="210" customFormat="1" ht="16.5" customHeight="1">
      <c r="A211" s="211">
        <v>91</v>
      </c>
      <c r="B211" s="212">
        <v>22</v>
      </c>
      <c r="C211" s="236">
        <v>415</v>
      </c>
      <c r="D211" s="237" t="s">
        <v>457</v>
      </c>
      <c r="E211" s="237" t="s">
        <v>458</v>
      </c>
      <c r="F211" s="250">
        <v>1851</v>
      </c>
      <c r="G211" s="251" t="s">
        <v>81</v>
      </c>
      <c r="H211" s="212">
        <v>234</v>
      </c>
      <c r="I211" s="216">
        <v>2</v>
      </c>
      <c r="J211" s="216">
        <v>112</v>
      </c>
      <c r="K211" s="216">
        <v>39</v>
      </c>
      <c r="L211" s="216">
        <v>2</v>
      </c>
      <c r="M211" s="216">
        <v>3</v>
      </c>
      <c r="N211" s="216"/>
      <c r="O211" s="216"/>
      <c r="P211" s="216">
        <v>0</v>
      </c>
      <c r="Q211" s="216"/>
      <c r="R211" s="216">
        <v>18</v>
      </c>
      <c r="S211" s="216"/>
      <c r="T211" s="216"/>
      <c r="U211" s="218">
        <v>0</v>
      </c>
      <c r="V211" s="218">
        <v>2</v>
      </c>
      <c r="W211" s="218"/>
      <c r="X211" s="216"/>
      <c r="Y211" s="216"/>
      <c r="Z211" s="216"/>
      <c r="AA211" s="216"/>
      <c r="AB211" s="216"/>
      <c r="AC211" s="216">
        <v>0</v>
      </c>
      <c r="AD211" s="216">
        <v>3</v>
      </c>
      <c r="AE211" s="216">
        <f t="shared" si="85"/>
        <v>181</v>
      </c>
    </row>
    <row r="212" spans="1:31" s="210" customFormat="1" ht="16.5" customHeight="1">
      <c r="A212" s="211">
        <v>92</v>
      </c>
      <c r="B212" s="212">
        <v>22</v>
      </c>
      <c r="C212" s="236">
        <v>415</v>
      </c>
      <c r="D212" s="237" t="s">
        <v>457</v>
      </c>
      <c r="E212" s="237" t="s">
        <v>457</v>
      </c>
      <c r="F212" s="250">
        <v>1852</v>
      </c>
      <c r="G212" s="252" t="s">
        <v>33</v>
      </c>
      <c r="H212" s="212">
        <v>659</v>
      </c>
      <c r="I212" s="216">
        <v>4</v>
      </c>
      <c r="J212" s="216">
        <v>137</v>
      </c>
      <c r="K212" s="216">
        <v>185</v>
      </c>
      <c r="L212" s="216">
        <v>2</v>
      </c>
      <c r="M212" s="216">
        <v>112</v>
      </c>
      <c r="N212" s="216"/>
      <c r="O212" s="216"/>
      <c r="P212" s="216">
        <v>3</v>
      </c>
      <c r="Q212" s="216"/>
      <c r="R212" s="216">
        <v>50</v>
      </c>
      <c r="S212" s="216"/>
      <c r="T212" s="216"/>
      <c r="U212" s="218">
        <v>3</v>
      </c>
      <c r="V212" s="218">
        <v>3</v>
      </c>
      <c r="W212" s="218"/>
      <c r="X212" s="216"/>
      <c r="Y212" s="216"/>
      <c r="Z212" s="216"/>
      <c r="AA212" s="216"/>
      <c r="AB212" s="216"/>
      <c r="AC212" s="216">
        <v>0</v>
      </c>
      <c r="AD212" s="216">
        <v>7</v>
      </c>
      <c r="AE212" s="216">
        <f t="shared" si="85"/>
        <v>506</v>
      </c>
    </row>
    <row r="213" spans="1:31" s="210" customFormat="1" ht="16.5" customHeight="1">
      <c r="A213" s="211">
        <v>93</v>
      </c>
      <c r="B213" s="212">
        <v>22</v>
      </c>
      <c r="C213" s="236">
        <v>415</v>
      </c>
      <c r="D213" s="237" t="s">
        <v>457</v>
      </c>
      <c r="E213" s="237" t="s">
        <v>457</v>
      </c>
      <c r="F213" s="250">
        <v>1852</v>
      </c>
      <c r="G213" s="251" t="s">
        <v>34</v>
      </c>
      <c r="H213" s="212">
        <v>659</v>
      </c>
      <c r="I213" s="216">
        <v>4</v>
      </c>
      <c r="J213" s="216">
        <v>133</v>
      </c>
      <c r="K213" s="216">
        <v>153</v>
      </c>
      <c r="L213" s="216">
        <v>2</v>
      </c>
      <c r="M213" s="216">
        <v>139</v>
      </c>
      <c r="N213" s="216"/>
      <c r="O213" s="216"/>
      <c r="P213" s="216">
        <v>3</v>
      </c>
      <c r="Q213" s="216"/>
      <c r="R213" s="216">
        <v>44</v>
      </c>
      <c r="S213" s="216"/>
      <c r="T213" s="216"/>
      <c r="U213" s="218">
        <v>1</v>
      </c>
      <c r="V213" s="218">
        <v>4</v>
      </c>
      <c r="W213" s="218"/>
      <c r="X213" s="216"/>
      <c r="Y213" s="216"/>
      <c r="Z213" s="216"/>
      <c r="AA213" s="216"/>
      <c r="AB213" s="216"/>
      <c r="AC213" s="216">
        <v>0</v>
      </c>
      <c r="AD213" s="216">
        <v>7</v>
      </c>
      <c r="AE213" s="216">
        <f t="shared" si="85"/>
        <v>490</v>
      </c>
    </row>
    <row r="214" spans="1:31" s="210" customFormat="1" ht="16.5" customHeight="1">
      <c r="A214" s="211">
        <v>94</v>
      </c>
      <c r="B214" s="212">
        <v>22</v>
      </c>
      <c r="C214" s="236">
        <v>415</v>
      </c>
      <c r="D214" s="237" t="s">
        <v>457</v>
      </c>
      <c r="E214" s="237" t="s">
        <v>457</v>
      </c>
      <c r="F214" s="250">
        <v>1852</v>
      </c>
      <c r="G214" s="252" t="s">
        <v>35</v>
      </c>
      <c r="H214" s="212">
        <v>659</v>
      </c>
      <c r="I214" s="216">
        <v>4</v>
      </c>
      <c r="J214" s="216">
        <v>170</v>
      </c>
      <c r="K214" s="216">
        <v>159</v>
      </c>
      <c r="L214" s="216">
        <v>0</v>
      </c>
      <c r="M214" s="216">
        <v>102</v>
      </c>
      <c r="N214" s="216"/>
      <c r="O214" s="216"/>
      <c r="P214" s="216">
        <v>3</v>
      </c>
      <c r="Q214" s="216"/>
      <c r="R214" s="216">
        <v>38</v>
      </c>
      <c r="S214" s="216"/>
      <c r="T214" s="216"/>
      <c r="U214" s="218">
        <v>2</v>
      </c>
      <c r="V214" s="218">
        <v>3</v>
      </c>
      <c r="W214" s="218"/>
      <c r="X214" s="216"/>
      <c r="Y214" s="216"/>
      <c r="Z214" s="216"/>
      <c r="AA214" s="216"/>
      <c r="AB214" s="216"/>
      <c r="AC214" s="216">
        <v>0</v>
      </c>
      <c r="AD214" s="216">
        <v>7</v>
      </c>
      <c r="AE214" s="216">
        <f t="shared" si="85"/>
        <v>488</v>
      </c>
    </row>
    <row r="215" spans="1:31" s="210" customFormat="1" ht="16.5" customHeight="1">
      <c r="A215" s="211">
        <v>95</v>
      </c>
      <c r="B215" s="212">
        <v>22</v>
      </c>
      <c r="C215" s="236">
        <v>415</v>
      </c>
      <c r="D215" s="237" t="s">
        <v>457</v>
      </c>
      <c r="E215" s="237" t="s">
        <v>459</v>
      </c>
      <c r="F215" s="256">
        <v>1853</v>
      </c>
      <c r="G215" s="252" t="s">
        <v>33</v>
      </c>
      <c r="H215" s="212">
        <v>386</v>
      </c>
      <c r="I215" s="216">
        <v>2</v>
      </c>
      <c r="J215" s="216">
        <v>131</v>
      </c>
      <c r="K215" s="216">
        <v>90</v>
      </c>
      <c r="L215" s="216">
        <v>0</v>
      </c>
      <c r="M215" s="216">
        <v>13</v>
      </c>
      <c r="N215" s="216"/>
      <c r="O215" s="216"/>
      <c r="P215" s="216">
        <v>0</v>
      </c>
      <c r="Q215" s="216"/>
      <c r="R215" s="216">
        <v>31</v>
      </c>
      <c r="S215" s="216"/>
      <c r="T215" s="216"/>
      <c r="U215" s="218">
        <v>5</v>
      </c>
      <c r="V215" s="218">
        <v>2</v>
      </c>
      <c r="W215" s="218"/>
      <c r="X215" s="216"/>
      <c r="Y215" s="216"/>
      <c r="Z215" s="216"/>
      <c r="AA215" s="216"/>
      <c r="AB215" s="216"/>
      <c r="AC215" s="216">
        <v>0</v>
      </c>
      <c r="AD215" s="216">
        <v>5</v>
      </c>
      <c r="AE215" s="216">
        <f t="shared" si="85"/>
        <v>279</v>
      </c>
    </row>
    <row r="216" spans="1:31" s="210" customFormat="1" ht="16.5" customHeight="1">
      <c r="A216" s="211">
        <v>96</v>
      </c>
      <c r="B216" s="212">
        <v>22</v>
      </c>
      <c r="C216" s="236">
        <v>415</v>
      </c>
      <c r="D216" s="237" t="s">
        <v>457</v>
      </c>
      <c r="E216" s="237" t="s">
        <v>460</v>
      </c>
      <c r="F216" s="250">
        <v>1853</v>
      </c>
      <c r="G216" s="251" t="s">
        <v>81</v>
      </c>
      <c r="H216" s="212">
        <v>743</v>
      </c>
      <c r="I216" s="216">
        <v>6</v>
      </c>
      <c r="J216" s="216">
        <v>177</v>
      </c>
      <c r="K216" s="216">
        <v>207</v>
      </c>
      <c r="L216" s="216">
        <v>2</v>
      </c>
      <c r="M216" s="216">
        <v>78</v>
      </c>
      <c r="N216" s="216"/>
      <c r="O216" s="216"/>
      <c r="P216" s="216">
        <v>2</v>
      </c>
      <c r="Q216" s="216"/>
      <c r="R216" s="216">
        <v>17</v>
      </c>
      <c r="S216" s="216"/>
      <c r="T216" s="216"/>
      <c r="U216" s="218">
        <v>0</v>
      </c>
      <c r="V216" s="218">
        <v>0</v>
      </c>
      <c r="W216" s="218"/>
      <c r="X216" s="216"/>
      <c r="Y216" s="216"/>
      <c r="Z216" s="216"/>
      <c r="AA216" s="216"/>
      <c r="AB216" s="216"/>
      <c r="AC216" s="216">
        <v>0</v>
      </c>
      <c r="AD216" s="216">
        <v>12</v>
      </c>
      <c r="AE216" s="216">
        <f t="shared" si="85"/>
        <v>501</v>
      </c>
    </row>
    <row r="217" spans="1:31" s="210" customFormat="1" ht="16.5" customHeight="1">
      <c r="A217" s="211">
        <v>97</v>
      </c>
      <c r="B217" s="212">
        <v>22</v>
      </c>
      <c r="C217" s="236">
        <v>415</v>
      </c>
      <c r="D217" s="237" t="s">
        <v>457</v>
      </c>
      <c r="E217" s="237" t="s">
        <v>459</v>
      </c>
      <c r="F217" s="250">
        <v>1854</v>
      </c>
      <c r="G217" s="252" t="s">
        <v>33</v>
      </c>
      <c r="H217" s="212">
        <v>525</v>
      </c>
      <c r="I217" s="216">
        <v>2</v>
      </c>
      <c r="J217" s="216">
        <v>148</v>
      </c>
      <c r="K217" s="216">
        <v>148</v>
      </c>
      <c r="L217" s="216">
        <v>1</v>
      </c>
      <c r="M217" s="216">
        <v>26</v>
      </c>
      <c r="N217" s="216"/>
      <c r="O217" s="216"/>
      <c r="P217" s="216">
        <v>0</v>
      </c>
      <c r="Q217" s="216"/>
      <c r="R217" s="216">
        <v>16</v>
      </c>
      <c r="S217" s="216"/>
      <c r="T217" s="216"/>
      <c r="U217" s="218">
        <v>2</v>
      </c>
      <c r="V217" s="218">
        <v>1</v>
      </c>
      <c r="W217" s="218"/>
      <c r="X217" s="216"/>
      <c r="Y217" s="216"/>
      <c r="Z217" s="216"/>
      <c r="AA217" s="216"/>
      <c r="AB217" s="216"/>
      <c r="AC217" s="216">
        <v>0</v>
      </c>
      <c r="AD217" s="216">
        <v>12</v>
      </c>
      <c r="AE217" s="216">
        <f t="shared" si="85"/>
        <v>356</v>
      </c>
    </row>
    <row r="218" spans="1:31" s="210" customFormat="1" ht="16.5" customHeight="1">
      <c r="A218" s="211">
        <v>98</v>
      </c>
      <c r="B218" s="212">
        <v>22</v>
      </c>
      <c r="C218" s="236">
        <v>415</v>
      </c>
      <c r="D218" s="247" t="s">
        <v>461</v>
      </c>
      <c r="E218" s="247" t="s">
        <v>462</v>
      </c>
      <c r="F218" s="258">
        <v>1854</v>
      </c>
      <c r="G218" s="269" t="s">
        <v>34</v>
      </c>
      <c r="H218" s="212">
        <v>524</v>
      </c>
      <c r="I218" s="216">
        <v>5</v>
      </c>
      <c r="J218" s="216">
        <v>148</v>
      </c>
      <c r="K218" s="216">
        <v>149</v>
      </c>
      <c r="L218" s="216">
        <v>0</v>
      </c>
      <c r="M218" s="216">
        <v>29</v>
      </c>
      <c r="N218" s="216"/>
      <c r="O218" s="216"/>
      <c r="P218" s="216">
        <v>2</v>
      </c>
      <c r="Q218" s="216"/>
      <c r="R218" s="216">
        <v>24</v>
      </c>
      <c r="S218" s="216"/>
      <c r="T218" s="216"/>
      <c r="U218" s="218">
        <v>4</v>
      </c>
      <c r="V218" s="218">
        <v>2</v>
      </c>
      <c r="W218" s="218"/>
      <c r="X218" s="216"/>
      <c r="Y218" s="216"/>
      <c r="Z218" s="216"/>
      <c r="AA218" s="216"/>
      <c r="AB218" s="216"/>
      <c r="AC218" s="216">
        <v>0</v>
      </c>
      <c r="AD218" s="216">
        <v>6</v>
      </c>
      <c r="AE218" s="216">
        <f>SUM(I218:AD218)</f>
        <v>369</v>
      </c>
    </row>
    <row r="219" spans="1:31" s="210" customFormat="1" ht="16.5" customHeight="1">
      <c r="A219" s="211">
        <v>99</v>
      </c>
      <c r="B219" s="212">
        <v>22</v>
      </c>
      <c r="C219" s="236">
        <v>415</v>
      </c>
      <c r="D219" s="237" t="s">
        <v>457</v>
      </c>
      <c r="E219" s="237" t="s">
        <v>459</v>
      </c>
      <c r="F219" s="250">
        <v>1854</v>
      </c>
      <c r="G219" s="252" t="s">
        <v>35</v>
      </c>
      <c r="H219" s="212">
        <v>524</v>
      </c>
      <c r="I219" s="216">
        <v>1</v>
      </c>
      <c r="J219" s="216">
        <v>159</v>
      </c>
      <c r="K219" s="216">
        <v>156</v>
      </c>
      <c r="L219" s="216">
        <v>1</v>
      </c>
      <c r="M219" s="216">
        <v>28</v>
      </c>
      <c r="N219" s="216"/>
      <c r="O219" s="216"/>
      <c r="P219" s="216">
        <v>1</v>
      </c>
      <c r="Q219" s="216"/>
      <c r="R219" s="216">
        <v>19</v>
      </c>
      <c r="S219" s="216"/>
      <c r="T219" s="216"/>
      <c r="U219" s="218">
        <v>3</v>
      </c>
      <c r="V219" s="218">
        <v>1</v>
      </c>
      <c r="W219" s="218"/>
      <c r="X219" s="216"/>
      <c r="Y219" s="216"/>
      <c r="Z219" s="216"/>
      <c r="AA219" s="216"/>
      <c r="AB219" s="216"/>
      <c r="AC219" s="216">
        <v>0</v>
      </c>
      <c r="AD219" s="216">
        <v>8</v>
      </c>
      <c r="AE219" s="216">
        <f t="shared" ref="AE219:AE233" si="122">SUM(I219:AD219)</f>
        <v>377</v>
      </c>
    </row>
    <row r="220" spans="1:31" s="210" customFormat="1" ht="16.5" customHeight="1">
      <c r="A220" s="211">
        <v>100</v>
      </c>
      <c r="B220" s="212">
        <v>22</v>
      </c>
      <c r="C220" s="241">
        <v>415</v>
      </c>
      <c r="D220" s="237" t="s">
        <v>457</v>
      </c>
      <c r="E220" s="242" t="s">
        <v>463</v>
      </c>
      <c r="F220" s="253">
        <v>1855</v>
      </c>
      <c r="G220" s="254" t="s">
        <v>33</v>
      </c>
      <c r="H220" s="212">
        <v>526</v>
      </c>
      <c r="I220" s="216">
        <v>5</v>
      </c>
      <c r="J220" s="216">
        <v>141</v>
      </c>
      <c r="K220" s="216">
        <v>130</v>
      </c>
      <c r="L220" s="216">
        <v>4</v>
      </c>
      <c r="M220" s="216">
        <v>19</v>
      </c>
      <c r="N220" s="216"/>
      <c r="O220" s="216"/>
      <c r="P220" s="216">
        <v>3</v>
      </c>
      <c r="Q220" s="216"/>
      <c r="R220" s="216">
        <v>44</v>
      </c>
      <c r="S220" s="216"/>
      <c r="T220" s="216"/>
      <c r="U220" s="218">
        <v>1</v>
      </c>
      <c r="V220" s="218">
        <v>1</v>
      </c>
      <c r="W220" s="218"/>
      <c r="X220" s="216"/>
      <c r="Y220" s="216"/>
      <c r="Z220" s="216"/>
      <c r="AA220" s="216"/>
      <c r="AB220" s="216"/>
      <c r="AC220" s="216">
        <v>0</v>
      </c>
      <c r="AD220" s="216">
        <v>17</v>
      </c>
      <c r="AE220" s="216">
        <f t="shared" si="122"/>
        <v>365</v>
      </c>
    </row>
    <row r="221" spans="1:31" s="210" customFormat="1" ht="16.5" customHeight="1">
      <c r="A221" s="211">
        <v>101</v>
      </c>
      <c r="B221" s="212">
        <v>22</v>
      </c>
      <c r="C221" s="236">
        <v>415</v>
      </c>
      <c r="D221" s="237" t="s">
        <v>457</v>
      </c>
      <c r="E221" s="237" t="s">
        <v>464</v>
      </c>
      <c r="F221" s="250">
        <v>1855</v>
      </c>
      <c r="G221" s="252" t="s">
        <v>34</v>
      </c>
      <c r="H221" s="212">
        <v>526</v>
      </c>
      <c r="I221" s="216">
        <v>0</v>
      </c>
      <c r="J221" s="216">
        <v>106</v>
      </c>
      <c r="K221" s="216">
        <v>132</v>
      </c>
      <c r="L221" s="216">
        <v>7</v>
      </c>
      <c r="M221" s="216">
        <v>24</v>
      </c>
      <c r="N221" s="216"/>
      <c r="O221" s="216"/>
      <c r="P221" s="216">
        <v>2</v>
      </c>
      <c r="Q221" s="216"/>
      <c r="R221" s="216">
        <v>35</v>
      </c>
      <c r="S221" s="216"/>
      <c r="T221" s="216"/>
      <c r="U221" s="218">
        <v>0</v>
      </c>
      <c r="V221" s="218">
        <v>5</v>
      </c>
      <c r="W221" s="218"/>
      <c r="X221" s="216"/>
      <c r="Y221" s="216"/>
      <c r="Z221" s="216"/>
      <c r="AA221" s="216"/>
      <c r="AB221" s="216"/>
      <c r="AC221" s="216">
        <v>0</v>
      </c>
      <c r="AD221" s="216">
        <v>18</v>
      </c>
      <c r="AE221" s="216">
        <f t="shared" si="122"/>
        <v>329</v>
      </c>
    </row>
    <row r="222" spans="1:31" s="210" customFormat="1" ht="16.5" customHeight="1">
      <c r="A222" s="211">
        <v>102</v>
      </c>
      <c r="B222" s="212">
        <v>22</v>
      </c>
      <c r="C222" s="236">
        <v>415</v>
      </c>
      <c r="D222" s="237" t="s">
        <v>457</v>
      </c>
      <c r="E222" s="237" t="s">
        <v>465</v>
      </c>
      <c r="F222" s="250">
        <v>1855</v>
      </c>
      <c r="G222" s="251" t="s">
        <v>81</v>
      </c>
      <c r="H222" s="212">
        <v>207</v>
      </c>
      <c r="I222" s="216">
        <v>0</v>
      </c>
      <c r="J222" s="216">
        <v>76</v>
      </c>
      <c r="K222" s="216">
        <v>42</v>
      </c>
      <c r="L222" s="216">
        <v>1</v>
      </c>
      <c r="M222" s="216">
        <v>11</v>
      </c>
      <c r="N222" s="216"/>
      <c r="O222" s="216"/>
      <c r="P222" s="216">
        <v>0</v>
      </c>
      <c r="Q222" s="216"/>
      <c r="R222" s="216">
        <v>7</v>
      </c>
      <c r="S222" s="216"/>
      <c r="T222" s="216"/>
      <c r="U222" s="218">
        <v>0</v>
      </c>
      <c r="V222" s="218">
        <v>0</v>
      </c>
      <c r="W222" s="218"/>
      <c r="X222" s="216"/>
      <c r="Y222" s="216"/>
      <c r="Z222" s="216"/>
      <c r="AA222" s="216"/>
      <c r="AB222" s="216"/>
      <c r="AC222" s="216">
        <v>0</v>
      </c>
      <c r="AD222" s="216">
        <v>1</v>
      </c>
      <c r="AE222" s="216">
        <f t="shared" si="122"/>
        <v>138</v>
      </c>
    </row>
    <row r="223" spans="1:31" s="219" customFormat="1" ht="16.5">
      <c r="C223" s="228" t="s">
        <v>65</v>
      </c>
      <c r="D223" s="756" t="s">
        <v>66</v>
      </c>
      <c r="E223" s="756"/>
      <c r="F223" s="317"/>
      <c r="G223" s="317"/>
      <c r="H223" s="229">
        <f>SUM(H208:H222)</f>
        <v>7945</v>
      </c>
      <c r="I223" s="229">
        <f t="shared" ref="I223:AE223" si="123">SUM(I208:I222)</f>
        <v>40</v>
      </c>
      <c r="J223" s="229">
        <f t="shared" si="123"/>
        <v>2130</v>
      </c>
      <c r="K223" s="229">
        <f t="shared" si="123"/>
        <v>1980</v>
      </c>
      <c r="L223" s="229">
        <f t="shared" si="123"/>
        <v>30</v>
      </c>
      <c r="M223" s="229">
        <f t="shared" si="123"/>
        <v>920</v>
      </c>
      <c r="N223" s="229">
        <f t="shared" si="123"/>
        <v>0</v>
      </c>
      <c r="O223" s="229">
        <f t="shared" si="123"/>
        <v>0</v>
      </c>
      <c r="P223" s="229">
        <f t="shared" si="123"/>
        <v>30</v>
      </c>
      <c r="Q223" s="229">
        <f t="shared" si="123"/>
        <v>0</v>
      </c>
      <c r="R223" s="229">
        <f t="shared" si="123"/>
        <v>432</v>
      </c>
      <c r="S223" s="229">
        <f t="shared" si="123"/>
        <v>0</v>
      </c>
      <c r="T223" s="229">
        <f t="shared" si="123"/>
        <v>0</v>
      </c>
      <c r="U223" s="229">
        <f t="shared" si="123"/>
        <v>28</v>
      </c>
      <c r="V223" s="229">
        <f t="shared" si="123"/>
        <v>38</v>
      </c>
      <c r="W223" s="229">
        <f t="shared" si="123"/>
        <v>0</v>
      </c>
      <c r="X223" s="229">
        <f t="shared" si="123"/>
        <v>0</v>
      </c>
      <c r="Y223" s="229">
        <f t="shared" si="123"/>
        <v>0</v>
      </c>
      <c r="Z223" s="229">
        <f t="shared" si="123"/>
        <v>0</v>
      </c>
      <c r="AA223" s="229">
        <f t="shared" si="123"/>
        <v>0</v>
      </c>
      <c r="AB223" s="229">
        <f t="shared" si="123"/>
        <v>0</v>
      </c>
      <c r="AC223" s="229">
        <f t="shared" si="123"/>
        <v>0</v>
      </c>
      <c r="AD223" s="229">
        <f t="shared" si="123"/>
        <v>139</v>
      </c>
      <c r="AE223" s="229">
        <f t="shared" si="123"/>
        <v>5767</v>
      </c>
    </row>
    <row r="224" spans="1:31" s="219" customFormat="1" ht="16.5">
      <c r="B224" s="652"/>
      <c r="C224" s="653"/>
      <c r="D224" s="653"/>
      <c r="E224" s="653"/>
      <c r="F224" s="230"/>
      <c r="G224" s="230"/>
      <c r="U224" s="219">
        <f>U223/2</f>
        <v>14</v>
      </c>
      <c r="V224" s="219">
        <f>V223/2</f>
        <v>19</v>
      </c>
    </row>
    <row r="225" spans="1:31" s="219" customFormat="1" ht="16.5">
      <c r="C225" s="228" t="s">
        <v>67</v>
      </c>
      <c r="D225" s="757" t="s">
        <v>68</v>
      </c>
      <c r="E225" s="758"/>
      <c r="F225" s="758"/>
      <c r="G225" s="759"/>
      <c r="H225" s="231" t="s">
        <v>8</v>
      </c>
      <c r="I225" s="207" t="s">
        <v>9</v>
      </c>
      <c r="J225" s="207" t="s">
        <v>10</v>
      </c>
      <c r="K225" s="207" t="s">
        <v>11</v>
      </c>
      <c r="L225" s="207" t="s">
        <v>12</v>
      </c>
      <c r="M225" s="207" t="s">
        <v>13</v>
      </c>
      <c r="N225" s="207" t="s">
        <v>14</v>
      </c>
      <c r="O225" s="207" t="s">
        <v>15</v>
      </c>
      <c r="P225" s="207" t="s">
        <v>16</v>
      </c>
      <c r="Q225" s="207" t="s">
        <v>17</v>
      </c>
      <c r="R225" s="207" t="s">
        <v>18</v>
      </c>
      <c r="S225" s="207" t="s">
        <v>19</v>
      </c>
      <c r="T225" s="207" t="s">
        <v>20</v>
      </c>
      <c r="U225" s="207" t="s">
        <v>24</v>
      </c>
      <c r="V225" s="207" t="s">
        <v>25</v>
      </c>
      <c r="W225" s="207" t="s">
        <v>26</v>
      </c>
      <c r="X225" s="207" t="s">
        <v>27</v>
      </c>
      <c r="Y225" s="207" t="s">
        <v>28</v>
      </c>
      <c r="Z225" s="207" t="s">
        <v>29</v>
      </c>
      <c r="AA225" s="207" t="s">
        <v>30</v>
      </c>
      <c r="AB225" s="207" t="s">
        <v>31</v>
      </c>
    </row>
    <row r="226" spans="1:31" s="219" customFormat="1" ht="16.5">
      <c r="D226" s="760"/>
      <c r="E226" s="761"/>
      <c r="F226" s="761"/>
      <c r="G226" s="762"/>
      <c r="H226" s="226">
        <f>H223</f>
        <v>7945</v>
      </c>
      <c r="I226" s="226">
        <f>I223+14</f>
        <v>54</v>
      </c>
      <c r="J226" s="226">
        <f>J223+19</f>
        <v>2149</v>
      </c>
      <c r="K226" s="226">
        <f>K223+14</f>
        <v>1994</v>
      </c>
      <c r="L226" s="226">
        <f>L223+19</f>
        <v>49</v>
      </c>
      <c r="M226" s="226">
        <f t="shared" ref="M226:T226" si="124">M223</f>
        <v>920</v>
      </c>
      <c r="N226" s="226">
        <f t="shared" si="124"/>
        <v>0</v>
      </c>
      <c r="O226" s="226">
        <f t="shared" si="124"/>
        <v>0</v>
      </c>
      <c r="P226" s="226">
        <f t="shared" si="124"/>
        <v>30</v>
      </c>
      <c r="Q226" s="226">
        <f t="shared" si="124"/>
        <v>0</v>
      </c>
      <c r="R226" s="226">
        <f t="shared" si="124"/>
        <v>432</v>
      </c>
      <c r="S226" s="226">
        <f t="shared" si="124"/>
        <v>0</v>
      </c>
      <c r="T226" s="226">
        <f t="shared" si="124"/>
        <v>0</v>
      </c>
      <c r="U226" s="226">
        <f>X223</f>
        <v>0</v>
      </c>
      <c r="V226" s="226">
        <f t="shared" ref="V226" si="125">Y223</f>
        <v>0</v>
      </c>
      <c r="W226" s="226">
        <f t="shared" ref="W226" si="126">Z223</f>
        <v>0</v>
      </c>
      <c r="X226" s="226">
        <f t="shared" ref="X226" si="127">AA223</f>
        <v>0</v>
      </c>
      <c r="Y226" s="226">
        <f t="shared" ref="Y226" si="128">AB223</f>
        <v>0</v>
      </c>
      <c r="Z226" s="226">
        <f>AC223</f>
        <v>0</v>
      </c>
      <c r="AA226" s="226">
        <f>AD223</f>
        <v>139</v>
      </c>
      <c r="AB226" s="226">
        <f>SUM(I226:AA226)</f>
        <v>5767</v>
      </c>
    </row>
    <row r="227" spans="1:31" s="219" customFormat="1" ht="16.5">
      <c r="F227" s="230"/>
      <c r="G227" s="230"/>
    </row>
    <row r="228" spans="1:31" s="219" customFormat="1" ht="30.75" customHeight="1">
      <c r="C228" s="228" t="s">
        <v>69</v>
      </c>
      <c r="D228" s="763" t="s">
        <v>70</v>
      </c>
      <c r="E228" s="763"/>
      <c r="F228" s="763"/>
      <c r="G228" s="763"/>
      <c r="H228" s="231" t="s">
        <v>8</v>
      </c>
      <c r="I228" s="754" t="s">
        <v>71</v>
      </c>
      <c r="J228" s="754"/>
      <c r="K228" s="754" t="s">
        <v>72</v>
      </c>
      <c r="L228" s="754"/>
      <c r="M228" s="207" t="s">
        <v>13</v>
      </c>
      <c r="N228" s="207" t="s">
        <v>14</v>
      </c>
      <c r="O228" s="207" t="s">
        <v>15</v>
      </c>
      <c r="P228" s="207" t="s">
        <v>16</v>
      </c>
      <c r="Q228" s="207" t="s">
        <v>17</v>
      </c>
      <c r="R228" s="207" t="s">
        <v>18</v>
      </c>
      <c r="S228" s="207" t="s">
        <v>19</v>
      </c>
      <c r="T228" s="207" t="s">
        <v>20</v>
      </c>
      <c r="U228" s="207" t="s">
        <v>24</v>
      </c>
      <c r="V228" s="207" t="s">
        <v>25</v>
      </c>
      <c r="W228" s="207" t="s">
        <v>26</v>
      </c>
      <c r="X228" s="207" t="s">
        <v>27</v>
      </c>
      <c r="Y228" s="207" t="s">
        <v>28</v>
      </c>
      <c r="Z228" s="207" t="s">
        <v>29</v>
      </c>
      <c r="AA228" s="207" t="s">
        <v>30</v>
      </c>
      <c r="AB228" s="207" t="s">
        <v>31</v>
      </c>
    </row>
    <row r="229" spans="1:31" s="219" customFormat="1" ht="16.5">
      <c r="D229" s="763"/>
      <c r="E229" s="763"/>
      <c r="F229" s="763"/>
      <c r="G229" s="763"/>
      <c r="H229" s="226">
        <f>H223</f>
        <v>7945</v>
      </c>
      <c r="I229" s="755">
        <f>I226+K226</f>
        <v>2048</v>
      </c>
      <c r="J229" s="755"/>
      <c r="K229" s="755">
        <f>J226+L226</f>
        <v>2198</v>
      </c>
      <c r="L229" s="755"/>
      <c r="M229" s="226">
        <f>M226</f>
        <v>920</v>
      </c>
      <c r="N229" s="226" t="s">
        <v>799</v>
      </c>
      <c r="O229" s="226" t="s">
        <v>799</v>
      </c>
      <c r="P229" s="226">
        <f t="shared" ref="P229:R229" si="129">P226</f>
        <v>30</v>
      </c>
      <c r="Q229" s="226" t="s">
        <v>799</v>
      </c>
      <c r="R229" s="226">
        <f t="shared" si="129"/>
        <v>432</v>
      </c>
      <c r="S229" s="226" t="s">
        <v>799</v>
      </c>
      <c r="T229" s="226" t="s">
        <v>799</v>
      </c>
      <c r="U229" s="226" t="s">
        <v>799</v>
      </c>
      <c r="V229" s="226" t="s">
        <v>799</v>
      </c>
      <c r="W229" s="226" t="s">
        <v>799</v>
      </c>
      <c r="X229" s="226" t="s">
        <v>799</v>
      </c>
      <c r="Y229" s="226" t="s">
        <v>799</v>
      </c>
      <c r="Z229" s="226">
        <f>Z226</f>
        <v>0</v>
      </c>
      <c r="AA229" s="226">
        <f>AA226</f>
        <v>139</v>
      </c>
      <c r="AB229" s="226">
        <f>SUM(I229:AA229)</f>
        <v>5767</v>
      </c>
    </row>
    <row r="230" spans="1:31" s="283" customFormat="1"/>
    <row r="231" spans="1:31" s="283" customFormat="1">
      <c r="A231" s="291"/>
      <c r="B231" s="291"/>
      <c r="C231" s="291"/>
      <c r="D231" s="291"/>
      <c r="E231" s="291"/>
      <c r="F231" s="291"/>
      <c r="G231" s="291"/>
      <c r="H231" s="291"/>
    </row>
    <row r="232" spans="1:31" s="210" customFormat="1" ht="16.5" customHeight="1">
      <c r="A232" s="211">
        <v>103</v>
      </c>
      <c r="B232" s="212">
        <v>22</v>
      </c>
      <c r="C232" s="241">
        <v>468</v>
      </c>
      <c r="D232" s="237" t="s">
        <v>466</v>
      </c>
      <c r="E232" s="237" t="s">
        <v>466</v>
      </c>
      <c r="F232" s="250">
        <v>2012</v>
      </c>
      <c r="G232" s="252" t="s">
        <v>33</v>
      </c>
      <c r="H232" s="212">
        <v>555</v>
      </c>
      <c r="I232" s="216">
        <v>12</v>
      </c>
      <c r="J232" s="216">
        <v>195</v>
      </c>
      <c r="K232" s="216">
        <v>52</v>
      </c>
      <c r="L232" s="216">
        <v>2</v>
      </c>
      <c r="M232" s="216">
        <v>5</v>
      </c>
      <c r="N232" s="216">
        <v>1</v>
      </c>
      <c r="O232" s="216"/>
      <c r="P232" s="216"/>
      <c r="Q232" s="216"/>
      <c r="R232" s="216">
        <v>163</v>
      </c>
      <c r="S232" s="216"/>
      <c r="T232" s="216"/>
      <c r="U232" s="218">
        <v>0</v>
      </c>
      <c r="V232" s="218">
        <v>0</v>
      </c>
      <c r="W232" s="218"/>
      <c r="X232" s="216"/>
      <c r="Y232" s="216"/>
      <c r="Z232" s="216"/>
      <c r="AA232" s="216"/>
      <c r="AB232" s="216"/>
      <c r="AC232" s="216">
        <v>0</v>
      </c>
      <c r="AD232" s="216">
        <v>6</v>
      </c>
      <c r="AE232" s="216">
        <f t="shared" si="122"/>
        <v>436</v>
      </c>
    </row>
    <row r="233" spans="1:31" s="210" customFormat="1" ht="16.5" customHeight="1">
      <c r="A233" s="211">
        <v>104</v>
      </c>
      <c r="B233" s="212">
        <v>22</v>
      </c>
      <c r="C233" s="241">
        <v>468</v>
      </c>
      <c r="D233" s="237" t="s">
        <v>466</v>
      </c>
      <c r="E233" s="237" t="s">
        <v>466</v>
      </c>
      <c r="F233" s="250">
        <v>2012</v>
      </c>
      <c r="G233" s="251" t="s">
        <v>34</v>
      </c>
      <c r="H233" s="212">
        <v>555</v>
      </c>
      <c r="I233" s="216">
        <v>2</v>
      </c>
      <c r="J233" s="216">
        <v>204</v>
      </c>
      <c r="K233" s="216">
        <v>54</v>
      </c>
      <c r="L233" s="216">
        <v>1</v>
      </c>
      <c r="M233" s="216">
        <v>3</v>
      </c>
      <c r="N233" s="216">
        <v>3</v>
      </c>
      <c r="O233" s="216"/>
      <c r="P233" s="216"/>
      <c r="Q233" s="216"/>
      <c r="R233" s="216">
        <v>134</v>
      </c>
      <c r="S233" s="216"/>
      <c r="T233" s="216"/>
      <c r="U233" s="218">
        <v>0</v>
      </c>
      <c r="V233" s="218">
        <v>6</v>
      </c>
      <c r="W233" s="218"/>
      <c r="X233" s="216"/>
      <c r="Y233" s="216"/>
      <c r="Z233" s="216"/>
      <c r="AA233" s="216"/>
      <c r="AB233" s="216"/>
      <c r="AC233" s="216">
        <v>0</v>
      </c>
      <c r="AD233" s="216">
        <v>8</v>
      </c>
      <c r="AE233" s="216">
        <f t="shared" si="122"/>
        <v>415</v>
      </c>
    </row>
    <row r="234" spans="1:31" s="210" customFormat="1" ht="16.5" customHeight="1">
      <c r="A234" s="211">
        <v>105</v>
      </c>
      <c r="B234" s="212">
        <v>22</v>
      </c>
      <c r="C234" s="241">
        <v>468</v>
      </c>
      <c r="D234" s="237" t="s">
        <v>466</v>
      </c>
      <c r="E234" s="237" t="s">
        <v>466</v>
      </c>
      <c r="F234" s="250">
        <v>2013</v>
      </c>
      <c r="G234" s="252" t="s">
        <v>33</v>
      </c>
      <c r="H234" s="212">
        <v>559</v>
      </c>
      <c r="I234" s="210">
        <v>4</v>
      </c>
      <c r="J234" s="210">
        <v>155</v>
      </c>
      <c r="K234" s="210">
        <v>75</v>
      </c>
      <c r="L234" s="210">
        <v>3</v>
      </c>
      <c r="M234" s="210">
        <v>2</v>
      </c>
      <c r="N234" s="210">
        <v>0</v>
      </c>
      <c r="R234" s="210">
        <v>181</v>
      </c>
      <c r="U234" s="210">
        <v>0</v>
      </c>
      <c r="V234" s="210">
        <v>2</v>
      </c>
      <c r="AC234" s="210">
        <v>0</v>
      </c>
      <c r="AD234" s="210">
        <v>7</v>
      </c>
      <c r="AE234" s="216">
        <f>SUM(I234:AD234)</f>
        <v>429</v>
      </c>
    </row>
    <row r="235" spans="1:31" s="210" customFormat="1" ht="16.5" customHeight="1">
      <c r="A235" s="211">
        <v>106</v>
      </c>
      <c r="B235" s="212">
        <v>22</v>
      </c>
      <c r="C235" s="241">
        <v>468</v>
      </c>
      <c r="D235" s="237" t="s">
        <v>466</v>
      </c>
      <c r="E235" s="237" t="s">
        <v>466</v>
      </c>
      <c r="F235" s="250">
        <v>2013</v>
      </c>
      <c r="G235" s="251" t="s">
        <v>34</v>
      </c>
      <c r="H235" s="212">
        <v>558</v>
      </c>
      <c r="I235" s="216">
        <v>4</v>
      </c>
      <c r="J235" s="216">
        <v>160</v>
      </c>
      <c r="K235" s="216">
        <v>56</v>
      </c>
      <c r="L235" s="216">
        <v>6</v>
      </c>
      <c r="M235" s="216">
        <v>5</v>
      </c>
      <c r="N235" s="216">
        <v>3</v>
      </c>
      <c r="O235" s="216"/>
      <c r="P235" s="216"/>
      <c r="Q235" s="216"/>
      <c r="R235" s="216">
        <v>199</v>
      </c>
      <c r="S235" s="216"/>
      <c r="T235" s="216"/>
      <c r="U235" s="218">
        <v>0</v>
      </c>
      <c r="V235" s="218">
        <v>4</v>
      </c>
      <c r="W235" s="218"/>
      <c r="X235" s="216"/>
      <c r="Y235" s="216"/>
      <c r="Z235" s="216"/>
      <c r="AA235" s="216"/>
      <c r="AB235" s="216"/>
      <c r="AC235" s="216">
        <v>0</v>
      </c>
      <c r="AD235" s="216">
        <v>17</v>
      </c>
      <c r="AE235" s="216">
        <f>SUM(I235:AD235)</f>
        <v>454</v>
      </c>
    </row>
    <row r="236" spans="1:31" s="210" customFormat="1" ht="16.5" customHeight="1">
      <c r="A236" s="211">
        <v>107</v>
      </c>
      <c r="B236" s="212">
        <v>22</v>
      </c>
      <c r="C236" s="241">
        <v>468</v>
      </c>
      <c r="D236" s="237" t="s">
        <v>466</v>
      </c>
      <c r="E236" s="237" t="s">
        <v>466</v>
      </c>
      <c r="F236" s="250">
        <v>2013</v>
      </c>
      <c r="G236" s="252" t="s">
        <v>35</v>
      </c>
      <c r="H236" s="212">
        <v>558</v>
      </c>
      <c r="I236" s="216">
        <v>2</v>
      </c>
      <c r="J236" s="216">
        <v>182</v>
      </c>
      <c r="K236" s="216">
        <v>54</v>
      </c>
      <c r="L236" s="216">
        <v>2</v>
      </c>
      <c r="M236" s="216">
        <v>4</v>
      </c>
      <c r="N236" s="216">
        <v>2</v>
      </c>
      <c r="O236" s="216"/>
      <c r="P236" s="216"/>
      <c r="Q236" s="216"/>
      <c r="R236" s="216">
        <v>190</v>
      </c>
      <c r="S236" s="216"/>
      <c r="T236" s="216"/>
      <c r="U236" s="218">
        <v>3</v>
      </c>
      <c r="V236" s="218">
        <v>0</v>
      </c>
      <c r="W236" s="218"/>
      <c r="X236" s="216"/>
      <c r="Y236" s="216"/>
      <c r="Z236" s="216"/>
      <c r="AA236" s="216"/>
      <c r="AB236" s="216"/>
      <c r="AC236" s="216">
        <v>0</v>
      </c>
      <c r="AD236" s="216">
        <v>13</v>
      </c>
      <c r="AE236" s="216">
        <f t="shared" ref="AE236:AE239" si="130">SUM(I236:AD236)</f>
        <v>452</v>
      </c>
    </row>
    <row r="237" spans="1:31" s="210" customFormat="1" ht="16.5" customHeight="1">
      <c r="A237" s="211">
        <v>108</v>
      </c>
      <c r="B237" s="212">
        <v>22</v>
      </c>
      <c r="C237" s="241">
        <v>468</v>
      </c>
      <c r="D237" s="237" t="s">
        <v>466</v>
      </c>
      <c r="E237" s="237" t="s">
        <v>466</v>
      </c>
      <c r="F237" s="250">
        <v>2014</v>
      </c>
      <c r="G237" s="252" t="s">
        <v>33</v>
      </c>
      <c r="H237" s="212">
        <v>568</v>
      </c>
      <c r="I237" s="216">
        <v>2</v>
      </c>
      <c r="J237" s="216">
        <v>165</v>
      </c>
      <c r="K237" s="216">
        <v>35</v>
      </c>
      <c r="L237" s="216">
        <v>2</v>
      </c>
      <c r="M237" s="216">
        <v>2</v>
      </c>
      <c r="N237" s="216">
        <v>5</v>
      </c>
      <c r="O237" s="216"/>
      <c r="P237" s="216"/>
      <c r="Q237" s="216"/>
      <c r="R237" s="216">
        <v>203</v>
      </c>
      <c r="S237" s="216"/>
      <c r="T237" s="216"/>
      <c r="U237" s="218">
        <v>2</v>
      </c>
      <c r="V237" s="218">
        <v>2</v>
      </c>
      <c r="W237" s="218"/>
      <c r="X237" s="216"/>
      <c r="Y237" s="216"/>
      <c r="Z237" s="216"/>
      <c r="AA237" s="216"/>
      <c r="AB237" s="216"/>
      <c r="AC237" s="216">
        <v>0</v>
      </c>
      <c r="AD237" s="216">
        <v>11</v>
      </c>
      <c r="AE237" s="216">
        <f t="shared" si="130"/>
        <v>429</v>
      </c>
    </row>
    <row r="238" spans="1:31" s="210" customFormat="1" ht="16.5" customHeight="1">
      <c r="A238" s="211">
        <v>109</v>
      </c>
      <c r="B238" s="212">
        <v>22</v>
      </c>
      <c r="C238" s="241">
        <v>468</v>
      </c>
      <c r="D238" s="237" t="s">
        <v>466</v>
      </c>
      <c r="E238" s="237" t="s">
        <v>466</v>
      </c>
      <c r="F238" s="256">
        <v>2014</v>
      </c>
      <c r="G238" s="251" t="s">
        <v>34</v>
      </c>
      <c r="H238" s="212">
        <v>568</v>
      </c>
      <c r="I238" s="216">
        <v>4</v>
      </c>
      <c r="J238" s="216">
        <v>159</v>
      </c>
      <c r="K238" s="216">
        <v>49</v>
      </c>
      <c r="L238" s="216">
        <v>4</v>
      </c>
      <c r="M238" s="216">
        <v>6</v>
      </c>
      <c r="N238" s="216">
        <v>4</v>
      </c>
      <c r="O238" s="216"/>
      <c r="P238" s="216"/>
      <c r="Q238" s="216"/>
      <c r="R238" s="216">
        <v>190</v>
      </c>
      <c r="S238" s="216"/>
      <c r="T238" s="216"/>
      <c r="U238" s="218">
        <v>1</v>
      </c>
      <c r="V238" s="218">
        <v>7</v>
      </c>
      <c r="W238" s="218"/>
      <c r="X238" s="216"/>
      <c r="Y238" s="216"/>
      <c r="Z238" s="216"/>
      <c r="AA238" s="216"/>
      <c r="AB238" s="216"/>
      <c r="AC238" s="216">
        <v>0</v>
      </c>
      <c r="AD238" s="216">
        <v>11</v>
      </c>
      <c r="AE238" s="216">
        <f t="shared" si="130"/>
        <v>435</v>
      </c>
    </row>
    <row r="239" spans="1:31" s="210" customFormat="1" ht="16.5" customHeight="1">
      <c r="A239" s="211">
        <v>110</v>
      </c>
      <c r="B239" s="212">
        <v>22</v>
      </c>
      <c r="C239" s="241">
        <v>468</v>
      </c>
      <c r="D239" s="237" t="s">
        <v>466</v>
      </c>
      <c r="E239" s="237" t="s">
        <v>466</v>
      </c>
      <c r="F239" s="250">
        <v>2015</v>
      </c>
      <c r="G239" s="252" t="s">
        <v>33</v>
      </c>
      <c r="H239" s="212">
        <v>645</v>
      </c>
      <c r="I239" s="216">
        <v>2</v>
      </c>
      <c r="J239" s="216">
        <v>185</v>
      </c>
      <c r="K239" s="216">
        <v>40</v>
      </c>
      <c r="L239" s="216">
        <v>4</v>
      </c>
      <c r="M239" s="216">
        <v>4</v>
      </c>
      <c r="N239" s="216">
        <v>8</v>
      </c>
      <c r="O239" s="216"/>
      <c r="P239" s="216"/>
      <c r="Q239" s="216"/>
      <c r="R239" s="216">
        <v>186</v>
      </c>
      <c r="S239" s="216"/>
      <c r="T239" s="216"/>
      <c r="U239" s="218">
        <v>1</v>
      </c>
      <c r="V239" s="218">
        <v>1</v>
      </c>
      <c r="W239" s="218"/>
      <c r="X239" s="216"/>
      <c r="Y239" s="216"/>
      <c r="Z239" s="216"/>
      <c r="AA239" s="216"/>
      <c r="AB239" s="216"/>
      <c r="AC239" s="216">
        <v>0</v>
      </c>
      <c r="AD239" s="216">
        <v>13</v>
      </c>
      <c r="AE239" s="216">
        <f t="shared" si="130"/>
        <v>444</v>
      </c>
    </row>
    <row r="240" spans="1:31" s="210" customFormat="1" ht="16.5" customHeight="1">
      <c r="A240" s="211">
        <v>111</v>
      </c>
      <c r="B240" s="212">
        <v>22</v>
      </c>
      <c r="C240" s="241">
        <v>468</v>
      </c>
      <c r="D240" s="237" t="s">
        <v>466</v>
      </c>
      <c r="E240" s="237" t="s">
        <v>466</v>
      </c>
      <c r="F240" s="250">
        <v>2015</v>
      </c>
      <c r="G240" s="252" t="s">
        <v>34</v>
      </c>
      <c r="H240" s="212">
        <v>645</v>
      </c>
      <c r="I240" s="216">
        <v>3</v>
      </c>
      <c r="J240" s="216">
        <v>210</v>
      </c>
      <c r="K240" s="216">
        <v>47</v>
      </c>
      <c r="L240" s="216">
        <v>12</v>
      </c>
      <c r="M240" s="216">
        <v>4</v>
      </c>
      <c r="N240" s="216">
        <v>5</v>
      </c>
      <c r="O240" s="216"/>
      <c r="P240" s="216"/>
      <c r="Q240" s="216"/>
      <c r="R240" s="216">
        <v>158</v>
      </c>
      <c r="S240" s="216"/>
      <c r="T240" s="216"/>
      <c r="U240" s="218">
        <v>0</v>
      </c>
      <c r="V240" s="218">
        <v>4</v>
      </c>
      <c r="W240" s="218"/>
      <c r="X240" s="216"/>
      <c r="Y240" s="216"/>
      <c r="Z240" s="216"/>
      <c r="AA240" s="216"/>
      <c r="AB240" s="216"/>
      <c r="AC240" s="216">
        <v>0</v>
      </c>
      <c r="AD240" s="216">
        <v>14</v>
      </c>
      <c r="AE240" s="216">
        <f>SUM(I240:AD240)</f>
        <v>457</v>
      </c>
    </row>
    <row r="241" spans="1:31" s="210" customFormat="1" ht="16.5" customHeight="1">
      <c r="A241" s="211">
        <v>112</v>
      </c>
      <c r="B241" s="212">
        <v>22</v>
      </c>
      <c r="C241" s="241">
        <v>468</v>
      </c>
      <c r="D241" s="237" t="s">
        <v>466</v>
      </c>
      <c r="E241" s="237" t="s">
        <v>466</v>
      </c>
      <c r="F241" s="250">
        <v>2016</v>
      </c>
      <c r="G241" s="252" t="s">
        <v>33</v>
      </c>
      <c r="H241" s="212">
        <v>496</v>
      </c>
      <c r="I241" s="216">
        <v>4</v>
      </c>
      <c r="J241" s="216">
        <v>137</v>
      </c>
      <c r="K241" s="216">
        <v>36</v>
      </c>
      <c r="L241" s="216">
        <v>0</v>
      </c>
      <c r="M241" s="216">
        <v>4</v>
      </c>
      <c r="N241" s="216">
        <v>0</v>
      </c>
      <c r="O241" s="216"/>
      <c r="P241" s="216"/>
      <c r="Q241" s="216"/>
      <c r="R241" s="216">
        <v>153</v>
      </c>
      <c r="S241" s="216"/>
      <c r="T241" s="216"/>
      <c r="U241" s="218">
        <v>0</v>
      </c>
      <c r="V241" s="218">
        <v>4</v>
      </c>
      <c r="W241" s="218"/>
      <c r="X241" s="216"/>
      <c r="Y241" s="216"/>
      <c r="Z241" s="216"/>
      <c r="AA241" s="216"/>
      <c r="AB241" s="216"/>
      <c r="AC241" s="216">
        <v>0</v>
      </c>
      <c r="AD241" s="216">
        <v>12</v>
      </c>
      <c r="AE241" s="216">
        <f t="shared" ref="AE241:AE253" si="131">SUM(I241:AD241)</f>
        <v>350</v>
      </c>
    </row>
    <row r="242" spans="1:31" s="210" customFormat="1" ht="16.5" customHeight="1">
      <c r="A242" s="211">
        <v>113</v>
      </c>
      <c r="B242" s="212">
        <v>22</v>
      </c>
      <c r="C242" s="241">
        <v>468</v>
      </c>
      <c r="D242" s="237" t="s">
        <v>466</v>
      </c>
      <c r="E242" s="237" t="s">
        <v>466</v>
      </c>
      <c r="F242" s="256">
        <v>2016</v>
      </c>
      <c r="G242" s="251" t="s">
        <v>34</v>
      </c>
      <c r="H242" s="212">
        <v>495</v>
      </c>
      <c r="I242" s="216">
        <v>3</v>
      </c>
      <c r="J242" s="216">
        <v>122</v>
      </c>
      <c r="K242" s="216">
        <v>34</v>
      </c>
      <c r="L242" s="216">
        <v>2</v>
      </c>
      <c r="M242" s="216">
        <v>6</v>
      </c>
      <c r="N242" s="216">
        <v>5</v>
      </c>
      <c r="O242" s="216"/>
      <c r="P242" s="216"/>
      <c r="Q242" s="216"/>
      <c r="R242" s="216">
        <v>186</v>
      </c>
      <c r="S242" s="216"/>
      <c r="T242" s="216"/>
      <c r="U242" s="218">
        <v>0</v>
      </c>
      <c r="V242" s="218">
        <v>0</v>
      </c>
      <c r="W242" s="218"/>
      <c r="X242" s="216"/>
      <c r="Y242" s="216"/>
      <c r="Z242" s="216"/>
      <c r="AA242" s="216"/>
      <c r="AB242" s="216"/>
      <c r="AC242" s="216">
        <v>0</v>
      </c>
      <c r="AD242" s="216">
        <v>3</v>
      </c>
      <c r="AE242" s="216">
        <f t="shared" si="131"/>
        <v>361</v>
      </c>
    </row>
    <row r="243" spans="1:31" s="210" customFormat="1" ht="16.5" customHeight="1">
      <c r="A243" s="211">
        <v>114</v>
      </c>
      <c r="B243" s="212">
        <v>22</v>
      </c>
      <c r="C243" s="241">
        <v>468</v>
      </c>
      <c r="D243" s="237" t="s">
        <v>466</v>
      </c>
      <c r="E243" s="237" t="s">
        <v>466</v>
      </c>
      <c r="F243" s="250">
        <v>2017</v>
      </c>
      <c r="G243" s="252" t="s">
        <v>33</v>
      </c>
      <c r="H243" s="212">
        <v>628</v>
      </c>
      <c r="I243" s="216">
        <v>4</v>
      </c>
      <c r="J243" s="216">
        <v>261</v>
      </c>
      <c r="K243" s="216">
        <v>59</v>
      </c>
      <c r="L243" s="216">
        <v>5</v>
      </c>
      <c r="M243" s="216">
        <v>4</v>
      </c>
      <c r="N243" s="216">
        <v>6</v>
      </c>
      <c r="O243" s="216"/>
      <c r="P243" s="216"/>
      <c r="Q243" s="216"/>
      <c r="R243" s="216">
        <v>123</v>
      </c>
      <c r="S243" s="216"/>
      <c r="T243" s="216"/>
      <c r="U243" s="218">
        <v>2</v>
      </c>
      <c r="V243" s="218">
        <v>4</v>
      </c>
      <c r="W243" s="218"/>
      <c r="X243" s="216"/>
      <c r="Y243" s="216"/>
      <c r="Z243" s="216"/>
      <c r="AA243" s="216"/>
      <c r="AB243" s="216"/>
      <c r="AC243" s="216">
        <v>0</v>
      </c>
      <c r="AD243" s="216">
        <v>12</v>
      </c>
      <c r="AE243" s="216">
        <f t="shared" si="131"/>
        <v>480</v>
      </c>
    </row>
    <row r="244" spans="1:31" s="210" customFormat="1" ht="16.5" customHeight="1">
      <c r="A244" s="211">
        <v>115</v>
      </c>
      <c r="B244" s="212">
        <v>22</v>
      </c>
      <c r="C244" s="241">
        <v>468</v>
      </c>
      <c r="D244" s="237" t="s">
        <v>466</v>
      </c>
      <c r="E244" s="237" t="s">
        <v>466</v>
      </c>
      <c r="F244" s="250">
        <v>2017</v>
      </c>
      <c r="G244" s="252" t="s">
        <v>34</v>
      </c>
      <c r="H244" s="212">
        <v>628</v>
      </c>
      <c r="I244" s="216">
        <v>1</v>
      </c>
      <c r="J244" s="216">
        <v>266</v>
      </c>
      <c r="K244" s="216">
        <v>50</v>
      </c>
      <c r="L244" s="216">
        <v>3</v>
      </c>
      <c r="M244" s="216">
        <v>4</v>
      </c>
      <c r="N244" s="216">
        <v>2</v>
      </c>
      <c r="O244" s="216"/>
      <c r="P244" s="216"/>
      <c r="Q244" s="216"/>
      <c r="R244" s="216">
        <v>151</v>
      </c>
      <c r="S244" s="216"/>
      <c r="T244" s="216"/>
      <c r="U244" s="218">
        <v>1</v>
      </c>
      <c r="V244" s="218">
        <v>4</v>
      </c>
      <c r="W244" s="218"/>
      <c r="X244" s="216"/>
      <c r="Y244" s="216"/>
      <c r="Z244" s="216"/>
      <c r="AA244" s="216"/>
      <c r="AB244" s="216"/>
      <c r="AC244" s="216">
        <v>0</v>
      </c>
      <c r="AD244" s="216">
        <v>11</v>
      </c>
      <c r="AE244" s="216">
        <f t="shared" si="131"/>
        <v>493</v>
      </c>
    </row>
    <row r="245" spans="1:31" s="210" customFormat="1" ht="16.5" customHeight="1">
      <c r="A245" s="211">
        <v>116</v>
      </c>
      <c r="B245" s="212">
        <v>22</v>
      </c>
      <c r="C245" s="241">
        <v>468</v>
      </c>
      <c r="D245" s="237" t="s">
        <v>466</v>
      </c>
      <c r="E245" s="237" t="s">
        <v>467</v>
      </c>
      <c r="F245" s="250">
        <v>2018</v>
      </c>
      <c r="G245" s="251" t="s">
        <v>33</v>
      </c>
      <c r="H245" s="212">
        <v>714</v>
      </c>
      <c r="I245" s="216">
        <v>0</v>
      </c>
      <c r="J245" s="216">
        <v>225</v>
      </c>
      <c r="K245" s="216">
        <v>57</v>
      </c>
      <c r="L245" s="216">
        <v>8</v>
      </c>
      <c r="M245" s="216">
        <v>7</v>
      </c>
      <c r="N245" s="216">
        <v>5</v>
      </c>
      <c r="O245" s="216"/>
      <c r="P245" s="216"/>
      <c r="Q245" s="216"/>
      <c r="R245" s="216">
        <v>177</v>
      </c>
      <c r="S245" s="216"/>
      <c r="T245" s="216"/>
      <c r="U245" s="218">
        <v>1</v>
      </c>
      <c r="V245" s="218">
        <v>1</v>
      </c>
      <c r="W245" s="218"/>
      <c r="X245" s="216"/>
      <c r="Y245" s="216"/>
      <c r="Z245" s="216"/>
      <c r="AA245" s="216"/>
      <c r="AB245" s="216"/>
      <c r="AC245" s="216">
        <v>0</v>
      </c>
      <c r="AD245" s="216">
        <v>16</v>
      </c>
      <c r="AE245" s="216">
        <f t="shared" si="131"/>
        <v>497</v>
      </c>
    </row>
    <row r="246" spans="1:31" s="210" customFormat="1" ht="16.5" customHeight="1">
      <c r="A246" s="211">
        <v>117</v>
      </c>
      <c r="B246" s="212">
        <v>22</v>
      </c>
      <c r="C246" s="241">
        <v>468</v>
      </c>
      <c r="D246" s="237" t="s">
        <v>466</v>
      </c>
      <c r="E246" s="237" t="s">
        <v>468</v>
      </c>
      <c r="F246" s="250">
        <v>2018</v>
      </c>
      <c r="G246" s="251" t="s">
        <v>81</v>
      </c>
      <c r="H246" s="212">
        <v>685</v>
      </c>
      <c r="I246" s="216">
        <v>4</v>
      </c>
      <c r="J246" s="216">
        <v>287</v>
      </c>
      <c r="K246" s="216">
        <v>15</v>
      </c>
      <c r="L246" s="216">
        <v>7</v>
      </c>
      <c r="M246" s="216">
        <v>36</v>
      </c>
      <c r="N246" s="216">
        <v>5</v>
      </c>
      <c r="O246" s="216"/>
      <c r="P246" s="216"/>
      <c r="Q246" s="216"/>
      <c r="R246" s="216">
        <v>142</v>
      </c>
      <c r="S246" s="216"/>
      <c r="T246" s="216"/>
      <c r="U246" s="218">
        <v>0</v>
      </c>
      <c r="V246" s="218">
        <v>2</v>
      </c>
      <c r="W246" s="218"/>
      <c r="X246" s="216"/>
      <c r="Y246" s="216"/>
      <c r="Z246" s="216"/>
      <c r="AA246" s="216"/>
      <c r="AB246" s="216"/>
      <c r="AC246" s="216">
        <v>0</v>
      </c>
      <c r="AD246" s="216">
        <v>12</v>
      </c>
      <c r="AE246" s="216">
        <f t="shared" si="131"/>
        <v>510</v>
      </c>
    </row>
    <row r="247" spans="1:31" s="210" customFormat="1" ht="16.5" customHeight="1">
      <c r="A247" s="211">
        <v>118</v>
      </c>
      <c r="B247" s="212">
        <v>22</v>
      </c>
      <c r="C247" s="241">
        <v>468</v>
      </c>
      <c r="D247" s="237" t="s">
        <v>466</v>
      </c>
      <c r="E247" s="237" t="s">
        <v>469</v>
      </c>
      <c r="F247" s="256">
        <v>2019</v>
      </c>
      <c r="G247" s="252" t="s">
        <v>33</v>
      </c>
      <c r="H247" s="212">
        <v>575</v>
      </c>
      <c r="I247" s="216">
        <v>2</v>
      </c>
      <c r="J247" s="216">
        <v>168</v>
      </c>
      <c r="K247" s="216">
        <v>23</v>
      </c>
      <c r="L247" s="216">
        <v>6</v>
      </c>
      <c r="M247" s="216">
        <v>29</v>
      </c>
      <c r="N247" s="216">
        <v>5</v>
      </c>
      <c r="O247" s="216"/>
      <c r="P247" s="216"/>
      <c r="Q247" s="216"/>
      <c r="R247" s="216">
        <v>169</v>
      </c>
      <c r="S247" s="216"/>
      <c r="T247" s="216"/>
      <c r="U247" s="218">
        <v>1</v>
      </c>
      <c r="V247" s="218">
        <v>4</v>
      </c>
      <c r="W247" s="218"/>
      <c r="X247" s="216"/>
      <c r="Y247" s="216"/>
      <c r="Z247" s="216"/>
      <c r="AA247" s="216"/>
      <c r="AB247" s="216"/>
      <c r="AC247" s="216">
        <v>0</v>
      </c>
      <c r="AD247" s="216">
        <v>19</v>
      </c>
      <c r="AE247" s="216">
        <f t="shared" si="131"/>
        <v>426</v>
      </c>
    </row>
    <row r="248" spans="1:31" s="210" customFormat="1" ht="16.5" customHeight="1">
      <c r="A248" s="211">
        <v>119</v>
      </c>
      <c r="B248" s="212">
        <v>22</v>
      </c>
      <c r="C248" s="241">
        <v>468</v>
      </c>
      <c r="D248" s="237" t="s">
        <v>466</v>
      </c>
      <c r="E248" s="237" t="s">
        <v>470</v>
      </c>
      <c r="F248" s="250">
        <v>2020</v>
      </c>
      <c r="G248" s="251" t="s">
        <v>33</v>
      </c>
      <c r="H248" s="212">
        <v>464</v>
      </c>
      <c r="I248" s="216">
        <v>3</v>
      </c>
      <c r="J248" s="216">
        <v>164</v>
      </c>
      <c r="K248" s="216">
        <v>5</v>
      </c>
      <c r="L248" s="216">
        <v>6</v>
      </c>
      <c r="M248" s="216">
        <v>5</v>
      </c>
      <c r="N248" s="216">
        <v>2</v>
      </c>
      <c r="O248" s="216"/>
      <c r="P248" s="216"/>
      <c r="Q248" s="216"/>
      <c r="R248" s="216">
        <v>150</v>
      </c>
      <c r="S248" s="216"/>
      <c r="T248" s="216"/>
      <c r="U248" s="218">
        <v>0</v>
      </c>
      <c r="V248" s="218">
        <v>0</v>
      </c>
      <c r="W248" s="218"/>
      <c r="X248" s="216"/>
      <c r="Y248" s="216"/>
      <c r="Z248" s="216"/>
      <c r="AA248" s="216"/>
      <c r="AB248" s="216"/>
      <c r="AC248" s="216">
        <v>0</v>
      </c>
      <c r="AD248" s="216">
        <v>10</v>
      </c>
      <c r="AE248" s="216">
        <f t="shared" si="131"/>
        <v>345</v>
      </c>
    </row>
    <row r="249" spans="1:31" s="210" customFormat="1" ht="16.5" customHeight="1">
      <c r="A249" s="211">
        <v>120</v>
      </c>
      <c r="B249" s="212">
        <v>22</v>
      </c>
      <c r="C249" s="241">
        <v>468</v>
      </c>
      <c r="D249" s="237" t="s">
        <v>466</v>
      </c>
      <c r="E249" s="237" t="s">
        <v>471</v>
      </c>
      <c r="F249" s="250">
        <v>2021</v>
      </c>
      <c r="G249" s="252" t="s">
        <v>33</v>
      </c>
      <c r="H249" s="212">
        <v>415</v>
      </c>
      <c r="I249" s="216">
        <v>3</v>
      </c>
      <c r="J249" s="216">
        <v>128</v>
      </c>
      <c r="K249" s="216">
        <v>29</v>
      </c>
      <c r="L249" s="216">
        <v>5</v>
      </c>
      <c r="M249" s="216">
        <v>7</v>
      </c>
      <c r="N249" s="216">
        <v>3</v>
      </c>
      <c r="O249" s="216"/>
      <c r="P249" s="216"/>
      <c r="Q249" s="216"/>
      <c r="R249" s="216">
        <v>99</v>
      </c>
      <c r="S249" s="216"/>
      <c r="T249" s="216"/>
      <c r="U249" s="218">
        <v>1</v>
      </c>
      <c r="V249" s="218">
        <v>4</v>
      </c>
      <c r="W249" s="218"/>
      <c r="X249" s="216"/>
      <c r="Y249" s="216"/>
      <c r="Z249" s="216"/>
      <c r="AA249" s="216"/>
      <c r="AB249" s="216"/>
      <c r="AC249" s="216">
        <v>1</v>
      </c>
      <c r="AD249" s="216">
        <v>9</v>
      </c>
      <c r="AE249" s="216">
        <f t="shared" si="131"/>
        <v>289</v>
      </c>
    </row>
    <row r="250" spans="1:31" s="210" customFormat="1" ht="16.5" customHeight="1">
      <c r="A250" s="211">
        <v>121</v>
      </c>
      <c r="B250" s="212">
        <v>22</v>
      </c>
      <c r="C250" s="241">
        <v>468</v>
      </c>
      <c r="D250" s="237" t="s">
        <v>466</v>
      </c>
      <c r="E250" s="237" t="s">
        <v>471</v>
      </c>
      <c r="F250" s="256">
        <v>2021</v>
      </c>
      <c r="G250" s="252" t="s">
        <v>34</v>
      </c>
      <c r="H250" s="212">
        <v>414</v>
      </c>
      <c r="I250" s="216">
        <v>4</v>
      </c>
      <c r="J250" s="216">
        <v>151</v>
      </c>
      <c r="K250" s="216">
        <v>18</v>
      </c>
      <c r="L250" s="216">
        <v>2</v>
      </c>
      <c r="M250" s="216">
        <v>9</v>
      </c>
      <c r="N250" s="216">
        <v>1</v>
      </c>
      <c r="O250" s="216"/>
      <c r="P250" s="216"/>
      <c r="Q250" s="216"/>
      <c r="R250" s="216">
        <v>94</v>
      </c>
      <c r="S250" s="216"/>
      <c r="T250" s="216"/>
      <c r="U250" s="218">
        <v>0</v>
      </c>
      <c r="V250" s="218">
        <v>1</v>
      </c>
      <c r="W250" s="218"/>
      <c r="X250" s="216"/>
      <c r="Y250" s="216"/>
      <c r="Z250" s="216"/>
      <c r="AA250" s="216"/>
      <c r="AB250" s="216"/>
      <c r="AC250" s="216">
        <v>0</v>
      </c>
      <c r="AD250" s="216">
        <v>5</v>
      </c>
      <c r="AE250" s="216">
        <f t="shared" si="131"/>
        <v>285</v>
      </c>
    </row>
    <row r="251" spans="1:31" s="210" customFormat="1" ht="16.5" customHeight="1">
      <c r="A251" s="211">
        <v>122</v>
      </c>
      <c r="B251" s="212">
        <v>22</v>
      </c>
      <c r="C251" s="241">
        <v>468</v>
      </c>
      <c r="D251" s="237" t="s">
        <v>466</v>
      </c>
      <c r="E251" s="237" t="s">
        <v>472</v>
      </c>
      <c r="F251" s="250">
        <v>2022</v>
      </c>
      <c r="G251" s="252" t="s">
        <v>33</v>
      </c>
      <c r="H251" s="212">
        <v>598</v>
      </c>
      <c r="I251" s="216">
        <v>5</v>
      </c>
      <c r="J251" s="216">
        <v>197</v>
      </c>
      <c r="K251" s="216">
        <v>39</v>
      </c>
      <c r="L251" s="216">
        <v>7</v>
      </c>
      <c r="M251" s="216">
        <v>11</v>
      </c>
      <c r="N251" s="216">
        <v>5</v>
      </c>
      <c r="O251" s="216"/>
      <c r="P251" s="216"/>
      <c r="Q251" s="216"/>
      <c r="R251" s="216">
        <v>110</v>
      </c>
      <c r="S251" s="216"/>
      <c r="T251" s="216"/>
      <c r="U251" s="218">
        <v>3</v>
      </c>
      <c r="V251" s="218">
        <v>1</v>
      </c>
      <c r="W251" s="218"/>
      <c r="X251" s="216"/>
      <c r="Y251" s="216"/>
      <c r="Z251" s="216"/>
      <c r="AA251" s="216"/>
      <c r="AB251" s="216"/>
      <c r="AC251" s="216">
        <v>0</v>
      </c>
      <c r="AD251" s="216">
        <v>15</v>
      </c>
      <c r="AE251" s="216">
        <f t="shared" si="131"/>
        <v>393</v>
      </c>
    </row>
    <row r="252" spans="1:31" s="210" customFormat="1" ht="16.5" customHeight="1">
      <c r="A252" s="211">
        <v>123</v>
      </c>
      <c r="B252" s="212">
        <v>22</v>
      </c>
      <c r="C252" s="241">
        <v>468</v>
      </c>
      <c r="D252" s="237" t="s">
        <v>466</v>
      </c>
      <c r="E252" s="237" t="s">
        <v>472</v>
      </c>
      <c r="F252" s="250">
        <v>2022</v>
      </c>
      <c r="G252" s="251" t="s">
        <v>34</v>
      </c>
      <c r="H252" s="212">
        <v>597</v>
      </c>
      <c r="I252" s="216">
        <v>0</v>
      </c>
      <c r="J252" s="216">
        <v>221</v>
      </c>
      <c r="K252" s="216">
        <v>28</v>
      </c>
      <c r="L252" s="216">
        <v>0</v>
      </c>
      <c r="M252" s="216">
        <v>5</v>
      </c>
      <c r="N252" s="216">
        <v>3</v>
      </c>
      <c r="O252" s="216"/>
      <c r="P252" s="216"/>
      <c r="Q252" s="216"/>
      <c r="R252" s="216">
        <v>121</v>
      </c>
      <c r="S252" s="216"/>
      <c r="T252" s="216"/>
      <c r="U252" s="218">
        <v>0</v>
      </c>
      <c r="V252" s="218">
        <v>0</v>
      </c>
      <c r="W252" s="218"/>
      <c r="X252" s="216"/>
      <c r="Y252" s="216"/>
      <c r="Z252" s="216"/>
      <c r="AA252" s="216"/>
      <c r="AB252" s="216"/>
      <c r="AC252" s="216">
        <v>0</v>
      </c>
      <c r="AD252" s="216">
        <v>14</v>
      </c>
      <c r="AE252" s="216">
        <f t="shared" si="131"/>
        <v>392</v>
      </c>
    </row>
    <row r="253" spans="1:31" s="210" customFormat="1" ht="16.5" customHeight="1">
      <c r="A253" s="211">
        <v>124</v>
      </c>
      <c r="B253" s="212">
        <v>22</v>
      </c>
      <c r="C253" s="241">
        <v>468</v>
      </c>
      <c r="D253" s="237" t="s">
        <v>466</v>
      </c>
      <c r="E253" s="237" t="s">
        <v>473</v>
      </c>
      <c r="F253" s="250">
        <v>2023</v>
      </c>
      <c r="G253" s="252" t="s">
        <v>33</v>
      </c>
      <c r="H253" s="212">
        <v>662</v>
      </c>
      <c r="I253" s="216">
        <v>3</v>
      </c>
      <c r="J253" s="216">
        <v>343</v>
      </c>
      <c r="K253" s="216">
        <v>27</v>
      </c>
      <c r="L253" s="216">
        <v>0</v>
      </c>
      <c r="M253" s="216">
        <v>8</v>
      </c>
      <c r="N253" s="216">
        <v>4</v>
      </c>
      <c r="O253" s="216"/>
      <c r="P253" s="216"/>
      <c r="Q253" s="216"/>
      <c r="R253" s="216">
        <v>86</v>
      </c>
      <c r="S253" s="216"/>
      <c r="T253" s="216"/>
      <c r="U253" s="218">
        <v>0</v>
      </c>
      <c r="V253" s="218">
        <v>0</v>
      </c>
      <c r="W253" s="218"/>
      <c r="X253" s="216"/>
      <c r="Y253" s="216"/>
      <c r="Z253" s="216"/>
      <c r="AA253" s="216"/>
      <c r="AB253" s="216"/>
      <c r="AC253" s="216">
        <v>0</v>
      </c>
      <c r="AD253" s="216">
        <v>15</v>
      </c>
      <c r="AE253" s="216">
        <f t="shared" si="131"/>
        <v>486</v>
      </c>
    </row>
    <row r="254" spans="1:31" s="210" customFormat="1" ht="16.5" customHeight="1">
      <c r="A254" s="211">
        <v>125</v>
      </c>
      <c r="B254" s="212">
        <v>22</v>
      </c>
      <c r="C254" s="241">
        <v>468</v>
      </c>
      <c r="D254" s="237" t="s">
        <v>466</v>
      </c>
      <c r="E254" s="237" t="s">
        <v>474</v>
      </c>
      <c r="F254" s="250">
        <v>2024</v>
      </c>
      <c r="G254" s="251" t="s">
        <v>33</v>
      </c>
      <c r="H254" s="212">
        <v>378</v>
      </c>
      <c r="I254" s="216">
        <v>6</v>
      </c>
      <c r="J254" s="216">
        <v>241</v>
      </c>
      <c r="K254" s="216">
        <v>18</v>
      </c>
      <c r="L254" s="216">
        <v>10</v>
      </c>
      <c r="M254" s="216">
        <v>10</v>
      </c>
      <c r="N254" s="216">
        <v>2</v>
      </c>
      <c r="O254" s="216"/>
      <c r="P254" s="216"/>
      <c r="Q254" s="216"/>
      <c r="R254" s="216">
        <v>38</v>
      </c>
      <c r="S254" s="216"/>
      <c r="T254" s="216"/>
      <c r="U254" s="218">
        <v>7</v>
      </c>
      <c r="V254" s="218">
        <v>0</v>
      </c>
      <c r="W254" s="218"/>
      <c r="X254" s="216"/>
      <c r="Y254" s="216"/>
      <c r="Z254" s="216"/>
      <c r="AA254" s="216"/>
      <c r="AB254" s="216"/>
      <c r="AC254" s="216">
        <v>0</v>
      </c>
      <c r="AD254" s="216">
        <v>6</v>
      </c>
      <c r="AE254" s="216">
        <f>SUM(I254:AD254)</f>
        <v>338</v>
      </c>
    </row>
    <row r="255" spans="1:31" s="210" customFormat="1" ht="16.5" customHeight="1">
      <c r="A255" s="211">
        <v>126</v>
      </c>
      <c r="B255" s="212">
        <v>22</v>
      </c>
      <c r="C255" s="241">
        <v>468</v>
      </c>
      <c r="D255" s="237" t="s">
        <v>466</v>
      </c>
      <c r="E255" s="237" t="s">
        <v>474</v>
      </c>
      <c r="F255" s="250">
        <v>2024</v>
      </c>
      <c r="G255" s="252" t="s">
        <v>34</v>
      </c>
      <c r="H255" s="212">
        <v>378</v>
      </c>
      <c r="I255" s="216">
        <v>3</v>
      </c>
      <c r="J255" s="216">
        <v>180</v>
      </c>
      <c r="K255" s="216">
        <v>24</v>
      </c>
      <c r="L255" s="216">
        <v>1</v>
      </c>
      <c r="M255" s="216">
        <v>13</v>
      </c>
      <c r="N255" s="216">
        <v>3</v>
      </c>
      <c r="O255" s="216"/>
      <c r="P255" s="216"/>
      <c r="Q255" s="216"/>
      <c r="R255" s="216">
        <v>25</v>
      </c>
      <c r="S255" s="216"/>
      <c r="T255" s="216"/>
      <c r="U255" s="218">
        <v>0</v>
      </c>
      <c r="V255" s="218">
        <v>5</v>
      </c>
      <c r="W255" s="218"/>
      <c r="X255" s="216"/>
      <c r="Y255" s="216"/>
      <c r="Z255" s="216"/>
      <c r="AA255" s="216"/>
      <c r="AB255" s="216"/>
      <c r="AC255" s="216">
        <v>0</v>
      </c>
      <c r="AD255" s="216">
        <v>6</v>
      </c>
      <c r="AE255" s="216">
        <f t="shared" ref="AE255:AE269" si="132">SUM(I255:AD255)</f>
        <v>260</v>
      </c>
    </row>
    <row r="256" spans="1:31" s="219" customFormat="1" ht="16.5">
      <c r="C256" s="228" t="s">
        <v>65</v>
      </c>
      <c r="D256" s="756" t="s">
        <v>66</v>
      </c>
      <c r="E256" s="756"/>
      <c r="F256" s="317"/>
      <c r="G256" s="317"/>
      <c r="H256" s="229">
        <f>SUM(H232:H255)</f>
        <v>13338</v>
      </c>
      <c r="I256" s="229">
        <f t="shared" ref="I256:AE256" si="133">SUM(I232:I255)</f>
        <v>80</v>
      </c>
      <c r="J256" s="229">
        <f t="shared" si="133"/>
        <v>4706</v>
      </c>
      <c r="K256" s="229">
        <f t="shared" si="133"/>
        <v>924</v>
      </c>
      <c r="L256" s="229">
        <f t="shared" si="133"/>
        <v>98</v>
      </c>
      <c r="M256" s="229">
        <f t="shared" si="133"/>
        <v>193</v>
      </c>
      <c r="N256" s="229">
        <f t="shared" si="133"/>
        <v>82</v>
      </c>
      <c r="O256" s="229">
        <f t="shared" si="133"/>
        <v>0</v>
      </c>
      <c r="P256" s="229">
        <f t="shared" si="133"/>
        <v>0</v>
      </c>
      <c r="Q256" s="229">
        <f t="shared" si="133"/>
        <v>0</v>
      </c>
      <c r="R256" s="229">
        <f t="shared" si="133"/>
        <v>3428</v>
      </c>
      <c r="S256" s="229">
        <f t="shared" si="133"/>
        <v>0</v>
      </c>
      <c r="T256" s="229">
        <f t="shared" si="133"/>
        <v>0</v>
      </c>
      <c r="U256" s="229">
        <f t="shared" si="133"/>
        <v>23</v>
      </c>
      <c r="V256" s="229">
        <f t="shared" si="133"/>
        <v>56</v>
      </c>
      <c r="W256" s="229">
        <f t="shared" si="133"/>
        <v>0</v>
      </c>
      <c r="X256" s="229">
        <f t="shared" si="133"/>
        <v>0</v>
      </c>
      <c r="Y256" s="229">
        <f t="shared" si="133"/>
        <v>0</v>
      </c>
      <c r="Z256" s="229">
        <f t="shared" si="133"/>
        <v>0</v>
      </c>
      <c r="AA256" s="229">
        <f t="shared" si="133"/>
        <v>0</v>
      </c>
      <c r="AB256" s="229">
        <f t="shared" si="133"/>
        <v>0</v>
      </c>
      <c r="AC256" s="229">
        <f t="shared" si="133"/>
        <v>1</v>
      </c>
      <c r="AD256" s="229">
        <f t="shared" si="133"/>
        <v>265</v>
      </c>
      <c r="AE256" s="229">
        <f t="shared" si="133"/>
        <v>9856</v>
      </c>
    </row>
    <row r="257" spans="1:31" s="219" customFormat="1" ht="16.5">
      <c r="F257" s="230"/>
      <c r="G257" s="230"/>
      <c r="U257" s="219">
        <f>U256/2</f>
        <v>11.5</v>
      </c>
      <c r="V257" s="219">
        <f>V256/2</f>
        <v>28</v>
      </c>
    </row>
    <row r="258" spans="1:31" s="219" customFormat="1" ht="16.5">
      <c r="C258" s="228" t="s">
        <v>67</v>
      </c>
      <c r="D258" s="757" t="s">
        <v>68</v>
      </c>
      <c r="E258" s="758"/>
      <c r="F258" s="758"/>
      <c r="G258" s="759"/>
      <c r="H258" s="231" t="s">
        <v>8</v>
      </c>
      <c r="I258" s="207" t="s">
        <v>9</v>
      </c>
      <c r="J258" s="207" t="s">
        <v>10</v>
      </c>
      <c r="K258" s="207" t="s">
        <v>11</v>
      </c>
      <c r="L258" s="207" t="s">
        <v>12</v>
      </c>
      <c r="M258" s="207" t="s">
        <v>13</v>
      </c>
      <c r="N258" s="207" t="s">
        <v>14</v>
      </c>
      <c r="O258" s="207" t="s">
        <v>15</v>
      </c>
      <c r="P258" s="207" t="s">
        <v>16</v>
      </c>
      <c r="Q258" s="207" t="s">
        <v>17</v>
      </c>
      <c r="R258" s="207" t="s">
        <v>18</v>
      </c>
      <c r="S258" s="207" t="s">
        <v>19</v>
      </c>
      <c r="T258" s="207" t="s">
        <v>20</v>
      </c>
      <c r="U258" s="207" t="s">
        <v>24</v>
      </c>
      <c r="V258" s="207" t="s">
        <v>25</v>
      </c>
      <c r="W258" s="207" t="s">
        <v>26</v>
      </c>
      <c r="X258" s="207" t="s">
        <v>27</v>
      </c>
      <c r="Y258" s="207" t="s">
        <v>28</v>
      </c>
      <c r="Z258" s="207" t="s">
        <v>29</v>
      </c>
      <c r="AA258" s="207" t="s">
        <v>30</v>
      </c>
      <c r="AB258" s="207" t="s">
        <v>31</v>
      </c>
    </row>
    <row r="259" spans="1:31" s="219" customFormat="1" ht="16.5">
      <c r="D259" s="760"/>
      <c r="E259" s="761"/>
      <c r="F259" s="761"/>
      <c r="G259" s="762"/>
      <c r="H259" s="226">
        <f>H256</f>
        <v>13338</v>
      </c>
      <c r="I259" s="226">
        <f>I256+11</f>
        <v>91</v>
      </c>
      <c r="J259" s="226">
        <f>J256+28</f>
        <v>4734</v>
      </c>
      <c r="K259" s="226">
        <f>K256+12</f>
        <v>936</v>
      </c>
      <c r="L259" s="226">
        <f>L256+28</f>
        <v>126</v>
      </c>
      <c r="M259" s="226">
        <f t="shared" ref="M259:T259" si="134">M256</f>
        <v>193</v>
      </c>
      <c r="N259" s="226">
        <f t="shared" si="134"/>
        <v>82</v>
      </c>
      <c r="O259" s="226">
        <f t="shared" si="134"/>
        <v>0</v>
      </c>
      <c r="P259" s="226">
        <f t="shared" si="134"/>
        <v>0</v>
      </c>
      <c r="Q259" s="226">
        <f t="shared" si="134"/>
        <v>0</v>
      </c>
      <c r="R259" s="226">
        <f t="shared" si="134"/>
        <v>3428</v>
      </c>
      <c r="S259" s="226">
        <f t="shared" si="134"/>
        <v>0</v>
      </c>
      <c r="T259" s="226">
        <f t="shared" si="134"/>
        <v>0</v>
      </c>
      <c r="U259" s="226">
        <f>X256</f>
        <v>0</v>
      </c>
      <c r="V259" s="226">
        <f t="shared" ref="V259" si="135">Y256</f>
        <v>0</v>
      </c>
      <c r="W259" s="226">
        <f t="shared" ref="W259" si="136">Z256</f>
        <v>0</v>
      </c>
      <c r="X259" s="226">
        <f t="shared" ref="X259" si="137">AA256</f>
        <v>0</v>
      </c>
      <c r="Y259" s="226">
        <f t="shared" ref="Y259" si="138">AB256</f>
        <v>0</v>
      </c>
      <c r="Z259" s="226">
        <f>AC256</f>
        <v>1</v>
      </c>
      <c r="AA259" s="226">
        <f>AD256</f>
        <v>265</v>
      </c>
      <c r="AB259" s="226">
        <f>SUM(I259:AA259)</f>
        <v>9856</v>
      </c>
    </row>
    <row r="260" spans="1:31" s="219" customFormat="1" ht="16.5">
      <c r="F260" s="230"/>
      <c r="G260" s="230"/>
    </row>
    <row r="261" spans="1:31" s="219" customFormat="1" ht="30.75" customHeight="1">
      <c r="C261" s="228" t="s">
        <v>69</v>
      </c>
      <c r="D261" s="763" t="s">
        <v>70</v>
      </c>
      <c r="E261" s="763"/>
      <c r="F261" s="763"/>
      <c r="G261" s="763"/>
      <c r="H261" s="231" t="s">
        <v>8</v>
      </c>
      <c r="I261" s="754" t="s">
        <v>71</v>
      </c>
      <c r="J261" s="754"/>
      <c r="K261" s="754" t="s">
        <v>72</v>
      </c>
      <c r="L261" s="754"/>
      <c r="M261" s="207" t="s">
        <v>13</v>
      </c>
      <c r="N261" s="207" t="s">
        <v>14</v>
      </c>
      <c r="O261" s="207" t="s">
        <v>15</v>
      </c>
      <c r="P261" s="207" t="s">
        <v>16</v>
      </c>
      <c r="Q261" s="207" t="s">
        <v>17</v>
      </c>
      <c r="R261" s="207" t="s">
        <v>18</v>
      </c>
      <c r="S261" s="207" t="s">
        <v>19</v>
      </c>
      <c r="T261" s="207" t="s">
        <v>20</v>
      </c>
      <c r="U261" s="207" t="s">
        <v>24</v>
      </c>
      <c r="V261" s="207" t="s">
        <v>25</v>
      </c>
      <c r="W261" s="207" t="s">
        <v>26</v>
      </c>
      <c r="X261" s="207" t="s">
        <v>27</v>
      </c>
      <c r="Y261" s="207" t="s">
        <v>28</v>
      </c>
      <c r="Z261" s="207" t="s">
        <v>29</v>
      </c>
      <c r="AA261" s="207" t="s">
        <v>30</v>
      </c>
      <c r="AB261" s="207" t="s">
        <v>31</v>
      </c>
    </row>
    <row r="262" spans="1:31" s="219" customFormat="1" ht="16.5">
      <c r="D262" s="763"/>
      <c r="E262" s="763"/>
      <c r="F262" s="763"/>
      <c r="G262" s="763"/>
      <c r="H262" s="226">
        <f>H256</f>
        <v>13338</v>
      </c>
      <c r="I262" s="755">
        <f>I259+K259</f>
        <v>1027</v>
      </c>
      <c r="J262" s="755"/>
      <c r="K262" s="755">
        <f>J259+L259</f>
        <v>4860</v>
      </c>
      <c r="L262" s="755"/>
      <c r="M262" s="226">
        <f>M259</f>
        <v>193</v>
      </c>
      <c r="N262" s="226">
        <f t="shared" ref="N262:R262" si="139">N259</f>
        <v>82</v>
      </c>
      <c r="O262" s="226" t="s">
        <v>799</v>
      </c>
      <c r="P262" s="226" t="s">
        <v>799</v>
      </c>
      <c r="Q262" s="226" t="s">
        <v>799</v>
      </c>
      <c r="R262" s="226">
        <f t="shared" si="139"/>
        <v>3428</v>
      </c>
      <c r="S262" s="226" t="s">
        <v>799</v>
      </c>
      <c r="T262" s="226" t="s">
        <v>799</v>
      </c>
      <c r="U262" s="226" t="s">
        <v>799</v>
      </c>
      <c r="V262" s="226" t="s">
        <v>799</v>
      </c>
      <c r="W262" s="226" t="s">
        <v>799</v>
      </c>
      <c r="X262" s="226" t="s">
        <v>799</v>
      </c>
      <c r="Y262" s="226" t="s">
        <v>799</v>
      </c>
      <c r="Z262" s="226">
        <f>Z259</f>
        <v>1</v>
      </c>
      <c r="AA262" s="226">
        <f>AA259</f>
        <v>265</v>
      </c>
      <c r="AB262" s="226">
        <f>SUM(I262:AA262)</f>
        <v>9856</v>
      </c>
    </row>
    <row r="263" spans="1:31" s="283" customFormat="1"/>
    <row r="264" spans="1:31" s="283" customFormat="1">
      <c r="A264" s="291"/>
      <c r="B264" s="291"/>
      <c r="C264" s="291"/>
      <c r="D264" s="291"/>
      <c r="E264" s="291"/>
      <c r="F264" s="291"/>
      <c r="G264" s="291"/>
      <c r="H264" s="291"/>
    </row>
    <row r="265" spans="1:31" s="210" customFormat="1" ht="16.5" customHeight="1">
      <c r="A265" s="211">
        <v>127</v>
      </c>
      <c r="B265" s="212">
        <v>22</v>
      </c>
      <c r="C265" s="255">
        <v>475</v>
      </c>
      <c r="D265" s="237" t="s">
        <v>475</v>
      </c>
      <c r="E265" s="237" t="s">
        <v>475</v>
      </c>
      <c r="F265" s="250">
        <v>2062</v>
      </c>
      <c r="G265" s="252" t="s">
        <v>33</v>
      </c>
      <c r="H265" s="212">
        <v>538</v>
      </c>
      <c r="I265" s="216">
        <v>0</v>
      </c>
      <c r="J265" s="216">
        <v>137</v>
      </c>
      <c r="K265" s="216">
        <v>4</v>
      </c>
      <c r="L265" s="216">
        <v>0</v>
      </c>
      <c r="M265" s="216">
        <v>224</v>
      </c>
      <c r="N265" s="216"/>
      <c r="O265" s="216"/>
      <c r="P265" s="216">
        <v>0</v>
      </c>
      <c r="Q265" s="216"/>
      <c r="R265" s="216">
        <v>22</v>
      </c>
      <c r="S265" s="216"/>
      <c r="T265" s="216"/>
      <c r="U265" s="218">
        <v>0</v>
      </c>
      <c r="V265" s="218">
        <v>0</v>
      </c>
      <c r="W265" s="218"/>
      <c r="X265" s="216"/>
      <c r="Y265" s="216"/>
      <c r="Z265" s="216"/>
      <c r="AA265" s="216"/>
      <c r="AB265" s="216"/>
      <c r="AC265" s="216">
        <v>0</v>
      </c>
      <c r="AD265" s="216">
        <v>1</v>
      </c>
      <c r="AE265" s="216">
        <f t="shared" si="132"/>
        <v>388</v>
      </c>
    </row>
    <row r="266" spans="1:31" s="210" customFormat="1" ht="16.5" customHeight="1">
      <c r="A266" s="211">
        <v>128</v>
      </c>
      <c r="B266" s="212">
        <v>22</v>
      </c>
      <c r="C266" s="255">
        <v>475</v>
      </c>
      <c r="D266" s="237" t="s">
        <v>475</v>
      </c>
      <c r="E266" s="237" t="s">
        <v>475</v>
      </c>
      <c r="F266" s="256">
        <v>2062</v>
      </c>
      <c r="G266" s="251" t="s">
        <v>34</v>
      </c>
      <c r="H266" s="212">
        <v>537</v>
      </c>
      <c r="I266" s="216">
        <v>1</v>
      </c>
      <c r="J266" s="216">
        <v>98</v>
      </c>
      <c r="K266" s="216">
        <v>3</v>
      </c>
      <c r="L266" s="216">
        <v>0</v>
      </c>
      <c r="M266" s="216">
        <v>278</v>
      </c>
      <c r="N266" s="216"/>
      <c r="O266" s="216"/>
      <c r="P266" s="216">
        <v>0</v>
      </c>
      <c r="Q266" s="216"/>
      <c r="R266" s="216">
        <v>19</v>
      </c>
      <c r="S266" s="216"/>
      <c r="T266" s="216"/>
      <c r="U266" s="218">
        <v>0</v>
      </c>
      <c r="V266" s="218">
        <v>1</v>
      </c>
      <c r="W266" s="218"/>
      <c r="X266" s="216"/>
      <c r="Y266" s="216"/>
      <c r="Z266" s="216"/>
      <c r="AA266" s="216"/>
      <c r="AB266" s="216"/>
      <c r="AC266" s="216">
        <v>0</v>
      </c>
      <c r="AD266" s="216">
        <v>3</v>
      </c>
      <c r="AE266" s="216">
        <f t="shared" si="132"/>
        <v>403</v>
      </c>
    </row>
    <row r="267" spans="1:31" s="210" customFormat="1" ht="16.5" customHeight="1">
      <c r="A267" s="211">
        <v>129</v>
      </c>
      <c r="B267" s="212">
        <v>22</v>
      </c>
      <c r="C267" s="255">
        <v>475</v>
      </c>
      <c r="D267" s="237" t="s">
        <v>475</v>
      </c>
      <c r="E267" s="237" t="s">
        <v>475</v>
      </c>
      <c r="F267" s="250">
        <v>2062</v>
      </c>
      <c r="G267" s="252" t="s">
        <v>35</v>
      </c>
      <c r="H267" s="212">
        <v>537</v>
      </c>
      <c r="I267" s="216">
        <v>0</v>
      </c>
      <c r="J267" s="216">
        <v>136</v>
      </c>
      <c r="K267" s="216">
        <v>2</v>
      </c>
      <c r="L267" s="216">
        <v>0</v>
      </c>
      <c r="M267" s="216">
        <v>207</v>
      </c>
      <c r="N267" s="216"/>
      <c r="O267" s="216"/>
      <c r="P267" s="216">
        <v>1</v>
      </c>
      <c r="Q267" s="216"/>
      <c r="R267" s="216">
        <v>30</v>
      </c>
      <c r="S267" s="216"/>
      <c r="T267" s="216"/>
      <c r="U267" s="218">
        <v>0</v>
      </c>
      <c r="V267" s="218">
        <v>0</v>
      </c>
      <c r="W267" s="218"/>
      <c r="X267" s="216"/>
      <c r="Y267" s="216"/>
      <c r="Z267" s="216"/>
      <c r="AA267" s="216"/>
      <c r="AB267" s="216"/>
      <c r="AC267" s="216">
        <v>0</v>
      </c>
      <c r="AD267" s="216">
        <v>0</v>
      </c>
      <c r="AE267" s="216">
        <f t="shared" si="132"/>
        <v>376</v>
      </c>
    </row>
    <row r="268" spans="1:31" s="210" customFormat="1" ht="16.5" customHeight="1">
      <c r="A268" s="211">
        <v>130</v>
      </c>
      <c r="B268" s="212">
        <v>22</v>
      </c>
      <c r="C268" s="255">
        <v>475</v>
      </c>
      <c r="D268" s="237" t="s">
        <v>475</v>
      </c>
      <c r="E268" s="237" t="s">
        <v>476</v>
      </c>
      <c r="F268" s="250">
        <v>2063</v>
      </c>
      <c r="G268" s="252" t="s">
        <v>33</v>
      </c>
      <c r="H268" s="212">
        <v>438</v>
      </c>
      <c r="I268" s="216">
        <v>1</v>
      </c>
      <c r="J268" s="216">
        <v>73</v>
      </c>
      <c r="K268" s="216">
        <v>5</v>
      </c>
      <c r="L268" s="216">
        <v>2</v>
      </c>
      <c r="M268" s="216">
        <v>156</v>
      </c>
      <c r="N268" s="216"/>
      <c r="O268" s="216"/>
      <c r="P268" s="216">
        <v>3</v>
      </c>
      <c r="Q268" s="216"/>
      <c r="R268" s="216">
        <v>39</v>
      </c>
      <c r="S268" s="216"/>
      <c r="T268" s="216"/>
      <c r="U268" s="218">
        <v>0</v>
      </c>
      <c r="V268" s="218">
        <v>2</v>
      </c>
      <c r="W268" s="218"/>
      <c r="X268" s="216"/>
      <c r="Y268" s="216"/>
      <c r="Z268" s="216"/>
      <c r="AA268" s="216"/>
      <c r="AB268" s="216"/>
      <c r="AC268" s="216">
        <v>0</v>
      </c>
      <c r="AD268" s="216">
        <v>6</v>
      </c>
      <c r="AE268" s="216">
        <f t="shared" si="132"/>
        <v>287</v>
      </c>
    </row>
    <row r="269" spans="1:31" s="210" customFormat="1" ht="16.5" customHeight="1">
      <c r="A269" s="211">
        <v>131</v>
      </c>
      <c r="B269" s="212">
        <v>22</v>
      </c>
      <c r="C269" s="255">
        <v>475</v>
      </c>
      <c r="D269" s="237" t="s">
        <v>475</v>
      </c>
      <c r="E269" s="237" t="s">
        <v>477</v>
      </c>
      <c r="F269" s="250">
        <v>2064</v>
      </c>
      <c r="G269" s="252" t="s">
        <v>33</v>
      </c>
      <c r="H269" s="212">
        <v>681</v>
      </c>
      <c r="I269" s="216">
        <v>2</v>
      </c>
      <c r="J269" s="216">
        <v>120</v>
      </c>
      <c r="K269" s="216">
        <v>6</v>
      </c>
      <c r="L269" s="216">
        <v>1</v>
      </c>
      <c r="M269" s="216">
        <v>246</v>
      </c>
      <c r="N269" s="216"/>
      <c r="O269" s="216"/>
      <c r="P269" s="216">
        <v>0</v>
      </c>
      <c r="Q269" s="216"/>
      <c r="R269" s="216">
        <v>62</v>
      </c>
      <c r="S269" s="216"/>
      <c r="T269" s="216"/>
      <c r="U269" s="218">
        <v>0</v>
      </c>
      <c r="V269" s="218">
        <v>0</v>
      </c>
      <c r="W269" s="218"/>
      <c r="X269" s="216"/>
      <c r="Y269" s="216"/>
      <c r="Z269" s="216"/>
      <c r="AA269" s="216"/>
      <c r="AB269" s="216"/>
      <c r="AC269" s="216">
        <v>0</v>
      </c>
      <c r="AD269" s="216">
        <v>8</v>
      </c>
      <c r="AE269" s="216">
        <f t="shared" si="132"/>
        <v>445</v>
      </c>
    </row>
    <row r="270" spans="1:31" s="219" customFormat="1" ht="16.5">
      <c r="C270" s="228" t="s">
        <v>65</v>
      </c>
      <c r="D270" s="756" t="s">
        <v>66</v>
      </c>
      <c r="E270" s="756"/>
      <c r="F270" s="317"/>
      <c r="G270" s="317"/>
      <c r="H270" s="229">
        <f>SUM(H265:H269)</f>
        <v>2731</v>
      </c>
      <c r="I270" s="229">
        <f t="shared" ref="I270:AE270" si="140">SUM(I265:I269)</f>
        <v>4</v>
      </c>
      <c r="J270" s="229">
        <f t="shared" si="140"/>
        <v>564</v>
      </c>
      <c r="K270" s="229">
        <f t="shared" si="140"/>
        <v>20</v>
      </c>
      <c r="L270" s="229">
        <f t="shared" si="140"/>
        <v>3</v>
      </c>
      <c r="M270" s="229">
        <f t="shared" si="140"/>
        <v>1111</v>
      </c>
      <c r="N270" s="229">
        <f t="shared" si="140"/>
        <v>0</v>
      </c>
      <c r="O270" s="229">
        <f t="shared" si="140"/>
        <v>0</v>
      </c>
      <c r="P270" s="229">
        <f t="shared" si="140"/>
        <v>4</v>
      </c>
      <c r="Q270" s="229">
        <f t="shared" si="140"/>
        <v>0</v>
      </c>
      <c r="R270" s="229">
        <f t="shared" si="140"/>
        <v>172</v>
      </c>
      <c r="S270" s="229">
        <f t="shared" si="140"/>
        <v>0</v>
      </c>
      <c r="T270" s="229">
        <f t="shared" si="140"/>
        <v>0</v>
      </c>
      <c r="U270" s="229">
        <f t="shared" si="140"/>
        <v>0</v>
      </c>
      <c r="V270" s="229">
        <f t="shared" si="140"/>
        <v>3</v>
      </c>
      <c r="W270" s="229">
        <f t="shared" si="140"/>
        <v>0</v>
      </c>
      <c r="X270" s="229">
        <f t="shared" si="140"/>
        <v>0</v>
      </c>
      <c r="Y270" s="229">
        <f t="shared" si="140"/>
        <v>0</v>
      </c>
      <c r="Z270" s="229">
        <f t="shared" si="140"/>
        <v>0</v>
      </c>
      <c r="AA270" s="229">
        <f t="shared" si="140"/>
        <v>0</v>
      </c>
      <c r="AB270" s="229">
        <f t="shared" si="140"/>
        <v>0</v>
      </c>
      <c r="AC270" s="229">
        <f t="shared" si="140"/>
        <v>0</v>
      </c>
      <c r="AD270" s="229">
        <f t="shared" si="140"/>
        <v>18</v>
      </c>
      <c r="AE270" s="229">
        <f t="shared" si="140"/>
        <v>1899</v>
      </c>
    </row>
    <row r="271" spans="1:31" s="219" customFormat="1" ht="16.5">
      <c r="F271" s="230"/>
      <c r="G271" s="230"/>
      <c r="U271" s="219">
        <f>U270/2</f>
        <v>0</v>
      </c>
      <c r="V271" s="219">
        <f>V270/2</f>
        <v>1.5</v>
      </c>
    </row>
    <row r="272" spans="1:31" s="219" customFormat="1" ht="16.5">
      <c r="C272" s="228" t="s">
        <v>67</v>
      </c>
      <c r="D272" s="757" t="s">
        <v>68</v>
      </c>
      <c r="E272" s="758"/>
      <c r="F272" s="758"/>
      <c r="G272" s="759"/>
      <c r="H272" s="231" t="s">
        <v>8</v>
      </c>
      <c r="I272" s="207" t="s">
        <v>9</v>
      </c>
      <c r="J272" s="207" t="s">
        <v>10</v>
      </c>
      <c r="K272" s="207" t="s">
        <v>11</v>
      </c>
      <c r="L272" s="207" t="s">
        <v>12</v>
      </c>
      <c r="M272" s="207" t="s">
        <v>13</v>
      </c>
      <c r="N272" s="207" t="s">
        <v>14</v>
      </c>
      <c r="O272" s="207" t="s">
        <v>15</v>
      </c>
      <c r="P272" s="207" t="s">
        <v>16</v>
      </c>
      <c r="Q272" s="207" t="s">
        <v>17</v>
      </c>
      <c r="R272" s="207" t="s">
        <v>18</v>
      </c>
      <c r="S272" s="207" t="s">
        <v>19</v>
      </c>
      <c r="T272" s="207" t="s">
        <v>20</v>
      </c>
      <c r="U272" s="207" t="s">
        <v>24</v>
      </c>
      <c r="V272" s="207" t="s">
        <v>25</v>
      </c>
      <c r="W272" s="207" t="s">
        <v>26</v>
      </c>
      <c r="X272" s="207" t="s">
        <v>27</v>
      </c>
      <c r="Y272" s="207" t="s">
        <v>28</v>
      </c>
      <c r="Z272" s="207" t="s">
        <v>29</v>
      </c>
      <c r="AA272" s="207" t="s">
        <v>30</v>
      </c>
      <c r="AB272" s="207" t="s">
        <v>31</v>
      </c>
    </row>
    <row r="273" spans="1:31" s="219" customFormat="1" ht="16.5">
      <c r="D273" s="760"/>
      <c r="E273" s="761"/>
      <c r="F273" s="761"/>
      <c r="G273" s="762"/>
      <c r="H273" s="226">
        <f>H270</f>
        <v>2731</v>
      </c>
      <c r="I273" s="226">
        <f>I270</f>
        <v>4</v>
      </c>
      <c r="J273" s="226">
        <f>J270+2</f>
        <v>566</v>
      </c>
      <c r="K273" s="226">
        <f>K270</f>
        <v>20</v>
      </c>
      <c r="L273" s="226">
        <f>L270+1</f>
        <v>4</v>
      </c>
      <c r="M273" s="226">
        <f t="shared" ref="M273:T273" si="141">M270</f>
        <v>1111</v>
      </c>
      <c r="N273" s="226">
        <f t="shared" si="141"/>
        <v>0</v>
      </c>
      <c r="O273" s="226">
        <f t="shared" si="141"/>
        <v>0</v>
      </c>
      <c r="P273" s="226">
        <f t="shared" si="141"/>
        <v>4</v>
      </c>
      <c r="Q273" s="226">
        <f t="shared" si="141"/>
        <v>0</v>
      </c>
      <c r="R273" s="226">
        <f t="shared" si="141"/>
        <v>172</v>
      </c>
      <c r="S273" s="226">
        <f t="shared" si="141"/>
        <v>0</v>
      </c>
      <c r="T273" s="226">
        <f t="shared" si="141"/>
        <v>0</v>
      </c>
      <c r="U273" s="226">
        <f>X270</f>
        <v>0</v>
      </c>
      <c r="V273" s="226">
        <f t="shared" ref="V273" si="142">Y270</f>
        <v>0</v>
      </c>
      <c r="W273" s="226">
        <f t="shared" ref="W273" si="143">Z270</f>
        <v>0</v>
      </c>
      <c r="X273" s="226">
        <f t="shared" ref="X273" si="144">AA270</f>
        <v>0</v>
      </c>
      <c r="Y273" s="226">
        <f t="shared" ref="Y273" si="145">AB270</f>
        <v>0</v>
      </c>
      <c r="Z273" s="226">
        <f>AC270</f>
        <v>0</v>
      </c>
      <c r="AA273" s="226">
        <f>AD270</f>
        <v>18</v>
      </c>
      <c r="AB273" s="226">
        <f>SUM(I273:AA273)</f>
        <v>1899</v>
      </c>
    </row>
    <row r="274" spans="1:31" s="219" customFormat="1" ht="16.5">
      <c r="F274" s="230"/>
      <c r="G274" s="230"/>
    </row>
    <row r="275" spans="1:31" s="219" customFormat="1" ht="30.75" customHeight="1">
      <c r="C275" s="228" t="s">
        <v>69</v>
      </c>
      <c r="D275" s="763" t="s">
        <v>70</v>
      </c>
      <c r="E275" s="763"/>
      <c r="F275" s="763"/>
      <c r="G275" s="763"/>
      <c r="H275" s="231" t="s">
        <v>8</v>
      </c>
      <c r="I275" s="754" t="s">
        <v>71</v>
      </c>
      <c r="J275" s="754"/>
      <c r="K275" s="754" t="s">
        <v>72</v>
      </c>
      <c r="L275" s="754"/>
      <c r="M275" s="207" t="s">
        <v>13</v>
      </c>
      <c r="N275" s="207" t="s">
        <v>14</v>
      </c>
      <c r="O275" s="207" t="s">
        <v>15</v>
      </c>
      <c r="P275" s="207" t="s">
        <v>16</v>
      </c>
      <c r="Q275" s="207" t="s">
        <v>17</v>
      </c>
      <c r="R275" s="207" t="s">
        <v>18</v>
      </c>
      <c r="S275" s="207" t="s">
        <v>19</v>
      </c>
      <c r="T275" s="207" t="s">
        <v>20</v>
      </c>
      <c r="U275" s="207" t="s">
        <v>24</v>
      </c>
      <c r="V275" s="207" t="s">
        <v>25</v>
      </c>
      <c r="W275" s="207" t="s">
        <v>26</v>
      </c>
      <c r="X275" s="207" t="s">
        <v>27</v>
      </c>
      <c r="Y275" s="207" t="s">
        <v>28</v>
      </c>
      <c r="Z275" s="207" t="s">
        <v>29</v>
      </c>
      <c r="AA275" s="207" t="s">
        <v>30</v>
      </c>
      <c r="AB275" s="207" t="s">
        <v>31</v>
      </c>
    </row>
    <row r="276" spans="1:31" s="219" customFormat="1" ht="16.5">
      <c r="D276" s="763"/>
      <c r="E276" s="763"/>
      <c r="F276" s="763"/>
      <c r="G276" s="763"/>
      <c r="H276" s="226">
        <f>H270</f>
        <v>2731</v>
      </c>
      <c r="I276" s="755">
        <f>I273+K273</f>
        <v>24</v>
      </c>
      <c r="J276" s="755"/>
      <c r="K276" s="755">
        <f>J273+L273</f>
        <v>570</v>
      </c>
      <c r="L276" s="755"/>
      <c r="M276" s="226">
        <f>M273</f>
        <v>1111</v>
      </c>
      <c r="N276" s="226" t="s">
        <v>799</v>
      </c>
      <c r="O276" s="226" t="s">
        <v>799</v>
      </c>
      <c r="P276" s="226">
        <f t="shared" ref="P276:R276" si="146">P273</f>
        <v>4</v>
      </c>
      <c r="Q276" s="226" t="s">
        <v>799</v>
      </c>
      <c r="R276" s="226">
        <f t="shared" si="146"/>
        <v>172</v>
      </c>
      <c r="S276" s="226" t="s">
        <v>799</v>
      </c>
      <c r="T276" s="226" t="s">
        <v>799</v>
      </c>
      <c r="U276" s="226" t="s">
        <v>799</v>
      </c>
      <c r="V276" s="226" t="s">
        <v>799</v>
      </c>
      <c r="W276" s="226" t="s">
        <v>799</v>
      </c>
      <c r="X276" s="226" t="s">
        <v>799</v>
      </c>
      <c r="Y276" s="226" t="s">
        <v>799</v>
      </c>
      <c r="Z276" s="226">
        <f>Z273</f>
        <v>0</v>
      </c>
      <c r="AA276" s="226">
        <f>AA273</f>
        <v>18</v>
      </c>
      <c r="AB276" s="226">
        <f>SUM(I276:AA276)</f>
        <v>1899</v>
      </c>
    </row>
    <row r="277" spans="1:31" s="283" customFormat="1"/>
    <row r="278" spans="1:31" s="283" customFormat="1">
      <c r="A278" s="291"/>
      <c r="B278" s="291"/>
      <c r="C278" s="291"/>
      <c r="D278" s="291"/>
      <c r="E278" s="291"/>
      <c r="F278" s="291"/>
      <c r="G278" s="291"/>
      <c r="H278" s="291"/>
    </row>
    <row r="279" spans="1:31" s="526" customFormat="1" ht="16.5" customHeight="1">
      <c r="A279" s="523">
        <v>132</v>
      </c>
      <c r="B279" s="524">
        <v>22</v>
      </c>
      <c r="C279" s="236">
        <v>484</v>
      </c>
      <c r="D279" s="237" t="s">
        <v>478</v>
      </c>
      <c r="E279" s="237" t="s">
        <v>478</v>
      </c>
      <c r="F279" s="256">
        <v>2088</v>
      </c>
      <c r="G279" s="182" t="s">
        <v>33</v>
      </c>
      <c r="H279" s="524">
        <v>561</v>
      </c>
      <c r="I279" s="525">
        <v>11</v>
      </c>
      <c r="J279" s="525">
        <v>79</v>
      </c>
      <c r="K279" s="525">
        <v>175</v>
      </c>
      <c r="L279" s="525">
        <v>2</v>
      </c>
      <c r="M279" s="525">
        <v>3</v>
      </c>
      <c r="N279" s="525">
        <v>0</v>
      </c>
      <c r="O279" s="525">
        <v>1</v>
      </c>
      <c r="P279" s="525">
        <v>14</v>
      </c>
      <c r="Q279" s="525">
        <v>0</v>
      </c>
      <c r="R279" s="525">
        <v>25</v>
      </c>
      <c r="S279" s="525">
        <v>0</v>
      </c>
      <c r="T279" s="525">
        <v>1</v>
      </c>
      <c r="U279" s="525">
        <v>13</v>
      </c>
      <c r="V279" s="525">
        <v>3</v>
      </c>
      <c r="W279" s="525"/>
      <c r="X279" s="525">
        <v>6</v>
      </c>
      <c r="Y279" s="525"/>
      <c r="Z279" s="525"/>
      <c r="AA279" s="525"/>
      <c r="AB279" s="525"/>
      <c r="AC279" s="525">
        <v>0</v>
      </c>
      <c r="AD279" s="525">
        <v>6</v>
      </c>
      <c r="AE279" s="525">
        <f t="shared" ref="AE279:AE342" si="147">SUM(I279:AD279)</f>
        <v>339</v>
      </c>
    </row>
    <row r="280" spans="1:31" s="526" customFormat="1" ht="16.5" customHeight="1">
      <c r="A280" s="523">
        <v>133</v>
      </c>
      <c r="B280" s="524">
        <v>22</v>
      </c>
      <c r="C280" s="236">
        <v>484</v>
      </c>
      <c r="D280" s="237" t="s">
        <v>478</v>
      </c>
      <c r="E280" s="237" t="s">
        <v>478</v>
      </c>
      <c r="F280" s="250">
        <v>2088</v>
      </c>
      <c r="G280" s="252" t="s">
        <v>34</v>
      </c>
      <c r="H280" s="524">
        <v>560</v>
      </c>
      <c r="I280" s="525">
        <v>10</v>
      </c>
      <c r="J280" s="527">
        <v>70</v>
      </c>
      <c r="K280" s="527">
        <v>204</v>
      </c>
      <c r="L280" s="527">
        <v>0</v>
      </c>
      <c r="M280" s="527">
        <v>3</v>
      </c>
      <c r="N280" s="527">
        <v>4</v>
      </c>
      <c r="O280" s="527">
        <v>0</v>
      </c>
      <c r="P280" s="527">
        <v>9</v>
      </c>
      <c r="Q280" s="527">
        <v>3</v>
      </c>
      <c r="R280" s="527">
        <v>18</v>
      </c>
      <c r="S280" s="527">
        <v>0</v>
      </c>
      <c r="T280" s="527">
        <v>0</v>
      </c>
      <c r="U280" s="527">
        <v>4</v>
      </c>
      <c r="V280" s="527">
        <v>1</v>
      </c>
      <c r="W280" s="527"/>
      <c r="X280" s="527">
        <v>0</v>
      </c>
      <c r="Y280" s="527"/>
      <c r="Z280" s="527"/>
      <c r="AA280" s="527"/>
      <c r="AB280" s="527"/>
      <c r="AC280" s="527">
        <v>1</v>
      </c>
      <c r="AD280" s="527">
        <v>0</v>
      </c>
      <c r="AE280" s="525">
        <f t="shared" si="147"/>
        <v>327</v>
      </c>
    </row>
    <row r="281" spans="1:31" s="526" customFormat="1" ht="16.5" customHeight="1">
      <c r="A281" s="523">
        <v>134</v>
      </c>
      <c r="B281" s="524">
        <v>22</v>
      </c>
      <c r="C281" s="236">
        <v>484</v>
      </c>
      <c r="D281" s="237" t="s">
        <v>478</v>
      </c>
      <c r="E281" s="237" t="s">
        <v>478</v>
      </c>
      <c r="F281" s="250">
        <v>2088</v>
      </c>
      <c r="G281" s="252" t="s">
        <v>35</v>
      </c>
      <c r="H281" s="524">
        <v>560</v>
      </c>
      <c r="I281" s="525">
        <v>11</v>
      </c>
      <c r="J281" s="525">
        <v>85</v>
      </c>
      <c r="K281" s="525">
        <v>169</v>
      </c>
      <c r="L281" s="525">
        <v>0</v>
      </c>
      <c r="M281" s="525">
        <v>2</v>
      </c>
      <c r="N281" s="525">
        <v>8</v>
      </c>
      <c r="O281" s="525">
        <v>1</v>
      </c>
      <c r="P281" s="525">
        <v>10</v>
      </c>
      <c r="Q281" s="525">
        <v>1</v>
      </c>
      <c r="R281" s="525">
        <v>28</v>
      </c>
      <c r="S281" s="525">
        <v>0</v>
      </c>
      <c r="T281" s="525">
        <v>0</v>
      </c>
      <c r="U281" s="525">
        <v>6</v>
      </c>
      <c r="V281" s="525">
        <v>1</v>
      </c>
      <c r="W281" s="525"/>
      <c r="X281" s="525">
        <v>9</v>
      </c>
      <c r="Y281" s="525"/>
      <c r="Z281" s="525"/>
      <c r="AA281" s="525"/>
      <c r="AB281" s="525"/>
      <c r="AC281" s="525">
        <v>0</v>
      </c>
      <c r="AD281" s="525">
        <v>8</v>
      </c>
      <c r="AE281" s="525">
        <f t="shared" si="147"/>
        <v>339</v>
      </c>
    </row>
    <row r="282" spans="1:31" s="526" customFormat="1" ht="16.5" customHeight="1">
      <c r="A282" s="523">
        <v>135</v>
      </c>
      <c r="B282" s="524">
        <v>22</v>
      </c>
      <c r="C282" s="236">
        <v>484</v>
      </c>
      <c r="D282" s="237" t="s">
        <v>478</v>
      </c>
      <c r="E282" s="237" t="s">
        <v>478</v>
      </c>
      <c r="F282" s="250">
        <v>2088</v>
      </c>
      <c r="G282" s="251" t="s">
        <v>36</v>
      </c>
      <c r="H282" s="524"/>
      <c r="I282" s="525">
        <v>3</v>
      </c>
      <c r="J282" s="525">
        <v>11</v>
      </c>
      <c r="K282" s="525">
        <v>34</v>
      </c>
      <c r="L282" s="525">
        <v>1</v>
      </c>
      <c r="M282" s="525">
        <v>1</v>
      </c>
      <c r="N282" s="525">
        <v>1</v>
      </c>
      <c r="O282" s="525">
        <v>0</v>
      </c>
      <c r="P282" s="525">
        <v>3</v>
      </c>
      <c r="Q282" s="525">
        <v>0</v>
      </c>
      <c r="R282" s="525">
        <v>6</v>
      </c>
      <c r="S282" s="525">
        <v>0</v>
      </c>
      <c r="T282" s="525">
        <v>0</v>
      </c>
      <c r="U282" s="525">
        <v>2</v>
      </c>
      <c r="V282" s="525">
        <v>0</v>
      </c>
      <c r="W282" s="525"/>
      <c r="X282" s="525">
        <v>3</v>
      </c>
      <c r="Y282" s="525"/>
      <c r="Z282" s="525"/>
      <c r="AA282" s="525"/>
      <c r="AB282" s="525"/>
      <c r="AC282" s="525">
        <v>0</v>
      </c>
      <c r="AD282" s="525">
        <v>2</v>
      </c>
      <c r="AE282" s="525">
        <f t="shared" si="147"/>
        <v>67</v>
      </c>
    </row>
    <row r="283" spans="1:31" s="526" customFormat="1" ht="16.5" customHeight="1">
      <c r="A283" s="523">
        <v>136</v>
      </c>
      <c r="B283" s="524">
        <v>22</v>
      </c>
      <c r="C283" s="236">
        <v>484</v>
      </c>
      <c r="D283" s="237" t="s">
        <v>478</v>
      </c>
      <c r="E283" s="237" t="s">
        <v>478</v>
      </c>
      <c r="F283" s="250">
        <v>2089</v>
      </c>
      <c r="G283" s="252" t="s">
        <v>33</v>
      </c>
      <c r="H283" s="524">
        <v>556</v>
      </c>
      <c r="I283" s="525">
        <v>12</v>
      </c>
      <c r="J283" s="525">
        <v>98</v>
      </c>
      <c r="K283" s="525">
        <v>157</v>
      </c>
      <c r="L283" s="525">
        <v>4</v>
      </c>
      <c r="M283" s="525">
        <v>13</v>
      </c>
      <c r="N283" s="525">
        <v>2</v>
      </c>
      <c r="O283" s="525">
        <v>4</v>
      </c>
      <c r="P283" s="525">
        <v>18</v>
      </c>
      <c r="Q283" s="525">
        <v>1</v>
      </c>
      <c r="R283" s="525">
        <v>8</v>
      </c>
      <c r="S283" s="525">
        <v>0</v>
      </c>
      <c r="T283" s="525">
        <v>1</v>
      </c>
      <c r="U283" s="525">
        <v>9</v>
      </c>
      <c r="V283" s="525">
        <v>2</v>
      </c>
      <c r="W283" s="525"/>
      <c r="X283" s="525">
        <v>10</v>
      </c>
      <c r="Y283" s="525"/>
      <c r="Z283" s="525"/>
      <c r="AA283" s="525"/>
      <c r="AB283" s="525"/>
      <c r="AC283" s="525">
        <v>0</v>
      </c>
      <c r="AD283" s="525">
        <v>8</v>
      </c>
      <c r="AE283" s="525">
        <f t="shared" si="147"/>
        <v>347</v>
      </c>
    </row>
    <row r="284" spans="1:31" s="526" customFormat="1" ht="16.5" customHeight="1">
      <c r="A284" s="523">
        <v>137</v>
      </c>
      <c r="B284" s="524">
        <v>22</v>
      </c>
      <c r="C284" s="236">
        <v>484</v>
      </c>
      <c r="D284" s="237" t="s">
        <v>478</v>
      </c>
      <c r="E284" s="237" t="s">
        <v>478</v>
      </c>
      <c r="F284" s="256">
        <v>2089</v>
      </c>
      <c r="G284" s="252" t="s">
        <v>34</v>
      </c>
      <c r="H284" s="524">
        <v>556</v>
      </c>
      <c r="I284" s="525">
        <v>7</v>
      </c>
      <c r="J284" s="525">
        <v>100</v>
      </c>
      <c r="K284" s="525">
        <v>145</v>
      </c>
      <c r="L284" s="525">
        <v>2</v>
      </c>
      <c r="M284" s="525">
        <v>10</v>
      </c>
      <c r="N284" s="525">
        <v>0</v>
      </c>
      <c r="O284" s="525">
        <v>0</v>
      </c>
      <c r="P284" s="525">
        <v>9</v>
      </c>
      <c r="Q284" s="525">
        <v>1</v>
      </c>
      <c r="R284" s="525">
        <v>13</v>
      </c>
      <c r="S284" s="525">
        <v>0</v>
      </c>
      <c r="T284" s="525">
        <v>1</v>
      </c>
      <c r="U284" s="525">
        <v>13</v>
      </c>
      <c r="V284" s="525">
        <v>4</v>
      </c>
      <c r="W284" s="525"/>
      <c r="X284" s="525">
        <v>1</v>
      </c>
      <c r="Y284" s="525"/>
      <c r="Z284" s="525"/>
      <c r="AA284" s="525"/>
      <c r="AB284" s="525"/>
      <c r="AC284" s="525">
        <v>0</v>
      </c>
      <c r="AD284" s="525">
        <v>10</v>
      </c>
      <c r="AE284" s="525">
        <f t="shared" si="147"/>
        <v>316</v>
      </c>
    </row>
    <row r="285" spans="1:31" s="526" customFormat="1" ht="16.5" customHeight="1">
      <c r="A285" s="523">
        <v>138</v>
      </c>
      <c r="B285" s="524">
        <v>22</v>
      </c>
      <c r="C285" s="236">
        <v>484</v>
      </c>
      <c r="D285" s="247" t="s">
        <v>478</v>
      </c>
      <c r="E285" s="247" t="s">
        <v>478</v>
      </c>
      <c r="F285" s="528">
        <v>2089</v>
      </c>
      <c r="G285" s="269" t="s">
        <v>35</v>
      </c>
      <c r="H285" s="524">
        <v>556</v>
      </c>
      <c r="I285" s="525">
        <v>13</v>
      </c>
      <c r="J285" s="525">
        <v>98</v>
      </c>
      <c r="K285" s="525">
        <v>163</v>
      </c>
      <c r="L285" s="525">
        <v>2</v>
      </c>
      <c r="M285" s="525">
        <v>16</v>
      </c>
      <c r="N285" s="525">
        <v>0</v>
      </c>
      <c r="O285" s="525">
        <v>4</v>
      </c>
      <c r="P285" s="525">
        <v>11</v>
      </c>
      <c r="Q285" s="525">
        <v>4</v>
      </c>
      <c r="R285" s="525">
        <v>15</v>
      </c>
      <c r="S285" s="525">
        <v>0</v>
      </c>
      <c r="T285" s="525">
        <v>0</v>
      </c>
      <c r="U285" s="525">
        <v>4</v>
      </c>
      <c r="V285" s="525">
        <v>2</v>
      </c>
      <c r="W285" s="525"/>
      <c r="X285" s="525">
        <v>2</v>
      </c>
      <c r="Y285" s="525"/>
      <c r="Z285" s="525"/>
      <c r="AA285" s="525"/>
      <c r="AB285" s="525"/>
      <c r="AC285" s="525">
        <v>0</v>
      </c>
      <c r="AD285" s="525">
        <v>7</v>
      </c>
      <c r="AE285" s="525">
        <f t="shared" si="147"/>
        <v>341</v>
      </c>
    </row>
    <row r="286" spans="1:31" s="526" customFormat="1" ht="16.5" customHeight="1">
      <c r="A286" s="523">
        <v>139</v>
      </c>
      <c r="B286" s="524">
        <v>22</v>
      </c>
      <c r="C286" s="236">
        <v>484</v>
      </c>
      <c r="D286" s="237" t="s">
        <v>478</v>
      </c>
      <c r="E286" s="237" t="s">
        <v>478</v>
      </c>
      <c r="F286" s="250">
        <v>2090</v>
      </c>
      <c r="G286" s="251" t="s">
        <v>33</v>
      </c>
      <c r="H286" s="524">
        <v>541</v>
      </c>
      <c r="I286" s="525">
        <v>8</v>
      </c>
      <c r="J286" s="525">
        <v>80</v>
      </c>
      <c r="K286" s="525">
        <v>174</v>
      </c>
      <c r="L286" s="525">
        <v>1</v>
      </c>
      <c r="M286" s="525">
        <v>16</v>
      </c>
      <c r="N286" s="525">
        <v>5</v>
      </c>
      <c r="O286" s="525">
        <v>0</v>
      </c>
      <c r="P286" s="525">
        <v>5</v>
      </c>
      <c r="Q286" s="525">
        <v>1</v>
      </c>
      <c r="R286" s="525">
        <v>22</v>
      </c>
      <c r="S286" s="525">
        <v>0</v>
      </c>
      <c r="T286" s="525">
        <v>0</v>
      </c>
      <c r="U286" s="525">
        <v>8</v>
      </c>
      <c r="V286" s="525">
        <v>3</v>
      </c>
      <c r="W286" s="525"/>
      <c r="X286" s="525">
        <v>7</v>
      </c>
      <c r="Y286" s="525"/>
      <c r="Z286" s="525"/>
      <c r="AA286" s="525"/>
      <c r="AB286" s="525"/>
      <c r="AC286" s="525">
        <v>0</v>
      </c>
      <c r="AD286" s="525">
        <v>10</v>
      </c>
      <c r="AE286" s="525">
        <f t="shared" si="147"/>
        <v>340</v>
      </c>
    </row>
    <row r="287" spans="1:31" s="526" customFormat="1" ht="16.5" customHeight="1">
      <c r="A287" s="523">
        <v>140</v>
      </c>
      <c r="B287" s="524">
        <v>22</v>
      </c>
      <c r="C287" s="236">
        <v>484</v>
      </c>
      <c r="D287" s="237" t="s">
        <v>478</v>
      </c>
      <c r="E287" s="237" t="s">
        <v>478</v>
      </c>
      <c r="F287" s="256">
        <v>2090</v>
      </c>
      <c r="G287" s="252" t="s">
        <v>34</v>
      </c>
      <c r="H287" s="524">
        <v>541</v>
      </c>
      <c r="I287" s="525">
        <v>9</v>
      </c>
      <c r="J287" s="525">
        <v>81</v>
      </c>
      <c r="K287" s="525">
        <v>181</v>
      </c>
      <c r="L287" s="525">
        <v>1</v>
      </c>
      <c r="M287" s="525">
        <v>13</v>
      </c>
      <c r="N287" s="525">
        <v>3</v>
      </c>
      <c r="O287" s="525">
        <v>0</v>
      </c>
      <c r="P287" s="525">
        <v>3</v>
      </c>
      <c r="Q287" s="525">
        <v>0</v>
      </c>
      <c r="R287" s="525">
        <v>22</v>
      </c>
      <c r="S287" s="525">
        <v>0</v>
      </c>
      <c r="T287" s="525">
        <v>0</v>
      </c>
      <c r="U287" s="525">
        <v>7</v>
      </c>
      <c r="V287" s="525">
        <v>1</v>
      </c>
      <c r="W287" s="525"/>
      <c r="X287" s="525">
        <v>2</v>
      </c>
      <c r="Y287" s="525"/>
      <c r="Z287" s="525"/>
      <c r="AA287" s="525"/>
      <c r="AB287" s="525"/>
      <c r="AC287" s="525">
        <v>0</v>
      </c>
      <c r="AD287" s="525">
        <v>8</v>
      </c>
      <c r="AE287" s="525">
        <f t="shared" si="147"/>
        <v>331</v>
      </c>
    </row>
    <row r="288" spans="1:31" s="526" customFormat="1" ht="16.5" customHeight="1">
      <c r="A288" s="523">
        <v>141</v>
      </c>
      <c r="B288" s="524">
        <v>22</v>
      </c>
      <c r="C288" s="236">
        <v>484</v>
      </c>
      <c r="D288" s="237" t="s">
        <v>478</v>
      </c>
      <c r="E288" s="237" t="s">
        <v>478</v>
      </c>
      <c r="F288" s="250">
        <v>2091</v>
      </c>
      <c r="G288" s="252" t="s">
        <v>33</v>
      </c>
      <c r="H288" s="524">
        <v>511</v>
      </c>
      <c r="I288" s="525">
        <v>6</v>
      </c>
      <c r="J288" s="525">
        <v>87</v>
      </c>
      <c r="K288" s="525">
        <v>172</v>
      </c>
      <c r="L288" s="525">
        <v>2</v>
      </c>
      <c r="M288" s="525">
        <v>9</v>
      </c>
      <c r="N288" s="525">
        <v>3</v>
      </c>
      <c r="O288" s="525">
        <v>1</v>
      </c>
      <c r="P288" s="525">
        <v>3</v>
      </c>
      <c r="Q288" s="525">
        <v>0</v>
      </c>
      <c r="R288" s="525">
        <v>16</v>
      </c>
      <c r="S288" s="525">
        <v>0</v>
      </c>
      <c r="T288" s="525">
        <v>0</v>
      </c>
      <c r="U288" s="525">
        <v>10</v>
      </c>
      <c r="V288" s="525">
        <v>3</v>
      </c>
      <c r="W288" s="525"/>
      <c r="X288" s="525">
        <v>2</v>
      </c>
      <c r="Y288" s="525"/>
      <c r="Z288" s="525"/>
      <c r="AA288" s="525"/>
      <c r="AB288" s="525"/>
      <c r="AC288" s="525">
        <v>0</v>
      </c>
      <c r="AD288" s="525">
        <v>8</v>
      </c>
      <c r="AE288" s="525">
        <f t="shared" si="147"/>
        <v>322</v>
      </c>
    </row>
    <row r="289" spans="1:31" s="526" customFormat="1" ht="16.5" customHeight="1">
      <c r="A289" s="523">
        <v>142</v>
      </c>
      <c r="B289" s="524">
        <v>22</v>
      </c>
      <c r="C289" s="236">
        <v>484</v>
      </c>
      <c r="D289" s="237" t="s">
        <v>478</v>
      </c>
      <c r="E289" s="237" t="s">
        <v>478</v>
      </c>
      <c r="F289" s="250">
        <v>2091</v>
      </c>
      <c r="G289" s="251" t="s">
        <v>34</v>
      </c>
      <c r="H289" s="524">
        <v>511</v>
      </c>
      <c r="I289" s="525">
        <v>4</v>
      </c>
      <c r="J289" s="525">
        <v>80</v>
      </c>
      <c r="K289" s="525">
        <v>202</v>
      </c>
      <c r="L289" s="525">
        <v>0</v>
      </c>
      <c r="M289" s="525">
        <v>16</v>
      </c>
      <c r="N289" s="525">
        <v>1</v>
      </c>
      <c r="O289" s="525">
        <v>0</v>
      </c>
      <c r="P289" s="525">
        <v>2</v>
      </c>
      <c r="Q289" s="525">
        <v>0</v>
      </c>
      <c r="R289" s="525">
        <v>19</v>
      </c>
      <c r="S289" s="525">
        <v>0</v>
      </c>
      <c r="T289" s="525">
        <v>1</v>
      </c>
      <c r="U289" s="525">
        <v>5</v>
      </c>
      <c r="V289" s="525">
        <v>1</v>
      </c>
      <c r="W289" s="525"/>
      <c r="X289" s="525">
        <v>2</v>
      </c>
      <c r="Y289" s="525"/>
      <c r="Z289" s="525"/>
      <c r="AA289" s="525"/>
      <c r="AB289" s="525"/>
      <c r="AC289" s="525">
        <v>0</v>
      </c>
      <c r="AD289" s="525">
        <v>5</v>
      </c>
      <c r="AE289" s="525">
        <f t="shared" si="147"/>
        <v>338</v>
      </c>
    </row>
    <row r="290" spans="1:31" s="526" customFormat="1" ht="16.5" customHeight="1">
      <c r="A290" s="523">
        <v>143</v>
      </c>
      <c r="B290" s="524">
        <v>22</v>
      </c>
      <c r="C290" s="236">
        <v>484</v>
      </c>
      <c r="D290" s="237" t="s">
        <v>478</v>
      </c>
      <c r="E290" s="237" t="s">
        <v>478</v>
      </c>
      <c r="F290" s="250">
        <v>2091</v>
      </c>
      <c r="G290" s="252" t="s">
        <v>35</v>
      </c>
      <c r="H290" s="524">
        <v>511</v>
      </c>
      <c r="I290" s="525">
        <v>7</v>
      </c>
      <c r="J290" s="525">
        <v>76</v>
      </c>
      <c r="K290" s="525">
        <v>201</v>
      </c>
      <c r="L290" s="525">
        <v>1</v>
      </c>
      <c r="M290" s="525">
        <v>12</v>
      </c>
      <c r="N290" s="525">
        <v>0</v>
      </c>
      <c r="O290" s="525">
        <v>1</v>
      </c>
      <c r="P290" s="525">
        <v>9</v>
      </c>
      <c r="Q290" s="525">
        <v>1</v>
      </c>
      <c r="R290" s="525">
        <v>11</v>
      </c>
      <c r="S290" s="525">
        <v>0</v>
      </c>
      <c r="T290" s="525">
        <v>0</v>
      </c>
      <c r="U290" s="525">
        <v>2</v>
      </c>
      <c r="V290" s="525">
        <v>2</v>
      </c>
      <c r="W290" s="525"/>
      <c r="X290" s="525">
        <v>3</v>
      </c>
      <c r="Y290" s="525"/>
      <c r="Z290" s="525"/>
      <c r="AA290" s="525"/>
      <c r="AB290" s="525"/>
      <c r="AC290" s="525">
        <v>0</v>
      </c>
      <c r="AD290" s="525">
        <v>10</v>
      </c>
      <c r="AE290" s="525">
        <f t="shared" si="147"/>
        <v>336</v>
      </c>
    </row>
    <row r="291" spans="1:31" s="526" customFormat="1" ht="16.5" customHeight="1">
      <c r="A291" s="523">
        <v>144</v>
      </c>
      <c r="B291" s="524">
        <v>22</v>
      </c>
      <c r="C291" s="236">
        <v>484</v>
      </c>
      <c r="D291" s="237" t="s">
        <v>478</v>
      </c>
      <c r="E291" s="237" t="s">
        <v>478</v>
      </c>
      <c r="F291" s="250">
        <v>2092</v>
      </c>
      <c r="G291" s="251" t="s">
        <v>33</v>
      </c>
      <c r="H291" s="524">
        <v>547</v>
      </c>
      <c r="I291" s="525">
        <v>8</v>
      </c>
      <c r="J291" s="525">
        <v>108</v>
      </c>
      <c r="K291" s="525">
        <v>172</v>
      </c>
      <c r="L291" s="525">
        <v>0</v>
      </c>
      <c r="M291" s="525">
        <v>5</v>
      </c>
      <c r="N291" s="525">
        <v>2</v>
      </c>
      <c r="O291" s="525">
        <v>0</v>
      </c>
      <c r="P291" s="525">
        <v>16</v>
      </c>
      <c r="Q291" s="525">
        <v>4</v>
      </c>
      <c r="R291" s="525">
        <v>19</v>
      </c>
      <c r="S291" s="525">
        <v>0</v>
      </c>
      <c r="T291" s="525">
        <v>1</v>
      </c>
      <c r="U291" s="525">
        <v>10</v>
      </c>
      <c r="V291" s="525">
        <v>1</v>
      </c>
      <c r="W291" s="525"/>
      <c r="X291" s="525">
        <v>5</v>
      </c>
      <c r="Y291" s="525"/>
      <c r="Z291" s="525"/>
      <c r="AA291" s="525"/>
      <c r="AB291" s="525"/>
      <c r="AC291" s="525">
        <v>0</v>
      </c>
      <c r="AD291" s="525">
        <v>9</v>
      </c>
      <c r="AE291" s="525">
        <f t="shared" si="147"/>
        <v>360</v>
      </c>
    </row>
    <row r="292" spans="1:31" s="526" customFormat="1" ht="16.5" customHeight="1">
      <c r="A292" s="523">
        <v>145</v>
      </c>
      <c r="B292" s="524">
        <v>22</v>
      </c>
      <c r="C292" s="236">
        <v>484</v>
      </c>
      <c r="D292" s="237" t="s">
        <v>478</v>
      </c>
      <c r="E292" s="237" t="s">
        <v>478</v>
      </c>
      <c r="F292" s="250">
        <v>2092</v>
      </c>
      <c r="G292" s="252" t="s">
        <v>34</v>
      </c>
      <c r="H292" s="524">
        <v>546</v>
      </c>
      <c r="I292" s="525">
        <v>11</v>
      </c>
      <c r="J292" s="525">
        <v>64</v>
      </c>
      <c r="K292" s="525">
        <v>189</v>
      </c>
      <c r="L292" s="525">
        <v>0</v>
      </c>
      <c r="M292" s="525">
        <v>10</v>
      </c>
      <c r="N292" s="525">
        <v>4</v>
      </c>
      <c r="O292" s="525">
        <v>0</v>
      </c>
      <c r="P292" s="525">
        <v>8</v>
      </c>
      <c r="Q292" s="525">
        <v>0</v>
      </c>
      <c r="R292" s="525">
        <v>10</v>
      </c>
      <c r="S292" s="525">
        <v>0</v>
      </c>
      <c r="T292" s="525">
        <v>1</v>
      </c>
      <c r="U292" s="525">
        <v>4</v>
      </c>
      <c r="V292" s="525">
        <v>0</v>
      </c>
      <c r="W292" s="525"/>
      <c r="X292" s="525">
        <v>3</v>
      </c>
      <c r="Y292" s="525"/>
      <c r="Z292" s="525"/>
      <c r="AA292" s="525"/>
      <c r="AB292" s="525"/>
      <c r="AC292" s="525">
        <v>0</v>
      </c>
      <c r="AD292" s="525">
        <v>9</v>
      </c>
      <c r="AE292" s="525">
        <f t="shared" si="147"/>
        <v>313</v>
      </c>
    </row>
    <row r="293" spans="1:31" s="526" customFormat="1" ht="16.5" customHeight="1">
      <c r="A293" s="523">
        <v>146</v>
      </c>
      <c r="B293" s="524">
        <v>22</v>
      </c>
      <c r="C293" s="236">
        <v>484</v>
      </c>
      <c r="D293" s="237" t="s">
        <v>478</v>
      </c>
      <c r="E293" s="237" t="s">
        <v>478</v>
      </c>
      <c r="F293" s="250">
        <v>2092</v>
      </c>
      <c r="G293" s="252" t="s">
        <v>35</v>
      </c>
      <c r="H293" s="524">
        <v>546</v>
      </c>
      <c r="I293" s="525">
        <v>12</v>
      </c>
      <c r="J293" s="525">
        <v>93</v>
      </c>
      <c r="K293" s="525">
        <v>190</v>
      </c>
      <c r="L293" s="525">
        <v>2</v>
      </c>
      <c r="M293" s="525">
        <v>9</v>
      </c>
      <c r="N293" s="525">
        <v>6</v>
      </c>
      <c r="O293" s="525">
        <v>1</v>
      </c>
      <c r="P293" s="525">
        <v>5</v>
      </c>
      <c r="Q293" s="525">
        <v>1</v>
      </c>
      <c r="R293" s="525">
        <v>11</v>
      </c>
      <c r="S293" s="525">
        <v>0</v>
      </c>
      <c r="T293" s="525">
        <v>0</v>
      </c>
      <c r="U293" s="525">
        <v>7</v>
      </c>
      <c r="V293" s="525">
        <v>3</v>
      </c>
      <c r="W293" s="525"/>
      <c r="X293" s="525">
        <v>10</v>
      </c>
      <c r="Y293" s="525"/>
      <c r="Z293" s="525"/>
      <c r="AA293" s="525"/>
      <c r="AB293" s="525"/>
      <c r="AC293" s="525">
        <v>1</v>
      </c>
      <c r="AD293" s="525">
        <v>6</v>
      </c>
      <c r="AE293" s="525">
        <f t="shared" si="147"/>
        <v>357</v>
      </c>
    </row>
    <row r="294" spans="1:31" s="526" customFormat="1" ht="16.5" customHeight="1">
      <c r="A294" s="523">
        <v>147</v>
      </c>
      <c r="B294" s="524">
        <v>22</v>
      </c>
      <c r="C294" s="236">
        <v>484</v>
      </c>
      <c r="D294" s="237" t="s">
        <v>478</v>
      </c>
      <c r="E294" s="237" t="s">
        <v>478</v>
      </c>
      <c r="F294" s="256">
        <v>2093</v>
      </c>
      <c r="G294" s="182" t="s">
        <v>33</v>
      </c>
      <c r="H294" s="524">
        <v>714</v>
      </c>
      <c r="I294" s="525">
        <v>13</v>
      </c>
      <c r="J294" s="525">
        <v>110</v>
      </c>
      <c r="K294" s="525">
        <v>223</v>
      </c>
      <c r="L294" s="525">
        <v>0</v>
      </c>
      <c r="M294" s="525">
        <v>9</v>
      </c>
      <c r="N294" s="525">
        <v>0</v>
      </c>
      <c r="O294" s="525">
        <v>3</v>
      </c>
      <c r="P294" s="525">
        <v>10</v>
      </c>
      <c r="Q294" s="525">
        <v>4</v>
      </c>
      <c r="R294" s="525">
        <v>20</v>
      </c>
      <c r="S294" s="525">
        <v>0</v>
      </c>
      <c r="T294" s="525">
        <v>0</v>
      </c>
      <c r="U294" s="525">
        <v>10</v>
      </c>
      <c r="V294" s="525">
        <v>3</v>
      </c>
      <c r="W294" s="525"/>
      <c r="X294" s="525">
        <v>2</v>
      </c>
      <c r="Y294" s="525"/>
      <c r="Z294" s="525"/>
      <c r="AA294" s="525"/>
      <c r="AB294" s="525"/>
      <c r="AC294" s="525">
        <v>0</v>
      </c>
      <c r="AD294" s="525">
        <v>3</v>
      </c>
      <c r="AE294" s="525">
        <f t="shared" si="147"/>
        <v>410</v>
      </c>
    </row>
    <row r="295" spans="1:31" s="526" customFormat="1" ht="16.5" customHeight="1">
      <c r="A295" s="523">
        <v>148</v>
      </c>
      <c r="B295" s="524">
        <v>22</v>
      </c>
      <c r="C295" s="236">
        <v>484</v>
      </c>
      <c r="D295" s="237" t="s">
        <v>478</v>
      </c>
      <c r="E295" s="237" t="s">
        <v>478</v>
      </c>
      <c r="F295" s="250">
        <v>2093</v>
      </c>
      <c r="G295" s="252" t="s">
        <v>34</v>
      </c>
      <c r="H295" s="524">
        <v>714</v>
      </c>
      <c r="I295" s="525">
        <v>10</v>
      </c>
      <c r="J295" s="525">
        <v>101</v>
      </c>
      <c r="K295" s="525">
        <v>248</v>
      </c>
      <c r="L295" s="525">
        <v>2</v>
      </c>
      <c r="M295" s="525">
        <v>13</v>
      </c>
      <c r="N295" s="525">
        <v>1</v>
      </c>
      <c r="O295" s="525">
        <v>1</v>
      </c>
      <c r="P295" s="525">
        <v>17</v>
      </c>
      <c r="Q295" s="525">
        <v>0</v>
      </c>
      <c r="R295" s="525">
        <v>23</v>
      </c>
      <c r="S295" s="525">
        <v>0</v>
      </c>
      <c r="T295" s="525">
        <v>1</v>
      </c>
      <c r="U295" s="525">
        <v>8</v>
      </c>
      <c r="V295" s="525">
        <v>4</v>
      </c>
      <c r="W295" s="525"/>
      <c r="X295" s="525">
        <v>13</v>
      </c>
      <c r="Y295" s="525"/>
      <c r="Z295" s="525"/>
      <c r="AA295" s="525"/>
      <c r="AB295" s="525"/>
      <c r="AC295" s="525">
        <v>0</v>
      </c>
      <c r="AD295" s="525">
        <v>3</v>
      </c>
      <c r="AE295" s="525">
        <f t="shared" si="147"/>
        <v>445</v>
      </c>
    </row>
    <row r="296" spans="1:31" s="526" customFormat="1" ht="16.5" customHeight="1">
      <c r="A296" s="523">
        <v>149</v>
      </c>
      <c r="B296" s="524">
        <v>22</v>
      </c>
      <c r="C296" s="236">
        <v>484</v>
      </c>
      <c r="D296" s="237" t="s">
        <v>478</v>
      </c>
      <c r="E296" s="237" t="s">
        <v>478</v>
      </c>
      <c r="F296" s="250">
        <v>2094</v>
      </c>
      <c r="G296" s="252" t="s">
        <v>33</v>
      </c>
      <c r="H296" s="524">
        <v>594</v>
      </c>
      <c r="I296" s="525">
        <v>3</v>
      </c>
      <c r="J296" s="525">
        <v>94</v>
      </c>
      <c r="K296" s="525">
        <v>164</v>
      </c>
      <c r="L296" s="525">
        <v>1</v>
      </c>
      <c r="M296" s="525">
        <v>16</v>
      </c>
      <c r="N296" s="525">
        <v>1</v>
      </c>
      <c r="O296" s="525">
        <v>0</v>
      </c>
      <c r="P296" s="525">
        <v>10</v>
      </c>
      <c r="Q296" s="525">
        <v>0</v>
      </c>
      <c r="R296" s="525">
        <v>7</v>
      </c>
      <c r="S296" s="525">
        <v>0</v>
      </c>
      <c r="T296" s="525">
        <v>0</v>
      </c>
      <c r="U296" s="525">
        <v>8</v>
      </c>
      <c r="V296" s="525">
        <v>5</v>
      </c>
      <c r="W296" s="525"/>
      <c r="X296" s="525">
        <v>14</v>
      </c>
      <c r="Y296" s="525"/>
      <c r="Z296" s="525"/>
      <c r="AA296" s="525"/>
      <c r="AB296" s="525"/>
      <c r="AC296" s="525">
        <v>0</v>
      </c>
      <c r="AD296" s="525">
        <v>5</v>
      </c>
      <c r="AE296" s="525">
        <f t="shared" si="147"/>
        <v>328</v>
      </c>
    </row>
    <row r="297" spans="1:31" s="526" customFormat="1" ht="16.5" customHeight="1">
      <c r="A297" s="523">
        <v>150</v>
      </c>
      <c r="B297" s="524">
        <v>22</v>
      </c>
      <c r="C297" s="236">
        <v>484</v>
      </c>
      <c r="D297" s="237" t="s">
        <v>478</v>
      </c>
      <c r="E297" s="237" t="s">
        <v>478</v>
      </c>
      <c r="F297" s="250">
        <v>2094</v>
      </c>
      <c r="G297" s="252" t="s">
        <v>34</v>
      </c>
      <c r="H297" s="524">
        <v>593</v>
      </c>
      <c r="I297" s="525">
        <v>7</v>
      </c>
      <c r="J297" s="525">
        <v>101</v>
      </c>
      <c r="K297" s="525">
        <v>172</v>
      </c>
      <c r="L297" s="525">
        <v>0</v>
      </c>
      <c r="M297" s="525">
        <v>22</v>
      </c>
      <c r="N297" s="525">
        <v>2</v>
      </c>
      <c r="O297" s="525">
        <v>0</v>
      </c>
      <c r="P297" s="525">
        <v>7</v>
      </c>
      <c r="Q297" s="525">
        <v>4</v>
      </c>
      <c r="R297" s="525">
        <v>15</v>
      </c>
      <c r="S297" s="525">
        <v>0</v>
      </c>
      <c r="T297" s="525">
        <v>0</v>
      </c>
      <c r="U297" s="525">
        <v>7</v>
      </c>
      <c r="V297" s="525">
        <v>4</v>
      </c>
      <c r="W297" s="525"/>
      <c r="X297" s="525">
        <v>2</v>
      </c>
      <c r="Y297" s="525"/>
      <c r="Z297" s="525"/>
      <c r="AA297" s="525"/>
      <c r="AB297" s="525"/>
      <c r="AC297" s="525">
        <v>0</v>
      </c>
      <c r="AD297" s="525">
        <v>11</v>
      </c>
      <c r="AE297" s="525">
        <f t="shared" si="147"/>
        <v>354</v>
      </c>
    </row>
    <row r="298" spans="1:31" s="526" customFormat="1" ht="16.5" customHeight="1">
      <c r="A298" s="523">
        <v>151</v>
      </c>
      <c r="B298" s="524">
        <v>22</v>
      </c>
      <c r="C298" s="236">
        <v>484</v>
      </c>
      <c r="D298" s="237" t="s">
        <v>478</v>
      </c>
      <c r="E298" s="237" t="s">
        <v>478</v>
      </c>
      <c r="F298" s="256">
        <v>2094</v>
      </c>
      <c r="G298" s="252" t="s">
        <v>35</v>
      </c>
      <c r="H298" s="524">
        <v>593</v>
      </c>
      <c r="I298" s="525">
        <v>5</v>
      </c>
      <c r="J298" s="525">
        <v>95</v>
      </c>
      <c r="K298" s="525">
        <v>177</v>
      </c>
      <c r="L298" s="525">
        <v>1</v>
      </c>
      <c r="M298" s="525">
        <v>15</v>
      </c>
      <c r="N298" s="525">
        <v>1</v>
      </c>
      <c r="O298" s="525">
        <v>1</v>
      </c>
      <c r="P298" s="525">
        <v>11</v>
      </c>
      <c r="Q298" s="525">
        <v>5</v>
      </c>
      <c r="R298" s="525">
        <v>12</v>
      </c>
      <c r="S298" s="525">
        <v>0</v>
      </c>
      <c r="T298" s="525">
        <v>0</v>
      </c>
      <c r="U298" s="525">
        <v>4</v>
      </c>
      <c r="V298" s="525">
        <v>4</v>
      </c>
      <c r="W298" s="525"/>
      <c r="X298" s="525">
        <v>5</v>
      </c>
      <c r="Y298" s="525"/>
      <c r="Z298" s="525"/>
      <c r="AA298" s="525"/>
      <c r="AB298" s="525"/>
      <c r="AC298" s="525">
        <v>0</v>
      </c>
      <c r="AD298" s="525">
        <v>6</v>
      </c>
      <c r="AE298" s="525">
        <f t="shared" si="147"/>
        <v>342</v>
      </c>
    </row>
    <row r="299" spans="1:31" s="526" customFormat="1" ht="16.5" customHeight="1">
      <c r="A299" s="523">
        <v>152</v>
      </c>
      <c r="B299" s="524">
        <v>22</v>
      </c>
      <c r="C299" s="236">
        <v>484</v>
      </c>
      <c r="D299" s="237" t="s">
        <v>478</v>
      </c>
      <c r="E299" s="237" t="s">
        <v>478</v>
      </c>
      <c r="F299" s="250">
        <v>2095</v>
      </c>
      <c r="G299" s="252" t="s">
        <v>33</v>
      </c>
      <c r="H299" s="524">
        <v>640</v>
      </c>
      <c r="I299" s="525">
        <v>13</v>
      </c>
      <c r="J299" s="525">
        <v>105</v>
      </c>
      <c r="K299" s="525">
        <v>176</v>
      </c>
      <c r="L299" s="525">
        <v>3</v>
      </c>
      <c r="M299" s="525">
        <v>6</v>
      </c>
      <c r="N299" s="525">
        <v>6</v>
      </c>
      <c r="O299" s="525">
        <v>4</v>
      </c>
      <c r="P299" s="525">
        <v>15</v>
      </c>
      <c r="Q299" s="525">
        <v>1</v>
      </c>
      <c r="R299" s="525">
        <v>19</v>
      </c>
      <c r="S299" s="525">
        <v>0</v>
      </c>
      <c r="T299" s="525">
        <v>0</v>
      </c>
      <c r="U299" s="525">
        <v>10</v>
      </c>
      <c r="V299" s="525">
        <v>1</v>
      </c>
      <c r="W299" s="525"/>
      <c r="X299" s="525">
        <v>5</v>
      </c>
      <c r="Y299" s="525"/>
      <c r="Z299" s="525"/>
      <c r="AA299" s="525"/>
      <c r="AB299" s="525"/>
      <c r="AC299" s="525">
        <v>2</v>
      </c>
      <c r="AD299" s="525">
        <v>2</v>
      </c>
      <c r="AE299" s="525">
        <f t="shared" si="147"/>
        <v>368</v>
      </c>
    </row>
    <row r="300" spans="1:31" s="526" customFormat="1" ht="16.5" customHeight="1">
      <c r="A300" s="523">
        <v>153</v>
      </c>
      <c r="B300" s="524">
        <v>22</v>
      </c>
      <c r="C300" s="236">
        <v>484</v>
      </c>
      <c r="D300" s="237" t="s">
        <v>478</v>
      </c>
      <c r="E300" s="237" t="s">
        <v>478</v>
      </c>
      <c r="F300" s="250">
        <v>2095</v>
      </c>
      <c r="G300" s="252" t="s">
        <v>34</v>
      </c>
      <c r="H300" s="524">
        <v>640</v>
      </c>
      <c r="I300" s="525">
        <v>4</v>
      </c>
      <c r="J300" s="525">
        <v>138</v>
      </c>
      <c r="K300" s="525">
        <v>214</v>
      </c>
      <c r="L300" s="525">
        <v>2</v>
      </c>
      <c r="M300" s="525">
        <v>8</v>
      </c>
      <c r="N300" s="525">
        <v>6</v>
      </c>
      <c r="O300" s="525">
        <v>1</v>
      </c>
      <c r="P300" s="525">
        <v>16</v>
      </c>
      <c r="Q300" s="525">
        <v>1</v>
      </c>
      <c r="R300" s="525">
        <v>23</v>
      </c>
      <c r="S300" s="525">
        <v>0</v>
      </c>
      <c r="T300" s="525">
        <v>0</v>
      </c>
      <c r="U300" s="525">
        <v>7</v>
      </c>
      <c r="V300" s="525">
        <v>3</v>
      </c>
      <c r="W300" s="525"/>
      <c r="X300" s="525">
        <v>2</v>
      </c>
      <c r="Y300" s="525"/>
      <c r="Z300" s="525"/>
      <c r="AA300" s="525"/>
      <c r="AB300" s="525"/>
      <c r="AC300" s="525">
        <v>0</v>
      </c>
      <c r="AD300" s="525">
        <v>6</v>
      </c>
      <c r="AE300" s="525">
        <f t="shared" si="147"/>
        <v>431</v>
      </c>
    </row>
    <row r="301" spans="1:31" s="526" customFormat="1" ht="16.5" customHeight="1">
      <c r="A301" s="523">
        <v>154</v>
      </c>
      <c r="B301" s="524">
        <v>22</v>
      </c>
      <c r="C301" s="236">
        <v>484</v>
      </c>
      <c r="D301" s="237" t="s">
        <v>478</v>
      </c>
      <c r="E301" s="237" t="s">
        <v>478</v>
      </c>
      <c r="F301" s="250">
        <v>2096</v>
      </c>
      <c r="G301" s="251" t="s">
        <v>33</v>
      </c>
      <c r="H301" s="524">
        <v>714</v>
      </c>
      <c r="I301" s="525">
        <v>7</v>
      </c>
      <c r="J301" s="525">
        <v>127</v>
      </c>
      <c r="K301" s="525">
        <v>178</v>
      </c>
      <c r="L301" s="525">
        <v>2</v>
      </c>
      <c r="M301" s="525">
        <v>10</v>
      </c>
      <c r="N301" s="525">
        <v>2</v>
      </c>
      <c r="O301" s="525">
        <v>0</v>
      </c>
      <c r="P301" s="525">
        <v>25</v>
      </c>
      <c r="Q301" s="525">
        <v>1</v>
      </c>
      <c r="R301" s="525">
        <v>25</v>
      </c>
      <c r="S301" s="525">
        <v>0</v>
      </c>
      <c r="T301" s="525">
        <v>0</v>
      </c>
      <c r="U301" s="525">
        <v>7</v>
      </c>
      <c r="V301" s="525">
        <v>2</v>
      </c>
      <c r="W301" s="525"/>
      <c r="X301" s="525">
        <v>3</v>
      </c>
      <c r="Y301" s="525"/>
      <c r="Z301" s="525"/>
      <c r="AA301" s="525"/>
      <c r="AB301" s="525"/>
      <c r="AC301" s="525">
        <v>0</v>
      </c>
      <c r="AD301" s="525">
        <v>10</v>
      </c>
      <c r="AE301" s="525">
        <f t="shared" si="147"/>
        <v>399</v>
      </c>
    </row>
    <row r="302" spans="1:31" s="526" customFormat="1" ht="16.5" customHeight="1">
      <c r="A302" s="523">
        <v>155</v>
      </c>
      <c r="B302" s="524">
        <v>22</v>
      </c>
      <c r="C302" s="236">
        <v>484</v>
      </c>
      <c r="D302" s="237" t="s">
        <v>478</v>
      </c>
      <c r="E302" s="237" t="s">
        <v>478</v>
      </c>
      <c r="F302" s="250">
        <v>2096</v>
      </c>
      <c r="G302" s="252" t="s">
        <v>34</v>
      </c>
      <c r="H302" s="524">
        <v>713</v>
      </c>
      <c r="I302" s="525">
        <v>12</v>
      </c>
      <c r="J302" s="525">
        <v>129</v>
      </c>
      <c r="K302" s="525">
        <v>198</v>
      </c>
      <c r="L302" s="525">
        <v>3</v>
      </c>
      <c r="M302" s="525">
        <v>23</v>
      </c>
      <c r="N302" s="525">
        <v>9</v>
      </c>
      <c r="O302" s="525">
        <v>8</v>
      </c>
      <c r="P302" s="525">
        <v>20</v>
      </c>
      <c r="Q302" s="525">
        <v>0</v>
      </c>
      <c r="R302" s="525">
        <v>36</v>
      </c>
      <c r="S302" s="525">
        <v>0</v>
      </c>
      <c r="T302" s="525">
        <v>0</v>
      </c>
      <c r="U302" s="525">
        <v>6</v>
      </c>
      <c r="V302" s="525">
        <v>1</v>
      </c>
      <c r="W302" s="525"/>
      <c r="X302" s="525">
        <v>6</v>
      </c>
      <c r="Y302" s="525"/>
      <c r="Z302" s="525"/>
      <c r="AA302" s="525"/>
      <c r="AB302" s="525"/>
      <c r="AC302" s="525">
        <v>0</v>
      </c>
      <c r="AD302" s="525">
        <v>8</v>
      </c>
      <c r="AE302" s="525">
        <f t="shared" si="147"/>
        <v>459</v>
      </c>
    </row>
    <row r="303" spans="1:31" s="526" customFormat="1" ht="16.5" customHeight="1">
      <c r="A303" s="523">
        <v>156</v>
      </c>
      <c r="B303" s="524">
        <v>22</v>
      </c>
      <c r="C303" s="236">
        <v>484</v>
      </c>
      <c r="D303" s="237" t="s">
        <v>478</v>
      </c>
      <c r="E303" s="237" t="s">
        <v>478</v>
      </c>
      <c r="F303" s="256">
        <v>2097</v>
      </c>
      <c r="G303" s="252" t="s">
        <v>33</v>
      </c>
      <c r="H303" s="524">
        <v>671</v>
      </c>
      <c r="I303" s="525">
        <v>11</v>
      </c>
      <c r="J303" s="525">
        <v>136</v>
      </c>
      <c r="K303" s="525">
        <v>199</v>
      </c>
      <c r="L303" s="525">
        <v>1</v>
      </c>
      <c r="M303" s="525">
        <v>20</v>
      </c>
      <c r="N303" s="525">
        <v>2</v>
      </c>
      <c r="O303" s="525">
        <v>3</v>
      </c>
      <c r="P303" s="525">
        <v>11</v>
      </c>
      <c r="Q303" s="525">
        <v>2</v>
      </c>
      <c r="R303" s="525">
        <v>19</v>
      </c>
      <c r="S303" s="525">
        <v>0</v>
      </c>
      <c r="T303" s="525">
        <v>0</v>
      </c>
      <c r="U303" s="525">
        <v>11</v>
      </c>
      <c r="V303" s="525">
        <v>4</v>
      </c>
      <c r="W303" s="525"/>
      <c r="X303" s="525">
        <v>3</v>
      </c>
      <c r="Y303" s="525"/>
      <c r="Z303" s="525"/>
      <c r="AA303" s="525"/>
      <c r="AB303" s="525"/>
      <c r="AC303" s="525">
        <v>0</v>
      </c>
      <c r="AD303" s="525">
        <v>6</v>
      </c>
      <c r="AE303" s="525">
        <f t="shared" si="147"/>
        <v>428</v>
      </c>
    </row>
    <row r="304" spans="1:31" s="526" customFormat="1" ht="16.5" customHeight="1">
      <c r="A304" s="523">
        <v>157</v>
      </c>
      <c r="B304" s="524">
        <v>22</v>
      </c>
      <c r="C304" s="236">
        <v>484</v>
      </c>
      <c r="D304" s="237" t="s">
        <v>478</v>
      </c>
      <c r="E304" s="237" t="s">
        <v>478</v>
      </c>
      <c r="F304" s="250">
        <v>2097</v>
      </c>
      <c r="G304" s="251" t="s">
        <v>34</v>
      </c>
      <c r="H304" s="524">
        <v>670</v>
      </c>
      <c r="I304" s="525">
        <v>6</v>
      </c>
      <c r="J304" s="525">
        <v>107</v>
      </c>
      <c r="K304" s="525">
        <v>203</v>
      </c>
      <c r="L304" s="525">
        <v>2</v>
      </c>
      <c r="M304" s="525">
        <v>28</v>
      </c>
      <c r="N304" s="525">
        <v>4</v>
      </c>
      <c r="O304" s="525">
        <v>2</v>
      </c>
      <c r="P304" s="525">
        <v>8</v>
      </c>
      <c r="Q304" s="525">
        <v>1</v>
      </c>
      <c r="R304" s="525">
        <v>19</v>
      </c>
      <c r="S304" s="525">
        <v>0</v>
      </c>
      <c r="T304" s="525">
        <v>4</v>
      </c>
      <c r="U304" s="525">
        <v>4</v>
      </c>
      <c r="V304" s="525">
        <v>4</v>
      </c>
      <c r="W304" s="525"/>
      <c r="X304" s="525">
        <v>2</v>
      </c>
      <c r="Y304" s="525"/>
      <c r="Z304" s="525"/>
      <c r="AA304" s="525"/>
      <c r="AB304" s="525"/>
      <c r="AC304" s="525">
        <v>0</v>
      </c>
      <c r="AD304" s="525">
        <v>12</v>
      </c>
      <c r="AE304" s="525">
        <f t="shared" si="147"/>
        <v>406</v>
      </c>
    </row>
    <row r="305" spans="1:31" s="526" customFormat="1" ht="16.5" customHeight="1">
      <c r="A305" s="523">
        <v>158</v>
      </c>
      <c r="B305" s="524">
        <v>22</v>
      </c>
      <c r="C305" s="236">
        <v>484</v>
      </c>
      <c r="D305" s="237" t="s">
        <v>478</v>
      </c>
      <c r="E305" s="237" t="s">
        <v>478</v>
      </c>
      <c r="F305" s="250">
        <v>2097</v>
      </c>
      <c r="G305" s="251" t="s">
        <v>35</v>
      </c>
      <c r="H305" s="524">
        <v>670</v>
      </c>
      <c r="I305" s="525">
        <v>9</v>
      </c>
      <c r="J305" s="525">
        <v>104</v>
      </c>
      <c r="K305" s="525">
        <v>203</v>
      </c>
      <c r="L305" s="525">
        <v>0</v>
      </c>
      <c r="M305" s="525">
        <v>24</v>
      </c>
      <c r="N305" s="525">
        <v>3</v>
      </c>
      <c r="O305" s="525">
        <v>2</v>
      </c>
      <c r="P305" s="525">
        <v>9</v>
      </c>
      <c r="Q305" s="525">
        <v>2</v>
      </c>
      <c r="R305" s="525">
        <v>17</v>
      </c>
      <c r="S305" s="525">
        <v>0</v>
      </c>
      <c r="T305" s="525">
        <v>0</v>
      </c>
      <c r="U305" s="525">
        <v>10</v>
      </c>
      <c r="V305" s="525">
        <v>4</v>
      </c>
      <c r="W305" s="525"/>
      <c r="X305" s="525">
        <v>2</v>
      </c>
      <c r="Y305" s="525"/>
      <c r="Z305" s="525"/>
      <c r="AA305" s="525"/>
      <c r="AB305" s="525"/>
      <c r="AC305" s="525">
        <v>0</v>
      </c>
      <c r="AD305" s="525">
        <v>7</v>
      </c>
      <c r="AE305" s="525">
        <f t="shared" si="147"/>
        <v>396</v>
      </c>
    </row>
    <row r="306" spans="1:31" s="526" customFormat="1" ht="16.5" customHeight="1">
      <c r="A306" s="523">
        <v>159</v>
      </c>
      <c r="B306" s="524">
        <v>22</v>
      </c>
      <c r="C306" s="236">
        <v>484</v>
      </c>
      <c r="D306" s="237" t="s">
        <v>478</v>
      </c>
      <c r="E306" s="237" t="s">
        <v>478</v>
      </c>
      <c r="F306" s="256">
        <v>2098</v>
      </c>
      <c r="G306" s="252" t="s">
        <v>33</v>
      </c>
      <c r="H306" s="524">
        <v>614</v>
      </c>
      <c r="I306" s="525">
        <v>5</v>
      </c>
      <c r="J306" s="525">
        <v>113</v>
      </c>
      <c r="K306" s="525">
        <v>168</v>
      </c>
      <c r="L306" s="525">
        <v>4</v>
      </c>
      <c r="M306" s="525">
        <v>11</v>
      </c>
      <c r="N306" s="525">
        <v>2</v>
      </c>
      <c r="O306" s="525">
        <v>1</v>
      </c>
      <c r="P306" s="525">
        <v>6</v>
      </c>
      <c r="Q306" s="525">
        <v>2</v>
      </c>
      <c r="R306" s="525">
        <v>17</v>
      </c>
      <c r="S306" s="525">
        <v>0</v>
      </c>
      <c r="T306" s="525">
        <v>0</v>
      </c>
      <c r="U306" s="525">
        <v>2</v>
      </c>
      <c r="V306" s="525">
        <v>0</v>
      </c>
      <c r="W306" s="525"/>
      <c r="X306" s="525">
        <v>3</v>
      </c>
      <c r="Y306" s="525"/>
      <c r="Z306" s="525"/>
      <c r="AA306" s="525"/>
      <c r="AB306" s="525"/>
      <c r="AC306" s="525">
        <v>0</v>
      </c>
      <c r="AD306" s="525">
        <v>10</v>
      </c>
      <c r="AE306" s="525">
        <f t="shared" si="147"/>
        <v>344</v>
      </c>
    </row>
    <row r="307" spans="1:31" s="526" customFormat="1" ht="16.5" customHeight="1">
      <c r="A307" s="523">
        <v>160</v>
      </c>
      <c r="B307" s="524">
        <v>22</v>
      </c>
      <c r="C307" s="236">
        <v>484</v>
      </c>
      <c r="D307" s="237" t="s">
        <v>478</v>
      </c>
      <c r="E307" s="237" t="s">
        <v>478</v>
      </c>
      <c r="F307" s="256">
        <v>2098</v>
      </c>
      <c r="G307" s="252" t="s">
        <v>34</v>
      </c>
      <c r="H307" s="524">
        <v>614</v>
      </c>
      <c r="I307" s="525">
        <v>10</v>
      </c>
      <c r="J307" s="525">
        <v>89</v>
      </c>
      <c r="K307" s="525">
        <v>171</v>
      </c>
      <c r="L307" s="525">
        <v>2</v>
      </c>
      <c r="M307" s="525">
        <v>20</v>
      </c>
      <c r="N307" s="525">
        <v>3</v>
      </c>
      <c r="O307" s="525">
        <v>1</v>
      </c>
      <c r="P307" s="525">
        <v>6</v>
      </c>
      <c r="Q307" s="525">
        <v>4</v>
      </c>
      <c r="R307" s="525">
        <v>18</v>
      </c>
      <c r="S307" s="525">
        <v>0</v>
      </c>
      <c r="T307" s="525">
        <v>0</v>
      </c>
      <c r="U307" s="525">
        <v>9</v>
      </c>
      <c r="V307" s="525">
        <v>4</v>
      </c>
      <c r="W307" s="525"/>
      <c r="X307" s="525">
        <v>6</v>
      </c>
      <c r="Y307" s="525"/>
      <c r="Z307" s="525"/>
      <c r="AA307" s="525"/>
      <c r="AB307" s="525"/>
      <c r="AC307" s="525">
        <v>0</v>
      </c>
      <c r="AD307" s="525">
        <v>10</v>
      </c>
      <c r="AE307" s="525">
        <f t="shared" si="147"/>
        <v>353</v>
      </c>
    </row>
    <row r="308" spans="1:31" s="526" customFormat="1" ht="16.5" customHeight="1">
      <c r="A308" s="523">
        <v>161</v>
      </c>
      <c r="B308" s="524">
        <v>22</v>
      </c>
      <c r="C308" s="236">
        <v>484</v>
      </c>
      <c r="D308" s="237" t="s">
        <v>478</v>
      </c>
      <c r="E308" s="237" t="s">
        <v>478</v>
      </c>
      <c r="F308" s="256">
        <v>2098</v>
      </c>
      <c r="G308" s="252" t="s">
        <v>35</v>
      </c>
      <c r="H308" s="524">
        <v>613</v>
      </c>
      <c r="I308" s="525">
        <v>4</v>
      </c>
      <c r="J308" s="525">
        <v>104</v>
      </c>
      <c r="K308" s="525">
        <v>160</v>
      </c>
      <c r="L308" s="525">
        <v>1</v>
      </c>
      <c r="M308" s="525">
        <v>29</v>
      </c>
      <c r="N308" s="525">
        <v>4</v>
      </c>
      <c r="O308" s="525">
        <v>2</v>
      </c>
      <c r="P308" s="525">
        <v>8</v>
      </c>
      <c r="Q308" s="525">
        <v>0</v>
      </c>
      <c r="R308" s="525">
        <v>18</v>
      </c>
      <c r="S308" s="525">
        <v>0</v>
      </c>
      <c r="T308" s="525">
        <v>0</v>
      </c>
      <c r="U308" s="525">
        <v>8</v>
      </c>
      <c r="V308" s="525">
        <v>2</v>
      </c>
      <c r="W308" s="525"/>
      <c r="X308" s="525">
        <v>2</v>
      </c>
      <c r="Y308" s="525"/>
      <c r="Z308" s="525"/>
      <c r="AA308" s="525"/>
      <c r="AB308" s="525"/>
      <c r="AC308" s="525">
        <v>0</v>
      </c>
      <c r="AD308" s="525">
        <v>13</v>
      </c>
      <c r="AE308" s="525">
        <f t="shared" si="147"/>
        <v>355</v>
      </c>
    </row>
    <row r="309" spans="1:31" s="526" customFormat="1" ht="16.5" customHeight="1">
      <c r="A309" s="523">
        <v>162</v>
      </c>
      <c r="B309" s="524">
        <v>22</v>
      </c>
      <c r="C309" s="236">
        <v>484</v>
      </c>
      <c r="D309" s="237" t="s">
        <v>478</v>
      </c>
      <c r="E309" s="237" t="s">
        <v>478</v>
      </c>
      <c r="F309" s="256">
        <v>2098</v>
      </c>
      <c r="G309" s="252" t="s">
        <v>199</v>
      </c>
      <c r="H309" s="524">
        <v>613</v>
      </c>
      <c r="I309" s="525">
        <v>5</v>
      </c>
      <c r="J309" s="525">
        <v>102</v>
      </c>
      <c r="K309" s="525">
        <v>164</v>
      </c>
      <c r="L309" s="525">
        <v>0</v>
      </c>
      <c r="M309" s="525">
        <v>31</v>
      </c>
      <c r="N309" s="525">
        <v>2</v>
      </c>
      <c r="O309" s="525">
        <v>4</v>
      </c>
      <c r="P309" s="525">
        <v>10</v>
      </c>
      <c r="Q309" s="525">
        <v>0</v>
      </c>
      <c r="R309" s="525">
        <v>24</v>
      </c>
      <c r="S309" s="525">
        <v>0</v>
      </c>
      <c r="T309" s="525">
        <v>0</v>
      </c>
      <c r="U309" s="525">
        <v>10</v>
      </c>
      <c r="V309" s="525">
        <v>1</v>
      </c>
      <c r="W309" s="525"/>
      <c r="X309" s="525">
        <v>1</v>
      </c>
      <c r="Y309" s="525"/>
      <c r="Z309" s="525"/>
      <c r="AA309" s="525"/>
      <c r="AB309" s="525"/>
      <c r="AC309" s="525">
        <v>0</v>
      </c>
      <c r="AD309" s="525">
        <v>11</v>
      </c>
      <c r="AE309" s="525">
        <f t="shared" si="147"/>
        <v>365</v>
      </c>
    </row>
    <row r="310" spans="1:31" s="526" customFormat="1" ht="16.5" customHeight="1">
      <c r="A310" s="523">
        <v>163</v>
      </c>
      <c r="B310" s="524">
        <v>22</v>
      </c>
      <c r="C310" s="236">
        <v>484</v>
      </c>
      <c r="D310" s="237" t="s">
        <v>478</v>
      </c>
      <c r="E310" s="237" t="s">
        <v>478</v>
      </c>
      <c r="F310" s="250">
        <v>2099</v>
      </c>
      <c r="G310" s="252" t="s">
        <v>33</v>
      </c>
      <c r="H310" s="524">
        <v>578</v>
      </c>
      <c r="I310" s="525">
        <v>9</v>
      </c>
      <c r="J310" s="525">
        <v>126</v>
      </c>
      <c r="K310" s="525">
        <v>162</v>
      </c>
      <c r="L310" s="525">
        <v>3</v>
      </c>
      <c r="M310" s="525">
        <v>10</v>
      </c>
      <c r="N310" s="525">
        <v>4</v>
      </c>
      <c r="O310" s="525">
        <v>0</v>
      </c>
      <c r="P310" s="525">
        <v>11</v>
      </c>
      <c r="Q310" s="525">
        <v>1</v>
      </c>
      <c r="R310" s="525">
        <v>9</v>
      </c>
      <c r="S310" s="525">
        <v>0</v>
      </c>
      <c r="T310" s="525">
        <v>0</v>
      </c>
      <c r="U310" s="525">
        <v>6</v>
      </c>
      <c r="V310" s="525">
        <v>1</v>
      </c>
      <c r="W310" s="525"/>
      <c r="X310" s="525">
        <v>4</v>
      </c>
      <c r="Y310" s="525"/>
      <c r="Z310" s="525"/>
      <c r="AA310" s="525"/>
      <c r="AB310" s="525"/>
      <c r="AC310" s="525">
        <v>0</v>
      </c>
      <c r="AD310" s="525">
        <v>13</v>
      </c>
      <c r="AE310" s="525">
        <f t="shared" si="147"/>
        <v>359</v>
      </c>
    </row>
    <row r="311" spans="1:31" s="526" customFormat="1" ht="16.5" customHeight="1">
      <c r="A311" s="523">
        <v>164</v>
      </c>
      <c r="B311" s="524">
        <v>22</v>
      </c>
      <c r="C311" s="236">
        <v>484</v>
      </c>
      <c r="D311" s="237" t="s">
        <v>478</v>
      </c>
      <c r="E311" s="237" t="s">
        <v>478</v>
      </c>
      <c r="F311" s="256">
        <v>2099</v>
      </c>
      <c r="G311" s="252" t="s">
        <v>34</v>
      </c>
      <c r="H311" s="524">
        <v>578</v>
      </c>
      <c r="I311" s="525">
        <v>3</v>
      </c>
      <c r="J311" s="525">
        <v>115</v>
      </c>
      <c r="K311" s="525">
        <v>174</v>
      </c>
      <c r="L311" s="525">
        <v>3</v>
      </c>
      <c r="M311" s="525">
        <v>14</v>
      </c>
      <c r="N311" s="525">
        <v>4</v>
      </c>
      <c r="O311" s="525">
        <v>1</v>
      </c>
      <c r="P311" s="525">
        <v>12</v>
      </c>
      <c r="Q311" s="525">
        <v>0</v>
      </c>
      <c r="R311" s="525">
        <v>15</v>
      </c>
      <c r="S311" s="525">
        <v>0</v>
      </c>
      <c r="T311" s="525">
        <v>0</v>
      </c>
      <c r="U311" s="525">
        <v>6</v>
      </c>
      <c r="V311" s="525">
        <v>2</v>
      </c>
      <c r="W311" s="525"/>
      <c r="X311" s="525">
        <v>3</v>
      </c>
      <c r="Y311" s="525"/>
      <c r="Z311" s="525"/>
      <c r="AA311" s="525"/>
      <c r="AB311" s="525"/>
      <c r="AC311" s="525">
        <v>0</v>
      </c>
      <c r="AD311" s="525">
        <v>13</v>
      </c>
      <c r="AE311" s="525">
        <f t="shared" si="147"/>
        <v>365</v>
      </c>
    </row>
    <row r="312" spans="1:31" s="526" customFormat="1" ht="16.5" customHeight="1">
      <c r="A312" s="523">
        <v>165</v>
      </c>
      <c r="B312" s="524">
        <v>22</v>
      </c>
      <c r="C312" s="236">
        <v>484</v>
      </c>
      <c r="D312" s="237" t="s">
        <v>478</v>
      </c>
      <c r="E312" s="237" t="s">
        <v>478</v>
      </c>
      <c r="F312" s="250">
        <v>2099</v>
      </c>
      <c r="G312" s="252" t="s">
        <v>35</v>
      </c>
      <c r="H312" s="524">
        <v>578</v>
      </c>
      <c r="I312" s="525">
        <v>8</v>
      </c>
      <c r="J312" s="525">
        <v>119</v>
      </c>
      <c r="K312" s="525">
        <v>167</v>
      </c>
      <c r="L312" s="525">
        <v>2</v>
      </c>
      <c r="M312" s="525">
        <v>24</v>
      </c>
      <c r="N312" s="525">
        <v>2</v>
      </c>
      <c r="O312" s="525">
        <v>0</v>
      </c>
      <c r="P312" s="525">
        <v>6</v>
      </c>
      <c r="Q312" s="525">
        <v>0</v>
      </c>
      <c r="R312" s="525">
        <v>19</v>
      </c>
      <c r="S312" s="525">
        <v>0</v>
      </c>
      <c r="T312" s="525">
        <v>0</v>
      </c>
      <c r="U312" s="525">
        <v>5</v>
      </c>
      <c r="V312" s="525">
        <v>3</v>
      </c>
      <c r="W312" s="525"/>
      <c r="X312" s="525">
        <v>4</v>
      </c>
      <c r="Y312" s="525"/>
      <c r="Z312" s="525"/>
      <c r="AA312" s="525"/>
      <c r="AB312" s="525"/>
      <c r="AC312" s="525">
        <v>0</v>
      </c>
      <c r="AD312" s="525">
        <v>15</v>
      </c>
      <c r="AE312" s="525">
        <f t="shared" si="147"/>
        <v>374</v>
      </c>
    </row>
    <row r="313" spans="1:31" s="526" customFormat="1" ht="16.5" customHeight="1">
      <c r="A313" s="523">
        <v>166</v>
      </c>
      <c r="B313" s="524">
        <v>22</v>
      </c>
      <c r="C313" s="236">
        <v>484</v>
      </c>
      <c r="D313" s="237" t="s">
        <v>478</v>
      </c>
      <c r="E313" s="237" t="s">
        <v>478</v>
      </c>
      <c r="F313" s="250">
        <v>2099</v>
      </c>
      <c r="G313" s="252" t="s">
        <v>199</v>
      </c>
      <c r="H313" s="524">
        <v>577</v>
      </c>
      <c r="I313" s="525">
        <v>4</v>
      </c>
      <c r="J313" s="525">
        <v>121</v>
      </c>
      <c r="K313" s="525">
        <v>189</v>
      </c>
      <c r="L313" s="525">
        <v>3</v>
      </c>
      <c r="M313" s="525">
        <v>12</v>
      </c>
      <c r="N313" s="525">
        <v>6</v>
      </c>
      <c r="O313" s="525">
        <v>1</v>
      </c>
      <c r="P313" s="525">
        <v>7</v>
      </c>
      <c r="Q313" s="525">
        <v>4</v>
      </c>
      <c r="R313" s="525">
        <v>14</v>
      </c>
      <c r="S313" s="525">
        <v>0</v>
      </c>
      <c r="T313" s="525">
        <v>0</v>
      </c>
      <c r="U313" s="525">
        <v>6</v>
      </c>
      <c r="V313" s="525">
        <v>1</v>
      </c>
      <c r="W313" s="525"/>
      <c r="X313" s="525">
        <v>3</v>
      </c>
      <c r="Y313" s="525"/>
      <c r="Z313" s="525"/>
      <c r="AA313" s="525"/>
      <c r="AB313" s="525"/>
      <c r="AC313" s="525">
        <v>0</v>
      </c>
      <c r="AD313" s="525">
        <v>7</v>
      </c>
      <c r="AE313" s="525">
        <f t="shared" si="147"/>
        <v>378</v>
      </c>
    </row>
    <row r="314" spans="1:31" s="526" customFormat="1" ht="16.5" customHeight="1">
      <c r="A314" s="523">
        <v>167</v>
      </c>
      <c r="B314" s="524">
        <v>22</v>
      </c>
      <c r="C314" s="236">
        <v>484</v>
      </c>
      <c r="D314" s="237" t="s">
        <v>478</v>
      </c>
      <c r="E314" s="237" t="s">
        <v>478</v>
      </c>
      <c r="F314" s="250">
        <v>2100</v>
      </c>
      <c r="G314" s="252" t="s">
        <v>33</v>
      </c>
      <c r="H314" s="524">
        <v>716</v>
      </c>
      <c r="I314" s="525">
        <v>3</v>
      </c>
      <c r="J314" s="525">
        <v>129</v>
      </c>
      <c r="K314" s="525">
        <v>202</v>
      </c>
      <c r="L314" s="525">
        <v>3</v>
      </c>
      <c r="M314" s="525">
        <v>11</v>
      </c>
      <c r="N314" s="525">
        <v>4</v>
      </c>
      <c r="O314" s="525">
        <v>1</v>
      </c>
      <c r="P314" s="525">
        <v>12</v>
      </c>
      <c r="Q314" s="525">
        <v>0</v>
      </c>
      <c r="R314" s="525">
        <v>13</v>
      </c>
      <c r="S314" s="525">
        <v>0</v>
      </c>
      <c r="T314" s="525">
        <v>0</v>
      </c>
      <c r="U314" s="525">
        <v>8</v>
      </c>
      <c r="V314" s="525">
        <v>2</v>
      </c>
      <c r="W314" s="525"/>
      <c r="X314" s="525">
        <v>4</v>
      </c>
      <c r="Y314" s="525"/>
      <c r="Z314" s="525"/>
      <c r="AA314" s="525"/>
      <c r="AB314" s="525"/>
      <c r="AC314" s="525">
        <v>0</v>
      </c>
      <c r="AD314" s="525">
        <v>10</v>
      </c>
      <c r="AE314" s="525">
        <f t="shared" si="147"/>
        <v>402</v>
      </c>
    </row>
    <row r="315" spans="1:31" s="526" customFormat="1" ht="16.5" customHeight="1">
      <c r="A315" s="523">
        <v>168</v>
      </c>
      <c r="B315" s="524">
        <v>22</v>
      </c>
      <c r="C315" s="236">
        <v>484</v>
      </c>
      <c r="D315" s="237" t="s">
        <v>478</v>
      </c>
      <c r="E315" s="237" t="s">
        <v>478</v>
      </c>
      <c r="F315" s="256">
        <v>2100</v>
      </c>
      <c r="G315" s="252" t="s">
        <v>34</v>
      </c>
      <c r="H315" s="524">
        <v>715</v>
      </c>
      <c r="I315" s="525">
        <v>6</v>
      </c>
      <c r="J315" s="525">
        <v>128</v>
      </c>
      <c r="K315" s="525">
        <v>173</v>
      </c>
      <c r="L315" s="525">
        <v>3</v>
      </c>
      <c r="M315" s="525">
        <v>11</v>
      </c>
      <c r="N315" s="525">
        <v>2</v>
      </c>
      <c r="O315" s="525">
        <v>4</v>
      </c>
      <c r="P315" s="525">
        <v>8</v>
      </c>
      <c r="Q315" s="525">
        <v>2</v>
      </c>
      <c r="R315" s="525">
        <v>17</v>
      </c>
      <c r="S315" s="525">
        <v>0</v>
      </c>
      <c r="T315" s="525">
        <v>0</v>
      </c>
      <c r="U315" s="525">
        <v>10</v>
      </c>
      <c r="V315" s="525">
        <v>2</v>
      </c>
      <c r="W315" s="525"/>
      <c r="X315" s="525">
        <v>2</v>
      </c>
      <c r="Y315" s="525"/>
      <c r="Z315" s="525"/>
      <c r="AA315" s="525"/>
      <c r="AB315" s="525"/>
      <c r="AC315" s="525">
        <v>0</v>
      </c>
      <c r="AD315" s="525">
        <v>5</v>
      </c>
      <c r="AE315" s="525">
        <f t="shared" si="147"/>
        <v>373</v>
      </c>
    </row>
    <row r="316" spans="1:31" s="526" customFormat="1" ht="16.5" customHeight="1">
      <c r="A316" s="523">
        <v>169</v>
      </c>
      <c r="B316" s="524">
        <v>22</v>
      </c>
      <c r="C316" s="236">
        <v>484</v>
      </c>
      <c r="D316" s="237" t="s">
        <v>478</v>
      </c>
      <c r="E316" s="237" t="s">
        <v>478</v>
      </c>
      <c r="F316" s="256">
        <v>2100</v>
      </c>
      <c r="G316" s="252" t="s">
        <v>35</v>
      </c>
      <c r="H316" s="524">
        <v>715</v>
      </c>
      <c r="I316" s="525">
        <v>6</v>
      </c>
      <c r="J316" s="525">
        <v>145</v>
      </c>
      <c r="K316" s="525">
        <v>160</v>
      </c>
      <c r="L316" s="525">
        <v>0</v>
      </c>
      <c r="M316" s="525">
        <v>6</v>
      </c>
      <c r="N316" s="525">
        <v>5</v>
      </c>
      <c r="O316" s="525">
        <v>5</v>
      </c>
      <c r="P316" s="525">
        <v>13</v>
      </c>
      <c r="Q316" s="525">
        <v>2</v>
      </c>
      <c r="R316" s="525">
        <v>17</v>
      </c>
      <c r="S316" s="525">
        <v>0</v>
      </c>
      <c r="T316" s="525">
        <v>1</v>
      </c>
      <c r="U316" s="525">
        <v>7</v>
      </c>
      <c r="V316" s="525">
        <v>2</v>
      </c>
      <c r="W316" s="525"/>
      <c r="X316" s="525">
        <v>1</v>
      </c>
      <c r="Y316" s="525"/>
      <c r="Z316" s="525"/>
      <c r="AA316" s="525"/>
      <c r="AB316" s="525"/>
      <c r="AC316" s="525">
        <v>0</v>
      </c>
      <c r="AD316" s="525">
        <v>10</v>
      </c>
      <c r="AE316" s="525">
        <f t="shared" si="147"/>
        <v>380</v>
      </c>
    </row>
    <row r="317" spans="1:31" s="526" customFormat="1" ht="16.5" customHeight="1">
      <c r="A317" s="523">
        <v>170</v>
      </c>
      <c r="B317" s="524">
        <v>22</v>
      </c>
      <c r="C317" s="236">
        <v>484</v>
      </c>
      <c r="D317" s="237" t="s">
        <v>478</v>
      </c>
      <c r="E317" s="237" t="s">
        <v>478</v>
      </c>
      <c r="F317" s="256">
        <v>2100</v>
      </c>
      <c r="G317" s="252" t="s">
        <v>199</v>
      </c>
      <c r="H317" s="524">
        <v>715</v>
      </c>
      <c r="I317" s="525">
        <v>4</v>
      </c>
      <c r="J317" s="525">
        <v>120</v>
      </c>
      <c r="K317" s="525">
        <v>202</v>
      </c>
      <c r="L317" s="525">
        <v>4</v>
      </c>
      <c r="M317" s="525">
        <v>11</v>
      </c>
      <c r="N317" s="525">
        <v>0</v>
      </c>
      <c r="O317" s="525">
        <v>3</v>
      </c>
      <c r="P317" s="525">
        <v>13</v>
      </c>
      <c r="Q317" s="525">
        <v>2</v>
      </c>
      <c r="R317" s="525">
        <v>8</v>
      </c>
      <c r="S317" s="525">
        <v>0</v>
      </c>
      <c r="T317" s="525">
        <v>1</v>
      </c>
      <c r="U317" s="525">
        <v>7</v>
      </c>
      <c r="V317" s="525">
        <v>3</v>
      </c>
      <c r="W317" s="525"/>
      <c r="X317" s="525">
        <v>2</v>
      </c>
      <c r="Y317" s="525"/>
      <c r="Z317" s="525"/>
      <c r="AA317" s="525"/>
      <c r="AB317" s="525"/>
      <c r="AC317" s="525">
        <v>0</v>
      </c>
      <c r="AD317" s="525">
        <v>8</v>
      </c>
      <c r="AE317" s="525">
        <f t="shared" si="147"/>
        <v>388</v>
      </c>
    </row>
    <row r="318" spans="1:31" s="526" customFormat="1" ht="16.5" customHeight="1">
      <c r="A318" s="523">
        <v>171</v>
      </c>
      <c r="B318" s="524">
        <v>22</v>
      </c>
      <c r="C318" s="236">
        <v>484</v>
      </c>
      <c r="D318" s="237" t="s">
        <v>478</v>
      </c>
      <c r="E318" s="237" t="s">
        <v>478</v>
      </c>
      <c r="F318" s="256">
        <v>2100</v>
      </c>
      <c r="G318" s="252" t="s">
        <v>337</v>
      </c>
      <c r="H318" s="524">
        <v>715</v>
      </c>
      <c r="I318" s="525">
        <v>3</v>
      </c>
      <c r="J318" s="525">
        <v>158</v>
      </c>
      <c r="K318" s="525">
        <v>163</v>
      </c>
      <c r="L318" s="525">
        <v>1</v>
      </c>
      <c r="M318" s="525">
        <v>9</v>
      </c>
      <c r="N318" s="525">
        <v>4</v>
      </c>
      <c r="O318" s="525">
        <v>5</v>
      </c>
      <c r="P318" s="525">
        <v>11</v>
      </c>
      <c r="Q318" s="525">
        <v>0</v>
      </c>
      <c r="R318" s="525">
        <v>16</v>
      </c>
      <c r="S318" s="525">
        <v>0</v>
      </c>
      <c r="T318" s="525">
        <v>0</v>
      </c>
      <c r="U318" s="525">
        <v>7</v>
      </c>
      <c r="V318" s="525">
        <v>2</v>
      </c>
      <c r="W318" s="525"/>
      <c r="X318" s="525">
        <v>4</v>
      </c>
      <c r="Y318" s="525"/>
      <c r="Z318" s="525"/>
      <c r="AA318" s="525"/>
      <c r="AB318" s="525"/>
      <c r="AC318" s="525">
        <v>0</v>
      </c>
      <c r="AD318" s="525">
        <v>18</v>
      </c>
      <c r="AE318" s="525">
        <f t="shared" si="147"/>
        <v>401</v>
      </c>
    </row>
    <row r="319" spans="1:31" s="526" customFormat="1" ht="16.5" customHeight="1">
      <c r="A319" s="523">
        <v>172</v>
      </c>
      <c r="B319" s="524">
        <v>22</v>
      </c>
      <c r="C319" s="236">
        <v>484</v>
      </c>
      <c r="D319" s="237" t="s">
        <v>478</v>
      </c>
      <c r="E319" s="237" t="s">
        <v>479</v>
      </c>
      <c r="F319" s="256">
        <v>2101</v>
      </c>
      <c r="G319" s="252" t="s">
        <v>33</v>
      </c>
      <c r="H319" s="524">
        <v>420</v>
      </c>
      <c r="I319" s="525">
        <v>10</v>
      </c>
      <c r="J319" s="525">
        <v>121</v>
      </c>
      <c r="K319" s="525">
        <v>94</v>
      </c>
      <c r="L319" s="525">
        <v>4</v>
      </c>
      <c r="M319" s="525">
        <v>6</v>
      </c>
      <c r="N319" s="525">
        <v>2</v>
      </c>
      <c r="O319" s="525">
        <v>2</v>
      </c>
      <c r="P319" s="525">
        <v>0</v>
      </c>
      <c r="Q319" s="525">
        <v>2</v>
      </c>
      <c r="R319" s="525">
        <v>5</v>
      </c>
      <c r="S319" s="525">
        <v>0</v>
      </c>
      <c r="T319" s="525">
        <v>0</v>
      </c>
      <c r="U319" s="525">
        <v>4</v>
      </c>
      <c r="V319" s="525">
        <v>1</v>
      </c>
      <c r="W319" s="525"/>
      <c r="X319" s="525">
        <v>2</v>
      </c>
      <c r="Y319" s="525"/>
      <c r="Z319" s="525"/>
      <c r="AA319" s="525"/>
      <c r="AB319" s="525"/>
      <c r="AC319" s="525">
        <v>0</v>
      </c>
      <c r="AD319" s="525">
        <v>7</v>
      </c>
      <c r="AE319" s="525">
        <f t="shared" si="147"/>
        <v>260</v>
      </c>
    </row>
    <row r="320" spans="1:31" s="526" customFormat="1" ht="16.5" customHeight="1">
      <c r="A320" s="523">
        <v>173</v>
      </c>
      <c r="B320" s="524">
        <v>22</v>
      </c>
      <c r="C320" s="236">
        <v>484</v>
      </c>
      <c r="D320" s="237" t="s">
        <v>478</v>
      </c>
      <c r="E320" s="237" t="s">
        <v>479</v>
      </c>
      <c r="F320" s="250">
        <v>2101</v>
      </c>
      <c r="G320" s="252" t="s">
        <v>34</v>
      </c>
      <c r="H320" s="524">
        <v>419</v>
      </c>
      <c r="I320" s="525">
        <v>5</v>
      </c>
      <c r="J320" s="525">
        <v>106</v>
      </c>
      <c r="K320" s="525">
        <v>98</v>
      </c>
      <c r="L320" s="525">
        <v>1</v>
      </c>
      <c r="M320" s="525">
        <v>5</v>
      </c>
      <c r="N320" s="525">
        <v>1</v>
      </c>
      <c r="O320" s="525">
        <v>0</v>
      </c>
      <c r="P320" s="525">
        <v>2</v>
      </c>
      <c r="Q320" s="525">
        <v>0</v>
      </c>
      <c r="R320" s="525">
        <v>11</v>
      </c>
      <c r="S320" s="525">
        <v>0</v>
      </c>
      <c r="T320" s="525">
        <v>0</v>
      </c>
      <c r="U320" s="525">
        <v>3</v>
      </c>
      <c r="V320" s="525">
        <v>4</v>
      </c>
      <c r="W320" s="525"/>
      <c r="X320" s="525">
        <v>0</v>
      </c>
      <c r="Y320" s="525"/>
      <c r="Z320" s="525"/>
      <c r="AA320" s="525"/>
      <c r="AB320" s="525"/>
      <c r="AC320" s="525">
        <v>0</v>
      </c>
      <c r="AD320" s="525">
        <v>19</v>
      </c>
      <c r="AE320" s="525">
        <f t="shared" si="147"/>
        <v>255</v>
      </c>
    </row>
    <row r="321" spans="1:31" s="526" customFormat="1" ht="16.5" customHeight="1">
      <c r="A321" s="523">
        <v>174</v>
      </c>
      <c r="B321" s="524">
        <v>22</v>
      </c>
      <c r="C321" s="236">
        <v>484</v>
      </c>
      <c r="D321" s="237" t="s">
        <v>478</v>
      </c>
      <c r="E321" s="237" t="s">
        <v>479</v>
      </c>
      <c r="F321" s="250">
        <v>2102</v>
      </c>
      <c r="G321" s="252" t="s">
        <v>33</v>
      </c>
      <c r="H321" s="524">
        <v>405</v>
      </c>
      <c r="I321" s="525">
        <v>5</v>
      </c>
      <c r="J321" s="525">
        <v>135</v>
      </c>
      <c r="K321" s="525">
        <v>56</v>
      </c>
      <c r="L321" s="525">
        <v>6</v>
      </c>
      <c r="M321" s="525">
        <v>3</v>
      </c>
      <c r="N321" s="525">
        <v>2</v>
      </c>
      <c r="O321" s="525">
        <v>2</v>
      </c>
      <c r="P321" s="525">
        <v>2</v>
      </c>
      <c r="Q321" s="525">
        <v>0</v>
      </c>
      <c r="R321" s="525">
        <v>8</v>
      </c>
      <c r="S321" s="525">
        <v>0</v>
      </c>
      <c r="T321" s="525">
        <v>0</v>
      </c>
      <c r="U321" s="525">
        <v>1</v>
      </c>
      <c r="V321" s="525">
        <v>0</v>
      </c>
      <c r="W321" s="525"/>
      <c r="X321" s="525">
        <v>2</v>
      </c>
      <c r="Y321" s="525"/>
      <c r="Z321" s="525"/>
      <c r="AA321" s="525"/>
      <c r="AB321" s="525"/>
      <c r="AC321" s="525">
        <v>0</v>
      </c>
      <c r="AD321" s="525">
        <v>9</v>
      </c>
      <c r="AE321" s="525">
        <f t="shared" si="147"/>
        <v>231</v>
      </c>
    </row>
    <row r="322" spans="1:31" s="526" customFormat="1" ht="16.5" customHeight="1">
      <c r="A322" s="523">
        <v>175</v>
      </c>
      <c r="B322" s="524">
        <v>22</v>
      </c>
      <c r="C322" s="236">
        <v>484</v>
      </c>
      <c r="D322" s="237" t="s">
        <v>478</v>
      </c>
      <c r="E322" s="237" t="s">
        <v>479</v>
      </c>
      <c r="F322" s="250">
        <v>2102</v>
      </c>
      <c r="G322" s="252" t="s">
        <v>34</v>
      </c>
      <c r="H322" s="524">
        <v>405</v>
      </c>
      <c r="I322" s="525">
        <v>6</v>
      </c>
      <c r="J322" s="525">
        <v>119</v>
      </c>
      <c r="K322" s="525">
        <v>67</v>
      </c>
      <c r="L322" s="525">
        <v>3</v>
      </c>
      <c r="M322" s="525">
        <v>2</v>
      </c>
      <c r="N322" s="525">
        <v>0</v>
      </c>
      <c r="O322" s="525">
        <v>0</v>
      </c>
      <c r="P322" s="525">
        <v>5</v>
      </c>
      <c r="Q322" s="525">
        <v>1</v>
      </c>
      <c r="R322" s="525">
        <v>17</v>
      </c>
      <c r="S322" s="525">
        <v>0</v>
      </c>
      <c r="T322" s="525">
        <v>0</v>
      </c>
      <c r="U322" s="525">
        <v>1</v>
      </c>
      <c r="V322" s="525">
        <v>2</v>
      </c>
      <c r="W322" s="525"/>
      <c r="X322" s="525">
        <v>2</v>
      </c>
      <c r="Y322" s="525"/>
      <c r="Z322" s="525"/>
      <c r="AA322" s="525"/>
      <c r="AB322" s="525"/>
      <c r="AC322" s="525">
        <v>0</v>
      </c>
      <c r="AD322" s="525">
        <v>11</v>
      </c>
      <c r="AE322" s="525">
        <f t="shared" si="147"/>
        <v>236</v>
      </c>
    </row>
    <row r="323" spans="1:31" s="526" customFormat="1" ht="16.5" customHeight="1">
      <c r="A323" s="523">
        <v>176</v>
      </c>
      <c r="B323" s="524">
        <v>22</v>
      </c>
      <c r="C323" s="236">
        <v>484</v>
      </c>
      <c r="D323" s="237" t="s">
        <v>478</v>
      </c>
      <c r="E323" s="237" t="s">
        <v>480</v>
      </c>
      <c r="F323" s="256">
        <v>2103</v>
      </c>
      <c r="G323" s="252" t="s">
        <v>33</v>
      </c>
      <c r="H323" s="524">
        <v>689</v>
      </c>
      <c r="I323" s="525">
        <v>8</v>
      </c>
      <c r="J323" s="525">
        <v>123</v>
      </c>
      <c r="K323" s="525">
        <v>173</v>
      </c>
      <c r="L323" s="525">
        <v>1</v>
      </c>
      <c r="M323" s="525">
        <v>17</v>
      </c>
      <c r="N323" s="525">
        <v>2</v>
      </c>
      <c r="O323" s="525">
        <v>1</v>
      </c>
      <c r="P323" s="525">
        <v>9</v>
      </c>
      <c r="Q323" s="525">
        <v>6</v>
      </c>
      <c r="R323" s="525">
        <v>42</v>
      </c>
      <c r="S323" s="525">
        <v>0</v>
      </c>
      <c r="T323" s="525">
        <v>3</v>
      </c>
      <c r="U323" s="525">
        <v>1</v>
      </c>
      <c r="V323" s="525">
        <v>0</v>
      </c>
      <c r="W323" s="525"/>
      <c r="X323" s="525">
        <v>5</v>
      </c>
      <c r="Y323" s="525"/>
      <c r="Z323" s="525"/>
      <c r="AA323" s="525"/>
      <c r="AB323" s="525"/>
      <c r="AC323" s="525">
        <v>0</v>
      </c>
      <c r="AD323" s="525">
        <v>21</v>
      </c>
      <c r="AE323" s="525">
        <f t="shared" si="147"/>
        <v>412</v>
      </c>
    </row>
    <row r="324" spans="1:31" s="526" customFormat="1" ht="16.5" customHeight="1">
      <c r="A324" s="523">
        <v>177</v>
      </c>
      <c r="B324" s="524">
        <v>22</v>
      </c>
      <c r="C324" s="236">
        <v>484</v>
      </c>
      <c r="D324" s="237" t="s">
        <v>478</v>
      </c>
      <c r="E324" s="237" t="s">
        <v>481</v>
      </c>
      <c r="F324" s="250">
        <v>2103</v>
      </c>
      <c r="G324" s="251" t="s">
        <v>81</v>
      </c>
      <c r="H324" s="524">
        <v>635</v>
      </c>
      <c r="I324" s="525">
        <v>8</v>
      </c>
      <c r="J324" s="525">
        <v>133</v>
      </c>
      <c r="K324" s="525">
        <v>128</v>
      </c>
      <c r="L324" s="525">
        <v>6</v>
      </c>
      <c r="M324" s="525">
        <v>16</v>
      </c>
      <c r="N324" s="525">
        <v>3</v>
      </c>
      <c r="O324" s="525">
        <v>3</v>
      </c>
      <c r="P324" s="525">
        <v>5</v>
      </c>
      <c r="Q324" s="525">
        <v>4</v>
      </c>
      <c r="R324" s="525">
        <v>12</v>
      </c>
      <c r="S324" s="525">
        <v>0</v>
      </c>
      <c r="T324" s="525">
        <v>2</v>
      </c>
      <c r="U324" s="525">
        <v>0</v>
      </c>
      <c r="V324" s="525">
        <v>0</v>
      </c>
      <c r="W324" s="525"/>
      <c r="X324" s="525">
        <v>38</v>
      </c>
      <c r="Y324" s="525"/>
      <c r="Z324" s="525"/>
      <c r="AA324" s="525"/>
      <c r="AB324" s="525"/>
      <c r="AC324" s="525">
        <v>0</v>
      </c>
      <c r="AD324" s="525">
        <v>22</v>
      </c>
      <c r="AE324" s="525">
        <f t="shared" si="147"/>
        <v>380</v>
      </c>
    </row>
    <row r="325" spans="1:31" s="526" customFormat="1" ht="16.5" customHeight="1">
      <c r="A325" s="523">
        <v>178</v>
      </c>
      <c r="B325" s="524">
        <v>22</v>
      </c>
      <c r="C325" s="236">
        <v>484</v>
      </c>
      <c r="D325" s="237" t="s">
        <v>478</v>
      </c>
      <c r="E325" s="237" t="s">
        <v>482</v>
      </c>
      <c r="F325" s="250">
        <v>2104</v>
      </c>
      <c r="G325" s="252" t="s">
        <v>33</v>
      </c>
      <c r="H325" s="524">
        <v>686</v>
      </c>
      <c r="I325" s="525">
        <v>6</v>
      </c>
      <c r="J325" s="525">
        <v>143</v>
      </c>
      <c r="K325" s="525">
        <v>185</v>
      </c>
      <c r="L325" s="525">
        <v>2</v>
      </c>
      <c r="M325" s="525">
        <v>6</v>
      </c>
      <c r="N325" s="525">
        <v>4</v>
      </c>
      <c r="O325" s="525">
        <v>0</v>
      </c>
      <c r="P325" s="525">
        <v>10</v>
      </c>
      <c r="Q325" s="525">
        <v>1</v>
      </c>
      <c r="R325" s="525">
        <v>13</v>
      </c>
      <c r="S325" s="525">
        <v>0</v>
      </c>
      <c r="T325" s="525">
        <v>2</v>
      </c>
      <c r="U325" s="525">
        <v>5</v>
      </c>
      <c r="V325" s="525">
        <v>2</v>
      </c>
      <c r="W325" s="525"/>
      <c r="X325" s="525">
        <v>4</v>
      </c>
      <c r="Y325" s="525"/>
      <c r="Z325" s="525"/>
      <c r="AA325" s="525"/>
      <c r="AB325" s="525"/>
      <c r="AC325" s="525">
        <v>2</v>
      </c>
      <c r="AD325" s="525">
        <v>16</v>
      </c>
      <c r="AE325" s="525">
        <f t="shared" si="147"/>
        <v>401</v>
      </c>
    </row>
    <row r="326" spans="1:31" s="526" customFormat="1" ht="16.5" customHeight="1">
      <c r="A326" s="523">
        <v>179</v>
      </c>
      <c r="B326" s="524">
        <v>22</v>
      </c>
      <c r="C326" s="236">
        <v>484</v>
      </c>
      <c r="D326" s="237" t="s">
        <v>478</v>
      </c>
      <c r="E326" s="237" t="s">
        <v>482</v>
      </c>
      <c r="F326" s="250">
        <v>2104</v>
      </c>
      <c r="G326" s="252" t="s">
        <v>34</v>
      </c>
      <c r="H326" s="524">
        <v>686</v>
      </c>
      <c r="I326" s="525">
        <v>9</v>
      </c>
      <c r="J326" s="525">
        <v>125</v>
      </c>
      <c r="K326" s="525">
        <v>171</v>
      </c>
      <c r="L326" s="525">
        <v>2</v>
      </c>
      <c r="M326" s="525">
        <v>4</v>
      </c>
      <c r="N326" s="525">
        <v>5</v>
      </c>
      <c r="O326" s="525">
        <v>1</v>
      </c>
      <c r="P326" s="525">
        <v>23</v>
      </c>
      <c r="Q326" s="525">
        <v>2</v>
      </c>
      <c r="R326" s="525">
        <v>27</v>
      </c>
      <c r="S326" s="525">
        <v>0</v>
      </c>
      <c r="T326" s="525">
        <v>1</v>
      </c>
      <c r="U326" s="525">
        <v>10</v>
      </c>
      <c r="V326" s="525">
        <v>5</v>
      </c>
      <c r="W326" s="525"/>
      <c r="X326" s="525">
        <v>1</v>
      </c>
      <c r="Y326" s="525"/>
      <c r="Z326" s="525"/>
      <c r="AA326" s="525"/>
      <c r="AB326" s="525"/>
      <c r="AC326" s="525">
        <v>0</v>
      </c>
      <c r="AD326" s="525">
        <v>18</v>
      </c>
      <c r="AE326" s="525">
        <f t="shared" si="147"/>
        <v>404</v>
      </c>
    </row>
    <row r="327" spans="1:31" s="526" customFormat="1" ht="16.5" customHeight="1">
      <c r="A327" s="523">
        <v>180</v>
      </c>
      <c r="B327" s="524">
        <v>22</v>
      </c>
      <c r="C327" s="236">
        <v>484</v>
      </c>
      <c r="D327" s="237" t="s">
        <v>478</v>
      </c>
      <c r="E327" s="237" t="s">
        <v>483</v>
      </c>
      <c r="F327" s="256">
        <v>2105</v>
      </c>
      <c r="G327" s="252" t="s">
        <v>33</v>
      </c>
      <c r="H327" s="524">
        <v>613</v>
      </c>
      <c r="I327" s="525">
        <v>7</v>
      </c>
      <c r="J327" s="525">
        <v>78</v>
      </c>
      <c r="K327" s="525">
        <v>117</v>
      </c>
      <c r="L327" s="525">
        <v>4</v>
      </c>
      <c r="M327" s="525">
        <v>8</v>
      </c>
      <c r="N327" s="525">
        <v>0</v>
      </c>
      <c r="O327" s="525">
        <v>2</v>
      </c>
      <c r="P327" s="525">
        <v>4</v>
      </c>
      <c r="Q327" s="525">
        <v>9</v>
      </c>
      <c r="R327" s="525">
        <v>54</v>
      </c>
      <c r="S327" s="525">
        <v>0</v>
      </c>
      <c r="T327" s="525">
        <v>0</v>
      </c>
      <c r="U327" s="525">
        <v>5</v>
      </c>
      <c r="V327" s="525">
        <v>2</v>
      </c>
      <c r="W327" s="525"/>
      <c r="X327" s="525">
        <v>8</v>
      </c>
      <c r="Y327" s="525"/>
      <c r="Z327" s="525"/>
      <c r="AA327" s="525"/>
      <c r="AB327" s="525"/>
      <c r="AC327" s="525">
        <v>0</v>
      </c>
      <c r="AD327" s="525">
        <v>8</v>
      </c>
      <c r="AE327" s="525">
        <f t="shared" si="147"/>
        <v>306</v>
      </c>
    </row>
    <row r="328" spans="1:31" s="526" customFormat="1" ht="16.5" customHeight="1">
      <c r="A328" s="523">
        <v>181</v>
      </c>
      <c r="B328" s="524">
        <v>22</v>
      </c>
      <c r="C328" s="236">
        <v>484</v>
      </c>
      <c r="D328" s="237" t="s">
        <v>478</v>
      </c>
      <c r="E328" s="237" t="s">
        <v>483</v>
      </c>
      <c r="F328" s="250">
        <v>2105</v>
      </c>
      <c r="G328" s="252" t="s">
        <v>34</v>
      </c>
      <c r="H328" s="524">
        <v>613</v>
      </c>
      <c r="I328" s="525">
        <v>8</v>
      </c>
      <c r="J328" s="525">
        <v>85</v>
      </c>
      <c r="K328" s="525">
        <v>119</v>
      </c>
      <c r="L328" s="525">
        <v>6</v>
      </c>
      <c r="M328" s="525">
        <v>7</v>
      </c>
      <c r="N328" s="525">
        <v>1</v>
      </c>
      <c r="O328" s="525">
        <v>1</v>
      </c>
      <c r="P328" s="525">
        <v>2</v>
      </c>
      <c r="Q328" s="525">
        <v>6</v>
      </c>
      <c r="R328" s="525">
        <v>55</v>
      </c>
      <c r="S328" s="525">
        <v>0</v>
      </c>
      <c r="T328" s="525">
        <v>0</v>
      </c>
      <c r="U328" s="525">
        <v>2</v>
      </c>
      <c r="V328" s="525">
        <v>1</v>
      </c>
      <c r="W328" s="525"/>
      <c r="X328" s="525">
        <v>8</v>
      </c>
      <c r="Y328" s="525"/>
      <c r="Z328" s="525"/>
      <c r="AA328" s="525"/>
      <c r="AB328" s="525"/>
      <c r="AC328" s="525">
        <v>0</v>
      </c>
      <c r="AD328" s="525">
        <v>19</v>
      </c>
      <c r="AE328" s="525">
        <f t="shared" si="147"/>
        <v>320</v>
      </c>
    </row>
    <row r="329" spans="1:31" s="526" customFormat="1" ht="16.5" customHeight="1">
      <c r="A329" s="523">
        <v>182</v>
      </c>
      <c r="B329" s="524">
        <v>22</v>
      </c>
      <c r="C329" s="236">
        <v>484</v>
      </c>
      <c r="D329" s="237" t="s">
        <v>478</v>
      </c>
      <c r="E329" s="237" t="s">
        <v>484</v>
      </c>
      <c r="F329" s="250">
        <v>2106</v>
      </c>
      <c r="G329" s="252" t="s">
        <v>33</v>
      </c>
      <c r="H329" s="524">
        <v>603</v>
      </c>
      <c r="I329" s="525">
        <v>1</v>
      </c>
      <c r="J329" s="525">
        <v>145</v>
      </c>
      <c r="K329" s="525">
        <v>206</v>
      </c>
      <c r="L329" s="525">
        <v>4</v>
      </c>
      <c r="M329" s="525">
        <v>2</v>
      </c>
      <c r="N329" s="525">
        <v>1</v>
      </c>
      <c r="O329" s="525">
        <v>0</v>
      </c>
      <c r="P329" s="525">
        <v>3</v>
      </c>
      <c r="Q329" s="525">
        <v>2</v>
      </c>
      <c r="R329" s="525">
        <v>7</v>
      </c>
      <c r="S329" s="525">
        <v>0</v>
      </c>
      <c r="T329" s="525">
        <v>0</v>
      </c>
      <c r="U329" s="525">
        <v>14</v>
      </c>
      <c r="V329" s="525">
        <v>3</v>
      </c>
      <c r="W329" s="525"/>
      <c r="X329" s="525">
        <v>5</v>
      </c>
      <c r="Y329" s="525"/>
      <c r="Z329" s="525"/>
      <c r="AA329" s="525"/>
      <c r="AB329" s="525"/>
      <c r="AC329" s="525">
        <v>0</v>
      </c>
      <c r="AD329" s="525">
        <v>16</v>
      </c>
      <c r="AE329" s="525">
        <f t="shared" si="147"/>
        <v>409</v>
      </c>
    </row>
    <row r="330" spans="1:31" s="526" customFormat="1" ht="16.5" customHeight="1">
      <c r="A330" s="523">
        <v>183</v>
      </c>
      <c r="B330" s="524">
        <v>22</v>
      </c>
      <c r="C330" s="236">
        <v>484</v>
      </c>
      <c r="D330" s="237" t="s">
        <v>478</v>
      </c>
      <c r="E330" s="237" t="s">
        <v>484</v>
      </c>
      <c r="F330" s="250">
        <v>2106</v>
      </c>
      <c r="G330" s="252" t="s">
        <v>34</v>
      </c>
      <c r="H330" s="524">
        <v>603</v>
      </c>
      <c r="I330" s="525">
        <v>5</v>
      </c>
      <c r="J330" s="525">
        <v>143</v>
      </c>
      <c r="K330" s="525">
        <v>192</v>
      </c>
      <c r="L330" s="525">
        <v>4</v>
      </c>
      <c r="M330" s="525">
        <v>5</v>
      </c>
      <c r="N330" s="525">
        <v>0</v>
      </c>
      <c r="O330" s="525">
        <v>0</v>
      </c>
      <c r="P330" s="525">
        <v>7</v>
      </c>
      <c r="Q330" s="525">
        <v>4</v>
      </c>
      <c r="R330" s="525">
        <v>6</v>
      </c>
      <c r="S330" s="525">
        <v>0</v>
      </c>
      <c r="T330" s="525">
        <v>0</v>
      </c>
      <c r="U330" s="525">
        <v>6</v>
      </c>
      <c r="V330" s="525">
        <v>4</v>
      </c>
      <c r="W330" s="525"/>
      <c r="X330" s="525">
        <v>2</v>
      </c>
      <c r="Y330" s="525"/>
      <c r="Z330" s="525"/>
      <c r="AA330" s="525"/>
      <c r="AB330" s="525"/>
      <c r="AC330" s="525">
        <v>0</v>
      </c>
      <c r="AD330" s="525">
        <v>16</v>
      </c>
      <c r="AE330" s="525">
        <f t="shared" si="147"/>
        <v>394</v>
      </c>
    </row>
    <row r="331" spans="1:31" s="526" customFormat="1" ht="16.5" customHeight="1">
      <c r="A331" s="523">
        <v>184</v>
      </c>
      <c r="B331" s="524">
        <v>22</v>
      </c>
      <c r="C331" s="236">
        <v>484</v>
      </c>
      <c r="D331" s="237" t="s">
        <v>478</v>
      </c>
      <c r="E331" s="237" t="s">
        <v>485</v>
      </c>
      <c r="F331" s="250">
        <v>2106</v>
      </c>
      <c r="G331" s="251" t="s">
        <v>81</v>
      </c>
      <c r="H331" s="524">
        <v>153</v>
      </c>
      <c r="I331" s="525">
        <v>0</v>
      </c>
      <c r="J331" s="525">
        <v>26</v>
      </c>
      <c r="K331" s="525">
        <v>56</v>
      </c>
      <c r="L331" s="525">
        <v>1</v>
      </c>
      <c r="M331" s="525">
        <v>6</v>
      </c>
      <c r="N331" s="525">
        <v>1</v>
      </c>
      <c r="O331" s="525">
        <v>0</v>
      </c>
      <c r="P331" s="525">
        <v>3</v>
      </c>
      <c r="Q331" s="525">
        <v>1</v>
      </c>
      <c r="R331" s="525">
        <v>5</v>
      </c>
      <c r="S331" s="525">
        <v>0</v>
      </c>
      <c r="T331" s="525">
        <v>1</v>
      </c>
      <c r="U331" s="525">
        <v>0</v>
      </c>
      <c r="V331" s="525">
        <v>3</v>
      </c>
      <c r="W331" s="525"/>
      <c r="X331" s="525">
        <v>3</v>
      </c>
      <c r="Y331" s="525"/>
      <c r="Z331" s="525"/>
      <c r="AA331" s="525"/>
      <c r="AB331" s="525"/>
      <c r="AC331" s="525">
        <v>0</v>
      </c>
      <c r="AD331" s="525">
        <v>3</v>
      </c>
      <c r="AE331" s="525">
        <f t="shared" si="147"/>
        <v>109</v>
      </c>
    </row>
    <row r="332" spans="1:31" s="526" customFormat="1" ht="16.5" customHeight="1">
      <c r="A332" s="523">
        <v>185</v>
      </c>
      <c r="B332" s="524">
        <v>22</v>
      </c>
      <c r="C332" s="236">
        <v>484</v>
      </c>
      <c r="D332" s="237" t="s">
        <v>478</v>
      </c>
      <c r="E332" s="237" t="s">
        <v>486</v>
      </c>
      <c r="F332" s="250">
        <v>2107</v>
      </c>
      <c r="G332" s="252" t="s">
        <v>33</v>
      </c>
      <c r="H332" s="524">
        <v>489</v>
      </c>
      <c r="I332" s="525">
        <v>5</v>
      </c>
      <c r="J332" s="525">
        <v>61</v>
      </c>
      <c r="K332" s="525">
        <v>182</v>
      </c>
      <c r="L332" s="525">
        <v>1</v>
      </c>
      <c r="M332" s="525">
        <v>23</v>
      </c>
      <c r="N332" s="525">
        <v>7</v>
      </c>
      <c r="O332" s="525">
        <v>4</v>
      </c>
      <c r="P332" s="525">
        <v>0</v>
      </c>
      <c r="Q332" s="525">
        <v>4</v>
      </c>
      <c r="R332" s="525">
        <v>6</v>
      </c>
      <c r="S332" s="525">
        <v>0</v>
      </c>
      <c r="T332" s="525">
        <v>0</v>
      </c>
      <c r="U332" s="525">
        <v>4</v>
      </c>
      <c r="V332" s="525">
        <v>0</v>
      </c>
      <c r="W332" s="525"/>
      <c r="X332" s="525">
        <v>4</v>
      </c>
      <c r="Y332" s="525"/>
      <c r="Z332" s="525"/>
      <c r="AA332" s="525"/>
      <c r="AB332" s="525"/>
      <c r="AC332" s="525">
        <v>0</v>
      </c>
      <c r="AD332" s="525">
        <v>14</v>
      </c>
      <c r="AE332" s="525">
        <f t="shared" si="147"/>
        <v>315</v>
      </c>
    </row>
    <row r="333" spans="1:31" s="526" customFormat="1" ht="16.5" customHeight="1">
      <c r="A333" s="523">
        <v>186</v>
      </c>
      <c r="B333" s="524">
        <v>22</v>
      </c>
      <c r="C333" s="236">
        <v>484</v>
      </c>
      <c r="D333" s="237" t="s">
        <v>478</v>
      </c>
      <c r="E333" s="237" t="s">
        <v>486</v>
      </c>
      <c r="F333" s="250">
        <v>2107</v>
      </c>
      <c r="G333" s="252" t="s">
        <v>34</v>
      </c>
      <c r="H333" s="524">
        <v>489</v>
      </c>
      <c r="I333" s="525">
        <v>3</v>
      </c>
      <c r="J333" s="525">
        <v>65</v>
      </c>
      <c r="K333" s="525">
        <v>176</v>
      </c>
      <c r="L333" s="525">
        <v>8</v>
      </c>
      <c r="M333" s="525">
        <v>17</v>
      </c>
      <c r="N333" s="525">
        <v>10</v>
      </c>
      <c r="O333" s="525">
        <v>9</v>
      </c>
      <c r="P333" s="525">
        <v>1</v>
      </c>
      <c r="Q333" s="525">
        <v>6</v>
      </c>
      <c r="R333" s="525">
        <v>7</v>
      </c>
      <c r="S333" s="525">
        <v>0</v>
      </c>
      <c r="T333" s="525">
        <v>3</v>
      </c>
      <c r="U333" s="525">
        <v>8</v>
      </c>
      <c r="V333" s="525">
        <v>1</v>
      </c>
      <c r="W333" s="525"/>
      <c r="X333" s="525">
        <v>2</v>
      </c>
      <c r="Y333" s="525"/>
      <c r="Z333" s="525"/>
      <c r="AA333" s="525"/>
      <c r="AB333" s="525"/>
      <c r="AC333" s="525">
        <v>0</v>
      </c>
      <c r="AD333" s="525">
        <v>10</v>
      </c>
      <c r="AE333" s="525">
        <f t="shared" si="147"/>
        <v>326</v>
      </c>
    </row>
    <row r="334" spans="1:31" s="526" customFormat="1" ht="16.5" customHeight="1">
      <c r="A334" s="523">
        <v>187</v>
      </c>
      <c r="B334" s="524">
        <v>22</v>
      </c>
      <c r="C334" s="236">
        <v>484</v>
      </c>
      <c r="D334" s="237" t="s">
        <v>478</v>
      </c>
      <c r="E334" s="237" t="s">
        <v>487</v>
      </c>
      <c r="F334" s="250">
        <v>2108</v>
      </c>
      <c r="G334" s="252" t="s">
        <v>33</v>
      </c>
      <c r="H334" s="524">
        <v>677</v>
      </c>
      <c r="I334" s="525">
        <v>4</v>
      </c>
      <c r="J334" s="525">
        <v>141</v>
      </c>
      <c r="K334" s="525">
        <v>230</v>
      </c>
      <c r="L334" s="525">
        <v>4</v>
      </c>
      <c r="M334" s="525">
        <v>33</v>
      </c>
      <c r="N334" s="525">
        <v>0</v>
      </c>
      <c r="O334" s="525">
        <v>4</v>
      </c>
      <c r="P334" s="525">
        <v>6</v>
      </c>
      <c r="Q334" s="525">
        <v>0</v>
      </c>
      <c r="R334" s="525">
        <v>29</v>
      </c>
      <c r="S334" s="525">
        <v>0</v>
      </c>
      <c r="T334" s="525">
        <v>0</v>
      </c>
      <c r="U334" s="525">
        <v>1</v>
      </c>
      <c r="V334" s="525">
        <v>2</v>
      </c>
      <c r="W334" s="525"/>
      <c r="X334" s="525">
        <v>1</v>
      </c>
      <c r="Y334" s="525"/>
      <c r="Z334" s="525"/>
      <c r="AA334" s="525"/>
      <c r="AB334" s="525"/>
      <c r="AC334" s="525">
        <v>0</v>
      </c>
      <c r="AD334" s="525">
        <v>11</v>
      </c>
      <c r="AE334" s="525">
        <f t="shared" si="147"/>
        <v>466</v>
      </c>
    </row>
    <row r="335" spans="1:31" s="526" customFormat="1" ht="16.5" customHeight="1">
      <c r="A335" s="523">
        <v>188</v>
      </c>
      <c r="B335" s="524">
        <v>22</v>
      </c>
      <c r="C335" s="236">
        <v>484</v>
      </c>
      <c r="D335" s="237" t="s">
        <v>478</v>
      </c>
      <c r="E335" s="237" t="s">
        <v>487</v>
      </c>
      <c r="F335" s="250">
        <v>2108</v>
      </c>
      <c r="G335" s="252" t="s">
        <v>34</v>
      </c>
      <c r="H335" s="524">
        <v>677</v>
      </c>
      <c r="I335" s="525">
        <v>2</v>
      </c>
      <c r="J335" s="525">
        <v>157</v>
      </c>
      <c r="K335" s="525">
        <v>236</v>
      </c>
      <c r="L335" s="525">
        <v>3</v>
      </c>
      <c r="M335" s="525">
        <v>27</v>
      </c>
      <c r="N335" s="525">
        <v>1</v>
      </c>
      <c r="O335" s="525">
        <v>1</v>
      </c>
      <c r="P335" s="525">
        <v>7</v>
      </c>
      <c r="Q335" s="525">
        <v>1</v>
      </c>
      <c r="R335" s="525">
        <v>12</v>
      </c>
      <c r="S335" s="525">
        <v>0</v>
      </c>
      <c r="T335" s="525">
        <v>2</v>
      </c>
      <c r="U335" s="525">
        <v>1</v>
      </c>
      <c r="V335" s="525">
        <v>5</v>
      </c>
      <c r="W335" s="525"/>
      <c r="X335" s="525">
        <v>4</v>
      </c>
      <c r="Y335" s="525"/>
      <c r="Z335" s="525"/>
      <c r="AA335" s="525"/>
      <c r="AB335" s="525"/>
      <c r="AC335" s="525">
        <v>0</v>
      </c>
      <c r="AD335" s="525">
        <v>13</v>
      </c>
      <c r="AE335" s="525">
        <f t="shared" si="147"/>
        <v>472</v>
      </c>
    </row>
    <row r="336" spans="1:31" s="526" customFormat="1" ht="16.5" customHeight="1">
      <c r="A336" s="523">
        <v>189</v>
      </c>
      <c r="B336" s="524">
        <v>22</v>
      </c>
      <c r="C336" s="236">
        <v>484</v>
      </c>
      <c r="D336" s="237" t="s">
        <v>478</v>
      </c>
      <c r="E336" s="237" t="s">
        <v>488</v>
      </c>
      <c r="F336" s="250">
        <v>2109</v>
      </c>
      <c r="G336" s="252" t="s">
        <v>33</v>
      </c>
      <c r="H336" s="524">
        <v>557</v>
      </c>
      <c r="I336" s="525">
        <v>1</v>
      </c>
      <c r="J336" s="525">
        <v>91</v>
      </c>
      <c r="K336" s="525">
        <v>124</v>
      </c>
      <c r="L336" s="525">
        <v>2</v>
      </c>
      <c r="M336" s="525">
        <v>29</v>
      </c>
      <c r="N336" s="525">
        <v>5</v>
      </c>
      <c r="O336" s="525">
        <v>2</v>
      </c>
      <c r="P336" s="525">
        <v>3</v>
      </c>
      <c r="Q336" s="525">
        <v>4</v>
      </c>
      <c r="R336" s="525">
        <v>21</v>
      </c>
      <c r="S336" s="525">
        <v>0</v>
      </c>
      <c r="T336" s="525">
        <v>0</v>
      </c>
      <c r="U336" s="525">
        <v>1</v>
      </c>
      <c r="V336" s="525">
        <v>4</v>
      </c>
      <c r="W336" s="525"/>
      <c r="X336" s="525">
        <v>5</v>
      </c>
      <c r="Y336" s="525"/>
      <c r="Z336" s="525"/>
      <c r="AA336" s="525"/>
      <c r="AB336" s="525"/>
      <c r="AC336" s="525">
        <v>4</v>
      </c>
      <c r="AD336" s="525">
        <v>20</v>
      </c>
      <c r="AE336" s="525">
        <f t="shared" si="147"/>
        <v>316</v>
      </c>
    </row>
    <row r="337" spans="1:31" s="526" customFormat="1" ht="16.5" customHeight="1">
      <c r="A337" s="523">
        <v>190</v>
      </c>
      <c r="B337" s="524">
        <v>22</v>
      </c>
      <c r="C337" s="236">
        <v>484</v>
      </c>
      <c r="D337" s="237" t="s">
        <v>478</v>
      </c>
      <c r="E337" s="237" t="s">
        <v>488</v>
      </c>
      <c r="F337" s="250">
        <v>2109</v>
      </c>
      <c r="G337" s="252" t="s">
        <v>34</v>
      </c>
      <c r="H337" s="524">
        <v>557</v>
      </c>
      <c r="I337" s="525">
        <v>3</v>
      </c>
      <c r="J337" s="525">
        <v>83</v>
      </c>
      <c r="K337" s="525">
        <v>130</v>
      </c>
      <c r="L337" s="525">
        <v>1</v>
      </c>
      <c r="M337" s="525">
        <v>48</v>
      </c>
      <c r="N337" s="525">
        <v>4</v>
      </c>
      <c r="O337" s="525">
        <v>4</v>
      </c>
      <c r="P337" s="525">
        <v>4</v>
      </c>
      <c r="Q337" s="525">
        <v>0</v>
      </c>
      <c r="R337" s="525">
        <v>13</v>
      </c>
      <c r="S337" s="525">
        <v>0</v>
      </c>
      <c r="T337" s="525">
        <v>0</v>
      </c>
      <c r="U337" s="525">
        <v>4</v>
      </c>
      <c r="V337" s="525">
        <v>1</v>
      </c>
      <c r="W337" s="525"/>
      <c r="X337" s="525">
        <v>6</v>
      </c>
      <c r="Y337" s="525"/>
      <c r="Z337" s="525"/>
      <c r="AA337" s="525"/>
      <c r="AB337" s="525"/>
      <c r="AC337" s="525">
        <v>0</v>
      </c>
      <c r="AD337" s="525">
        <v>10</v>
      </c>
      <c r="AE337" s="525">
        <f t="shared" si="147"/>
        <v>311</v>
      </c>
    </row>
    <row r="338" spans="1:31" s="526" customFormat="1" ht="16.5" customHeight="1">
      <c r="A338" s="523">
        <v>191</v>
      </c>
      <c r="B338" s="524">
        <v>22</v>
      </c>
      <c r="C338" s="236">
        <v>484</v>
      </c>
      <c r="D338" s="237" t="s">
        <v>478</v>
      </c>
      <c r="E338" s="237" t="s">
        <v>489</v>
      </c>
      <c r="F338" s="250">
        <v>2110</v>
      </c>
      <c r="G338" s="252" t="s">
        <v>33</v>
      </c>
      <c r="H338" s="524">
        <v>734</v>
      </c>
      <c r="I338" s="525">
        <v>7</v>
      </c>
      <c r="J338" s="525">
        <v>224</v>
      </c>
      <c r="K338" s="525">
        <v>173</v>
      </c>
      <c r="L338" s="525">
        <v>3</v>
      </c>
      <c r="M338" s="525">
        <v>37</v>
      </c>
      <c r="N338" s="525">
        <v>1</v>
      </c>
      <c r="O338" s="525">
        <v>3</v>
      </c>
      <c r="P338" s="525">
        <v>8</v>
      </c>
      <c r="Q338" s="525">
        <v>4</v>
      </c>
      <c r="R338" s="525">
        <v>14</v>
      </c>
      <c r="S338" s="525">
        <v>0</v>
      </c>
      <c r="T338" s="525">
        <v>0</v>
      </c>
      <c r="U338" s="525">
        <v>2</v>
      </c>
      <c r="V338" s="525">
        <v>1</v>
      </c>
      <c r="W338" s="525"/>
      <c r="X338" s="525">
        <v>2</v>
      </c>
      <c r="Y338" s="525"/>
      <c r="Z338" s="525"/>
      <c r="AA338" s="525"/>
      <c r="AB338" s="525"/>
      <c r="AC338" s="525">
        <v>0</v>
      </c>
      <c r="AD338" s="525">
        <v>23</v>
      </c>
      <c r="AE338" s="525">
        <f t="shared" si="147"/>
        <v>502</v>
      </c>
    </row>
    <row r="339" spans="1:31" s="526" customFormat="1" ht="16.5" customHeight="1">
      <c r="A339" s="523">
        <v>192</v>
      </c>
      <c r="B339" s="524">
        <v>22</v>
      </c>
      <c r="C339" s="236">
        <v>484</v>
      </c>
      <c r="D339" s="237" t="s">
        <v>478</v>
      </c>
      <c r="E339" s="260" t="s">
        <v>490</v>
      </c>
      <c r="F339" s="250">
        <v>2110</v>
      </c>
      <c r="G339" s="251" t="s">
        <v>81</v>
      </c>
      <c r="H339" s="524">
        <v>365</v>
      </c>
      <c r="I339" s="525">
        <v>0</v>
      </c>
      <c r="J339" s="525">
        <v>51</v>
      </c>
      <c r="K339" s="525">
        <v>139</v>
      </c>
      <c r="L339" s="525">
        <v>2</v>
      </c>
      <c r="M339" s="525">
        <v>8</v>
      </c>
      <c r="N339" s="525">
        <v>8</v>
      </c>
      <c r="O339" s="525">
        <v>2</v>
      </c>
      <c r="P339" s="525">
        <v>0</v>
      </c>
      <c r="Q339" s="525">
        <v>2</v>
      </c>
      <c r="R339" s="525">
        <v>9</v>
      </c>
      <c r="S339" s="525">
        <v>0</v>
      </c>
      <c r="T339" s="525">
        <v>0</v>
      </c>
      <c r="U339" s="525">
        <v>5</v>
      </c>
      <c r="V339" s="525">
        <v>0</v>
      </c>
      <c r="W339" s="525"/>
      <c r="X339" s="525">
        <v>5</v>
      </c>
      <c r="Y339" s="525"/>
      <c r="Z339" s="525"/>
      <c r="AA339" s="525"/>
      <c r="AB339" s="525"/>
      <c r="AC339" s="525">
        <v>0</v>
      </c>
      <c r="AD339" s="525">
        <v>12</v>
      </c>
      <c r="AE339" s="525">
        <f t="shared" si="147"/>
        <v>243</v>
      </c>
    </row>
    <row r="340" spans="1:31" s="526" customFormat="1" ht="16.5" customHeight="1">
      <c r="A340" s="523">
        <v>193</v>
      </c>
      <c r="B340" s="524">
        <v>22</v>
      </c>
      <c r="C340" s="236">
        <v>484</v>
      </c>
      <c r="D340" s="237" t="s">
        <v>478</v>
      </c>
      <c r="E340" s="260" t="s">
        <v>491</v>
      </c>
      <c r="F340" s="258">
        <v>2111</v>
      </c>
      <c r="G340" s="269" t="s">
        <v>33</v>
      </c>
      <c r="H340" s="524">
        <v>544</v>
      </c>
      <c r="I340" s="525">
        <v>4</v>
      </c>
      <c r="J340" s="525">
        <v>87</v>
      </c>
      <c r="K340" s="525">
        <v>134</v>
      </c>
      <c r="L340" s="525">
        <v>3</v>
      </c>
      <c r="M340" s="525">
        <v>11</v>
      </c>
      <c r="N340" s="525">
        <v>3</v>
      </c>
      <c r="O340" s="525">
        <v>0</v>
      </c>
      <c r="P340" s="525">
        <v>5</v>
      </c>
      <c r="Q340" s="525">
        <v>3</v>
      </c>
      <c r="R340" s="525">
        <v>31</v>
      </c>
      <c r="S340" s="525">
        <v>0</v>
      </c>
      <c r="T340" s="525">
        <v>0</v>
      </c>
      <c r="U340" s="525">
        <v>0</v>
      </c>
      <c r="V340" s="525">
        <v>2</v>
      </c>
      <c r="W340" s="525"/>
      <c r="X340" s="525">
        <v>5</v>
      </c>
      <c r="Y340" s="525"/>
      <c r="Z340" s="525"/>
      <c r="AA340" s="525"/>
      <c r="AB340" s="525"/>
      <c r="AC340" s="525">
        <v>0</v>
      </c>
      <c r="AD340" s="525">
        <v>12</v>
      </c>
      <c r="AE340" s="525">
        <f t="shared" si="147"/>
        <v>300</v>
      </c>
    </row>
    <row r="341" spans="1:31" s="526" customFormat="1" ht="16.5" customHeight="1">
      <c r="A341" s="523">
        <v>194</v>
      </c>
      <c r="B341" s="524">
        <v>22</v>
      </c>
      <c r="C341" s="236">
        <v>484</v>
      </c>
      <c r="D341" s="237" t="s">
        <v>478</v>
      </c>
      <c r="E341" s="260" t="s">
        <v>491</v>
      </c>
      <c r="F341" s="258">
        <v>2111</v>
      </c>
      <c r="G341" s="269" t="s">
        <v>34</v>
      </c>
      <c r="H341" s="524">
        <v>544</v>
      </c>
      <c r="I341" s="525">
        <v>5</v>
      </c>
      <c r="J341" s="525">
        <v>111</v>
      </c>
      <c r="K341" s="525">
        <v>111</v>
      </c>
      <c r="L341" s="525">
        <v>6</v>
      </c>
      <c r="M341" s="525">
        <v>15</v>
      </c>
      <c r="N341" s="525">
        <v>2</v>
      </c>
      <c r="O341" s="525">
        <v>0</v>
      </c>
      <c r="P341" s="525">
        <v>16</v>
      </c>
      <c r="Q341" s="525">
        <v>2</v>
      </c>
      <c r="R341" s="525">
        <v>23</v>
      </c>
      <c r="S341" s="525">
        <v>0</v>
      </c>
      <c r="T341" s="525">
        <v>1</v>
      </c>
      <c r="U341" s="525">
        <v>2</v>
      </c>
      <c r="V341" s="525">
        <v>5</v>
      </c>
      <c r="W341" s="525"/>
      <c r="X341" s="525">
        <v>7</v>
      </c>
      <c r="Y341" s="525"/>
      <c r="Z341" s="525"/>
      <c r="AA341" s="525"/>
      <c r="AB341" s="525"/>
      <c r="AC341" s="525">
        <v>1</v>
      </c>
      <c r="AD341" s="525">
        <v>13</v>
      </c>
      <c r="AE341" s="525">
        <f t="shared" si="147"/>
        <v>320</v>
      </c>
    </row>
    <row r="342" spans="1:31" s="526" customFormat="1" ht="16.5" customHeight="1">
      <c r="A342" s="523">
        <v>195</v>
      </c>
      <c r="B342" s="524">
        <v>22</v>
      </c>
      <c r="C342" s="236">
        <v>484</v>
      </c>
      <c r="D342" s="237" t="s">
        <v>478</v>
      </c>
      <c r="E342" s="260" t="s">
        <v>491</v>
      </c>
      <c r="F342" s="529">
        <v>2111</v>
      </c>
      <c r="G342" s="530" t="s">
        <v>35</v>
      </c>
      <c r="H342" s="531">
        <v>543</v>
      </c>
      <c r="I342" s="532">
        <v>6</v>
      </c>
      <c r="J342" s="532">
        <v>103</v>
      </c>
      <c r="K342" s="532">
        <v>118</v>
      </c>
      <c r="L342" s="532">
        <v>3</v>
      </c>
      <c r="M342" s="532">
        <v>12</v>
      </c>
      <c r="N342" s="532">
        <v>4</v>
      </c>
      <c r="O342" s="532">
        <v>0</v>
      </c>
      <c r="P342" s="532">
        <v>9</v>
      </c>
      <c r="Q342" s="532">
        <v>3</v>
      </c>
      <c r="R342" s="532">
        <v>28</v>
      </c>
      <c r="S342" s="532">
        <v>0</v>
      </c>
      <c r="T342" s="532">
        <v>1</v>
      </c>
      <c r="U342" s="532">
        <v>2</v>
      </c>
      <c r="V342" s="532">
        <v>3</v>
      </c>
      <c r="W342" s="532"/>
      <c r="X342" s="532">
        <v>2</v>
      </c>
      <c r="Y342" s="532"/>
      <c r="Z342" s="532"/>
      <c r="AA342" s="532"/>
      <c r="AB342" s="532"/>
      <c r="AC342" s="532">
        <v>0</v>
      </c>
      <c r="AD342" s="532">
        <v>21</v>
      </c>
      <c r="AE342" s="532">
        <f t="shared" si="147"/>
        <v>315</v>
      </c>
    </row>
    <row r="343" spans="1:31" s="219" customFormat="1" ht="16.5">
      <c r="C343" s="228" t="s">
        <v>65</v>
      </c>
      <c r="D343" s="756" t="s">
        <v>66</v>
      </c>
      <c r="E343" s="756"/>
      <c r="F343" s="517"/>
      <c r="G343" s="517"/>
      <c r="H343" s="229">
        <f>SUM(H279:H342)</f>
        <v>36976</v>
      </c>
      <c r="I343" s="229">
        <f t="shared" ref="I343:AE343" si="148">SUM(I279:I342)</f>
        <v>420</v>
      </c>
      <c r="J343" s="229">
        <f t="shared" si="148"/>
        <v>6782</v>
      </c>
      <c r="K343" s="229">
        <f t="shared" si="148"/>
        <v>10553</v>
      </c>
      <c r="L343" s="229">
        <f t="shared" si="148"/>
        <v>144</v>
      </c>
      <c r="M343" s="229">
        <f t="shared" si="148"/>
        <v>878</v>
      </c>
      <c r="N343" s="229">
        <f t="shared" si="148"/>
        <v>185</v>
      </c>
      <c r="O343" s="229">
        <f t="shared" si="148"/>
        <v>107</v>
      </c>
      <c r="P343" s="229">
        <f t="shared" si="148"/>
        <v>541</v>
      </c>
      <c r="Q343" s="229">
        <f t="shared" si="148"/>
        <v>122</v>
      </c>
      <c r="R343" s="229">
        <f t="shared" si="148"/>
        <v>1138</v>
      </c>
      <c r="S343" s="229">
        <f t="shared" si="148"/>
        <v>0</v>
      </c>
      <c r="T343" s="229">
        <f t="shared" si="148"/>
        <v>29</v>
      </c>
      <c r="U343" s="229">
        <f t="shared" si="148"/>
        <v>369</v>
      </c>
      <c r="V343" s="229">
        <f t="shared" si="148"/>
        <v>142</v>
      </c>
      <c r="W343" s="229">
        <f t="shared" si="148"/>
        <v>0</v>
      </c>
      <c r="X343" s="229">
        <f t="shared" si="148"/>
        <v>286</v>
      </c>
      <c r="Y343" s="229">
        <f t="shared" si="148"/>
        <v>0</v>
      </c>
      <c r="Z343" s="229">
        <f t="shared" si="148"/>
        <v>0</v>
      </c>
      <c r="AA343" s="229">
        <f t="shared" si="148"/>
        <v>0</v>
      </c>
      <c r="AB343" s="229">
        <f t="shared" si="148"/>
        <v>0</v>
      </c>
      <c r="AC343" s="229">
        <f t="shared" si="148"/>
        <v>11</v>
      </c>
      <c r="AD343" s="229">
        <f t="shared" si="148"/>
        <v>672</v>
      </c>
      <c r="AE343" s="229">
        <f t="shared" si="148"/>
        <v>22379</v>
      </c>
    </row>
    <row r="344" spans="1:31" s="219" customFormat="1" ht="16.5">
      <c r="F344" s="230"/>
      <c r="G344" s="230"/>
      <c r="U344" s="219">
        <f>U343/2</f>
        <v>184.5</v>
      </c>
      <c r="V344" s="219">
        <f>V343/2</f>
        <v>71</v>
      </c>
    </row>
    <row r="345" spans="1:31" s="219" customFormat="1" ht="16.5">
      <c r="C345" s="228" t="s">
        <v>67</v>
      </c>
      <c r="D345" s="757" t="s">
        <v>68</v>
      </c>
      <c r="E345" s="758"/>
      <c r="F345" s="758"/>
      <c r="G345" s="759"/>
      <c r="H345" s="231" t="s">
        <v>8</v>
      </c>
      <c r="I345" s="207" t="s">
        <v>9</v>
      </c>
      <c r="J345" s="207" t="s">
        <v>10</v>
      </c>
      <c r="K345" s="207" t="s">
        <v>11</v>
      </c>
      <c r="L345" s="207" t="s">
        <v>12</v>
      </c>
      <c r="M345" s="207" t="s">
        <v>13</v>
      </c>
      <c r="N345" s="207" t="s">
        <v>14</v>
      </c>
      <c r="O345" s="207" t="s">
        <v>15</v>
      </c>
      <c r="P345" s="207" t="s">
        <v>16</v>
      </c>
      <c r="Q345" s="207" t="s">
        <v>17</v>
      </c>
      <c r="R345" s="207" t="s">
        <v>18</v>
      </c>
      <c r="S345" s="207" t="s">
        <v>19</v>
      </c>
      <c r="T345" s="207" t="s">
        <v>20</v>
      </c>
      <c r="U345" s="207" t="s">
        <v>24</v>
      </c>
      <c r="V345" s="207" t="s">
        <v>25</v>
      </c>
      <c r="W345" s="207" t="s">
        <v>26</v>
      </c>
      <c r="X345" s="207" t="s">
        <v>27</v>
      </c>
      <c r="Y345" s="207" t="s">
        <v>28</v>
      </c>
      <c r="Z345" s="207" t="s">
        <v>29</v>
      </c>
      <c r="AA345" s="207" t="s">
        <v>30</v>
      </c>
      <c r="AB345" s="207" t="s">
        <v>31</v>
      </c>
    </row>
    <row r="346" spans="1:31" s="219" customFormat="1" ht="16.5">
      <c r="D346" s="760"/>
      <c r="E346" s="761"/>
      <c r="F346" s="761"/>
      <c r="G346" s="762"/>
      <c r="H346" s="226">
        <f>H343</f>
        <v>36976</v>
      </c>
      <c r="I346" s="226">
        <f>I343+184</f>
        <v>604</v>
      </c>
      <c r="J346" s="226">
        <f>J343+71</f>
        <v>6853</v>
      </c>
      <c r="K346" s="226">
        <f>K343+185</f>
        <v>10738</v>
      </c>
      <c r="L346" s="226">
        <f>L343+71</f>
        <v>215</v>
      </c>
      <c r="M346" s="226">
        <f t="shared" ref="M346:T346" si="149">M343</f>
        <v>878</v>
      </c>
      <c r="N346" s="226">
        <f t="shared" si="149"/>
        <v>185</v>
      </c>
      <c r="O346" s="226">
        <f t="shared" si="149"/>
        <v>107</v>
      </c>
      <c r="P346" s="226">
        <f t="shared" si="149"/>
        <v>541</v>
      </c>
      <c r="Q346" s="226">
        <f t="shared" si="149"/>
        <v>122</v>
      </c>
      <c r="R346" s="226">
        <f t="shared" si="149"/>
        <v>1138</v>
      </c>
      <c r="S346" s="226">
        <f t="shared" si="149"/>
        <v>0</v>
      </c>
      <c r="T346" s="226">
        <f t="shared" si="149"/>
        <v>29</v>
      </c>
      <c r="U346" s="226">
        <f>X343</f>
        <v>286</v>
      </c>
      <c r="V346" s="226" t="s">
        <v>799</v>
      </c>
      <c r="W346" s="226" t="s">
        <v>799</v>
      </c>
      <c r="X346" s="226" t="s">
        <v>799</v>
      </c>
      <c r="Y346" s="226" t="s">
        <v>799</v>
      </c>
      <c r="Z346" s="226">
        <f>AC343</f>
        <v>11</v>
      </c>
      <c r="AA346" s="226">
        <f>AD343</f>
        <v>672</v>
      </c>
      <c r="AB346" s="226">
        <f>SUM(I346:AA346)</f>
        <v>22379</v>
      </c>
    </row>
    <row r="347" spans="1:31" s="219" customFormat="1" ht="16.5">
      <c r="F347" s="230"/>
      <c r="G347" s="230"/>
    </row>
    <row r="348" spans="1:31" s="219" customFormat="1" ht="30.75" customHeight="1">
      <c r="C348" s="228" t="s">
        <v>69</v>
      </c>
      <c r="D348" s="763" t="s">
        <v>70</v>
      </c>
      <c r="E348" s="763"/>
      <c r="F348" s="763"/>
      <c r="G348" s="763"/>
      <c r="H348" s="231" t="s">
        <v>8</v>
      </c>
      <c r="I348" s="754" t="s">
        <v>71</v>
      </c>
      <c r="J348" s="754"/>
      <c r="K348" s="754" t="s">
        <v>72</v>
      </c>
      <c r="L348" s="754"/>
      <c r="M348" s="207" t="s">
        <v>13</v>
      </c>
      <c r="N348" s="207" t="s">
        <v>14</v>
      </c>
      <c r="O348" s="207" t="s">
        <v>15</v>
      </c>
      <c r="P348" s="207" t="s">
        <v>16</v>
      </c>
      <c r="Q348" s="207" t="s">
        <v>17</v>
      </c>
      <c r="R348" s="207" t="s">
        <v>18</v>
      </c>
      <c r="S348" s="207" t="s">
        <v>19</v>
      </c>
      <c r="T348" s="207" t="s">
        <v>20</v>
      </c>
      <c r="U348" s="207" t="s">
        <v>24</v>
      </c>
      <c r="V348" s="207" t="s">
        <v>25</v>
      </c>
      <c r="W348" s="207" t="s">
        <v>26</v>
      </c>
      <c r="X348" s="207" t="s">
        <v>27</v>
      </c>
      <c r="Y348" s="207" t="s">
        <v>28</v>
      </c>
      <c r="Z348" s="207" t="s">
        <v>29</v>
      </c>
      <c r="AA348" s="207" t="s">
        <v>30</v>
      </c>
      <c r="AB348" s="207" t="s">
        <v>31</v>
      </c>
    </row>
    <row r="349" spans="1:31" s="219" customFormat="1" ht="16.5">
      <c r="D349" s="763"/>
      <c r="E349" s="763"/>
      <c r="F349" s="763"/>
      <c r="G349" s="763"/>
      <c r="H349" s="226">
        <f>H343</f>
        <v>36976</v>
      </c>
      <c r="I349" s="755">
        <f>I346+K346</f>
        <v>11342</v>
      </c>
      <c r="J349" s="755"/>
      <c r="K349" s="755">
        <f>J346+L346</f>
        <v>7068</v>
      </c>
      <c r="L349" s="755"/>
      <c r="M349" s="226">
        <f>M346</f>
        <v>878</v>
      </c>
      <c r="N349" s="226">
        <f t="shared" ref="N349:R349" si="150">N346</f>
        <v>185</v>
      </c>
      <c r="O349" s="226">
        <f t="shared" si="150"/>
        <v>107</v>
      </c>
      <c r="P349" s="226">
        <f t="shared" si="150"/>
        <v>541</v>
      </c>
      <c r="Q349" s="226">
        <f t="shared" si="150"/>
        <v>122</v>
      </c>
      <c r="R349" s="226">
        <f t="shared" si="150"/>
        <v>1138</v>
      </c>
      <c r="S349" s="226" t="s">
        <v>799</v>
      </c>
      <c r="T349" s="226">
        <f>T346</f>
        <v>29</v>
      </c>
      <c r="U349" s="226">
        <f>U346</f>
        <v>286</v>
      </c>
      <c r="V349" s="226" t="s">
        <v>799</v>
      </c>
      <c r="W349" s="226" t="s">
        <v>799</v>
      </c>
      <c r="X349" s="226" t="s">
        <v>799</v>
      </c>
      <c r="Y349" s="226" t="s">
        <v>799</v>
      </c>
      <c r="Z349" s="226">
        <f>Z346</f>
        <v>11</v>
      </c>
      <c r="AA349" s="226">
        <f>AA346</f>
        <v>672</v>
      </c>
      <c r="AB349" s="226">
        <f>SUM(I349:AA349)</f>
        <v>22379</v>
      </c>
    </row>
    <row r="350" spans="1:31" s="283" customFormat="1"/>
    <row r="351" spans="1:31" s="283" customFormat="1"/>
    <row r="352" spans="1:31" s="283" customFormat="1"/>
    <row r="353" spans="1:31" s="286" customFormat="1" ht="16.5">
      <c r="A353" s="291" t="s">
        <v>1</v>
      </c>
      <c r="B353" s="285" t="s">
        <v>2</v>
      </c>
      <c r="C353" s="292" t="s">
        <v>3</v>
      </c>
      <c r="D353" s="291" t="s">
        <v>4</v>
      </c>
      <c r="E353" s="291" t="s">
        <v>5</v>
      </c>
      <c r="F353" s="284" t="s">
        <v>6</v>
      </c>
      <c r="G353" s="284" t="s">
        <v>7</v>
      </c>
      <c r="H353" s="284" t="s">
        <v>8</v>
      </c>
      <c r="I353" s="293" t="s">
        <v>9</v>
      </c>
      <c r="J353" s="293" t="s">
        <v>10</v>
      </c>
      <c r="K353" s="293" t="s">
        <v>11</v>
      </c>
      <c r="L353" s="293" t="s">
        <v>12</v>
      </c>
      <c r="M353" s="293" t="s">
        <v>13</v>
      </c>
      <c r="N353" s="293" t="s">
        <v>14</v>
      </c>
      <c r="O353" s="293" t="s">
        <v>15</v>
      </c>
      <c r="P353" s="293" t="s">
        <v>16</v>
      </c>
      <c r="Q353" s="293" t="s">
        <v>17</v>
      </c>
      <c r="R353" s="293" t="s">
        <v>18</v>
      </c>
      <c r="S353" s="293" t="s">
        <v>19</v>
      </c>
      <c r="T353" s="293" t="s">
        <v>20</v>
      </c>
      <c r="U353" s="295" t="s">
        <v>21</v>
      </c>
      <c r="V353" s="295" t="s">
        <v>22</v>
      </c>
      <c r="W353" s="295" t="s">
        <v>23</v>
      </c>
      <c r="X353" s="293" t="s">
        <v>24</v>
      </c>
      <c r="Y353" s="293" t="s">
        <v>25</v>
      </c>
      <c r="Z353" s="293" t="s">
        <v>26</v>
      </c>
      <c r="AA353" s="293" t="s">
        <v>27</v>
      </c>
      <c r="AB353" s="293" t="s">
        <v>28</v>
      </c>
      <c r="AC353" s="293" t="s">
        <v>29</v>
      </c>
      <c r="AD353" s="293" t="s">
        <v>30</v>
      </c>
      <c r="AE353" s="293" t="s">
        <v>31</v>
      </c>
    </row>
    <row r="354" spans="1:31" s="210" customFormat="1" ht="16.5" customHeight="1">
      <c r="A354" s="211">
        <v>196</v>
      </c>
      <c r="B354" s="212">
        <v>22</v>
      </c>
      <c r="C354" s="236">
        <v>487</v>
      </c>
      <c r="D354" s="237" t="s">
        <v>492</v>
      </c>
      <c r="E354" s="237" t="s">
        <v>492</v>
      </c>
      <c r="F354" s="250">
        <v>2123</v>
      </c>
      <c r="G354" s="251" t="s">
        <v>33</v>
      </c>
      <c r="H354" s="212">
        <v>554</v>
      </c>
      <c r="I354" s="216">
        <v>2</v>
      </c>
      <c r="J354" s="216">
        <v>79</v>
      </c>
      <c r="K354" s="216">
        <v>23</v>
      </c>
      <c r="L354" s="216">
        <v>3</v>
      </c>
      <c r="M354" s="216">
        <v>214</v>
      </c>
      <c r="N354" s="216"/>
      <c r="O354" s="216"/>
      <c r="P354" s="216"/>
      <c r="Q354" s="216"/>
      <c r="R354" s="216">
        <v>64</v>
      </c>
      <c r="S354" s="216"/>
      <c r="T354" s="216"/>
      <c r="U354" s="218">
        <v>1</v>
      </c>
      <c r="V354" s="218">
        <v>3</v>
      </c>
      <c r="W354" s="218"/>
      <c r="X354" s="216"/>
      <c r="Y354" s="216"/>
      <c r="Z354" s="216"/>
      <c r="AA354" s="216"/>
      <c r="AB354" s="216"/>
      <c r="AC354" s="216">
        <v>0</v>
      </c>
      <c r="AD354" s="216">
        <v>13</v>
      </c>
      <c r="AE354" s="216">
        <f t="shared" ref="AE354:AE371" si="151">SUM(I354:AD354)</f>
        <v>402</v>
      </c>
    </row>
    <row r="355" spans="1:31" s="210" customFormat="1" ht="16.5" customHeight="1">
      <c r="A355" s="211">
        <v>197</v>
      </c>
      <c r="B355" s="212">
        <v>22</v>
      </c>
      <c r="C355" s="236">
        <v>487</v>
      </c>
      <c r="D355" s="237" t="s">
        <v>492</v>
      </c>
      <c r="E355" s="237" t="s">
        <v>492</v>
      </c>
      <c r="F355" s="250">
        <v>2123</v>
      </c>
      <c r="G355" s="251" t="s">
        <v>34</v>
      </c>
      <c r="H355" s="212">
        <v>554</v>
      </c>
      <c r="I355" s="216">
        <v>4</v>
      </c>
      <c r="J355" s="216">
        <v>107</v>
      </c>
      <c r="K355" s="216">
        <v>30</v>
      </c>
      <c r="L355" s="216">
        <v>8</v>
      </c>
      <c r="M355" s="216">
        <v>190</v>
      </c>
      <c r="N355" s="216"/>
      <c r="O355" s="216"/>
      <c r="P355" s="216"/>
      <c r="Q355" s="216"/>
      <c r="R355" s="216">
        <v>50</v>
      </c>
      <c r="S355" s="216"/>
      <c r="T355" s="216"/>
      <c r="U355" s="218">
        <v>2</v>
      </c>
      <c r="V355" s="218">
        <v>4</v>
      </c>
      <c r="W355" s="218"/>
      <c r="X355" s="216"/>
      <c r="Y355" s="216"/>
      <c r="Z355" s="216"/>
      <c r="AA355" s="216"/>
      <c r="AB355" s="216"/>
      <c r="AC355" s="216">
        <v>0</v>
      </c>
      <c r="AD355" s="216">
        <v>11</v>
      </c>
      <c r="AE355" s="216">
        <f t="shared" si="151"/>
        <v>406</v>
      </c>
    </row>
    <row r="356" spans="1:31" s="210" customFormat="1" ht="16.5" customHeight="1">
      <c r="A356" s="211">
        <v>198</v>
      </c>
      <c r="B356" s="212">
        <v>22</v>
      </c>
      <c r="C356" s="236">
        <v>487</v>
      </c>
      <c r="D356" s="237" t="s">
        <v>492</v>
      </c>
      <c r="E356" s="237" t="s">
        <v>493</v>
      </c>
      <c r="F356" s="256">
        <v>2124</v>
      </c>
      <c r="G356" s="252" t="s">
        <v>33</v>
      </c>
      <c r="H356" s="212">
        <v>462</v>
      </c>
      <c r="I356" s="216">
        <v>2</v>
      </c>
      <c r="J356" s="216">
        <v>163</v>
      </c>
      <c r="K356" s="216">
        <v>15</v>
      </c>
      <c r="L356" s="216">
        <v>2</v>
      </c>
      <c r="M356" s="216">
        <v>88</v>
      </c>
      <c r="N356" s="216"/>
      <c r="O356" s="216"/>
      <c r="P356" s="216"/>
      <c r="Q356" s="216"/>
      <c r="R356" s="216">
        <v>18</v>
      </c>
      <c r="S356" s="216"/>
      <c r="T356" s="216"/>
      <c r="U356" s="218">
        <v>1</v>
      </c>
      <c r="V356" s="218">
        <v>2</v>
      </c>
      <c r="W356" s="218"/>
      <c r="X356" s="216"/>
      <c r="Y356" s="216"/>
      <c r="Z356" s="216"/>
      <c r="AA356" s="216"/>
      <c r="AB356" s="216"/>
      <c r="AC356" s="216">
        <v>0</v>
      </c>
      <c r="AD356" s="216">
        <v>15</v>
      </c>
      <c r="AE356" s="216">
        <f t="shared" si="151"/>
        <v>306</v>
      </c>
    </row>
    <row r="357" spans="1:31" s="210" customFormat="1" ht="16.5" customHeight="1">
      <c r="A357" s="211">
        <v>199</v>
      </c>
      <c r="B357" s="212">
        <v>22</v>
      </c>
      <c r="C357" s="236">
        <v>487</v>
      </c>
      <c r="D357" s="237" t="s">
        <v>492</v>
      </c>
      <c r="E357" s="237" t="s">
        <v>493</v>
      </c>
      <c r="F357" s="256">
        <v>2124</v>
      </c>
      <c r="G357" s="251" t="s">
        <v>34</v>
      </c>
      <c r="H357" s="212">
        <v>462</v>
      </c>
      <c r="I357" s="216">
        <v>2</v>
      </c>
      <c r="J357" s="216">
        <v>170</v>
      </c>
      <c r="K357" s="216">
        <v>13</v>
      </c>
      <c r="L357" s="216">
        <v>5</v>
      </c>
      <c r="M357" s="216">
        <v>95</v>
      </c>
      <c r="N357" s="216"/>
      <c r="O357" s="216"/>
      <c r="P357" s="216"/>
      <c r="Q357" s="216"/>
      <c r="R357" s="216">
        <v>21</v>
      </c>
      <c r="S357" s="216"/>
      <c r="T357" s="216"/>
      <c r="U357" s="218">
        <v>1</v>
      </c>
      <c r="V357" s="218">
        <v>4</v>
      </c>
      <c r="W357" s="218"/>
      <c r="X357" s="216"/>
      <c r="Y357" s="216"/>
      <c r="Z357" s="216"/>
      <c r="AA357" s="216"/>
      <c r="AB357" s="216"/>
      <c r="AC357" s="216">
        <v>0</v>
      </c>
      <c r="AD357" s="216">
        <v>11</v>
      </c>
      <c r="AE357" s="216">
        <f t="shared" si="151"/>
        <v>322</v>
      </c>
    </row>
    <row r="358" spans="1:31" s="210" customFormat="1" ht="16.5" customHeight="1">
      <c r="A358" s="211">
        <v>200</v>
      </c>
      <c r="B358" s="212">
        <v>22</v>
      </c>
      <c r="C358" s="236">
        <v>487</v>
      </c>
      <c r="D358" s="237" t="s">
        <v>492</v>
      </c>
      <c r="E358" s="237" t="s">
        <v>494</v>
      </c>
      <c r="F358" s="256">
        <v>2124</v>
      </c>
      <c r="G358" s="251" t="s">
        <v>81</v>
      </c>
      <c r="H358" s="212">
        <v>158</v>
      </c>
      <c r="I358" s="216">
        <v>3</v>
      </c>
      <c r="J358" s="216">
        <v>58</v>
      </c>
      <c r="K358" s="216">
        <v>5</v>
      </c>
      <c r="L358" s="216">
        <v>1</v>
      </c>
      <c r="M358" s="216">
        <v>30</v>
      </c>
      <c r="N358" s="216"/>
      <c r="O358" s="216"/>
      <c r="P358" s="216"/>
      <c r="Q358" s="216"/>
      <c r="R358" s="216">
        <v>15</v>
      </c>
      <c r="S358" s="216"/>
      <c r="T358" s="216"/>
      <c r="U358" s="218">
        <v>0</v>
      </c>
      <c r="V358" s="218">
        <v>1</v>
      </c>
      <c r="W358" s="218"/>
      <c r="X358" s="216"/>
      <c r="Y358" s="216"/>
      <c r="Z358" s="216"/>
      <c r="AA358" s="216"/>
      <c r="AB358" s="216"/>
      <c r="AC358" s="216">
        <v>0</v>
      </c>
      <c r="AD358" s="216">
        <v>10</v>
      </c>
      <c r="AE358" s="216">
        <f t="shared" si="151"/>
        <v>123</v>
      </c>
    </row>
    <row r="359" spans="1:31" s="219" customFormat="1" ht="16.5">
      <c r="C359" s="228" t="s">
        <v>65</v>
      </c>
      <c r="D359" s="756" t="s">
        <v>66</v>
      </c>
      <c r="E359" s="756"/>
      <c r="F359" s="317"/>
      <c r="G359" s="317"/>
      <c r="H359" s="229">
        <f>SUM(H354:H358)</f>
        <v>2190</v>
      </c>
      <c r="I359" s="229">
        <f t="shared" ref="I359:AE359" si="152">SUM(I354:I358)</f>
        <v>13</v>
      </c>
      <c r="J359" s="229">
        <f t="shared" si="152"/>
        <v>577</v>
      </c>
      <c r="K359" s="229">
        <f t="shared" si="152"/>
        <v>86</v>
      </c>
      <c r="L359" s="229">
        <f t="shared" si="152"/>
        <v>19</v>
      </c>
      <c r="M359" s="229">
        <f t="shared" si="152"/>
        <v>617</v>
      </c>
      <c r="N359" s="229">
        <f t="shared" si="152"/>
        <v>0</v>
      </c>
      <c r="O359" s="229">
        <f t="shared" si="152"/>
        <v>0</v>
      </c>
      <c r="P359" s="229">
        <f t="shared" si="152"/>
        <v>0</v>
      </c>
      <c r="Q359" s="229">
        <f t="shared" si="152"/>
        <v>0</v>
      </c>
      <c r="R359" s="229">
        <f t="shared" si="152"/>
        <v>168</v>
      </c>
      <c r="S359" s="229">
        <f t="shared" si="152"/>
        <v>0</v>
      </c>
      <c r="T359" s="229">
        <f t="shared" si="152"/>
        <v>0</v>
      </c>
      <c r="U359" s="229">
        <f t="shared" si="152"/>
        <v>5</v>
      </c>
      <c r="V359" s="229">
        <f t="shared" si="152"/>
        <v>14</v>
      </c>
      <c r="W359" s="229">
        <f t="shared" si="152"/>
        <v>0</v>
      </c>
      <c r="X359" s="229">
        <f t="shared" si="152"/>
        <v>0</v>
      </c>
      <c r="Y359" s="229">
        <f t="shared" si="152"/>
        <v>0</v>
      </c>
      <c r="Z359" s="229">
        <f t="shared" si="152"/>
        <v>0</v>
      </c>
      <c r="AA359" s="229">
        <f t="shared" si="152"/>
        <v>0</v>
      </c>
      <c r="AB359" s="229">
        <f t="shared" si="152"/>
        <v>0</v>
      </c>
      <c r="AC359" s="229">
        <f t="shared" si="152"/>
        <v>0</v>
      </c>
      <c r="AD359" s="229">
        <f t="shared" si="152"/>
        <v>60</v>
      </c>
      <c r="AE359" s="229">
        <f t="shared" si="152"/>
        <v>1559</v>
      </c>
    </row>
    <row r="360" spans="1:31" s="219" customFormat="1" ht="16.5">
      <c r="F360" s="230"/>
      <c r="G360" s="230"/>
      <c r="U360" s="219">
        <f>U359/2</f>
        <v>2.5</v>
      </c>
      <c r="V360" s="219">
        <f>V359/2</f>
        <v>7</v>
      </c>
    </row>
    <row r="361" spans="1:31" s="219" customFormat="1" ht="16.5">
      <c r="C361" s="228" t="s">
        <v>67</v>
      </c>
      <c r="D361" s="757" t="s">
        <v>68</v>
      </c>
      <c r="E361" s="758"/>
      <c r="F361" s="758"/>
      <c r="G361" s="759"/>
      <c r="H361" s="231" t="s">
        <v>8</v>
      </c>
      <c r="I361" s="207" t="s">
        <v>9</v>
      </c>
      <c r="J361" s="207" t="s">
        <v>10</v>
      </c>
      <c r="K361" s="207" t="s">
        <v>11</v>
      </c>
      <c r="L361" s="207" t="s">
        <v>12</v>
      </c>
      <c r="M361" s="207" t="s">
        <v>13</v>
      </c>
      <c r="N361" s="207" t="s">
        <v>14</v>
      </c>
      <c r="O361" s="207" t="s">
        <v>15</v>
      </c>
      <c r="P361" s="207" t="s">
        <v>16</v>
      </c>
      <c r="Q361" s="207" t="s">
        <v>17</v>
      </c>
      <c r="R361" s="207" t="s">
        <v>18</v>
      </c>
      <c r="S361" s="207" t="s">
        <v>19</v>
      </c>
      <c r="T361" s="207" t="s">
        <v>20</v>
      </c>
      <c r="U361" s="207" t="s">
        <v>24</v>
      </c>
      <c r="V361" s="207" t="s">
        <v>25</v>
      </c>
      <c r="W361" s="207" t="s">
        <v>26</v>
      </c>
      <c r="X361" s="207" t="s">
        <v>27</v>
      </c>
      <c r="Y361" s="207" t="s">
        <v>28</v>
      </c>
      <c r="Z361" s="207" t="s">
        <v>29</v>
      </c>
      <c r="AA361" s="207" t="s">
        <v>30</v>
      </c>
      <c r="AB361" s="207" t="s">
        <v>31</v>
      </c>
    </row>
    <row r="362" spans="1:31" s="219" customFormat="1" ht="16.5">
      <c r="D362" s="760"/>
      <c r="E362" s="761"/>
      <c r="F362" s="761"/>
      <c r="G362" s="762"/>
      <c r="H362" s="226">
        <f>H359</f>
        <v>2190</v>
      </c>
      <c r="I362" s="226">
        <f>I359+2</f>
        <v>15</v>
      </c>
      <c r="J362" s="226">
        <f>J359+7</f>
        <v>584</v>
      </c>
      <c r="K362" s="226">
        <f>K359+3</f>
        <v>89</v>
      </c>
      <c r="L362" s="226">
        <f>L359+7</f>
        <v>26</v>
      </c>
      <c r="M362" s="226">
        <f t="shared" ref="M362:T362" si="153">M359</f>
        <v>617</v>
      </c>
      <c r="N362" s="226">
        <f t="shared" si="153"/>
        <v>0</v>
      </c>
      <c r="O362" s="226">
        <f t="shared" si="153"/>
        <v>0</v>
      </c>
      <c r="P362" s="226">
        <f t="shared" si="153"/>
        <v>0</v>
      </c>
      <c r="Q362" s="226">
        <f t="shared" si="153"/>
        <v>0</v>
      </c>
      <c r="R362" s="226">
        <f t="shared" si="153"/>
        <v>168</v>
      </c>
      <c r="S362" s="226">
        <f t="shared" si="153"/>
        <v>0</v>
      </c>
      <c r="T362" s="226">
        <f t="shared" si="153"/>
        <v>0</v>
      </c>
      <c r="U362" s="226">
        <f>X359</f>
        <v>0</v>
      </c>
      <c r="V362" s="226">
        <f t="shared" ref="V362" si="154">Y359</f>
        <v>0</v>
      </c>
      <c r="W362" s="226">
        <f t="shared" ref="W362" si="155">Z359</f>
        <v>0</v>
      </c>
      <c r="X362" s="226">
        <f t="shared" ref="X362" si="156">AA359</f>
        <v>0</v>
      </c>
      <c r="Y362" s="226">
        <f t="shared" ref="Y362" si="157">AB359</f>
        <v>0</v>
      </c>
      <c r="Z362" s="226">
        <f>AC359</f>
        <v>0</v>
      </c>
      <c r="AA362" s="226">
        <f>AD359</f>
        <v>60</v>
      </c>
      <c r="AB362" s="226">
        <f>SUM(I362:AA362)</f>
        <v>1559</v>
      </c>
    </row>
    <row r="363" spans="1:31" s="219" customFormat="1" ht="16.5">
      <c r="F363" s="230"/>
      <c r="G363" s="230"/>
    </row>
    <row r="364" spans="1:31" s="219" customFormat="1" ht="30.75" customHeight="1">
      <c r="C364" s="228" t="s">
        <v>69</v>
      </c>
      <c r="D364" s="763" t="s">
        <v>70</v>
      </c>
      <c r="E364" s="763"/>
      <c r="F364" s="763"/>
      <c r="G364" s="763"/>
      <c r="H364" s="231" t="s">
        <v>8</v>
      </c>
      <c r="I364" s="754" t="s">
        <v>71</v>
      </c>
      <c r="J364" s="754"/>
      <c r="K364" s="754" t="s">
        <v>72</v>
      </c>
      <c r="L364" s="754"/>
      <c r="M364" s="207" t="s">
        <v>13</v>
      </c>
      <c r="N364" s="207" t="s">
        <v>14</v>
      </c>
      <c r="O364" s="207" t="s">
        <v>15</v>
      </c>
      <c r="P364" s="207" t="s">
        <v>16</v>
      </c>
      <c r="Q364" s="207" t="s">
        <v>17</v>
      </c>
      <c r="R364" s="207" t="s">
        <v>18</v>
      </c>
      <c r="S364" s="207" t="s">
        <v>19</v>
      </c>
      <c r="T364" s="207" t="s">
        <v>20</v>
      </c>
      <c r="U364" s="207" t="s">
        <v>24</v>
      </c>
      <c r="V364" s="207" t="s">
        <v>25</v>
      </c>
      <c r="W364" s="207" t="s">
        <v>26</v>
      </c>
      <c r="X364" s="207" t="s">
        <v>27</v>
      </c>
      <c r="Y364" s="207" t="s">
        <v>28</v>
      </c>
      <c r="Z364" s="207" t="s">
        <v>29</v>
      </c>
      <c r="AA364" s="207" t="s">
        <v>30</v>
      </c>
      <c r="AB364" s="207" t="s">
        <v>31</v>
      </c>
    </row>
    <row r="365" spans="1:31" s="219" customFormat="1" ht="16.5">
      <c r="D365" s="763"/>
      <c r="E365" s="763"/>
      <c r="F365" s="763"/>
      <c r="G365" s="763"/>
      <c r="H365" s="226">
        <f>H359</f>
        <v>2190</v>
      </c>
      <c r="I365" s="755">
        <f>I362+K362</f>
        <v>104</v>
      </c>
      <c r="J365" s="755"/>
      <c r="K365" s="755">
        <f>J362+L362</f>
        <v>610</v>
      </c>
      <c r="L365" s="755"/>
      <c r="M365" s="226">
        <f>M362</f>
        <v>617</v>
      </c>
      <c r="N365" s="226" t="s">
        <v>799</v>
      </c>
      <c r="O365" s="226" t="s">
        <v>799</v>
      </c>
      <c r="P365" s="226" t="s">
        <v>799</v>
      </c>
      <c r="Q365" s="226" t="s">
        <v>799</v>
      </c>
      <c r="R365" s="226">
        <f t="shared" ref="R365" si="158">R362</f>
        <v>168</v>
      </c>
      <c r="S365" s="226" t="s">
        <v>799</v>
      </c>
      <c r="T365" s="226" t="s">
        <v>799</v>
      </c>
      <c r="U365" s="226" t="s">
        <v>799</v>
      </c>
      <c r="V365" s="226" t="s">
        <v>799</v>
      </c>
      <c r="W365" s="226" t="s">
        <v>799</v>
      </c>
      <c r="X365" s="226" t="s">
        <v>799</v>
      </c>
      <c r="Y365" s="226" t="s">
        <v>799</v>
      </c>
      <c r="Z365" s="226">
        <f>Z362</f>
        <v>0</v>
      </c>
      <c r="AA365" s="226">
        <f>AA362</f>
        <v>60</v>
      </c>
      <c r="AB365" s="226">
        <f>SUM(I365:AA365)</f>
        <v>1559</v>
      </c>
    </row>
    <row r="366" spans="1:31" s="283" customFormat="1"/>
    <row r="367" spans="1:31" s="283" customFormat="1">
      <c r="A367" s="291"/>
      <c r="B367" s="291"/>
      <c r="C367" s="291"/>
      <c r="D367" s="291"/>
      <c r="E367" s="291"/>
      <c r="F367" s="291"/>
      <c r="G367" s="291"/>
      <c r="H367" s="291"/>
    </row>
    <row r="368" spans="1:31" s="210" customFormat="1" ht="16.5" customHeight="1">
      <c r="A368" s="211">
        <v>201</v>
      </c>
      <c r="B368" s="212">
        <v>22</v>
      </c>
      <c r="C368" s="236">
        <v>506</v>
      </c>
      <c r="D368" s="237" t="s">
        <v>495</v>
      </c>
      <c r="E368" s="237" t="s">
        <v>495</v>
      </c>
      <c r="F368" s="256">
        <v>2173</v>
      </c>
      <c r="G368" s="252" t="s">
        <v>33</v>
      </c>
      <c r="H368" s="212">
        <v>610</v>
      </c>
      <c r="I368" s="216">
        <v>11</v>
      </c>
      <c r="J368" s="216">
        <v>136</v>
      </c>
      <c r="K368" s="216">
        <v>212</v>
      </c>
      <c r="L368" s="216">
        <v>2</v>
      </c>
      <c r="M368" s="216">
        <v>49</v>
      </c>
      <c r="N368" s="216"/>
      <c r="O368" s="216"/>
      <c r="P368" s="216"/>
      <c r="Q368" s="216">
        <v>0</v>
      </c>
      <c r="R368" s="216">
        <v>15</v>
      </c>
      <c r="S368" s="216"/>
      <c r="T368" s="216"/>
      <c r="U368" s="218">
        <v>9</v>
      </c>
      <c r="V368" s="218">
        <v>1</v>
      </c>
      <c r="W368" s="218"/>
      <c r="X368" s="216"/>
      <c r="Y368" s="216"/>
      <c r="Z368" s="216"/>
      <c r="AA368" s="216"/>
      <c r="AB368" s="216"/>
      <c r="AC368" s="216">
        <v>0</v>
      </c>
      <c r="AD368" s="216">
        <v>8</v>
      </c>
      <c r="AE368" s="216">
        <f t="shared" si="151"/>
        <v>443</v>
      </c>
    </row>
    <row r="369" spans="1:31" s="210" customFormat="1" ht="16.5" customHeight="1">
      <c r="A369" s="211">
        <v>202</v>
      </c>
      <c r="B369" s="212">
        <v>22</v>
      </c>
      <c r="C369" s="236">
        <v>506</v>
      </c>
      <c r="D369" s="242" t="s">
        <v>495</v>
      </c>
      <c r="E369" s="242" t="s">
        <v>495</v>
      </c>
      <c r="F369" s="270">
        <v>2173</v>
      </c>
      <c r="G369" s="254" t="s">
        <v>34</v>
      </c>
      <c r="H369" s="212">
        <v>610</v>
      </c>
      <c r="I369" s="216">
        <v>18</v>
      </c>
      <c r="J369" s="216">
        <v>116</v>
      </c>
      <c r="K369" s="216">
        <v>250</v>
      </c>
      <c r="L369" s="216">
        <v>0</v>
      </c>
      <c r="M369" s="216">
        <v>27</v>
      </c>
      <c r="N369" s="216"/>
      <c r="O369" s="216"/>
      <c r="P369" s="216"/>
      <c r="Q369" s="216">
        <v>0</v>
      </c>
      <c r="R369" s="216">
        <v>6</v>
      </c>
      <c r="S369" s="216"/>
      <c r="T369" s="216"/>
      <c r="U369" s="218">
        <v>5</v>
      </c>
      <c r="V369" s="218">
        <v>5</v>
      </c>
      <c r="W369" s="218"/>
      <c r="X369" s="216"/>
      <c r="Y369" s="216"/>
      <c r="Z369" s="216"/>
      <c r="AA369" s="216"/>
      <c r="AB369" s="216"/>
      <c r="AC369" s="216">
        <v>0</v>
      </c>
      <c r="AD369" s="216">
        <v>10</v>
      </c>
      <c r="AE369" s="216">
        <f t="shared" si="151"/>
        <v>437</v>
      </c>
    </row>
    <row r="370" spans="1:31" s="210" customFormat="1" ht="16.5" customHeight="1">
      <c r="A370" s="211">
        <v>203</v>
      </c>
      <c r="B370" s="212">
        <v>22</v>
      </c>
      <c r="C370" s="236">
        <v>506</v>
      </c>
      <c r="D370" s="237" t="s">
        <v>495</v>
      </c>
      <c r="E370" s="237" t="s">
        <v>495</v>
      </c>
      <c r="F370" s="250">
        <v>2174</v>
      </c>
      <c r="G370" s="252" t="s">
        <v>33</v>
      </c>
      <c r="H370" s="212">
        <v>527</v>
      </c>
      <c r="I370" s="216">
        <v>18</v>
      </c>
      <c r="J370" s="216">
        <v>112</v>
      </c>
      <c r="K370" s="216">
        <v>169</v>
      </c>
      <c r="L370" s="216">
        <v>0</v>
      </c>
      <c r="M370" s="216">
        <v>20</v>
      </c>
      <c r="N370" s="216"/>
      <c r="O370" s="216"/>
      <c r="P370" s="216"/>
      <c r="Q370" s="216">
        <v>4</v>
      </c>
      <c r="R370" s="216">
        <v>20</v>
      </c>
      <c r="S370" s="216"/>
      <c r="T370" s="216"/>
      <c r="U370" s="218">
        <v>15</v>
      </c>
      <c r="V370" s="218">
        <v>5</v>
      </c>
      <c r="W370" s="218"/>
      <c r="X370" s="216"/>
      <c r="Y370" s="216"/>
      <c r="Z370" s="216"/>
      <c r="AA370" s="216"/>
      <c r="AB370" s="216"/>
      <c r="AC370" s="216">
        <v>0</v>
      </c>
      <c r="AD370" s="216">
        <v>8</v>
      </c>
      <c r="AE370" s="216">
        <f t="shared" si="151"/>
        <v>371</v>
      </c>
    </row>
    <row r="371" spans="1:31" s="210" customFormat="1" ht="16.5" customHeight="1">
      <c r="A371" s="211">
        <v>204</v>
      </c>
      <c r="B371" s="212">
        <v>22</v>
      </c>
      <c r="C371" s="236">
        <v>506</v>
      </c>
      <c r="D371" s="237" t="s">
        <v>495</v>
      </c>
      <c r="E371" s="237" t="s">
        <v>495</v>
      </c>
      <c r="F371" s="258">
        <v>2174</v>
      </c>
      <c r="G371" s="269" t="s">
        <v>34</v>
      </c>
      <c r="H371" s="212">
        <v>527</v>
      </c>
      <c r="I371" s="216">
        <v>17</v>
      </c>
      <c r="J371" s="216">
        <v>119</v>
      </c>
      <c r="K371" s="216">
        <v>168</v>
      </c>
      <c r="L371" s="216">
        <v>2</v>
      </c>
      <c r="M371" s="216">
        <v>20</v>
      </c>
      <c r="N371" s="216"/>
      <c r="O371" s="216"/>
      <c r="P371" s="216"/>
      <c r="Q371" s="216">
        <v>0</v>
      </c>
      <c r="R371" s="216">
        <v>10</v>
      </c>
      <c r="S371" s="216"/>
      <c r="T371" s="216"/>
      <c r="U371" s="218">
        <v>12</v>
      </c>
      <c r="V371" s="218">
        <v>6</v>
      </c>
      <c r="W371" s="218"/>
      <c r="X371" s="216"/>
      <c r="Y371" s="216"/>
      <c r="Z371" s="216"/>
      <c r="AA371" s="216"/>
      <c r="AB371" s="216"/>
      <c r="AC371" s="216">
        <v>0</v>
      </c>
      <c r="AD371" s="216">
        <v>10</v>
      </c>
      <c r="AE371" s="216">
        <f t="shared" si="151"/>
        <v>364</v>
      </c>
    </row>
    <row r="372" spans="1:31" s="219" customFormat="1" ht="16.5">
      <c r="C372" s="228" t="s">
        <v>65</v>
      </c>
      <c r="D372" s="756" t="s">
        <v>66</v>
      </c>
      <c r="E372" s="756"/>
      <c r="F372" s="317"/>
      <c r="G372" s="317"/>
      <c r="H372" s="229">
        <f>SUM(H368:H371)</f>
        <v>2274</v>
      </c>
      <c r="I372" s="229">
        <f t="shared" ref="I372:AE372" si="159">SUM(I368:I371)</f>
        <v>64</v>
      </c>
      <c r="J372" s="229">
        <f t="shared" si="159"/>
        <v>483</v>
      </c>
      <c r="K372" s="229">
        <f t="shared" si="159"/>
        <v>799</v>
      </c>
      <c r="L372" s="229">
        <f t="shared" si="159"/>
        <v>4</v>
      </c>
      <c r="M372" s="229">
        <f t="shared" si="159"/>
        <v>116</v>
      </c>
      <c r="N372" s="229">
        <f t="shared" si="159"/>
        <v>0</v>
      </c>
      <c r="O372" s="229">
        <f t="shared" si="159"/>
        <v>0</v>
      </c>
      <c r="P372" s="229">
        <f t="shared" si="159"/>
        <v>0</v>
      </c>
      <c r="Q372" s="229">
        <f t="shared" si="159"/>
        <v>4</v>
      </c>
      <c r="R372" s="229">
        <f t="shared" si="159"/>
        <v>51</v>
      </c>
      <c r="S372" s="229">
        <f t="shared" si="159"/>
        <v>0</v>
      </c>
      <c r="T372" s="229">
        <f t="shared" si="159"/>
        <v>0</v>
      </c>
      <c r="U372" s="229">
        <f t="shared" si="159"/>
        <v>41</v>
      </c>
      <c r="V372" s="229">
        <f t="shared" si="159"/>
        <v>17</v>
      </c>
      <c r="W372" s="229">
        <f t="shared" si="159"/>
        <v>0</v>
      </c>
      <c r="X372" s="229">
        <f t="shared" si="159"/>
        <v>0</v>
      </c>
      <c r="Y372" s="229">
        <f t="shared" si="159"/>
        <v>0</v>
      </c>
      <c r="Z372" s="229">
        <f t="shared" si="159"/>
        <v>0</v>
      </c>
      <c r="AA372" s="229">
        <f t="shared" si="159"/>
        <v>0</v>
      </c>
      <c r="AB372" s="229">
        <f t="shared" si="159"/>
        <v>0</v>
      </c>
      <c r="AC372" s="229">
        <f t="shared" si="159"/>
        <v>0</v>
      </c>
      <c r="AD372" s="229">
        <f t="shared" si="159"/>
        <v>36</v>
      </c>
      <c r="AE372" s="229">
        <f t="shared" si="159"/>
        <v>1615</v>
      </c>
    </row>
    <row r="373" spans="1:31" s="219" customFormat="1" ht="16.5">
      <c r="F373" s="230"/>
      <c r="G373" s="230"/>
      <c r="U373" s="219">
        <f>U372/2</f>
        <v>20.5</v>
      </c>
      <c r="V373" s="219">
        <f>V372/2</f>
        <v>8.5</v>
      </c>
    </row>
    <row r="374" spans="1:31" s="219" customFormat="1" ht="16.5">
      <c r="C374" s="228" t="s">
        <v>67</v>
      </c>
      <c r="D374" s="757" t="s">
        <v>68</v>
      </c>
      <c r="E374" s="758"/>
      <c r="F374" s="758"/>
      <c r="G374" s="759"/>
      <c r="H374" s="231" t="s">
        <v>8</v>
      </c>
      <c r="I374" s="207" t="s">
        <v>9</v>
      </c>
      <c r="J374" s="207" t="s">
        <v>10</v>
      </c>
      <c r="K374" s="207" t="s">
        <v>11</v>
      </c>
      <c r="L374" s="207" t="s">
        <v>12</v>
      </c>
      <c r="M374" s="207" t="s">
        <v>13</v>
      </c>
      <c r="N374" s="207" t="s">
        <v>14</v>
      </c>
      <c r="O374" s="207" t="s">
        <v>15</v>
      </c>
      <c r="P374" s="207" t="s">
        <v>16</v>
      </c>
      <c r="Q374" s="207" t="s">
        <v>17</v>
      </c>
      <c r="R374" s="207" t="s">
        <v>18</v>
      </c>
      <c r="S374" s="207" t="s">
        <v>19</v>
      </c>
      <c r="T374" s="207" t="s">
        <v>20</v>
      </c>
      <c r="U374" s="207" t="s">
        <v>24</v>
      </c>
      <c r="V374" s="207" t="s">
        <v>25</v>
      </c>
      <c r="W374" s="207" t="s">
        <v>26</v>
      </c>
      <c r="X374" s="207" t="s">
        <v>27</v>
      </c>
      <c r="Y374" s="207" t="s">
        <v>28</v>
      </c>
      <c r="Z374" s="207" t="s">
        <v>29</v>
      </c>
      <c r="AA374" s="207" t="s">
        <v>30</v>
      </c>
      <c r="AB374" s="207" t="s">
        <v>31</v>
      </c>
    </row>
    <row r="375" spans="1:31" s="219" customFormat="1" ht="16.5">
      <c r="D375" s="760"/>
      <c r="E375" s="761"/>
      <c r="F375" s="761"/>
      <c r="G375" s="762"/>
      <c r="H375" s="226">
        <f>H372</f>
        <v>2274</v>
      </c>
      <c r="I375" s="226">
        <f>I372+20</f>
        <v>84</v>
      </c>
      <c r="J375" s="226">
        <f>J372+9</f>
        <v>492</v>
      </c>
      <c r="K375" s="226">
        <f>K372+21</f>
        <v>820</v>
      </c>
      <c r="L375" s="226">
        <f>L372+8</f>
        <v>12</v>
      </c>
      <c r="M375" s="226">
        <f t="shared" ref="M375:T375" si="160">M372</f>
        <v>116</v>
      </c>
      <c r="N375" s="226">
        <f t="shared" si="160"/>
        <v>0</v>
      </c>
      <c r="O375" s="226">
        <f t="shared" si="160"/>
        <v>0</v>
      </c>
      <c r="P375" s="226">
        <f t="shared" si="160"/>
        <v>0</v>
      </c>
      <c r="Q375" s="226">
        <f t="shared" si="160"/>
        <v>4</v>
      </c>
      <c r="R375" s="226">
        <f t="shared" si="160"/>
        <v>51</v>
      </c>
      <c r="S375" s="226">
        <f t="shared" si="160"/>
        <v>0</v>
      </c>
      <c r="T375" s="226">
        <f t="shared" si="160"/>
        <v>0</v>
      </c>
      <c r="U375" s="226">
        <f>X372</f>
        <v>0</v>
      </c>
      <c r="V375" s="226">
        <f t="shared" ref="V375" si="161">Y372</f>
        <v>0</v>
      </c>
      <c r="W375" s="226">
        <f t="shared" ref="W375" si="162">Z372</f>
        <v>0</v>
      </c>
      <c r="X375" s="226">
        <f t="shared" ref="X375" si="163">AA372</f>
        <v>0</v>
      </c>
      <c r="Y375" s="226">
        <f t="shared" ref="Y375" si="164">AB372</f>
        <v>0</v>
      </c>
      <c r="Z375" s="226">
        <f>AC372</f>
        <v>0</v>
      </c>
      <c r="AA375" s="226">
        <f>AD372</f>
        <v>36</v>
      </c>
      <c r="AB375" s="226">
        <f>SUM(I375:AA375)</f>
        <v>1615</v>
      </c>
    </row>
    <row r="376" spans="1:31" s="219" customFormat="1" ht="16.5">
      <c r="F376" s="230"/>
      <c r="G376" s="230"/>
    </row>
    <row r="377" spans="1:31" s="219" customFormat="1" ht="30.75" customHeight="1">
      <c r="C377" s="228" t="s">
        <v>69</v>
      </c>
      <c r="D377" s="763" t="s">
        <v>70</v>
      </c>
      <c r="E377" s="763"/>
      <c r="F377" s="763"/>
      <c r="G377" s="763"/>
      <c r="H377" s="231" t="s">
        <v>8</v>
      </c>
      <c r="I377" s="754" t="s">
        <v>71</v>
      </c>
      <c r="J377" s="754"/>
      <c r="K377" s="754" t="s">
        <v>72</v>
      </c>
      <c r="L377" s="754"/>
      <c r="M377" s="207" t="s">
        <v>13</v>
      </c>
      <c r="N377" s="207" t="s">
        <v>14</v>
      </c>
      <c r="O377" s="207" t="s">
        <v>15</v>
      </c>
      <c r="P377" s="207" t="s">
        <v>16</v>
      </c>
      <c r="Q377" s="207" t="s">
        <v>17</v>
      </c>
      <c r="R377" s="207" t="s">
        <v>18</v>
      </c>
      <c r="S377" s="207" t="s">
        <v>19</v>
      </c>
      <c r="T377" s="207" t="s">
        <v>20</v>
      </c>
      <c r="U377" s="207" t="s">
        <v>24</v>
      </c>
      <c r="V377" s="207" t="s">
        <v>25</v>
      </c>
      <c r="W377" s="207" t="s">
        <v>26</v>
      </c>
      <c r="X377" s="207" t="s">
        <v>27</v>
      </c>
      <c r="Y377" s="207" t="s">
        <v>28</v>
      </c>
      <c r="Z377" s="207" t="s">
        <v>29</v>
      </c>
      <c r="AA377" s="207" t="s">
        <v>30</v>
      </c>
      <c r="AB377" s="207" t="s">
        <v>31</v>
      </c>
    </row>
    <row r="378" spans="1:31" s="219" customFormat="1" ht="16.5">
      <c r="D378" s="763"/>
      <c r="E378" s="763"/>
      <c r="F378" s="763"/>
      <c r="G378" s="763"/>
      <c r="H378" s="226">
        <f>H372</f>
        <v>2274</v>
      </c>
      <c r="I378" s="755">
        <f>I375+K375</f>
        <v>904</v>
      </c>
      <c r="J378" s="755"/>
      <c r="K378" s="755">
        <f>J375+L375</f>
        <v>504</v>
      </c>
      <c r="L378" s="755"/>
      <c r="M378" s="226">
        <f>M375</f>
        <v>116</v>
      </c>
      <c r="N378" s="226" t="s">
        <v>799</v>
      </c>
      <c r="O378" s="226" t="s">
        <v>799</v>
      </c>
      <c r="P378" s="226" t="s">
        <v>799</v>
      </c>
      <c r="Q378" s="226">
        <f t="shared" ref="Q378:R378" si="165">Q375</f>
        <v>4</v>
      </c>
      <c r="R378" s="226">
        <f t="shared" si="165"/>
        <v>51</v>
      </c>
      <c r="S378" s="226" t="s">
        <v>799</v>
      </c>
      <c r="T378" s="226" t="s">
        <v>799</v>
      </c>
      <c r="U378" s="226" t="s">
        <v>799</v>
      </c>
      <c r="V378" s="226" t="s">
        <v>799</v>
      </c>
      <c r="W378" s="226" t="s">
        <v>799</v>
      </c>
      <c r="X378" s="226" t="s">
        <v>799</v>
      </c>
      <c r="Y378" s="226" t="s">
        <v>799</v>
      </c>
      <c r="Z378" s="226">
        <f>Z375</f>
        <v>0</v>
      </c>
      <c r="AA378" s="226">
        <f>AA375</f>
        <v>36</v>
      </c>
      <c r="AB378" s="226">
        <f>SUM(I378:AA378)</f>
        <v>1615</v>
      </c>
    </row>
    <row r="379" spans="1:31" s="283" customFormat="1"/>
    <row r="380" spans="1:31" s="283" customFormat="1"/>
    <row r="389" spans="5:5">
      <c r="E389" s="357"/>
    </row>
  </sheetData>
  <mergeCells count="133">
    <mergeCell ref="D4:E4"/>
    <mergeCell ref="D6:G7"/>
    <mergeCell ref="D9:G10"/>
    <mergeCell ref="I9:J9"/>
    <mergeCell ref="K9:L9"/>
    <mergeCell ref="I10:J10"/>
    <mergeCell ref="K10:L10"/>
    <mergeCell ref="D37:E37"/>
    <mergeCell ref="D39:G40"/>
    <mergeCell ref="D22:E22"/>
    <mergeCell ref="D24:G25"/>
    <mergeCell ref="D27:G28"/>
    <mergeCell ref="I27:J27"/>
    <mergeCell ref="K27:L27"/>
    <mergeCell ref="I28:J28"/>
    <mergeCell ref="K28:L28"/>
    <mergeCell ref="D67:G68"/>
    <mergeCell ref="I67:J67"/>
    <mergeCell ref="K67:L67"/>
    <mergeCell ref="I68:J68"/>
    <mergeCell ref="K68:L68"/>
    <mergeCell ref="D42:G43"/>
    <mergeCell ref="I42:J42"/>
    <mergeCell ref="K42:L42"/>
    <mergeCell ref="I43:J43"/>
    <mergeCell ref="K43:L43"/>
    <mergeCell ref="D47:E47"/>
    <mergeCell ref="D49:G50"/>
    <mergeCell ref="D52:G53"/>
    <mergeCell ref="I52:J52"/>
    <mergeCell ref="K52:L52"/>
    <mergeCell ref="I53:J53"/>
    <mergeCell ref="K53:L53"/>
    <mergeCell ref="D62:E62"/>
    <mergeCell ref="D64:G65"/>
    <mergeCell ref="D106:E106"/>
    <mergeCell ref="D108:G109"/>
    <mergeCell ref="D111:G112"/>
    <mergeCell ref="I111:J111"/>
    <mergeCell ref="K111:L111"/>
    <mergeCell ref="I112:J112"/>
    <mergeCell ref="K112:L112"/>
    <mergeCell ref="D84:E84"/>
    <mergeCell ref="D86:G87"/>
    <mergeCell ref="D89:G90"/>
    <mergeCell ref="I89:J89"/>
    <mergeCell ref="K89:L89"/>
    <mergeCell ref="I90:J90"/>
    <mergeCell ref="K90:L90"/>
    <mergeCell ref="D135:E135"/>
    <mergeCell ref="D137:G138"/>
    <mergeCell ref="D140:G141"/>
    <mergeCell ref="I140:J140"/>
    <mergeCell ref="K140:L140"/>
    <mergeCell ref="I141:J141"/>
    <mergeCell ref="K141:L141"/>
    <mergeCell ref="D121:E121"/>
    <mergeCell ref="D123:G124"/>
    <mergeCell ref="D126:G127"/>
    <mergeCell ref="I126:J126"/>
    <mergeCell ref="K126:L126"/>
    <mergeCell ref="I127:J127"/>
    <mergeCell ref="K127:L127"/>
    <mergeCell ref="D172:E172"/>
    <mergeCell ref="D174:G175"/>
    <mergeCell ref="D177:G178"/>
    <mergeCell ref="I177:J177"/>
    <mergeCell ref="K177:L177"/>
    <mergeCell ref="I178:J178"/>
    <mergeCell ref="K178:L178"/>
    <mergeCell ref="D150:E150"/>
    <mergeCell ref="D152:G153"/>
    <mergeCell ref="D155:G156"/>
    <mergeCell ref="I155:J155"/>
    <mergeCell ref="K155:L155"/>
    <mergeCell ref="I156:J156"/>
    <mergeCell ref="K156:L156"/>
    <mergeCell ref="D199:E199"/>
    <mergeCell ref="D201:G202"/>
    <mergeCell ref="D204:G205"/>
    <mergeCell ref="I204:J204"/>
    <mergeCell ref="K204:L204"/>
    <mergeCell ref="I205:J205"/>
    <mergeCell ref="K205:L205"/>
    <mergeCell ref="D188:E188"/>
    <mergeCell ref="D190:G191"/>
    <mergeCell ref="D193:G194"/>
    <mergeCell ref="I193:J193"/>
    <mergeCell ref="K193:L193"/>
    <mergeCell ref="I194:J194"/>
    <mergeCell ref="K194:L194"/>
    <mergeCell ref="D256:E256"/>
    <mergeCell ref="D258:G259"/>
    <mergeCell ref="D261:G262"/>
    <mergeCell ref="I261:J261"/>
    <mergeCell ref="K261:L261"/>
    <mergeCell ref="I262:J262"/>
    <mergeCell ref="K262:L262"/>
    <mergeCell ref="D223:E223"/>
    <mergeCell ref="D225:G226"/>
    <mergeCell ref="D228:G229"/>
    <mergeCell ref="I228:J228"/>
    <mergeCell ref="K228:L228"/>
    <mergeCell ref="I229:J229"/>
    <mergeCell ref="K229:L229"/>
    <mergeCell ref="D343:E343"/>
    <mergeCell ref="D345:G346"/>
    <mergeCell ref="D348:G349"/>
    <mergeCell ref="I348:J348"/>
    <mergeCell ref="K348:L348"/>
    <mergeCell ref="I349:J349"/>
    <mergeCell ref="K349:L349"/>
    <mergeCell ref="D270:E270"/>
    <mergeCell ref="D272:G273"/>
    <mergeCell ref="D275:G276"/>
    <mergeCell ref="I275:J275"/>
    <mergeCell ref="K275:L275"/>
    <mergeCell ref="I276:J276"/>
    <mergeCell ref="K276:L276"/>
    <mergeCell ref="D372:E372"/>
    <mergeCell ref="D374:G375"/>
    <mergeCell ref="D377:G378"/>
    <mergeCell ref="I377:J377"/>
    <mergeCell ref="K377:L377"/>
    <mergeCell ref="I378:J378"/>
    <mergeCell ref="K378:L378"/>
    <mergeCell ref="D359:E359"/>
    <mergeCell ref="D361:G362"/>
    <mergeCell ref="D364:G365"/>
    <mergeCell ref="I364:J364"/>
    <mergeCell ref="K364:L364"/>
    <mergeCell ref="I365:J365"/>
    <mergeCell ref="K365:L365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4"/>
  <sheetViews>
    <sheetView workbookViewId="0">
      <pane ySplit="1" topLeftCell="A157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style="405" bestFit="1" customWidth="1"/>
    <col min="2" max="2" width="5" style="405" bestFit="1" customWidth="1"/>
    <col min="3" max="3" width="4.140625" style="405" bestFit="1" customWidth="1"/>
    <col min="4" max="4" width="19.5703125" style="656" customWidth="1"/>
    <col min="5" max="5" width="3.7109375" style="405" customWidth="1"/>
    <col min="6" max="6" width="8.28515625" style="405" bestFit="1" customWidth="1"/>
    <col min="7" max="7" width="18.28515625" style="405" bestFit="1" customWidth="1"/>
    <col min="8" max="8" width="10" style="405" bestFit="1" customWidth="1"/>
    <col min="9" max="11" width="5" style="405" bestFit="1" customWidth="1"/>
    <col min="12" max="12" width="5.28515625" style="405" bestFit="1" customWidth="1"/>
    <col min="13" max="13" width="5" style="405" bestFit="1" customWidth="1"/>
    <col min="14" max="14" width="4.42578125" style="405" bestFit="1" customWidth="1"/>
    <col min="15" max="15" width="4.140625" style="405" bestFit="1" customWidth="1"/>
    <col min="16" max="16" width="5" style="405" bestFit="1" customWidth="1"/>
    <col min="17" max="17" width="4.28515625" style="405" bestFit="1" customWidth="1"/>
    <col min="18" max="18" width="7.7109375" style="405" bestFit="1" customWidth="1"/>
    <col min="19" max="19" width="4.140625" style="405" bestFit="1" customWidth="1"/>
    <col min="20" max="20" width="4.28515625" style="405" bestFit="1" customWidth="1"/>
    <col min="21" max="21" width="8" style="405" bestFit="1" customWidth="1"/>
    <col min="22" max="22" width="8.5703125" style="405" bestFit="1" customWidth="1"/>
    <col min="23" max="23" width="8" style="405" bestFit="1" customWidth="1"/>
    <col min="24" max="26" width="5.5703125" style="405" bestFit="1" customWidth="1"/>
    <col min="27" max="27" width="6.28515625" style="405" bestFit="1" customWidth="1"/>
    <col min="28" max="28" width="10" style="405" bestFit="1" customWidth="1"/>
    <col min="29" max="29" width="4.42578125" style="405" bestFit="1" customWidth="1"/>
    <col min="30" max="30" width="6.5703125" style="405" bestFit="1" customWidth="1"/>
    <col min="31" max="31" width="10" style="405" bestFit="1" customWidth="1"/>
    <col min="32" max="16384" width="11.42578125" style="405"/>
  </cols>
  <sheetData>
    <row r="1" spans="1:31" s="640" customFormat="1" ht="16.5">
      <c r="A1" s="271" t="s">
        <v>1</v>
      </c>
      <c r="B1" s="272" t="s">
        <v>2</v>
      </c>
      <c r="C1" s="273" t="s">
        <v>3</v>
      </c>
      <c r="D1" s="654" t="s">
        <v>4</v>
      </c>
      <c r="E1" s="271" t="s">
        <v>5</v>
      </c>
      <c r="F1" s="159" t="s">
        <v>6</v>
      </c>
      <c r="G1" s="159" t="s">
        <v>7</v>
      </c>
      <c r="H1" s="159" t="s">
        <v>8</v>
      </c>
      <c r="I1" s="274" t="s">
        <v>9</v>
      </c>
      <c r="J1" s="274" t="s">
        <v>10</v>
      </c>
      <c r="K1" s="274" t="s">
        <v>11</v>
      </c>
      <c r="L1" s="274" t="s">
        <v>12</v>
      </c>
      <c r="M1" s="274" t="s">
        <v>13</v>
      </c>
      <c r="N1" s="274" t="s">
        <v>14</v>
      </c>
      <c r="O1" s="274" t="s">
        <v>15</v>
      </c>
      <c r="P1" s="274" t="s">
        <v>16</v>
      </c>
      <c r="Q1" s="570" t="s">
        <v>17</v>
      </c>
      <c r="R1" s="274" t="s">
        <v>18</v>
      </c>
      <c r="S1" s="570" t="s">
        <v>19</v>
      </c>
      <c r="T1" s="570" t="s">
        <v>20</v>
      </c>
      <c r="U1" s="274" t="s">
        <v>21</v>
      </c>
      <c r="V1" s="274" t="s">
        <v>22</v>
      </c>
      <c r="W1" s="295" t="s">
        <v>23</v>
      </c>
      <c r="X1" s="570" t="s">
        <v>24</v>
      </c>
      <c r="Y1" s="570" t="s">
        <v>25</v>
      </c>
      <c r="Z1" s="570" t="s">
        <v>26</v>
      </c>
      <c r="AA1" s="570" t="s">
        <v>27</v>
      </c>
      <c r="AB1" s="570" t="s">
        <v>28</v>
      </c>
      <c r="AC1" s="274" t="s">
        <v>29</v>
      </c>
      <c r="AD1" s="274" t="s">
        <v>30</v>
      </c>
      <c r="AE1" s="274" t="s">
        <v>31</v>
      </c>
    </row>
    <row r="2" spans="1:31" s="275" customFormat="1" ht="16.5">
      <c r="A2" s="448">
        <v>1</v>
      </c>
      <c r="B2" s="449">
        <v>23</v>
      </c>
      <c r="C2" s="450">
        <v>316</v>
      </c>
      <c r="D2" s="459" t="s">
        <v>496</v>
      </c>
      <c r="E2" s="289" t="s">
        <v>497</v>
      </c>
      <c r="F2" s="466">
        <v>1498</v>
      </c>
      <c r="G2" s="289" t="s">
        <v>33</v>
      </c>
      <c r="H2" s="290">
        <v>662</v>
      </c>
      <c r="I2" s="468">
        <v>99</v>
      </c>
      <c r="J2" s="468">
        <v>232</v>
      </c>
      <c r="K2" s="468">
        <v>67</v>
      </c>
      <c r="L2" s="468">
        <v>15</v>
      </c>
      <c r="M2" s="468">
        <v>10</v>
      </c>
      <c r="N2" s="468">
        <v>0</v>
      </c>
      <c r="P2" s="468">
        <v>1</v>
      </c>
      <c r="R2" s="468">
        <v>14</v>
      </c>
      <c r="T2" s="468">
        <v>12</v>
      </c>
      <c r="U2" s="468">
        <v>24</v>
      </c>
      <c r="V2" s="468">
        <v>13</v>
      </c>
      <c r="X2" s="623">
        <v>0</v>
      </c>
      <c r="AC2" s="468">
        <v>0</v>
      </c>
      <c r="AD2" s="468">
        <v>13</v>
      </c>
      <c r="AE2" s="624">
        <f t="shared" ref="AE2:AE33" si="0">SUM(I2:AD2)</f>
        <v>500</v>
      </c>
    </row>
    <row r="3" spans="1:31" s="275" customFormat="1" ht="16.5">
      <c r="A3" s="448">
        <v>2</v>
      </c>
      <c r="B3" s="449">
        <v>23</v>
      </c>
      <c r="C3" s="450">
        <v>316</v>
      </c>
      <c r="D3" s="459" t="s">
        <v>496</v>
      </c>
      <c r="E3" s="289" t="s">
        <v>497</v>
      </c>
      <c r="F3" s="466">
        <v>1498</v>
      </c>
      <c r="G3" s="289" t="s">
        <v>34</v>
      </c>
      <c r="H3" s="290">
        <v>662</v>
      </c>
      <c r="I3" s="468">
        <v>91</v>
      </c>
      <c r="J3" s="468">
        <v>237</v>
      </c>
      <c r="K3" s="468">
        <v>85</v>
      </c>
      <c r="L3" s="468">
        <v>7</v>
      </c>
      <c r="M3" s="468">
        <v>9</v>
      </c>
      <c r="N3" s="468">
        <v>0</v>
      </c>
      <c r="P3" s="468">
        <v>2</v>
      </c>
      <c r="R3" s="468">
        <v>12</v>
      </c>
      <c r="T3" s="468">
        <v>15</v>
      </c>
      <c r="U3" s="468">
        <v>20</v>
      </c>
      <c r="V3" s="468">
        <v>11</v>
      </c>
      <c r="X3" s="623">
        <v>0</v>
      </c>
      <c r="AC3" s="468">
        <v>0</v>
      </c>
      <c r="AD3" s="468">
        <v>8</v>
      </c>
      <c r="AE3" s="624">
        <f t="shared" si="0"/>
        <v>497</v>
      </c>
    </row>
    <row r="4" spans="1:31" s="275" customFormat="1" ht="16.5">
      <c r="A4" s="448">
        <v>3</v>
      </c>
      <c r="B4" s="449">
        <v>23</v>
      </c>
      <c r="C4" s="450">
        <v>316</v>
      </c>
      <c r="D4" s="459" t="s">
        <v>496</v>
      </c>
      <c r="E4" s="289" t="s">
        <v>497</v>
      </c>
      <c r="F4" s="466">
        <v>1498</v>
      </c>
      <c r="G4" s="289" t="s">
        <v>35</v>
      </c>
      <c r="H4" s="290">
        <v>661</v>
      </c>
      <c r="I4" s="625">
        <v>61</v>
      </c>
      <c r="J4" s="625">
        <v>239</v>
      </c>
      <c r="K4" s="625">
        <v>69</v>
      </c>
      <c r="L4" s="625">
        <v>10</v>
      </c>
      <c r="M4" s="625">
        <v>28</v>
      </c>
      <c r="N4" s="625">
        <v>0</v>
      </c>
      <c r="P4" s="625">
        <v>1</v>
      </c>
      <c r="R4" s="625">
        <v>14</v>
      </c>
      <c r="T4" s="625">
        <v>12</v>
      </c>
      <c r="U4" s="625">
        <v>22</v>
      </c>
      <c r="V4" s="625">
        <v>11</v>
      </c>
      <c r="X4" s="623">
        <v>0</v>
      </c>
      <c r="AC4" s="625">
        <v>0</v>
      </c>
      <c r="AD4" s="625">
        <v>16</v>
      </c>
      <c r="AE4" s="624">
        <f t="shared" si="0"/>
        <v>483</v>
      </c>
    </row>
    <row r="5" spans="1:31" s="275" customFormat="1" ht="16.5">
      <c r="A5" s="448">
        <v>4</v>
      </c>
      <c r="B5" s="449">
        <v>23</v>
      </c>
      <c r="C5" s="450">
        <v>316</v>
      </c>
      <c r="D5" s="459" t="s">
        <v>496</v>
      </c>
      <c r="E5" s="289" t="s">
        <v>497</v>
      </c>
      <c r="F5" s="466">
        <v>1498</v>
      </c>
      <c r="G5" s="289" t="s">
        <v>199</v>
      </c>
      <c r="H5" s="290">
        <v>661</v>
      </c>
      <c r="I5" s="625">
        <v>73</v>
      </c>
      <c r="J5" s="625">
        <v>246</v>
      </c>
      <c r="K5" s="625">
        <v>84</v>
      </c>
      <c r="L5" s="625">
        <v>12</v>
      </c>
      <c r="M5" s="625">
        <v>16</v>
      </c>
      <c r="N5" s="625">
        <v>0</v>
      </c>
      <c r="P5" s="625">
        <v>2</v>
      </c>
      <c r="R5" s="625">
        <v>16</v>
      </c>
      <c r="T5" s="625">
        <v>5</v>
      </c>
      <c r="U5" s="625">
        <v>19</v>
      </c>
      <c r="V5" s="625">
        <v>16</v>
      </c>
      <c r="X5" s="623">
        <v>0</v>
      </c>
      <c r="AC5" s="625">
        <v>0</v>
      </c>
      <c r="AD5" s="625">
        <v>8</v>
      </c>
      <c r="AE5" s="626">
        <f t="shared" si="0"/>
        <v>497</v>
      </c>
    </row>
    <row r="6" spans="1:31" s="275" customFormat="1" ht="16.5">
      <c r="A6" s="448">
        <v>5</v>
      </c>
      <c r="B6" s="449">
        <v>23</v>
      </c>
      <c r="C6" s="450">
        <v>316</v>
      </c>
      <c r="D6" s="459" t="s">
        <v>496</v>
      </c>
      <c r="E6" s="289" t="s">
        <v>497</v>
      </c>
      <c r="F6" s="466">
        <v>1499</v>
      </c>
      <c r="G6" s="289" t="s">
        <v>33</v>
      </c>
      <c r="H6" s="290">
        <v>731</v>
      </c>
      <c r="I6" s="625">
        <v>65</v>
      </c>
      <c r="J6" s="625">
        <v>274</v>
      </c>
      <c r="K6" s="625">
        <v>77</v>
      </c>
      <c r="L6" s="625">
        <v>1</v>
      </c>
      <c r="M6" s="625">
        <v>14</v>
      </c>
      <c r="N6" s="625">
        <v>1</v>
      </c>
      <c r="P6" s="625">
        <v>0</v>
      </c>
      <c r="R6" s="625">
        <v>21</v>
      </c>
      <c r="T6" s="625">
        <v>7</v>
      </c>
      <c r="U6" s="625">
        <v>20</v>
      </c>
      <c r="V6" s="625">
        <v>7</v>
      </c>
      <c r="X6" s="623">
        <v>0</v>
      </c>
      <c r="AC6" s="625">
        <v>0</v>
      </c>
      <c r="AD6" s="625">
        <v>15</v>
      </c>
      <c r="AE6" s="624">
        <f t="shared" si="0"/>
        <v>502</v>
      </c>
    </row>
    <row r="7" spans="1:31" s="275" customFormat="1" ht="16.5">
      <c r="A7" s="448">
        <v>6</v>
      </c>
      <c r="B7" s="449">
        <v>23</v>
      </c>
      <c r="C7" s="450">
        <v>316</v>
      </c>
      <c r="D7" s="459" t="s">
        <v>496</v>
      </c>
      <c r="E7" s="289" t="s">
        <v>497</v>
      </c>
      <c r="F7" s="466">
        <v>1499</v>
      </c>
      <c r="G7" s="289" t="s">
        <v>34</v>
      </c>
      <c r="H7" s="290">
        <v>731</v>
      </c>
      <c r="I7" s="625">
        <v>58</v>
      </c>
      <c r="J7" s="625">
        <v>252</v>
      </c>
      <c r="K7" s="625">
        <v>86</v>
      </c>
      <c r="L7" s="625">
        <v>5</v>
      </c>
      <c r="M7" s="625">
        <v>19</v>
      </c>
      <c r="N7" s="625">
        <v>0</v>
      </c>
      <c r="P7" s="625">
        <v>4</v>
      </c>
      <c r="R7" s="625">
        <v>17</v>
      </c>
      <c r="T7" s="625">
        <v>10</v>
      </c>
      <c r="U7" s="625">
        <v>17</v>
      </c>
      <c r="V7" s="625">
        <v>9</v>
      </c>
      <c r="X7" s="623">
        <v>0</v>
      </c>
      <c r="AC7" s="625">
        <v>0</v>
      </c>
      <c r="AD7" s="625">
        <v>19</v>
      </c>
      <c r="AE7" s="624">
        <f t="shared" si="0"/>
        <v>496</v>
      </c>
    </row>
    <row r="8" spans="1:31" s="275" customFormat="1" ht="16.5">
      <c r="A8" s="448">
        <v>7</v>
      </c>
      <c r="B8" s="449">
        <v>23</v>
      </c>
      <c r="C8" s="450">
        <v>316</v>
      </c>
      <c r="D8" s="459" t="s">
        <v>496</v>
      </c>
      <c r="E8" s="289" t="s">
        <v>497</v>
      </c>
      <c r="F8" s="466">
        <v>1499</v>
      </c>
      <c r="G8" s="289" t="s">
        <v>35</v>
      </c>
      <c r="H8" s="290">
        <v>730</v>
      </c>
      <c r="I8" s="625">
        <v>52</v>
      </c>
      <c r="J8" s="625">
        <v>246</v>
      </c>
      <c r="K8" s="625">
        <v>80</v>
      </c>
      <c r="L8" s="625">
        <v>4</v>
      </c>
      <c r="M8" s="625">
        <v>24</v>
      </c>
      <c r="N8" s="625">
        <v>1</v>
      </c>
      <c r="P8" s="625">
        <v>2</v>
      </c>
      <c r="R8" s="625">
        <v>16</v>
      </c>
      <c r="T8" s="625">
        <v>3</v>
      </c>
      <c r="U8" s="625">
        <v>23</v>
      </c>
      <c r="V8" s="625">
        <v>14</v>
      </c>
      <c r="X8" s="623">
        <v>0</v>
      </c>
      <c r="AC8" s="625">
        <v>0</v>
      </c>
      <c r="AD8" s="625">
        <v>19</v>
      </c>
      <c r="AE8" s="624">
        <f t="shared" si="0"/>
        <v>484</v>
      </c>
    </row>
    <row r="9" spans="1:31" s="275" customFormat="1" ht="16.5">
      <c r="A9" s="448">
        <v>8</v>
      </c>
      <c r="B9" s="449">
        <v>23</v>
      </c>
      <c r="C9" s="450">
        <v>316</v>
      </c>
      <c r="D9" s="459" t="s">
        <v>496</v>
      </c>
      <c r="E9" s="289" t="s">
        <v>109</v>
      </c>
      <c r="F9" s="466">
        <v>1499</v>
      </c>
      <c r="G9" s="289" t="s">
        <v>81</v>
      </c>
      <c r="H9" s="290">
        <v>500</v>
      </c>
      <c r="I9" s="625">
        <v>29</v>
      </c>
      <c r="J9" s="625">
        <v>238</v>
      </c>
      <c r="K9" s="625">
        <v>28</v>
      </c>
      <c r="L9" s="625">
        <v>49</v>
      </c>
      <c r="M9" s="625">
        <v>10</v>
      </c>
      <c r="N9" s="625">
        <v>0</v>
      </c>
      <c r="P9" s="625">
        <v>1</v>
      </c>
      <c r="R9" s="625">
        <v>2</v>
      </c>
      <c r="T9" s="625">
        <v>0</v>
      </c>
      <c r="U9" s="625">
        <v>2</v>
      </c>
      <c r="V9" s="625">
        <v>8</v>
      </c>
      <c r="X9" s="623">
        <v>0</v>
      </c>
      <c r="AC9" s="625">
        <v>0</v>
      </c>
      <c r="AD9" s="625">
        <v>7</v>
      </c>
      <c r="AE9" s="624">
        <f t="shared" si="0"/>
        <v>374</v>
      </c>
    </row>
    <row r="10" spans="1:31" s="275" customFormat="1" ht="16.5">
      <c r="A10" s="448">
        <v>9</v>
      </c>
      <c r="B10" s="449">
        <v>23</v>
      </c>
      <c r="C10" s="450">
        <v>316</v>
      </c>
      <c r="D10" s="459" t="s">
        <v>496</v>
      </c>
      <c r="E10" s="289" t="s">
        <v>498</v>
      </c>
      <c r="F10" s="466">
        <v>1500</v>
      </c>
      <c r="G10" s="289" t="s">
        <v>33</v>
      </c>
      <c r="H10" s="290">
        <v>695</v>
      </c>
      <c r="I10" s="625">
        <v>64</v>
      </c>
      <c r="J10" s="625">
        <v>200</v>
      </c>
      <c r="K10" s="625">
        <v>75</v>
      </c>
      <c r="L10" s="625">
        <v>13</v>
      </c>
      <c r="M10" s="625">
        <v>28</v>
      </c>
      <c r="N10" s="625">
        <v>1</v>
      </c>
      <c r="P10" s="625">
        <v>3</v>
      </c>
      <c r="R10" s="625">
        <v>36</v>
      </c>
      <c r="T10" s="625">
        <v>0</v>
      </c>
      <c r="U10" s="625">
        <v>16</v>
      </c>
      <c r="V10" s="625">
        <v>9</v>
      </c>
      <c r="X10" s="623">
        <v>0</v>
      </c>
      <c r="AC10" s="625">
        <v>0</v>
      </c>
      <c r="AD10" s="625">
        <v>15</v>
      </c>
      <c r="AE10" s="624">
        <f t="shared" si="0"/>
        <v>460</v>
      </c>
    </row>
    <row r="11" spans="1:31" s="275" customFormat="1" ht="16.5">
      <c r="A11" s="448">
        <v>10</v>
      </c>
      <c r="B11" s="449">
        <v>23</v>
      </c>
      <c r="C11" s="450">
        <v>316</v>
      </c>
      <c r="D11" s="459" t="s">
        <v>496</v>
      </c>
      <c r="E11" s="289" t="s">
        <v>498</v>
      </c>
      <c r="F11" s="466">
        <v>1500</v>
      </c>
      <c r="G11" s="289" t="s">
        <v>34</v>
      </c>
      <c r="H11" s="290">
        <v>695</v>
      </c>
      <c r="I11" s="625">
        <v>71</v>
      </c>
      <c r="J11" s="625">
        <v>179</v>
      </c>
      <c r="K11" s="625">
        <v>72</v>
      </c>
      <c r="L11" s="625">
        <v>20</v>
      </c>
      <c r="M11" s="625">
        <v>35</v>
      </c>
      <c r="N11" s="625">
        <v>2</v>
      </c>
      <c r="P11" s="625">
        <v>4</v>
      </c>
      <c r="R11" s="625">
        <v>30</v>
      </c>
      <c r="T11" s="625">
        <v>3</v>
      </c>
      <c r="U11" s="625">
        <v>22</v>
      </c>
      <c r="V11" s="625">
        <v>10</v>
      </c>
      <c r="X11" s="623">
        <v>0</v>
      </c>
      <c r="AC11" s="625">
        <v>0</v>
      </c>
      <c r="AD11" s="625">
        <v>17</v>
      </c>
      <c r="AE11" s="624">
        <f t="shared" si="0"/>
        <v>465</v>
      </c>
    </row>
    <row r="12" spans="1:31" s="275" customFormat="1" ht="16.5">
      <c r="A12" s="448">
        <v>11</v>
      </c>
      <c r="B12" s="449">
        <v>23</v>
      </c>
      <c r="C12" s="450">
        <v>316</v>
      </c>
      <c r="D12" s="459" t="s">
        <v>496</v>
      </c>
      <c r="E12" s="289" t="s">
        <v>498</v>
      </c>
      <c r="F12" s="466">
        <v>1500</v>
      </c>
      <c r="G12" s="289" t="s">
        <v>35</v>
      </c>
      <c r="H12" s="290">
        <v>695</v>
      </c>
      <c r="I12" s="625">
        <v>90</v>
      </c>
      <c r="J12" s="625">
        <v>198</v>
      </c>
      <c r="K12" s="625">
        <v>55</v>
      </c>
      <c r="L12" s="625">
        <v>26</v>
      </c>
      <c r="M12" s="625">
        <v>42</v>
      </c>
      <c r="N12" s="625">
        <v>0</v>
      </c>
      <c r="P12" s="625">
        <v>3</v>
      </c>
      <c r="R12" s="625">
        <v>21</v>
      </c>
      <c r="T12" s="625">
        <v>0</v>
      </c>
      <c r="U12" s="625">
        <v>7</v>
      </c>
      <c r="V12" s="625">
        <v>13</v>
      </c>
      <c r="X12" s="623">
        <v>0</v>
      </c>
      <c r="AC12" s="625">
        <v>0</v>
      </c>
      <c r="AD12" s="625">
        <v>11</v>
      </c>
      <c r="AE12" s="624">
        <f t="shared" si="0"/>
        <v>466</v>
      </c>
    </row>
    <row r="13" spans="1:31" s="275" customFormat="1" ht="16.5">
      <c r="A13" s="448">
        <v>12</v>
      </c>
      <c r="B13" s="449">
        <v>23</v>
      </c>
      <c r="C13" s="450">
        <v>316</v>
      </c>
      <c r="D13" s="459" t="s">
        <v>496</v>
      </c>
      <c r="E13" s="289" t="s">
        <v>498</v>
      </c>
      <c r="F13" s="466">
        <v>1501</v>
      </c>
      <c r="G13" s="289" t="s">
        <v>33</v>
      </c>
      <c r="H13" s="290">
        <v>580</v>
      </c>
      <c r="I13" s="625">
        <v>55</v>
      </c>
      <c r="J13" s="625">
        <v>150</v>
      </c>
      <c r="K13" s="625">
        <v>68</v>
      </c>
      <c r="L13" s="625">
        <v>12</v>
      </c>
      <c r="M13" s="625">
        <v>49</v>
      </c>
      <c r="N13" s="625">
        <v>0</v>
      </c>
      <c r="P13" s="625">
        <v>2</v>
      </c>
      <c r="R13" s="625">
        <v>18</v>
      </c>
      <c r="T13" s="625">
        <v>7</v>
      </c>
      <c r="U13" s="625">
        <v>13</v>
      </c>
      <c r="V13" s="625">
        <v>8</v>
      </c>
      <c r="X13" s="623">
        <v>0</v>
      </c>
      <c r="AC13" s="625">
        <v>0</v>
      </c>
      <c r="AD13" s="625">
        <v>10</v>
      </c>
      <c r="AE13" s="624">
        <f t="shared" si="0"/>
        <v>392</v>
      </c>
    </row>
    <row r="14" spans="1:31" s="275" customFormat="1" ht="16.5">
      <c r="A14" s="448">
        <v>13</v>
      </c>
      <c r="B14" s="449">
        <v>23</v>
      </c>
      <c r="C14" s="450">
        <v>316</v>
      </c>
      <c r="D14" s="459" t="s">
        <v>496</v>
      </c>
      <c r="E14" s="289" t="s">
        <v>498</v>
      </c>
      <c r="F14" s="466">
        <v>1501</v>
      </c>
      <c r="G14" s="289" t="s">
        <v>34</v>
      </c>
      <c r="H14" s="290">
        <v>580</v>
      </c>
      <c r="I14" s="625">
        <v>63</v>
      </c>
      <c r="J14" s="625">
        <v>139</v>
      </c>
      <c r="K14" s="625">
        <v>70</v>
      </c>
      <c r="L14" s="625">
        <v>22</v>
      </c>
      <c r="M14" s="625">
        <v>35</v>
      </c>
      <c r="N14" s="625">
        <v>1</v>
      </c>
      <c r="P14" s="625">
        <v>1</v>
      </c>
      <c r="R14" s="625">
        <v>22</v>
      </c>
      <c r="T14" s="625">
        <v>0</v>
      </c>
      <c r="U14" s="625">
        <v>11</v>
      </c>
      <c r="V14" s="625">
        <v>5</v>
      </c>
      <c r="X14" s="623">
        <v>0</v>
      </c>
      <c r="AC14" s="625">
        <v>0</v>
      </c>
      <c r="AD14" s="625">
        <v>13</v>
      </c>
      <c r="AE14" s="624">
        <f t="shared" si="0"/>
        <v>382</v>
      </c>
    </row>
    <row r="15" spans="1:31" s="275" customFormat="1" ht="16.5">
      <c r="A15" s="448">
        <v>14</v>
      </c>
      <c r="B15" s="449">
        <v>23</v>
      </c>
      <c r="C15" s="450">
        <v>316</v>
      </c>
      <c r="D15" s="459" t="s">
        <v>496</v>
      </c>
      <c r="E15" s="289" t="s">
        <v>498</v>
      </c>
      <c r="F15" s="466">
        <v>1501</v>
      </c>
      <c r="G15" s="289" t="s">
        <v>35</v>
      </c>
      <c r="H15" s="290">
        <v>579</v>
      </c>
      <c r="I15" s="625">
        <v>66</v>
      </c>
      <c r="J15" s="625">
        <v>146</v>
      </c>
      <c r="K15" s="625">
        <v>68</v>
      </c>
      <c r="L15" s="625">
        <v>23</v>
      </c>
      <c r="M15" s="625">
        <v>33</v>
      </c>
      <c r="N15" s="625">
        <v>3</v>
      </c>
      <c r="P15" s="625">
        <v>1</v>
      </c>
      <c r="R15" s="625">
        <v>25</v>
      </c>
      <c r="T15" s="625">
        <v>1</v>
      </c>
      <c r="U15" s="625">
        <v>7</v>
      </c>
      <c r="V15" s="625">
        <v>6</v>
      </c>
      <c r="X15" s="623">
        <v>0</v>
      </c>
      <c r="AC15" s="625">
        <v>0</v>
      </c>
      <c r="AD15" s="625">
        <v>16</v>
      </c>
      <c r="AE15" s="624">
        <f t="shared" si="0"/>
        <v>395</v>
      </c>
    </row>
    <row r="16" spans="1:31" s="275" customFormat="1" ht="16.5">
      <c r="A16" s="448">
        <v>15</v>
      </c>
      <c r="B16" s="449">
        <v>23</v>
      </c>
      <c r="C16" s="450">
        <v>316</v>
      </c>
      <c r="D16" s="459" t="s">
        <v>496</v>
      </c>
      <c r="E16" s="289" t="s">
        <v>498</v>
      </c>
      <c r="F16" s="466">
        <v>1502</v>
      </c>
      <c r="G16" s="289" t="s">
        <v>33</v>
      </c>
      <c r="H16" s="290">
        <v>515</v>
      </c>
      <c r="I16" s="625">
        <v>87</v>
      </c>
      <c r="J16" s="625">
        <v>109</v>
      </c>
      <c r="K16" s="625">
        <v>42</v>
      </c>
      <c r="L16" s="625">
        <v>3</v>
      </c>
      <c r="M16" s="625">
        <v>30</v>
      </c>
      <c r="N16" s="625">
        <v>1</v>
      </c>
      <c r="P16" s="625">
        <v>0</v>
      </c>
      <c r="R16" s="625">
        <v>17</v>
      </c>
      <c r="T16" s="625">
        <v>2</v>
      </c>
      <c r="U16" s="625">
        <v>18</v>
      </c>
      <c r="V16" s="625">
        <v>8</v>
      </c>
      <c r="X16" s="623">
        <v>0</v>
      </c>
      <c r="AC16" s="625">
        <v>0</v>
      </c>
      <c r="AD16" s="625">
        <v>11</v>
      </c>
      <c r="AE16" s="624">
        <f t="shared" si="0"/>
        <v>328</v>
      </c>
    </row>
    <row r="17" spans="1:31" s="275" customFormat="1" ht="16.5">
      <c r="A17" s="448">
        <v>16</v>
      </c>
      <c r="B17" s="449">
        <v>23</v>
      </c>
      <c r="C17" s="450">
        <v>316</v>
      </c>
      <c r="D17" s="459" t="s">
        <v>496</v>
      </c>
      <c r="E17" s="289" t="s">
        <v>498</v>
      </c>
      <c r="F17" s="466">
        <v>1502</v>
      </c>
      <c r="G17" s="289" t="s">
        <v>34</v>
      </c>
      <c r="H17" s="290">
        <v>514</v>
      </c>
      <c r="I17" s="625">
        <v>69</v>
      </c>
      <c r="J17" s="625">
        <v>110</v>
      </c>
      <c r="K17" s="625">
        <v>55</v>
      </c>
      <c r="L17" s="625">
        <v>7</v>
      </c>
      <c r="M17" s="625">
        <v>34</v>
      </c>
      <c r="N17" s="625">
        <v>0</v>
      </c>
      <c r="P17" s="625">
        <v>2</v>
      </c>
      <c r="R17" s="625">
        <v>18</v>
      </c>
      <c r="T17" s="625">
        <v>0</v>
      </c>
      <c r="U17" s="625">
        <v>17</v>
      </c>
      <c r="V17" s="625">
        <v>7</v>
      </c>
      <c r="X17" s="623">
        <v>0</v>
      </c>
      <c r="AC17" s="625">
        <v>0</v>
      </c>
      <c r="AD17" s="625">
        <v>9</v>
      </c>
      <c r="AE17" s="624">
        <f t="shared" si="0"/>
        <v>328</v>
      </c>
    </row>
    <row r="18" spans="1:31" s="275" customFormat="1" ht="16.5">
      <c r="A18" s="448">
        <v>17</v>
      </c>
      <c r="B18" s="449">
        <v>23</v>
      </c>
      <c r="C18" s="450">
        <v>316</v>
      </c>
      <c r="D18" s="459" t="s">
        <v>496</v>
      </c>
      <c r="E18" s="289" t="s">
        <v>498</v>
      </c>
      <c r="F18" s="466">
        <v>1502</v>
      </c>
      <c r="G18" s="289" t="s">
        <v>35</v>
      </c>
      <c r="H18" s="290">
        <v>514</v>
      </c>
      <c r="I18" s="625">
        <v>91</v>
      </c>
      <c r="J18" s="625">
        <v>112</v>
      </c>
      <c r="K18" s="625">
        <v>58</v>
      </c>
      <c r="L18" s="625">
        <v>14</v>
      </c>
      <c r="M18" s="625">
        <v>30</v>
      </c>
      <c r="N18" s="625">
        <v>1</v>
      </c>
      <c r="P18" s="625">
        <v>1</v>
      </c>
      <c r="R18" s="625">
        <v>16</v>
      </c>
      <c r="T18" s="625">
        <v>1</v>
      </c>
      <c r="U18" s="625">
        <v>7</v>
      </c>
      <c r="V18" s="625">
        <v>4</v>
      </c>
      <c r="X18" s="623">
        <v>0</v>
      </c>
      <c r="AC18" s="625">
        <v>0</v>
      </c>
      <c r="AD18" s="625">
        <v>13</v>
      </c>
      <c r="AE18" s="624">
        <f t="shared" si="0"/>
        <v>348</v>
      </c>
    </row>
    <row r="19" spans="1:31" s="275" customFormat="1" ht="16.5">
      <c r="A19" s="448">
        <v>18</v>
      </c>
      <c r="B19" s="449">
        <v>23</v>
      </c>
      <c r="C19" s="450">
        <v>316</v>
      </c>
      <c r="D19" s="459" t="s">
        <v>496</v>
      </c>
      <c r="E19" s="289" t="s">
        <v>499</v>
      </c>
      <c r="F19" s="466">
        <v>1503</v>
      </c>
      <c r="G19" s="289" t="s">
        <v>33</v>
      </c>
      <c r="H19" s="290">
        <v>695</v>
      </c>
      <c r="I19" s="625">
        <v>52</v>
      </c>
      <c r="J19" s="625">
        <v>122</v>
      </c>
      <c r="K19" s="625">
        <v>34</v>
      </c>
      <c r="L19" s="625">
        <v>5</v>
      </c>
      <c r="M19" s="625">
        <v>44</v>
      </c>
      <c r="N19" s="625">
        <v>1</v>
      </c>
      <c r="P19" s="625">
        <v>1</v>
      </c>
      <c r="R19" s="625">
        <v>62</v>
      </c>
      <c r="T19" s="625">
        <v>0</v>
      </c>
      <c r="U19" s="625">
        <v>13</v>
      </c>
      <c r="V19" s="625">
        <v>4</v>
      </c>
      <c r="X19" s="623">
        <v>0</v>
      </c>
      <c r="AC19" s="625">
        <v>0</v>
      </c>
      <c r="AD19" s="625">
        <v>6</v>
      </c>
      <c r="AE19" s="624">
        <f t="shared" si="0"/>
        <v>344</v>
      </c>
    </row>
    <row r="20" spans="1:31" s="275" customFormat="1" ht="16.5">
      <c r="A20" s="448">
        <v>19</v>
      </c>
      <c r="B20" s="449">
        <v>23</v>
      </c>
      <c r="C20" s="450">
        <v>316</v>
      </c>
      <c r="D20" s="459" t="s">
        <v>496</v>
      </c>
      <c r="E20" s="289" t="s">
        <v>499</v>
      </c>
      <c r="F20" s="466">
        <v>1503</v>
      </c>
      <c r="G20" s="289" t="s">
        <v>34</v>
      </c>
      <c r="H20" s="290">
        <v>695</v>
      </c>
      <c r="I20" s="625">
        <v>58</v>
      </c>
      <c r="J20" s="625">
        <v>103</v>
      </c>
      <c r="K20" s="625">
        <v>37</v>
      </c>
      <c r="L20" s="625">
        <v>5</v>
      </c>
      <c r="M20" s="625">
        <v>38</v>
      </c>
      <c r="N20" s="625">
        <v>2</v>
      </c>
      <c r="P20" s="625">
        <v>2</v>
      </c>
      <c r="R20" s="625">
        <v>46</v>
      </c>
      <c r="T20" s="625">
        <v>5</v>
      </c>
      <c r="U20" s="625">
        <v>12</v>
      </c>
      <c r="V20" s="625">
        <v>6</v>
      </c>
      <c r="X20" s="623">
        <v>0</v>
      </c>
      <c r="AC20" s="625">
        <v>0</v>
      </c>
      <c r="AD20" s="625">
        <v>9</v>
      </c>
      <c r="AE20" s="624">
        <f t="shared" si="0"/>
        <v>323</v>
      </c>
    </row>
    <row r="21" spans="1:31" s="275" customFormat="1" ht="16.5">
      <c r="A21" s="448">
        <v>20</v>
      </c>
      <c r="B21" s="449">
        <v>23</v>
      </c>
      <c r="C21" s="450">
        <v>316</v>
      </c>
      <c r="D21" s="459" t="s">
        <v>496</v>
      </c>
      <c r="E21" s="289" t="s">
        <v>499</v>
      </c>
      <c r="F21" s="466">
        <v>1503</v>
      </c>
      <c r="G21" s="289" t="s">
        <v>35</v>
      </c>
      <c r="H21" s="290">
        <v>695</v>
      </c>
      <c r="I21" s="625">
        <v>45</v>
      </c>
      <c r="J21" s="625">
        <v>143</v>
      </c>
      <c r="K21" s="625">
        <v>36</v>
      </c>
      <c r="L21" s="625">
        <v>10</v>
      </c>
      <c r="M21" s="625">
        <v>45</v>
      </c>
      <c r="N21" s="625">
        <v>3</v>
      </c>
      <c r="P21" s="625">
        <v>1</v>
      </c>
      <c r="R21" s="625">
        <v>44</v>
      </c>
      <c r="T21" s="625">
        <v>5</v>
      </c>
      <c r="U21" s="625">
        <v>7</v>
      </c>
      <c r="V21" s="625">
        <v>4</v>
      </c>
      <c r="X21" s="623">
        <v>0</v>
      </c>
      <c r="AC21" s="625">
        <v>0</v>
      </c>
      <c r="AD21" s="625">
        <v>7</v>
      </c>
      <c r="AE21" s="624">
        <f t="shared" si="0"/>
        <v>350</v>
      </c>
    </row>
    <row r="22" spans="1:31" s="275" customFormat="1" ht="16.5">
      <c r="A22" s="448">
        <v>21</v>
      </c>
      <c r="B22" s="449">
        <v>23</v>
      </c>
      <c r="C22" s="450">
        <v>316</v>
      </c>
      <c r="D22" s="459" t="s">
        <v>496</v>
      </c>
      <c r="E22" s="289" t="s">
        <v>499</v>
      </c>
      <c r="F22" s="466">
        <v>1503</v>
      </c>
      <c r="G22" s="289" t="s">
        <v>199</v>
      </c>
      <c r="H22" s="290">
        <v>695</v>
      </c>
      <c r="I22" s="625">
        <v>44</v>
      </c>
      <c r="J22" s="625">
        <v>140</v>
      </c>
      <c r="K22" s="625">
        <v>25</v>
      </c>
      <c r="L22" s="625">
        <v>12</v>
      </c>
      <c r="M22" s="625">
        <v>46</v>
      </c>
      <c r="N22" s="625">
        <v>0</v>
      </c>
      <c r="P22" s="625">
        <v>0</v>
      </c>
      <c r="R22" s="625">
        <v>56</v>
      </c>
      <c r="T22" s="625">
        <v>4</v>
      </c>
      <c r="U22" s="625">
        <v>6</v>
      </c>
      <c r="V22" s="625">
        <v>2</v>
      </c>
      <c r="X22" s="623">
        <v>0</v>
      </c>
      <c r="AC22" s="625">
        <v>1</v>
      </c>
      <c r="AD22" s="625">
        <v>12</v>
      </c>
      <c r="AE22" s="624">
        <f t="shared" si="0"/>
        <v>348</v>
      </c>
    </row>
    <row r="23" spans="1:31" s="275" customFormat="1" ht="16.5">
      <c r="A23" s="448">
        <v>22</v>
      </c>
      <c r="B23" s="449">
        <v>23</v>
      </c>
      <c r="C23" s="450">
        <v>316</v>
      </c>
      <c r="D23" s="459" t="s">
        <v>496</v>
      </c>
      <c r="E23" s="289" t="s">
        <v>499</v>
      </c>
      <c r="F23" s="466">
        <v>1503</v>
      </c>
      <c r="G23" s="289" t="s">
        <v>337</v>
      </c>
      <c r="H23" s="290">
        <v>695</v>
      </c>
      <c r="I23" s="625">
        <v>37</v>
      </c>
      <c r="J23" s="625">
        <v>108</v>
      </c>
      <c r="K23" s="625">
        <v>23</v>
      </c>
      <c r="L23" s="625">
        <v>7</v>
      </c>
      <c r="M23" s="625">
        <v>54</v>
      </c>
      <c r="N23" s="625">
        <v>3</v>
      </c>
      <c r="P23" s="625">
        <v>2</v>
      </c>
      <c r="R23" s="625">
        <v>45</v>
      </c>
      <c r="T23" s="625">
        <v>0</v>
      </c>
      <c r="U23" s="625">
        <v>10</v>
      </c>
      <c r="V23" s="625">
        <v>10</v>
      </c>
      <c r="X23" s="623">
        <v>0</v>
      </c>
      <c r="AC23" s="625">
        <v>0</v>
      </c>
      <c r="AD23" s="625">
        <v>7</v>
      </c>
      <c r="AE23" s="624">
        <f t="shared" si="0"/>
        <v>306</v>
      </c>
    </row>
    <row r="24" spans="1:31" s="275" customFormat="1" ht="16.5">
      <c r="A24" s="448">
        <v>23</v>
      </c>
      <c r="B24" s="449">
        <v>23</v>
      </c>
      <c r="C24" s="450">
        <v>316</v>
      </c>
      <c r="D24" s="459" t="s">
        <v>496</v>
      </c>
      <c r="E24" s="289" t="s">
        <v>499</v>
      </c>
      <c r="F24" s="466">
        <v>1503</v>
      </c>
      <c r="G24" s="289" t="s">
        <v>338</v>
      </c>
      <c r="H24" s="290">
        <v>695</v>
      </c>
      <c r="I24" s="625">
        <v>54</v>
      </c>
      <c r="J24" s="625">
        <v>121</v>
      </c>
      <c r="K24" s="625">
        <v>34</v>
      </c>
      <c r="L24" s="625">
        <v>6</v>
      </c>
      <c r="M24" s="625">
        <v>44</v>
      </c>
      <c r="N24" s="625">
        <v>3</v>
      </c>
      <c r="P24" s="625">
        <v>3</v>
      </c>
      <c r="R24" s="625">
        <v>58</v>
      </c>
      <c r="T24" s="625">
        <v>2</v>
      </c>
      <c r="U24" s="625">
        <v>7</v>
      </c>
      <c r="V24" s="625">
        <v>7</v>
      </c>
      <c r="X24" s="623">
        <v>0</v>
      </c>
      <c r="AC24" s="625">
        <v>0</v>
      </c>
      <c r="AD24" s="625">
        <v>5</v>
      </c>
      <c r="AE24" s="624">
        <f t="shared" si="0"/>
        <v>344</v>
      </c>
    </row>
    <row r="25" spans="1:31" s="275" customFormat="1" ht="16.5">
      <c r="A25" s="448">
        <v>24</v>
      </c>
      <c r="B25" s="449">
        <v>23</v>
      </c>
      <c r="C25" s="450">
        <v>316</v>
      </c>
      <c r="D25" s="459" t="s">
        <v>496</v>
      </c>
      <c r="E25" s="289" t="s">
        <v>499</v>
      </c>
      <c r="F25" s="466">
        <v>1503</v>
      </c>
      <c r="G25" s="289" t="s">
        <v>346</v>
      </c>
      <c r="H25" s="290">
        <v>695</v>
      </c>
      <c r="I25" s="625">
        <v>36</v>
      </c>
      <c r="J25" s="625">
        <v>126</v>
      </c>
      <c r="K25" s="625">
        <v>26</v>
      </c>
      <c r="L25" s="625">
        <v>4</v>
      </c>
      <c r="M25" s="625">
        <v>53</v>
      </c>
      <c r="N25" s="625">
        <v>0</v>
      </c>
      <c r="P25" s="625">
        <v>4</v>
      </c>
      <c r="R25" s="625">
        <v>53</v>
      </c>
      <c r="T25" s="625">
        <v>4</v>
      </c>
      <c r="U25" s="625">
        <v>8</v>
      </c>
      <c r="V25" s="625">
        <v>2</v>
      </c>
      <c r="X25" s="623">
        <v>0</v>
      </c>
      <c r="AC25" s="625">
        <v>0</v>
      </c>
      <c r="AD25" s="625">
        <v>8</v>
      </c>
      <c r="AE25" s="624">
        <f t="shared" si="0"/>
        <v>324</v>
      </c>
    </row>
    <row r="26" spans="1:31" s="275" customFormat="1" ht="16.5">
      <c r="A26" s="448">
        <v>25</v>
      </c>
      <c r="B26" s="449">
        <v>23</v>
      </c>
      <c r="C26" s="450">
        <v>316</v>
      </c>
      <c r="D26" s="459" t="s">
        <v>496</v>
      </c>
      <c r="E26" s="289" t="s">
        <v>499</v>
      </c>
      <c r="F26" s="466">
        <v>1503</v>
      </c>
      <c r="G26" s="289" t="s">
        <v>347</v>
      </c>
      <c r="H26" s="290">
        <v>695</v>
      </c>
      <c r="I26" s="625">
        <v>47</v>
      </c>
      <c r="J26" s="625">
        <v>145</v>
      </c>
      <c r="K26" s="625">
        <v>36</v>
      </c>
      <c r="L26" s="625">
        <v>5</v>
      </c>
      <c r="M26" s="625">
        <v>42</v>
      </c>
      <c r="N26" s="625">
        <v>1</v>
      </c>
      <c r="P26" s="625">
        <v>2</v>
      </c>
      <c r="R26" s="625">
        <v>48</v>
      </c>
      <c r="T26" s="625">
        <v>1</v>
      </c>
      <c r="U26" s="625">
        <v>4</v>
      </c>
      <c r="V26" s="625">
        <v>6</v>
      </c>
      <c r="X26" s="623">
        <v>0</v>
      </c>
      <c r="AC26" s="625">
        <v>0</v>
      </c>
      <c r="AD26" s="625">
        <v>8</v>
      </c>
      <c r="AE26" s="277">
        <f t="shared" si="0"/>
        <v>345</v>
      </c>
    </row>
    <row r="27" spans="1:31" s="275" customFormat="1" ht="16.5">
      <c r="A27" s="448">
        <v>26</v>
      </c>
      <c r="B27" s="449">
        <v>23</v>
      </c>
      <c r="C27" s="450">
        <v>316</v>
      </c>
      <c r="D27" s="459" t="s">
        <v>496</v>
      </c>
      <c r="E27" s="289" t="s">
        <v>499</v>
      </c>
      <c r="F27" s="466">
        <v>1503</v>
      </c>
      <c r="G27" s="289" t="s">
        <v>348</v>
      </c>
      <c r="H27" s="290">
        <v>694</v>
      </c>
      <c r="I27" s="625">
        <v>43</v>
      </c>
      <c r="J27" s="625">
        <v>154</v>
      </c>
      <c r="K27" s="625">
        <v>30</v>
      </c>
      <c r="L27" s="625">
        <v>5</v>
      </c>
      <c r="M27" s="625">
        <v>27</v>
      </c>
      <c r="N27" s="625">
        <v>0</v>
      </c>
      <c r="P27" s="625">
        <v>1</v>
      </c>
      <c r="R27" s="625">
        <v>53</v>
      </c>
      <c r="T27" s="625">
        <v>8</v>
      </c>
      <c r="U27" s="625">
        <v>8</v>
      </c>
      <c r="V27" s="625">
        <v>6</v>
      </c>
      <c r="X27" s="623">
        <v>0</v>
      </c>
      <c r="AC27" s="625">
        <v>0</v>
      </c>
      <c r="AD27" s="625">
        <v>8</v>
      </c>
      <c r="AE27" s="624">
        <f t="shared" si="0"/>
        <v>343</v>
      </c>
    </row>
    <row r="28" spans="1:31" s="275" customFormat="1" ht="16.5">
      <c r="A28" s="448">
        <v>27</v>
      </c>
      <c r="B28" s="449">
        <v>23</v>
      </c>
      <c r="C28" s="450">
        <v>316</v>
      </c>
      <c r="D28" s="459" t="s">
        <v>496</v>
      </c>
      <c r="E28" s="289" t="s">
        <v>499</v>
      </c>
      <c r="F28" s="466">
        <v>1503</v>
      </c>
      <c r="G28" s="289" t="s">
        <v>349</v>
      </c>
      <c r="H28" s="290">
        <v>694</v>
      </c>
      <c r="I28" s="625">
        <v>44</v>
      </c>
      <c r="J28" s="625">
        <v>139</v>
      </c>
      <c r="K28" s="625">
        <v>32</v>
      </c>
      <c r="L28" s="625">
        <v>3</v>
      </c>
      <c r="M28" s="625">
        <v>45</v>
      </c>
      <c r="N28" s="625">
        <v>1</v>
      </c>
      <c r="P28" s="625">
        <v>4</v>
      </c>
      <c r="R28" s="625">
        <v>49</v>
      </c>
      <c r="T28" s="625">
        <v>5</v>
      </c>
      <c r="U28" s="625">
        <v>6</v>
      </c>
      <c r="V28" s="625">
        <v>7</v>
      </c>
      <c r="X28" s="623">
        <v>0</v>
      </c>
      <c r="AC28" s="625">
        <v>0</v>
      </c>
      <c r="AD28" s="625">
        <v>11</v>
      </c>
      <c r="AE28" s="624">
        <f t="shared" si="0"/>
        <v>346</v>
      </c>
    </row>
    <row r="29" spans="1:31" s="275" customFormat="1" ht="16.5">
      <c r="A29" s="287">
        <v>28</v>
      </c>
      <c r="B29" s="449">
        <v>23</v>
      </c>
      <c r="C29" s="450">
        <v>316</v>
      </c>
      <c r="D29" s="459" t="s">
        <v>496</v>
      </c>
      <c r="E29" s="289" t="s">
        <v>499</v>
      </c>
      <c r="F29" s="466">
        <v>1503</v>
      </c>
      <c r="G29" s="467" t="s">
        <v>350</v>
      </c>
      <c r="H29" s="290">
        <v>694</v>
      </c>
      <c r="I29" s="625">
        <v>56</v>
      </c>
      <c r="J29" s="625">
        <v>129</v>
      </c>
      <c r="K29" s="625">
        <v>31</v>
      </c>
      <c r="L29" s="625">
        <v>3</v>
      </c>
      <c r="M29" s="625">
        <v>41</v>
      </c>
      <c r="N29" s="625">
        <v>0</v>
      </c>
      <c r="P29" s="625">
        <v>2</v>
      </c>
      <c r="R29" s="625">
        <v>56</v>
      </c>
      <c r="T29" s="625">
        <v>2</v>
      </c>
      <c r="U29" s="625">
        <v>5</v>
      </c>
      <c r="V29" s="625">
        <v>1</v>
      </c>
      <c r="X29" s="623">
        <v>0</v>
      </c>
      <c r="AC29" s="625">
        <v>0</v>
      </c>
      <c r="AD29" s="625">
        <v>6</v>
      </c>
      <c r="AE29" s="624">
        <f t="shared" si="0"/>
        <v>332</v>
      </c>
    </row>
    <row r="30" spans="1:31" s="275" customFormat="1" ht="16.5">
      <c r="A30" s="287">
        <v>29</v>
      </c>
      <c r="B30" s="449">
        <v>23</v>
      </c>
      <c r="C30" s="450">
        <v>316</v>
      </c>
      <c r="D30" s="459" t="s">
        <v>496</v>
      </c>
      <c r="E30" s="289" t="s">
        <v>499</v>
      </c>
      <c r="F30" s="466">
        <v>1503</v>
      </c>
      <c r="G30" s="289" t="s">
        <v>353</v>
      </c>
      <c r="H30" s="290">
        <v>694</v>
      </c>
      <c r="I30" s="625">
        <v>46</v>
      </c>
      <c r="J30" s="625">
        <v>130</v>
      </c>
      <c r="K30" s="625">
        <v>31</v>
      </c>
      <c r="L30" s="625">
        <v>3</v>
      </c>
      <c r="M30" s="625">
        <v>46</v>
      </c>
      <c r="N30" s="625">
        <v>4</v>
      </c>
      <c r="P30" s="625">
        <v>1</v>
      </c>
      <c r="R30" s="625">
        <v>50</v>
      </c>
      <c r="T30" s="625">
        <v>2</v>
      </c>
      <c r="U30" s="625">
        <v>9</v>
      </c>
      <c r="V30" s="625">
        <v>7</v>
      </c>
      <c r="X30" s="623">
        <v>0</v>
      </c>
      <c r="AC30" s="625">
        <v>0</v>
      </c>
      <c r="AD30" s="625">
        <v>5</v>
      </c>
      <c r="AE30" s="624">
        <f t="shared" si="0"/>
        <v>334</v>
      </c>
    </row>
    <row r="31" spans="1:31" s="275" customFormat="1" ht="16.5">
      <c r="A31" s="287">
        <v>30</v>
      </c>
      <c r="B31" s="449">
        <v>23</v>
      </c>
      <c r="C31" s="450">
        <v>316</v>
      </c>
      <c r="D31" s="459" t="s">
        <v>496</v>
      </c>
      <c r="E31" s="289" t="s">
        <v>499</v>
      </c>
      <c r="F31" s="466">
        <v>1503</v>
      </c>
      <c r="G31" s="289" t="s">
        <v>354</v>
      </c>
      <c r="H31" s="290">
        <v>694</v>
      </c>
      <c r="I31" s="625">
        <v>41</v>
      </c>
      <c r="J31" s="625">
        <v>145</v>
      </c>
      <c r="K31" s="625">
        <v>34</v>
      </c>
      <c r="L31" s="625">
        <v>4</v>
      </c>
      <c r="M31" s="625">
        <v>40</v>
      </c>
      <c r="N31" s="625">
        <v>4</v>
      </c>
      <c r="P31" s="625">
        <v>3</v>
      </c>
      <c r="R31" s="625">
        <v>36</v>
      </c>
      <c r="T31" s="625">
        <v>5</v>
      </c>
      <c r="U31" s="625">
        <v>7</v>
      </c>
      <c r="V31" s="625">
        <v>10</v>
      </c>
      <c r="X31" s="623">
        <v>0</v>
      </c>
      <c r="AC31" s="625">
        <v>0</v>
      </c>
      <c r="AD31" s="625">
        <v>9</v>
      </c>
      <c r="AE31" s="624">
        <f t="shared" si="0"/>
        <v>338</v>
      </c>
    </row>
    <row r="32" spans="1:31" s="275" customFormat="1" ht="16.5">
      <c r="A32" s="287">
        <v>31</v>
      </c>
      <c r="B32" s="449">
        <v>23</v>
      </c>
      <c r="C32" s="450">
        <v>316</v>
      </c>
      <c r="D32" s="459" t="s">
        <v>496</v>
      </c>
      <c r="E32" s="289" t="s">
        <v>499</v>
      </c>
      <c r="F32" s="278">
        <v>1504</v>
      </c>
      <c r="G32" s="289" t="s">
        <v>33</v>
      </c>
      <c r="H32" s="290">
        <v>397</v>
      </c>
      <c r="I32" s="625">
        <v>53</v>
      </c>
      <c r="J32" s="625">
        <v>42</v>
      </c>
      <c r="K32" s="625">
        <v>15</v>
      </c>
      <c r="L32" s="625">
        <v>0</v>
      </c>
      <c r="M32" s="625">
        <v>32</v>
      </c>
      <c r="N32" s="625">
        <v>1</v>
      </c>
      <c r="P32" s="625">
        <v>2</v>
      </c>
      <c r="R32" s="625">
        <v>17</v>
      </c>
      <c r="T32" s="625">
        <v>0</v>
      </c>
      <c r="U32" s="625">
        <v>8</v>
      </c>
      <c r="V32" s="625">
        <v>0</v>
      </c>
      <c r="X32" s="623">
        <v>0</v>
      </c>
      <c r="AC32" s="625">
        <v>0</v>
      </c>
      <c r="AD32" s="625">
        <v>8</v>
      </c>
      <c r="AE32" s="624">
        <f t="shared" si="0"/>
        <v>178</v>
      </c>
    </row>
    <row r="33" spans="1:31" s="275" customFormat="1" ht="16.5">
      <c r="A33" s="287">
        <v>32</v>
      </c>
      <c r="B33" s="449">
        <v>23</v>
      </c>
      <c r="C33" s="450">
        <v>316</v>
      </c>
      <c r="D33" s="459" t="s">
        <v>496</v>
      </c>
      <c r="E33" s="289" t="s">
        <v>499</v>
      </c>
      <c r="F33" s="278">
        <v>1504</v>
      </c>
      <c r="G33" s="289" t="s">
        <v>34</v>
      </c>
      <c r="H33" s="290">
        <v>396</v>
      </c>
      <c r="I33" s="627">
        <v>63</v>
      </c>
      <c r="J33" s="627">
        <v>50</v>
      </c>
      <c r="K33" s="627">
        <v>15</v>
      </c>
      <c r="L33" s="627">
        <v>4</v>
      </c>
      <c r="M33" s="627">
        <v>32</v>
      </c>
      <c r="N33" s="627">
        <v>1</v>
      </c>
      <c r="P33" s="627">
        <v>2</v>
      </c>
      <c r="R33" s="627">
        <v>20</v>
      </c>
      <c r="T33" s="627">
        <v>0</v>
      </c>
      <c r="U33" s="627">
        <v>4</v>
      </c>
      <c r="V33" s="627">
        <v>5</v>
      </c>
      <c r="X33" s="623">
        <v>0</v>
      </c>
      <c r="AC33" s="627">
        <v>0</v>
      </c>
      <c r="AD33" s="627">
        <v>6</v>
      </c>
      <c r="AE33" s="624">
        <f t="shared" si="0"/>
        <v>202</v>
      </c>
    </row>
    <row r="34" spans="1:31" s="275" customFormat="1" ht="16.5">
      <c r="A34" s="287">
        <v>33</v>
      </c>
      <c r="B34" s="449">
        <v>23</v>
      </c>
      <c r="C34" s="450">
        <v>316</v>
      </c>
      <c r="D34" s="459" t="s">
        <v>496</v>
      </c>
      <c r="E34" s="289" t="s">
        <v>499</v>
      </c>
      <c r="F34" s="278">
        <v>1505</v>
      </c>
      <c r="G34" s="289" t="s">
        <v>33</v>
      </c>
      <c r="H34" s="290">
        <v>703</v>
      </c>
      <c r="I34" s="625">
        <v>55</v>
      </c>
      <c r="J34" s="625">
        <v>121</v>
      </c>
      <c r="K34" s="625">
        <v>33</v>
      </c>
      <c r="L34" s="625">
        <v>16</v>
      </c>
      <c r="M34" s="625">
        <v>63</v>
      </c>
      <c r="N34" s="625">
        <v>1</v>
      </c>
      <c r="P34" s="625">
        <v>1</v>
      </c>
      <c r="R34" s="625">
        <v>51</v>
      </c>
      <c r="T34" s="625">
        <v>0</v>
      </c>
      <c r="U34" s="625">
        <v>13</v>
      </c>
      <c r="V34" s="625">
        <v>9</v>
      </c>
      <c r="X34" s="623">
        <v>0</v>
      </c>
      <c r="AC34" s="625">
        <v>0</v>
      </c>
      <c r="AD34" s="625">
        <v>11</v>
      </c>
      <c r="AE34" s="624">
        <f t="shared" ref="AE34:AE52" si="1">SUM(I34:AD34)</f>
        <v>374</v>
      </c>
    </row>
    <row r="35" spans="1:31" s="275" customFormat="1" ht="16.5">
      <c r="A35" s="287">
        <v>34</v>
      </c>
      <c r="B35" s="449">
        <v>23</v>
      </c>
      <c r="C35" s="450">
        <v>316</v>
      </c>
      <c r="D35" s="459" t="s">
        <v>496</v>
      </c>
      <c r="E35" s="289" t="s">
        <v>499</v>
      </c>
      <c r="F35" s="278">
        <v>1505</v>
      </c>
      <c r="G35" s="289" t="s">
        <v>34</v>
      </c>
      <c r="H35" s="290">
        <v>703</v>
      </c>
      <c r="I35" s="625">
        <v>63</v>
      </c>
      <c r="J35" s="625">
        <v>117</v>
      </c>
      <c r="K35" s="625">
        <v>30</v>
      </c>
      <c r="L35" s="625">
        <v>13</v>
      </c>
      <c r="M35" s="625">
        <v>63</v>
      </c>
      <c r="N35" s="625">
        <v>1</v>
      </c>
      <c r="P35" s="625">
        <v>2</v>
      </c>
      <c r="R35" s="625">
        <v>60</v>
      </c>
      <c r="T35" s="625">
        <v>2</v>
      </c>
      <c r="U35" s="625">
        <v>8</v>
      </c>
      <c r="V35" s="625">
        <v>6</v>
      </c>
      <c r="X35" s="623">
        <v>0</v>
      </c>
      <c r="AC35" s="625">
        <v>0</v>
      </c>
      <c r="AD35" s="625">
        <v>7</v>
      </c>
      <c r="AE35" s="624">
        <f t="shared" si="1"/>
        <v>372</v>
      </c>
    </row>
    <row r="36" spans="1:31" s="275" customFormat="1" ht="16.5">
      <c r="A36" s="287">
        <v>35</v>
      </c>
      <c r="B36" s="449">
        <v>23</v>
      </c>
      <c r="C36" s="450">
        <v>316</v>
      </c>
      <c r="D36" s="459" t="s">
        <v>496</v>
      </c>
      <c r="E36" s="289" t="s">
        <v>499</v>
      </c>
      <c r="F36" s="278">
        <v>1505</v>
      </c>
      <c r="G36" s="289" t="s">
        <v>35</v>
      </c>
      <c r="H36" s="290">
        <v>703</v>
      </c>
      <c r="I36" s="625">
        <v>53</v>
      </c>
      <c r="J36" s="625">
        <v>139</v>
      </c>
      <c r="K36" s="625">
        <v>31</v>
      </c>
      <c r="L36" s="625">
        <v>10</v>
      </c>
      <c r="M36" s="625">
        <v>67</v>
      </c>
      <c r="N36" s="625">
        <v>0</v>
      </c>
      <c r="P36" s="625">
        <v>5</v>
      </c>
      <c r="R36" s="625">
        <v>40</v>
      </c>
      <c r="T36" s="625">
        <v>2</v>
      </c>
      <c r="U36" s="625">
        <v>8</v>
      </c>
      <c r="V36" s="625">
        <v>8</v>
      </c>
      <c r="X36" s="623">
        <v>0</v>
      </c>
      <c r="AC36" s="625">
        <v>0</v>
      </c>
      <c r="AD36" s="625">
        <v>6</v>
      </c>
      <c r="AE36" s="624">
        <f t="shared" si="1"/>
        <v>369</v>
      </c>
    </row>
    <row r="37" spans="1:31" s="275" customFormat="1" ht="16.5">
      <c r="A37" s="287">
        <v>36</v>
      </c>
      <c r="B37" s="449">
        <v>23</v>
      </c>
      <c r="C37" s="450">
        <v>316</v>
      </c>
      <c r="D37" s="459" t="s">
        <v>496</v>
      </c>
      <c r="E37" s="289" t="s">
        <v>499</v>
      </c>
      <c r="F37" s="278">
        <v>1505</v>
      </c>
      <c r="G37" s="289" t="s">
        <v>199</v>
      </c>
      <c r="H37" s="290">
        <v>703</v>
      </c>
      <c r="I37" s="625">
        <v>44</v>
      </c>
      <c r="J37" s="625">
        <v>133</v>
      </c>
      <c r="K37" s="625">
        <v>32</v>
      </c>
      <c r="L37" s="625">
        <v>7</v>
      </c>
      <c r="M37" s="625">
        <v>57</v>
      </c>
      <c r="N37" s="625">
        <v>2</v>
      </c>
      <c r="P37" s="625">
        <v>2</v>
      </c>
      <c r="R37" s="625">
        <v>40</v>
      </c>
      <c r="T37" s="625">
        <v>2</v>
      </c>
      <c r="U37" s="625">
        <v>9</v>
      </c>
      <c r="V37" s="625">
        <v>7</v>
      </c>
      <c r="X37" s="623">
        <v>0</v>
      </c>
      <c r="AC37" s="625">
        <v>0</v>
      </c>
      <c r="AD37" s="625">
        <v>15</v>
      </c>
      <c r="AE37" s="624">
        <f t="shared" si="1"/>
        <v>350</v>
      </c>
    </row>
    <row r="38" spans="1:31" s="275" customFormat="1" ht="16.5">
      <c r="A38" s="287">
        <v>37</v>
      </c>
      <c r="B38" s="449">
        <v>23</v>
      </c>
      <c r="C38" s="450">
        <v>316</v>
      </c>
      <c r="D38" s="459" t="s">
        <v>496</v>
      </c>
      <c r="E38" s="289" t="s">
        <v>499</v>
      </c>
      <c r="F38" s="278">
        <v>1505</v>
      </c>
      <c r="G38" s="289" t="s">
        <v>337</v>
      </c>
      <c r="H38" s="290">
        <v>702</v>
      </c>
      <c r="I38" s="625">
        <v>47</v>
      </c>
      <c r="J38" s="625">
        <v>122</v>
      </c>
      <c r="K38" s="625">
        <v>51</v>
      </c>
      <c r="L38" s="625">
        <v>3</v>
      </c>
      <c r="M38" s="625">
        <v>50</v>
      </c>
      <c r="N38" s="625">
        <v>2</v>
      </c>
      <c r="P38" s="625">
        <v>2</v>
      </c>
      <c r="R38" s="625">
        <v>53</v>
      </c>
      <c r="T38" s="625">
        <v>1</v>
      </c>
      <c r="U38" s="625">
        <v>10</v>
      </c>
      <c r="V38" s="625">
        <v>8</v>
      </c>
      <c r="X38" s="623">
        <v>0</v>
      </c>
      <c r="AC38" s="625">
        <v>0</v>
      </c>
      <c r="AD38" s="625">
        <v>6</v>
      </c>
      <c r="AE38" s="624">
        <f t="shared" si="1"/>
        <v>355</v>
      </c>
    </row>
    <row r="39" spans="1:31" s="275" customFormat="1" ht="16.5">
      <c r="A39" s="287">
        <v>38</v>
      </c>
      <c r="B39" s="449">
        <v>23</v>
      </c>
      <c r="C39" s="450">
        <v>316</v>
      </c>
      <c r="D39" s="459" t="s">
        <v>496</v>
      </c>
      <c r="E39" s="289" t="s">
        <v>499</v>
      </c>
      <c r="F39" s="278">
        <v>1506</v>
      </c>
      <c r="G39" s="289" t="s">
        <v>33</v>
      </c>
      <c r="H39" s="290">
        <v>703</v>
      </c>
      <c r="I39" s="625">
        <v>70</v>
      </c>
      <c r="J39" s="625">
        <v>143</v>
      </c>
      <c r="K39" s="625">
        <v>23</v>
      </c>
      <c r="L39" s="625">
        <v>5</v>
      </c>
      <c r="M39" s="625">
        <v>72</v>
      </c>
      <c r="N39" s="625">
        <v>3</v>
      </c>
      <c r="P39" s="625">
        <v>3</v>
      </c>
      <c r="R39" s="625">
        <v>41</v>
      </c>
      <c r="T39" s="625">
        <v>3</v>
      </c>
      <c r="U39" s="625">
        <v>6</v>
      </c>
      <c r="V39" s="625">
        <v>4</v>
      </c>
      <c r="X39" s="623">
        <v>0</v>
      </c>
      <c r="AC39" s="625">
        <v>0</v>
      </c>
      <c r="AD39" s="625">
        <v>11</v>
      </c>
      <c r="AE39" s="624">
        <f t="shared" si="1"/>
        <v>384</v>
      </c>
    </row>
    <row r="40" spans="1:31" s="275" customFormat="1" ht="16.5">
      <c r="A40" s="287">
        <v>39</v>
      </c>
      <c r="B40" s="449">
        <v>23</v>
      </c>
      <c r="C40" s="450">
        <v>316</v>
      </c>
      <c r="D40" s="459" t="s">
        <v>496</v>
      </c>
      <c r="E40" s="289" t="s">
        <v>499</v>
      </c>
      <c r="F40" s="278">
        <v>1506</v>
      </c>
      <c r="G40" s="289" t="s">
        <v>34</v>
      </c>
      <c r="H40" s="290">
        <v>702</v>
      </c>
      <c r="I40" s="625">
        <v>73</v>
      </c>
      <c r="J40" s="625">
        <v>119</v>
      </c>
      <c r="K40" s="625">
        <v>37</v>
      </c>
      <c r="L40" s="625">
        <v>4</v>
      </c>
      <c r="M40" s="625">
        <v>64</v>
      </c>
      <c r="N40" s="625">
        <v>1</v>
      </c>
      <c r="P40" s="625">
        <v>1</v>
      </c>
      <c r="R40" s="625">
        <v>55</v>
      </c>
      <c r="T40" s="625">
        <v>0</v>
      </c>
      <c r="U40" s="625">
        <v>10</v>
      </c>
      <c r="V40" s="625">
        <v>6</v>
      </c>
      <c r="X40" s="623">
        <v>0</v>
      </c>
      <c r="AC40" s="625">
        <v>0</v>
      </c>
      <c r="AD40" s="625">
        <v>8</v>
      </c>
      <c r="AE40" s="624">
        <f t="shared" si="1"/>
        <v>378</v>
      </c>
    </row>
    <row r="41" spans="1:31" s="275" customFormat="1" ht="16.5">
      <c r="A41" s="287">
        <v>40</v>
      </c>
      <c r="B41" s="449">
        <v>23</v>
      </c>
      <c r="C41" s="450">
        <v>316</v>
      </c>
      <c r="D41" s="459" t="s">
        <v>496</v>
      </c>
      <c r="E41" s="289" t="s">
        <v>499</v>
      </c>
      <c r="F41" s="278">
        <v>1506</v>
      </c>
      <c r="G41" s="289" t="s">
        <v>35</v>
      </c>
      <c r="H41" s="290">
        <v>702</v>
      </c>
      <c r="I41" s="625">
        <v>66</v>
      </c>
      <c r="J41" s="625">
        <v>150</v>
      </c>
      <c r="K41" s="625">
        <v>22</v>
      </c>
      <c r="L41" s="625">
        <v>6</v>
      </c>
      <c r="M41" s="625">
        <v>68</v>
      </c>
      <c r="N41" s="625">
        <v>1</v>
      </c>
      <c r="P41" s="625">
        <v>0</v>
      </c>
      <c r="R41" s="625">
        <v>32</v>
      </c>
      <c r="T41" s="625">
        <v>2</v>
      </c>
      <c r="U41" s="625">
        <v>8</v>
      </c>
      <c r="V41" s="625">
        <v>6</v>
      </c>
      <c r="X41" s="623">
        <v>0</v>
      </c>
      <c r="AC41" s="625">
        <v>1</v>
      </c>
      <c r="AD41" s="625">
        <v>10</v>
      </c>
      <c r="AE41" s="624">
        <f t="shared" si="1"/>
        <v>372</v>
      </c>
    </row>
    <row r="42" spans="1:31" s="275" customFormat="1" ht="16.5">
      <c r="A42" s="287">
        <v>41</v>
      </c>
      <c r="B42" s="449">
        <v>23</v>
      </c>
      <c r="C42" s="450">
        <v>316</v>
      </c>
      <c r="D42" s="459" t="s">
        <v>496</v>
      </c>
      <c r="E42" s="289" t="s">
        <v>499</v>
      </c>
      <c r="F42" s="278">
        <v>1506</v>
      </c>
      <c r="G42" s="289" t="s">
        <v>36</v>
      </c>
      <c r="H42" s="290"/>
      <c r="I42" s="625">
        <v>3</v>
      </c>
      <c r="J42" s="625">
        <v>6</v>
      </c>
      <c r="K42" s="625">
        <v>0</v>
      </c>
      <c r="L42" s="625">
        <v>1</v>
      </c>
      <c r="M42" s="625">
        <v>4</v>
      </c>
      <c r="N42" s="625">
        <v>0</v>
      </c>
      <c r="P42" s="625">
        <v>0</v>
      </c>
      <c r="R42" s="625">
        <v>6</v>
      </c>
      <c r="T42" s="625">
        <v>0</v>
      </c>
      <c r="U42" s="625">
        <v>3</v>
      </c>
      <c r="V42" s="625">
        <v>0</v>
      </c>
      <c r="X42" s="623">
        <v>0</v>
      </c>
      <c r="AC42" s="625">
        <v>0</v>
      </c>
      <c r="AD42" s="625">
        <v>1</v>
      </c>
      <c r="AE42" s="624">
        <f t="shared" si="1"/>
        <v>24</v>
      </c>
    </row>
    <row r="43" spans="1:31" s="275" customFormat="1" ht="16.5">
      <c r="A43" s="287">
        <v>42</v>
      </c>
      <c r="B43" s="449">
        <v>23</v>
      </c>
      <c r="C43" s="450">
        <v>316</v>
      </c>
      <c r="D43" s="459" t="s">
        <v>496</v>
      </c>
      <c r="E43" s="289" t="s">
        <v>499</v>
      </c>
      <c r="F43" s="279">
        <v>1507</v>
      </c>
      <c r="G43" s="405" t="s">
        <v>33</v>
      </c>
      <c r="H43" s="290">
        <v>729</v>
      </c>
      <c r="I43" s="625">
        <v>95</v>
      </c>
      <c r="J43" s="625">
        <v>158</v>
      </c>
      <c r="K43" s="625">
        <v>22</v>
      </c>
      <c r="L43" s="625">
        <v>5</v>
      </c>
      <c r="M43" s="625">
        <v>64</v>
      </c>
      <c r="N43" s="625">
        <v>0</v>
      </c>
      <c r="P43" s="625">
        <v>3</v>
      </c>
      <c r="R43" s="625">
        <v>31</v>
      </c>
      <c r="T43" s="625">
        <v>1</v>
      </c>
      <c r="U43" s="625">
        <v>12</v>
      </c>
      <c r="V43" s="625">
        <v>3</v>
      </c>
      <c r="X43" s="623">
        <v>0</v>
      </c>
      <c r="AC43" s="625">
        <v>0</v>
      </c>
      <c r="AD43" s="625">
        <v>5</v>
      </c>
      <c r="AE43" s="624">
        <f t="shared" si="1"/>
        <v>399</v>
      </c>
    </row>
    <row r="44" spans="1:31" s="275" customFormat="1" ht="16.5">
      <c r="A44" s="287">
        <v>43</v>
      </c>
      <c r="B44" s="449">
        <v>23</v>
      </c>
      <c r="C44" s="450">
        <v>316</v>
      </c>
      <c r="D44" s="459" t="s">
        <v>496</v>
      </c>
      <c r="E44" s="289" t="s">
        <v>499</v>
      </c>
      <c r="F44" s="279">
        <v>1507</v>
      </c>
      <c r="G44" s="405" t="s">
        <v>34</v>
      </c>
      <c r="H44" s="290">
        <v>728</v>
      </c>
      <c r="I44" s="625">
        <v>64</v>
      </c>
      <c r="J44" s="625">
        <v>127</v>
      </c>
      <c r="K44" s="625">
        <v>41</v>
      </c>
      <c r="L44" s="625">
        <v>7</v>
      </c>
      <c r="M44" s="625">
        <v>75</v>
      </c>
      <c r="N44" s="625">
        <v>1</v>
      </c>
      <c r="P44" s="625">
        <v>2</v>
      </c>
      <c r="R44" s="625">
        <v>36</v>
      </c>
      <c r="T44" s="625">
        <v>4</v>
      </c>
      <c r="U44" s="625">
        <v>10</v>
      </c>
      <c r="V44" s="625">
        <v>6</v>
      </c>
      <c r="X44" s="623">
        <v>0</v>
      </c>
      <c r="AC44" s="625">
        <v>2</v>
      </c>
      <c r="AD44" s="625">
        <v>6</v>
      </c>
      <c r="AE44" s="624">
        <f t="shared" si="1"/>
        <v>381</v>
      </c>
    </row>
    <row r="45" spans="1:31" s="275" customFormat="1" ht="16.5">
      <c r="A45" s="287">
        <v>44</v>
      </c>
      <c r="B45" s="449">
        <v>23</v>
      </c>
      <c r="C45" s="450">
        <v>316</v>
      </c>
      <c r="D45" s="459" t="s">
        <v>496</v>
      </c>
      <c r="E45" s="289" t="s">
        <v>500</v>
      </c>
      <c r="F45" s="279">
        <v>1508</v>
      </c>
      <c r="G45" s="467" t="s">
        <v>33</v>
      </c>
      <c r="H45" s="550">
        <v>748</v>
      </c>
      <c r="I45" s="625">
        <v>73</v>
      </c>
      <c r="J45" s="625">
        <v>241</v>
      </c>
      <c r="K45" s="625">
        <v>98</v>
      </c>
      <c r="L45" s="625">
        <v>47</v>
      </c>
      <c r="M45" s="625">
        <v>38</v>
      </c>
      <c r="N45" s="625">
        <v>0</v>
      </c>
      <c r="P45" s="625">
        <v>5</v>
      </c>
      <c r="R45" s="625">
        <v>41</v>
      </c>
      <c r="T45" s="625">
        <v>1</v>
      </c>
      <c r="U45" s="625">
        <v>11</v>
      </c>
      <c r="V45" s="625">
        <v>3</v>
      </c>
      <c r="X45" s="623">
        <v>0</v>
      </c>
      <c r="AC45" s="625">
        <v>0</v>
      </c>
      <c r="AD45" s="625">
        <v>13</v>
      </c>
      <c r="AE45" s="624">
        <f t="shared" si="1"/>
        <v>571</v>
      </c>
    </row>
    <row r="46" spans="1:31" s="275" customFormat="1" ht="16.5">
      <c r="A46" s="287">
        <v>45</v>
      </c>
      <c r="B46" s="449">
        <v>23</v>
      </c>
      <c r="C46" s="450">
        <v>316</v>
      </c>
      <c r="D46" s="459" t="s">
        <v>496</v>
      </c>
      <c r="E46" s="289" t="s">
        <v>501</v>
      </c>
      <c r="F46" s="279">
        <v>1509</v>
      </c>
      <c r="G46" s="467" t="s">
        <v>33</v>
      </c>
      <c r="H46" s="550">
        <v>638</v>
      </c>
      <c r="I46" s="625">
        <v>63</v>
      </c>
      <c r="J46" s="625">
        <v>114</v>
      </c>
      <c r="K46" s="625">
        <v>10</v>
      </c>
      <c r="L46" s="625">
        <v>5</v>
      </c>
      <c r="M46" s="625">
        <v>49</v>
      </c>
      <c r="N46" s="625">
        <v>0</v>
      </c>
      <c r="P46" s="625">
        <v>2</v>
      </c>
      <c r="R46" s="625">
        <v>25</v>
      </c>
      <c r="T46" s="625">
        <v>2</v>
      </c>
      <c r="U46" s="625">
        <v>6</v>
      </c>
      <c r="V46" s="625">
        <v>4</v>
      </c>
      <c r="X46" s="623">
        <v>0</v>
      </c>
      <c r="AC46" s="625">
        <v>0</v>
      </c>
      <c r="AD46" s="625">
        <v>13</v>
      </c>
      <c r="AE46" s="624">
        <f t="shared" si="1"/>
        <v>293</v>
      </c>
    </row>
    <row r="47" spans="1:31" s="275" customFormat="1" ht="16.5">
      <c r="A47" s="287">
        <v>46</v>
      </c>
      <c r="B47" s="449">
        <v>23</v>
      </c>
      <c r="C47" s="450">
        <v>316</v>
      </c>
      <c r="D47" s="459" t="s">
        <v>496</v>
      </c>
      <c r="E47" s="289" t="s">
        <v>501</v>
      </c>
      <c r="F47" s="279">
        <v>1509</v>
      </c>
      <c r="G47" s="405" t="s">
        <v>34</v>
      </c>
      <c r="H47" s="550">
        <v>637</v>
      </c>
      <c r="I47" s="625">
        <v>51</v>
      </c>
      <c r="J47" s="625">
        <v>96</v>
      </c>
      <c r="K47" s="625">
        <v>15</v>
      </c>
      <c r="L47" s="625">
        <v>7</v>
      </c>
      <c r="M47" s="625">
        <v>66</v>
      </c>
      <c r="N47" s="625">
        <v>0</v>
      </c>
      <c r="P47" s="625">
        <v>0</v>
      </c>
      <c r="R47" s="625">
        <v>39</v>
      </c>
      <c r="T47" s="625">
        <v>1</v>
      </c>
      <c r="U47" s="625">
        <v>9</v>
      </c>
      <c r="V47" s="625">
        <v>7</v>
      </c>
      <c r="X47" s="623">
        <v>0</v>
      </c>
      <c r="AC47" s="625">
        <v>0</v>
      </c>
      <c r="AD47" s="625">
        <v>19</v>
      </c>
      <c r="AE47" s="624">
        <f t="shared" si="1"/>
        <v>310</v>
      </c>
    </row>
    <row r="48" spans="1:31" s="275" customFormat="1" ht="16.5">
      <c r="A48" s="287">
        <v>47</v>
      </c>
      <c r="B48" s="449">
        <v>23</v>
      </c>
      <c r="C48" s="450">
        <v>316</v>
      </c>
      <c r="D48" s="459" t="s">
        <v>496</v>
      </c>
      <c r="E48" s="289" t="s">
        <v>501</v>
      </c>
      <c r="F48" s="279">
        <v>1509</v>
      </c>
      <c r="G48" s="405" t="s">
        <v>35</v>
      </c>
      <c r="H48" s="548">
        <v>637</v>
      </c>
      <c r="I48" s="625">
        <v>44</v>
      </c>
      <c r="J48" s="625">
        <v>131</v>
      </c>
      <c r="K48" s="625">
        <v>20</v>
      </c>
      <c r="L48" s="625">
        <v>9</v>
      </c>
      <c r="M48" s="625">
        <v>54</v>
      </c>
      <c r="N48" s="625">
        <v>0</v>
      </c>
      <c r="P48" s="625">
        <v>2</v>
      </c>
      <c r="R48" s="625">
        <v>24</v>
      </c>
      <c r="T48" s="625">
        <v>5</v>
      </c>
      <c r="U48" s="625">
        <v>6</v>
      </c>
      <c r="V48" s="625">
        <v>10</v>
      </c>
      <c r="X48" s="623">
        <v>0</v>
      </c>
      <c r="AC48" s="625">
        <v>0</v>
      </c>
      <c r="AD48" s="625">
        <v>18</v>
      </c>
      <c r="AE48" s="624">
        <f t="shared" si="1"/>
        <v>323</v>
      </c>
    </row>
    <row r="49" spans="1:31" s="275" customFormat="1" ht="16.5">
      <c r="A49" s="287">
        <v>48</v>
      </c>
      <c r="B49" s="449">
        <v>23</v>
      </c>
      <c r="C49" s="450">
        <v>316</v>
      </c>
      <c r="D49" s="459" t="s">
        <v>496</v>
      </c>
      <c r="E49" s="289" t="s">
        <v>499</v>
      </c>
      <c r="F49" s="279">
        <v>1510</v>
      </c>
      <c r="G49" s="405" t="s">
        <v>33</v>
      </c>
      <c r="H49" s="550">
        <v>657</v>
      </c>
      <c r="I49" s="625">
        <v>82</v>
      </c>
      <c r="J49" s="625">
        <v>71</v>
      </c>
      <c r="K49" s="625">
        <v>41</v>
      </c>
      <c r="L49" s="625">
        <v>4</v>
      </c>
      <c r="M49" s="625">
        <v>65</v>
      </c>
      <c r="N49" s="625">
        <v>2</v>
      </c>
      <c r="P49" s="625">
        <v>1</v>
      </c>
      <c r="R49" s="625">
        <v>74</v>
      </c>
      <c r="T49" s="625">
        <v>2</v>
      </c>
      <c r="U49" s="625">
        <v>10</v>
      </c>
      <c r="V49" s="625">
        <v>1</v>
      </c>
      <c r="X49" s="623">
        <v>0</v>
      </c>
      <c r="AC49" s="625">
        <v>0</v>
      </c>
      <c r="AD49" s="625">
        <v>8</v>
      </c>
      <c r="AE49" s="624">
        <f t="shared" si="1"/>
        <v>361</v>
      </c>
    </row>
    <row r="50" spans="1:31" s="275" customFormat="1" ht="16.5">
      <c r="A50" s="287">
        <v>49</v>
      </c>
      <c r="B50" s="449">
        <v>23</v>
      </c>
      <c r="C50" s="450">
        <v>316</v>
      </c>
      <c r="D50" s="459" t="s">
        <v>496</v>
      </c>
      <c r="E50" s="289" t="s">
        <v>499</v>
      </c>
      <c r="F50" s="279">
        <v>1510</v>
      </c>
      <c r="G50" s="405" t="s">
        <v>34</v>
      </c>
      <c r="H50" s="550">
        <v>657</v>
      </c>
      <c r="I50" s="468">
        <v>76</v>
      </c>
      <c r="J50" s="468">
        <v>87</v>
      </c>
      <c r="K50" s="468">
        <v>45</v>
      </c>
      <c r="L50" s="468">
        <v>6</v>
      </c>
      <c r="M50" s="468">
        <v>72</v>
      </c>
      <c r="N50" s="468">
        <v>5</v>
      </c>
      <c r="P50" s="468">
        <v>1</v>
      </c>
      <c r="R50" s="468">
        <v>57</v>
      </c>
      <c r="T50" s="468">
        <v>3</v>
      </c>
      <c r="U50" s="468">
        <v>6</v>
      </c>
      <c r="V50" s="468">
        <v>1</v>
      </c>
      <c r="X50" s="623">
        <v>0</v>
      </c>
      <c r="AC50" s="468">
        <v>0</v>
      </c>
      <c r="AD50" s="468">
        <v>9</v>
      </c>
      <c r="AE50" s="628">
        <f t="shared" si="1"/>
        <v>368</v>
      </c>
    </row>
    <row r="51" spans="1:31" s="275" customFormat="1" ht="17.25" thickBot="1">
      <c r="A51" s="287">
        <v>50</v>
      </c>
      <c r="B51" s="449">
        <v>23</v>
      </c>
      <c r="C51" s="450">
        <v>316</v>
      </c>
      <c r="D51" s="459" t="s">
        <v>496</v>
      </c>
      <c r="E51" s="289" t="s">
        <v>499</v>
      </c>
      <c r="F51" s="279">
        <v>1510</v>
      </c>
      <c r="G51" s="405" t="s">
        <v>35</v>
      </c>
      <c r="H51" s="548">
        <v>657</v>
      </c>
      <c r="I51" s="468">
        <v>64</v>
      </c>
      <c r="J51" s="468">
        <v>80</v>
      </c>
      <c r="K51" s="468">
        <v>48</v>
      </c>
      <c r="L51" s="468">
        <v>5</v>
      </c>
      <c r="M51" s="468">
        <v>63</v>
      </c>
      <c r="N51" s="468">
        <v>2</v>
      </c>
      <c r="P51" s="468">
        <v>4</v>
      </c>
      <c r="R51" s="468">
        <v>46</v>
      </c>
      <c r="T51" s="468">
        <v>1</v>
      </c>
      <c r="U51" s="468">
        <v>7</v>
      </c>
      <c r="V51" s="468">
        <v>3</v>
      </c>
      <c r="X51" s="623">
        <v>0</v>
      </c>
      <c r="AC51" s="468">
        <v>1</v>
      </c>
      <c r="AD51" s="468">
        <v>10</v>
      </c>
      <c r="AE51" s="629">
        <f t="shared" si="1"/>
        <v>334</v>
      </c>
    </row>
    <row r="52" spans="1:31" s="275" customFormat="1" ht="16.5">
      <c r="A52" s="287">
        <v>51</v>
      </c>
      <c r="B52" s="449">
        <v>23</v>
      </c>
      <c r="C52" s="450">
        <v>316</v>
      </c>
      <c r="D52" s="459" t="s">
        <v>496</v>
      </c>
      <c r="E52" s="289" t="s">
        <v>499</v>
      </c>
      <c r="F52" s="279">
        <v>1510</v>
      </c>
      <c r="G52" s="405" t="s">
        <v>199</v>
      </c>
      <c r="H52" s="548">
        <v>656</v>
      </c>
      <c r="I52" s="630">
        <v>75</v>
      </c>
      <c r="J52" s="630">
        <v>90</v>
      </c>
      <c r="K52" s="630">
        <v>40</v>
      </c>
      <c r="L52" s="630">
        <v>5</v>
      </c>
      <c r="M52" s="630">
        <v>68</v>
      </c>
      <c r="N52" s="630">
        <v>0</v>
      </c>
      <c r="P52" s="630">
        <v>1</v>
      </c>
      <c r="R52" s="630">
        <v>47</v>
      </c>
      <c r="T52" s="630">
        <v>3</v>
      </c>
      <c r="U52" s="630">
        <v>9</v>
      </c>
      <c r="V52" s="630">
        <v>5</v>
      </c>
      <c r="X52" s="623">
        <v>0</v>
      </c>
      <c r="AC52" s="630">
        <v>0</v>
      </c>
      <c r="AD52" s="630">
        <v>9</v>
      </c>
      <c r="AE52" s="628">
        <f t="shared" si="1"/>
        <v>352</v>
      </c>
    </row>
    <row r="53" spans="1:31" s="286" customFormat="1" ht="16.5">
      <c r="C53" s="631" t="s">
        <v>65</v>
      </c>
      <c r="D53" s="697" t="s">
        <v>502</v>
      </c>
      <c r="E53" s="697"/>
      <c r="F53" s="563"/>
      <c r="G53" s="563"/>
      <c r="H53" s="294">
        <f t="shared" ref="H53:N53" si="2">SUM(H2:H52)</f>
        <v>32893</v>
      </c>
      <c r="I53" s="33">
        <f t="shared" si="2"/>
        <v>3064</v>
      </c>
      <c r="J53" s="33">
        <f t="shared" si="2"/>
        <v>7349</v>
      </c>
      <c r="K53" s="33">
        <f t="shared" si="2"/>
        <v>2217</v>
      </c>
      <c r="L53" s="33">
        <f t="shared" si="2"/>
        <v>484</v>
      </c>
      <c r="M53" s="33">
        <f t="shared" si="2"/>
        <v>2197</v>
      </c>
      <c r="N53" s="33">
        <f t="shared" si="2"/>
        <v>56</v>
      </c>
      <c r="P53" s="33">
        <f>SUM(P2:P52)</f>
        <v>97</v>
      </c>
      <c r="R53" s="33">
        <f>SUM(R2:R52)</f>
        <v>1806</v>
      </c>
      <c r="T53" s="33">
        <f>SUM(T2:T52)</f>
        <v>156</v>
      </c>
      <c r="U53" s="33">
        <f>SUM(U2:U52)</f>
        <v>540</v>
      </c>
      <c r="V53" s="33">
        <f>SUM(V2:V52)</f>
        <v>333</v>
      </c>
      <c r="X53" s="623">
        <f>SUM(X2:X52)</f>
        <v>0</v>
      </c>
      <c r="AC53" s="33">
        <f>SUM(AC2:AC52)</f>
        <v>5</v>
      </c>
      <c r="AD53" s="33">
        <f>SUM(AD2:AD52)</f>
        <v>520</v>
      </c>
      <c r="AE53" s="33">
        <f>SUM(AE2:AE52)</f>
        <v>18824</v>
      </c>
    </row>
    <row r="54" spans="1:31" s="286" customFormat="1" ht="16.5">
      <c r="D54" s="430"/>
      <c r="F54" s="297"/>
      <c r="G54" s="297"/>
      <c r="U54" s="286">
        <f>U53/2</f>
        <v>270</v>
      </c>
      <c r="V54" s="286">
        <f>V53/2</f>
        <v>166.5</v>
      </c>
    </row>
    <row r="55" spans="1:31" s="286" customFormat="1" ht="16.5">
      <c r="C55" s="631" t="s">
        <v>67</v>
      </c>
      <c r="D55" s="689" t="s">
        <v>68</v>
      </c>
      <c r="E55" s="690"/>
      <c r="F55" s="690"/>
      <c r="G55" s="691"/>
      <c r="H55" s="502" t="s">
        <v>8</v>
      </c>
      <c r="I55" s="464" t="s">
        <v>9</v>
      </c>
      <c r="J55" s="464" t="s">
        <v>10</v>
      </c>
      <c r="K55" s="464" t="s">
        <v>11</v>
      </c>
      <c r="L55" s="464" t="s">
        <v>12</v>
      </c>
      <c r="M55" s="464" t="s">
        <v>13</v>
      </c>
      <c r="N55" s="464" t="s">
        <v>14</v>
      </c>
      <c r="O55" s="464" t="s">
        <v>15</v>
      </c>
      <c r="P55" s="464" t="s">
        <v>16</v>
      </c>
      <c r="Q55" s="464" t="s">
        <v>17</v>
      </c>
      <c r="R55" s="443" t="s">
        <v>18</v>
      </c>
      <c r="S55" s="464" t="s">
        <v>19</v>
      </c>
      <c r="T55" s="464" t="s">
        <v>20</v>
      </c>
      <c r="U55" s="464" t="s">
        <v>24</v>
      </c>
      <c r="V55" s="464" t="s">
        <v>25</v>
      </c>
      <c r="W55" s="464" t="s">
        <v>26</v>
      </c>
      <c r="X55" s="464" t="s">
        <v>27</v>
      </c>
      <c r="Y55" s="464" t="s">
        <v>28</v>
      </c>
      <c r="Z55" s="443" t="s">
        <v>29</v>
      </c>
      <c r="AA55" s="443" t="s">
        <v>30</v>
      </c>
      <c r="AB55" s="443" t="s">
        <v>31</v>
      </c>
    </row>
    <row r="56" spans="1:31" s="286" customFormat="1" ht="16.5">
      <c r="D56" s="692"/>
      <c r="E56" s="693"/>
      <c r="F56" s="693"/>
      <c r="G56" s="694"/>
      <c r="H56" s="563">
        <v>32416</v>
      </c>
      <c r="I56" s="563">
        <f>I53+270</f>
        <v>3334</v>
      </c>
      <c r="J56" s="563">
        <f>J53+167</f>
        <v>7516</v>
      </c>
      <c r="K56" s="563">
        <f>K53+270</f>
        <v>2487</v>
      </c>
      <c r="L56" s="563">
        <f>L53+166</f>
        <v>650</v>
      </c>
      <c r="M56" s="563">
        <f t="shared" ref="M56:T56" si="3">M53</f>
        <v>2197</v>
      </c>
      <c r="N56" s="563">
        <f t="shared" si="3"/>
        <v>56</v>
      </c>
      <c r="O56" s="563">
        <f t="shared" si="3"/>
        <v>0</v>
      </c>
      <c r="P56" s="563">
        <f t="shared" si="3"/>
        <v>97</v>
      </c>
      <c r="Q56" s="563">
        <f t="shared" si="3"/>
        <v>0</v>
      </c>
      <c r="R56" s="563">
        <f t="shared" si="3"/>
        <v>1806</v>
      </c>
      <c r="S56" s="563">
        <f t="shared" si="3"/>
        <v>0</v>
      </c>
      <c r="T56" s="563">
        <f t="shared" si="3"/>
        <v>156</v>
      </c>
      <c r="U56" s="563">
        <v>0</v>
      </c>
      <c r="V56" s="39"/>
      <c r="W56" s="39"/>
      <c r="Z56" s="286">
        <f>AC53</f>
        <v>5</v>
      </c>
      <c r="AA56" s="286">
        <f>AD53</f>
        <v>520</v>
      </c>
      <c r="AB56" s="286">
        <f>SUM(I56:AA56)</f>
        <v>18824</v>
      </c>
    </row>
    <row r="57" spans="1:31" s="286" customFormat="1" ht="16.5">
      <c r="D57" s="430"/>
      <c r="F57" s="297"/>
      <c r="G57" s="297"/>
      <c r="H57" s="297"/>
    </row>
    <row r="58" spans="1:31" s="286" customFormat="1" ht="30.75" customHeight="1">
      <c r="C58" s="631" t="s">
        <v>69</v>
      </c>
      <c r="D58" s="695" t="s">
        <v>70</v>
      </c>
      <c r="E58" s="695"/>
      <c r="F58" s="695"/>
      <c r="G58" s="695"/>
      <c r="H58" s="464" t="s">
        <v>8</v>
      </c>
      <c r="I58" s="718" t="s">
        <v>71</v>
      </c>
      <c r="J58" s="718"/>
      <c r="K58" s="718" t="s">
        <v>72</v>
      </c>
      <c r="L58" s="718"/>
      <c r="M58" s="464" t="s">
        <v>13</v>
      </c>
      <c r="N58" s="464" t="s">
        <v>14</v>
      </c>
      <c r="O58" s="464" t="s">
        <v>15</v>
      </c>
      <c r="P58" s="464" t="s">
        <v>16</v>
      </c>
      <c r="Q58" s="464" t="s">
        <v>17</v>
      </c>
      <c r="R58" s="443" t="s">
        <v>18</v>
      </c>
      <c r="S58" s="464" t="s">
        <v>19</v>
      </c>
      <c r="T58" s="464" t="s">
        <v>20</v>
      </c>
      <c r="U58" s="464" t="s">
        <v>24</v>
      </c>
      <c r="V58" s="464" t="s">
        <v>25</v>
      </c>
      <c r="W58" s="464" t="s">
        <v>26</v>
      </c>
      <c r="X58" s="464" t="s">
        <v>27</v>
      </c>
      <c r="Y58" s="464" t="s">
        <v>28</v>
      </c>
      <c r="Z58" s="443" t="s">
        <v>29</v>
      </c>
      <c r="AA58" s="443" t="s">
        <v>30</v>
      </c>
      <c r="AB58" s="443" t="s">
        <v>31</v>
      </c>
    </row>
    <row r="59" spans="1:31" s="286" customFormat="1" ht="16.5">
      <c r="D59" s="695"/>
      <c r="E59" s="695"/>
      <c r="F59" s="695"/>
      <c r="G59" s="695"/>
      <c r="H59" s="563">
        <v>32416</v>
      </c>
      <c r="I59" s="697">
        <f>I56+K56</f>
        <v>5821</v>
      </c>
      <c r="J59" s="697"/>
      <c r="K59" s="697">
        <f>J56+L56</f>
        <v>8166</v>
      </c>
      <c r="L59" s="697"/>
      <c r="M59" s="563">
        <f>M56</f>
        <v>2197</v>
      </c>
      <c r="N59" s="563">
        <f t="shared" ref="N59:T59" si="4">N56</f>
        <v>56</v>
      </c>
      <c r="O59" s="563" t="s">
        <v>799</v>
      </c>
      <c r="P59" s="563">
        <f t="shared" si="4"/>
        <v>97</v>
      </c>
      <c r="Q59" s="563" t="s">
        <v>799</v>
      </c>
      <c r="R59" s="563">
        <f t="shared" si="4"/>
        <v>1806</v>
      </c>
      <c r="S59" s="563" t="s">
        <v>799</v>
      </c>
      <c r="T59" s="563">
        <f t="shared" si="4"/>
        <v>156</v>
      </c>
      <c r="U59" s="563" t="s">
        <v>799</v>
      </c>
      <c r="V59" s="563" t="s">
        <v>799</v>
      </c>
      <c r="W59" s="563" t="s">
        <v>799</v>
      </c>
      <c r="X59" s="563" t="s">
        <v>799</v>
      </c>
      <c r="Y59" s="563" t="s">
        <v>799</v>
      </c>
      <c r="Z59" s="286">
        <f>Z56</f>
        <v>5</v>
      </c>
      <c r="AA59" s="286">
        <f>AA56</f>
        <v>520</v>
      </c>
      <c r="AB59" s="286">
        <f>SUM(I59:AA59)</f>
        <v>18824</v>
      </c>
    </row>
    <row r="62" spans="1:31" s="275" customFormat="1" ht="25.5">
      <c r="A62" s="448" t="s">
        <v>1</v>
      </c>
      <c r="B62" s="449" t="s">
        <v>2</v>
      </c>
      <c r="C62" s="450" t="s">
        <v>3</v>
      </c>
      <c r="D62" s="459" t="s">
        <v>4</v>
      </c>
      <c r="E62" s="448" t="s">
        <v>5</v>
      </c>
      <c r="F62" s="622" t="s">
        <v>6</v>
      </c>
      <c r="G62" s="622" t="s">
        <v>7</v>
      </c>
      <c r="H62" s="622" t="s">
        <v>8</v>
      </c>
      <c r="I62" s="443" t="s">
        <v>9</v>
      </c>
      <c r="J62" s="443" t="s">
        <v>10</v>
      </c>
      <c r="K62" s="443" t="s">
        <v>11</v>
      </c>
      <c r="L62" s="443" t="s">
        <v>12</v>
      </c>
      <c r="M62" s="443" t="s">
        <v>13</v>
      </c>
      <c r="N62" s="443" t="s">
        <v>14</v>
      </c>
      <c r="O62" s="443" t="s">
        <v>15</v>
      </c>
      <c r="P62" s="443" t="s">
        <v>16</v>
      </c>
      <c r="Q62" s="464" t="s">
        <v>17</v>
      </c>
      <c r="R62" s="443" t="s">
        <v>18</v>
      </c>
      <c r="S62" s="464" t="s">
        <v>19</v>
      </c>
      <c r="T62" s="464" t="s">
        <v>20</v>
      </c>
      <c r="U62" s="443" t="s">
        <v>21</v>
      </c>
      <c r="V62" s="443" t="s">
        <v>22</v>
      </c>
      <c r="W62" s="465" t="s">
        <v>23</v>
      </c>
      <c r="X62" s="464" t="s">
        <v>24</v>
      </c>
      <c r="Y62" s="464" t="s">
        <v>25</v>
      </c>
      <c r="Z62" s="464" t="s">
        <v>26</v>
      </c>
      <c r="AA62" s="464" t="s">
        <v>27</v>
      </c>
      <c r="AB62" s="464" t="s">
        <v>28</v>
      </c>
      <c r="AC62" s="443" t="s">
        <v>29</v>
      </c>
      <c r="AD62" s="443" t="s">
        <v>30</v>
      </c>
      <c r="AE62" s="443" t="s">
        <v>31</v>
      </c>
    </row>
    <row r="63" spans="1:31" s="275" customFormat="1" ht="16.5">
      <c r="A63" s="448">
        <v>1</v>
      </c>
      <c r="B63" s="449">
        <v>23</v>
      </c>
      <c r="C63" s="450">
        <v>332</v>
      </c>
      <c r="D63" s="459" t="s">
        <v>503</v>
      </c>
      <c r="E63" s="448" t="s">
        <v>503</v>
      </c>
      <c r="F63" s="632">
        <v>1564</v>
      </c>
      <c r="G63" s="467" t="s">
        <v>33</v>
      </c>
      <c r="H63" s="632">
        <v>547</v>
      </c>
      <c r="I63" s="623">
        <v>2</v>
      </c>
      <c r="J63" s="623">
        <v>76</v>
      </c>
      <c r="K63" s="623">
        <v>7</v>
      </c>
      <c r="L63" s="623">
        <v>6</v>
      </c>
      <c r="M63" s="623">
        <v>4</v>
      </c>
      <c r="N63" s="623">
        <v>0</v>
      </c>
      <c r="O63" s="623">
        <v>21</v>
      </c>
      <c r="P63" s="623">
        <v>101</v>
      </c>
      <c r="R63" s="623">
        <v>120</v>
      </c>
      <c r="U63" s="623">
        <v>0</v>
      </c>
      <c r="V63" s="623">
        <v>6</v>
      </c>
      <c r="X63" s="623">
        <v>9</v>
      </c>
      <c r="AC63" s="623">
        <v>0</v>
      </c>
      <c r="AD63" s="623">
        <v>7</v>
      </c>
      <c r="AE63" s="624">
        <f>SUM(I63:AD63)</f>
        <v>359</v>
      </c>
    </row>
    <row r="64" spans="1:31" s="275" customFormat="1" ht="16.5">
      <c r="A64" s="448">
        <v>2</v>
      </c>
      <c r="B64" s="449">
        <v>23</v>
      </c>
      <c r="C64" s="450">
        <v>332</v>
      </c>
      <c r="D64" s="459" t="s">
        <v>503</v>
      </c>
      <c r="E64" s="448" t="s">
        <v>503</v>
      </c>
      <c r="F64" s="632">
        <v>1564</v>
      </c>
      <c r="G64" s="467" t="s">
        <v>34</v>
      </c>
      <c r="H64" s="632">
        <v>546</v>
      </c>
      <c r="I64" s="623">
        <v>1</v>
      </c>
      <c r="J64" s="623">
        <v>94</v>
      </c>
      <c r="K64" s="623">
        <v>11</v>
      </c>
      <c r="L64" s="623">
        <v>4</v>
      </c>
      <c r="M64" s="623">
        <v>6</v>
      </c>
      <c r="N64" s="623">
        <v>4</v>
      </c>
      <c r="O64" s="623">
        <v>18</v>
      </c>
      <c r="P64" s="623">
        <v>78</v>
      </c>
      <c r="R64" s="623">
        <v>102</v>
      </c>
      <c r="U64" s="623">
        <v>1</v>
      </c>
      <c r="V64" s="623">
        <v>2</v>
      </c>
      <c r="X64" s="623">
        <v>8</v>
      </c>
      <c r="AC64" s="623">
        <v>0</v>
      </c>
      <c r="AD64" s="623">
        <v>15</v>
      </c>
      <c r="AE64" s="624">
        <f t="shared" ref="AE64:AE117" si="5">SUM(I64:AD64)</f>
        <v>344</v>
      </c>
    </row>
    <row r="65" spans="1:31" s="275" customFormat="1" ht="16.5">
      <c r="A65" s="448">
        <v>3</v>
      </c>
      <c r="B65" s="449">
        <v>23</v>
      </c>
      <c r="C65" s="450">
        <v>332</v>
      </c>
      <c r="D65" s="459" t="s">
        <v>503</v>
      </c>
      <c r="E65" s="448" t="s">
        <v>503</v>
      </c>
      <c r="F65" s="632">
        <v>1565</v>
      </c>
      <c r="G65" s="467" t="s">
        <v>33</v>
      </c>
      <c r="H65" s="632">
        <v>419</v>
      </c>
      <c r="I65" s="623">
        <v>1</v>
      </c>
      <c r="J65" s="623">
        <v>78</v>
      </c>
      <c r="K65" s="623">
        <v>6</v>
      </c>
      <c r="L65" s="623">
        <v>4</v>
      </c>
      <c r="M65" s="623">
        <v>1</v>
      </c>
      <c r="N65" s="623">
        <v>1</v>
      </c>
      <c r="O65" s="623">
        <v>2</v>
      </c>
      <c r="P65" s="623">
        <v>63</v>
      </c>
      <c r="R65" s="623">
        <v>116</v>
      </c>
      <c r="U65" s="623">
        <v>0</v>
      </c>
      <c r="V65" s="623">
        <v>2</v>
      </c>
      <c r="X65" s="623">
        <v>7</v>
      </c>
      <c r="AC65" s="623">
        <v>0</v>
      </c>
      <c r="AD65" s="623">
        <v>11</v>
      </c>
      <c r="AE65" s="624">
        <f t="shared" si="5"/>
        <v>292</v>
      </c>
    </row>
    <row r="66" spans="1:31" s="275" customFormat="1" ht="16.5">
      <c r="A66" s="448">
        <v>4</v>
      </c>
      <c r="B66" s="449">
        <v>23</v>
      </c>
      <c r="C66" s="450">
        <v>332</v>
      </c>
      <c r="D66" s="459" t="s">
        <v>503</v>
      </c>
      <c r="E66" s="448" t="s">
        <v>503</v>
      </c>
      <c r="F66" s="632">
        <v>1565</v>
      </c>
      <c r="G66" s="467" t="s">
        <v>34</v>
      </c>
      <c r="H66" s="632">
        <v>419</v>
      </c>
      <c r="I66" s="633">
        <v>1</v>
      </c>
      <c r="J66" s="633">
        <v>95</v>
      </c>
      <c r="K66" s="633">
        <v>8</v>
      </c>
      <c r="L66" s="633">
        <v>2</v>
      </c>
      <c r="M66" s="633">
        <v>1</v>
      </c>
      <c r="N66" s="633">
        <v>1</v>
      </c>
      <c r="O66" s="633">
        <v>2</v>
      </c>
      <c r="P66" s="633">
        <v>82</v>
      </c>
      <c r="R66" s="633">
        <v>96</v>
      </c>
      <c r="U66" s="633">
        <v>0</v>
      </c>
      <c r="V66" s="633">
        <v>5</v>
      </c>
      <c r="X66" s="633">
        <v>6</v>
      </c>
      <c r="AC66" s="633">
        <v>0</v>
      </c>
      <c r="AD66" s="633">
        <v>6</v>
      </c>
      <c r="AE66" s="624">
        <f t="shared" si="5"/>
        <v>305</v>
      </c>
    </row>
    <row r="67" spans="1:31" s="275" customFormat="1" ht="16.5">
      <c r="A67" s="448">
        <v>5</v>
      </c>
      <c r="B67" s="449">
        <v>23</v>
      </c>
      <c r="C67" s="450">
        <v>332</v>
      </c>
      <c r="D67" s="459" t="s">
        <v>503</v>
      </c>
      <c r="E67" s="448" t="s">
        <v>504</v>
      </c>
      <c r="F67" s="632">
        <v>1566</v>
      </c>
      <c r="G67" s="467" t="s">
        <v>33</v>
      </c>
      <c r="H67" s="632">
        <v>627</v>
      </c>
      <c r="I67" s="623">
        <v>1</v>
      </c>
      <c r="J67" s="623">
        <v>138</v>
      </c>
      <c r="K67" s="623">
        <v>5</v>
      </c>
      <c r="L67" s="623">
        <v>3</v>
      </c>
      <c r="M67" s="623">
        <v>7</v>
      </c>
      <c r="N67" s="623">
        <v>1</v>
      </c>
      <c r="O67" s="623">
        <v>53</v>
      </c>
      <c r="P67" s="623">
        <v>62</v>
      </c>
      <c r="R67" s="623">
        <v>119</v>
      </c>
      <c r="U67" s="623">
        <v>0</v>
      </c>
      <c r="V67" s="623">
        <v>6</v>
      </c>
      <c r="X67" s="623">
        <v>3</v>
      </c>
      <c r="AC67" s="623">
        <v>0</v>
      </c>
      <c r="AD67" s="623">
        <v>12</v>
      </c>
      <c r="AE67" s="624">
        <f t="shared" si="5"/>
        <v>410</v>
      </c>
    </row>
    <row r="68" spans="1:31" s="275" customFormat="1" ht="16.5">
      <c r="A68" s="448">
        <v>6</v>
      </c>
      <c r="B68" s="449">
        <v>23</v>
      </c>
      <c r="C68" s="450">
        <v>332</v>
      </c>
      <c r="D68" s="459" t="s">
        <v>503</v>
      </c>
      <c r="E68" s="448" t="s">
        <v>504</v>
      </c>
      <c r="F68" s="632">
        <v>1566</v>
      </c>
      <c r="G68" s="467" t="s">
        <v>34</v>
      </c>
      <c r="H68" s="632">
        <v>627</v>
      </c>
      <c r="I68" s="623">
        <v>1</v>
      </c>
      <c r="J68" s="623">
        <v>171</v>
      </c>
      <c r="K68" s="623">
        <v>8</v>
      </c>
      <c r="L68" s="623">
        <v>5</v>
      </c>
      <c r="M68" s="623">
        <v>9</v>
      </c>
      <c r="N68" s="623">
        <v>0</v>
      </c>
      <c r="O68" s="623">
        <v>46</v>
      </c>
      <c r="P68" s="623">
        <v>74</v>
      </c>
      <c r="R68" s="623">
        <v>116</v>
      </c>
      <c r="U68" s="623">
        <v>0</v>
      </c>
      <c r="V68" s="623">
        <v>0</v>
      </c>
      <c r="X68" s="623">
        <v>4</v>
      </c>
      <c r="AC68" s="623">
        <v>0</v>
      </c>
      <c r="AD68" s="623">
        <v>13</v>
      </c>
      <c r="AE68" s="624">
        <f t="shared" si="5"/>
        <v>447</v>
      </c>
    </row>
    <row r="69" spans="1:31" s="275" customFormat="1" ht="16.5">
      <c r="A69" s="448">
        <v>7</v>
      </c>
      <c r="B69" s="449">
        <v>23</v>
      </c>
      <c r="C69" s="450">
        <v>332</v>
      </c>
      <c r="D69" s="459" t="s">
        <v>503</v>
      </c>
      <c r="E69" s="448" t="s">
        <v>504</v>
      </c>
      <c r="F69" s="632">
        <v>1567</v>
      </c>
      <c r="G69" s="467" t="s">
        <v>33</v>
      </c>
      <c r="H69" s="632">
        <v>533</v>
      </c>
      <c r="I69" s="623">
        <v>0</v>
      </c>
      <c r="J69" s="623">
        <v>101</v>
      </c>
      <c r="K69" s="623">
        <v>9</v>
      </c>
      <c r="L69" s="623">
        <v>4</v>
      </c>
      <c r="M69" s="623">
        <v>14</v>
      </c>
      <c r="N69" s="623">
        <v>5</v>
      </c>
      <c r="O69" s="623">
        <v>14</v>
      </c>
      <c r="P69" s="623">
        <v>102</v>
      </c>
      <c r="R69" s="623">
        <v>76</v>
      </c>
      <c r="U69" s="623">
        <v>0</v>
      </c>
      <c r="V69" s="623">
        <v>0</v>
      </c>
      <c r="X69" s="623">
        <v>1</v>
      </c>
      <c r="AC69" s="623">
        <v>0</v>
      </c>
      <c r="AD69" s="623">
        <v>6</v>
      </c>
      <c r="AE69" s="624">
        <f t="shared" si="5"/>
        <v>332</v>
      </c>
    </row>
    <row r="70" spans="1:31" s="275" customFormat="1" ht="16.5">
      <c r="A70" s="448">
        <v>8</v>
      </c>
      <c r="B70" s="449">
        <v>23</v>
      </c>
      <c r="C70" s="450">
        <v>332</v>
      </c>
      <c r="D70" s="459" t="s">
        <v>503</v>
      </c>
      <c r="E70" s="448" t="s">
        <v>504</v>
      </c>
      <c r="F70" s="632">
        <v>1567</v>
      </c>
      <c r="G70" s="467" t="s">
        <v>34</v>
      </c>
      <c r="H70" s="632">
        <v>532</v>
      </c>
      <c r="I70" s="623">
        <v>1</v>
      </c>
      <c r="J70" s="623">
        <v>112</v>
      </c>
      <c r="K70" s="623">
        <v>7</v>
      </c>
      <c r="L70" s="623">
        <v>1</v>
      </c>
      <c r="M70" s="623">
        <v>2</v>
      </c>
      <c r="N70" s="623">
        <v>4</v>
      </c>
      <c r="O70" s="623">
        <v>9</v>
      </c>
      <c r="P70" s="623">
        <v>105</v>
      </c>
      <c r="R70" s="623">
        <v>84</v>
      </c>
      <c r="U70" s="623">
        <v>0</v>
      </c>
      <c r="V70" s="623">
        <v>2</v>
      </c>
      <c r="X70" s="623">
        <v>4</v>
      </c>
      <c r="AC70" s="623">
        <v>0</v>
      </c>
      <c r="AD70" s="623">
        <v>13</v>
      </c>
      <c r="AE70" s="624">
        <f t="shared" si="5"/>
        <v>344</v>
      </c>
    </row>
    <row r="71" spans="1:31" s="275" customFormat="1" ht="16.5">
      <c r="A71" s="448">
        <v>9</v>
      </c>
      <c r="B71" s="449">
        <v>23</v>
      </c>
      <c r="C71" s="450">
        <v>332</v>
      </c>
      <c r="D71" s="459" t="s">
        <v>503</v>
      </c>
      <c r="E71" s="448" t="s">
        <v>505</v>
      </c>
      <c r="F71" s="632">
        <v>1568</v>
      </c>
      <c r="G71" s="467" t="s">
        <v>33</v>
      </c>
      <c r="H71" s="632">
        <v>608</v>
      </c>
      <c r="I71" s="623">
        <v>10</v>
      </c>
      <c r="J71" s="623">
        <v>91</v>
      </c>
      <c r="K71" s="623">
        <v>21</v>
      </c>
      <c r="L71" s="623">
        <v>5</v>
      </c>
      <c r="M71" s="623">
        <v>6</v>
      </c>
      <c r="N71" s="623">
        <v>4</v>
      </c>
      <c r="O71" s="623">
        <v>5</v>
      </c>
      <c r="P71" s="623">
        <v>78</v>
      </c>
      <c r="R71" s="623">
        <v>146</v>
      </c>
      <c r="U71" s="623">
        <v>2</v>
      </c>
      <c r="V71" s="623">
        <v>3</v>
      </c>
      <c r="X71" s="623">
        <v>9</v>
      </c>
      <c r="AC71" s="623">
        <v>0</v>
      </c>
      <c r="AD71" s="623">
        <v>14</v>
      </c>
      <c r="AE71" s="624">
        <f t="shared" si="5"/>
        <v>394</v>
      </c>
    </row>
    <row r="72" spans="1:31" s="275" customFormat="1" ht="16.5">
      <c r="A72" s="448">
        <v>10</v>
      </c>
      <c r="B72" s="449">
        <v>23</v>
      </c>
      <c r="C72" s="450">
        <v>332</v>
      </c>
      <c r="D72" s="459" t="s">
        <v>503</v>
      </c>
      <c r="E72" s="448" t="s">
        <v>505</v>
      </c>
      <c r="F72" s="632">
        <v>1568</v>
      </c>
      <c r="G72" s="467" t="s">
        <v>34</v>
      </c>
      <c r="H72" s="632">
        <v>608</v>
      </c>
      <c r="I72" s="623">
        <v>4</v>
      </c>
      <c r="J72" s="623">
        <v>87</v>
      </c>
      <c r="K72" s="623">
        <v>33</v>
      </c>
      <c r="L72" s="623">
        <v>2</v>
      </c>
      <c r="M72" s="623">
        <v>4</v>
      </c>
      <c r="N72" s="623">
        <v>0</v>
      </c>
      <c r="O72" s="623">
        <v>6</v>
      </c>
      <c r="P72" s="623">
        <v>51</v>
      </c>
      <c r="R72" s="623">
        <v>179</v>
      </c>
      <c r="U72" s="623">
        <v>0</v>
      </c>
      <c r="V72" s="623">
        <v>2</v>
      </c>
      <c r="X72" s="623">
        <v>5</v>
      </c>
      <c r="AC72" s="623">
        <v>0</v>
      </c>
      <c r="AD72" s="623">
        <v>0</v>
      </c>
      <c r="AE72" s="624">
        <f t="shared" si="5"/>
        <v>373</v>
      </c>
    </row>
    <row r="73" spans="1:31" s="275" customFormat="1" ht="16.5">
      <c r="A73" s="448">
        <v>11</v>
      </c>
      <c r="B73" s="449">
        <v>23</v>
      </c>
      <c r="C73" s="450">
        <v>332</v>
      </c>
      <c r="D73" s="459" t="s">
        <v>503</v>
      </c>
      <c r="E73" s="448" t="s">
        <v>505</v>
      </c>
      <c r="F73" s="632">
        <v>1568</v>
      </c>
      <c r="G73" s="467" t="s">
        <v>35</v>
      </c>
      <c r="H73" s="632">
        <v>607</v>
      </c>
      <c r="I73" s="623">
        <v>8</v>
      </c>
      <c r="J73" s="623">
        <v>78</v>
      </c>
      <c r="K73" s="623">
        <v>29</v>
      </c>
      <c r="L73" s="623">
        <v>6</v>
      </c>
      <c r="M73" s="623">
        <v>4</v>
      </c>
      <c r="N73" s="623">
        <v>4</v>
      </c>
      <c r="O73" s="623">
        <v>7</v>
      </c>
      <c r="P73" s="623">
        <v>54</v>
      </c>
      <c r="R73" s="623">
        <v>204</v>
      </c>
      <c r="U73" s="623">
        <v>0</v>
      </c>
      <c r="V73" s="623">
        <v>0</v>
      </c>
      <c r="X73" s="623">
        <v>10</v>
      </c>
      <c r="AC73" s="623">
        <v>0</v>
      </c>
      <c r="AD73" s="623">
        <v>13</v>
      </c>
      <c r="AE73" s="624">
        <f t="shared" si="5"/>
        <v>417</v>
      </c>
    </row>
    <row r="74" spans="1:31" s="275" customFormat="1" ht="16.5">
      <c r="A74" s="448">
        <v>12</v>
      </c>
      <c r="B74" s="449">
        <v>23</v>
      </c>
      <c r="C74" s="450">
        <v>332</v>
      </c>
      <c r="D74" s="459" t="s">
        <v>503</v>
      </c>
      <c r="E74" s="448" t="s">
        <v>506</v>
      </c>
      <c r="F74" s="632">
        <v>1569</v>
      </c>
      <c r="G74" s="467" t="s">
        <v>33</v>
      </c>
      <c r="H74" s="632">
        <v>606</v>
      </c>
      <c r="I74" s="623">
        <v>5</v>
      </c>
      <c r="J74" s="623">
        <v>37</v>
      </c>
      <c r="K74" s="623">
        <v>44</v>
      </c>
      <c r="L74" s="623">
        <v>5</v>
      </c>
      <c r="M74" s="623">
        <v>8</v>
      </c>
      <c r="N74" s="623">
        <v>1</v>
      </c>
      <c r="O74" s="623">
        <v>13</v>
      </c>
      <c r="P74" s="623">
        <v>136</v>
      </c>
      <c r="R74" s="623">
        <v>87</v>
      </c>
      <c r="U74" s="623">
        <v>0</v>
      </c>
      <c r="V74" s="623">
        <v>3</v>
      </c>
      <c r="X74" s="623">
        <v>9</v>
      </c>
      <c r="AC74" s="623">
        <v>0</v>
      </c>
      <c r="AD74" s="623">
        <v>17</v>
      </c>
      <c r="AE74" s="624">
        <f t="shared" si="5"/>
        <v>365</v>
      </c>
    </row>
    <row r="75" spans="1:31" s="275" customFormat="1" ht="16.5">
      <c r="A75" s="448">
        <v>13</v>
      </c>
      <c r="B75" s="449">
        <v>23</v>
      </c>
      <c r="C75" s="450">
        <v>332</v>
      </c>
      <c r="D75" s="459" t="s">
        <v>503</v>
      </c>
      <c r="E75" s="448" t="s">
        <v>506</v>
      </c>
      <c r="F75" s="632">
        <v>1569</v>
      </c>
      <c r="G75" s="467" t="s">
        <v>34</v>
      </c>
      <c r="H75" s="632">
        <v>605</v>
      </c>
      <c r="I75" s="623">
        <v>1</v>
      </c>
      <c r="J75" s="623">
        <v>56</v>
      </c>
      <c r="K75" s="623">
        <v>60</v>
      </c>
      <c r="L75" s="623">
        <v>3</v>
      </c>
      <c r="M75" s="623">
        <v>5</v>
      </c>
      <c r="N75" s="623">
        <v>2</v>
      </c>
      <c r="O75" s="623">
        <v>7</v>
      </c>
      <c r="P75" s="623">
        <v>136</v>
      </c>
      <c r="R75" s="623">
        <v>81</v>
      </c>
      <c r="U75" s="623">
        <v>5</v>
      </c>
      <c r="V75" s="623">
        <v>0</v>
      </c>
      <c r="X75" s="623">
        <v>13</v>
      </c>
      <c r="AC75" s="623">
        <v>0</v>
      </c>
      <c r="AD75" s="623">
        <v>19</v>
      </c>
      <c r="AE75" s="624">
        <f t="shared" si="5"/>
        <v>388</v>
      </c>
    </row>
    <row r="76" spans="1:31" s="275" customFormat="1" ht="16.5">
      <c r="A76" s="448">
        <v>14</v>
      </c>
      <c r="B76" s="449">
        <v>23</v>
      </c>
      <c r="C76" s="450">
        <v>332</v>
      </c>
      <c r="D76" s="459" t="s">
        <v>503</v>
      </c>
      <c r="E76" s="448" t="s">
        <v>506</v>
      </c>
      <c r="F76" s="632">
        <v>1569</v>
      </c>
      <c r="G76" s="467" t="s">
        <v>35</v>
      </c>
      <c r="H76" s="632">
        <v>605</v>
      </c>
      <c r="I76" s="623">
        <v>3</v>
      </c>
      <c r="J76" s="623">
        <v>52</v>
      </c>
      <c r="K76" s="623">
        <v>43</v>
      </c>
      <c r="L76" s="623">
        <v>3</v>
      </c>
      <c r="M76" s="623">
        <v>4</v>
      </c>
      <c r="N76" s="623">
        <v>2</v>
      </c>
      <c r="O76" s="623">
        <v>4</v>
      </c>
      <c r="P76" s="623">
        <v>148</v>
      </c>
      <c r="R76" s="623">
        <v>64</v>
      </c>
      <c r="U76" s="623">
        <v>4</v>
      </c>
      <c r="V76" s="623">
        <v>2</v>
      </c>
      <c r="X76" s="623">
        <v>3</v>
      </c>
      <c r="AC76" s="623">
        <v>0</v>
      </c>
      <c r="AD76" s="623">
        <v>15</v>
      </c>
      <c r="AE76" s="624">
        <f t="shared" si="5"/>
        <v>347</v>
      </c>
    </row>
    <row r="77" spans="1:31" s="275" customFormat="1" ht="16.5">
      <c r="A77" s="448">
        <v>15</v>
      </c>
      <c r="B77" s="449">
        <v>23</v>
      </c>
      <c r="C77" s="450">
        <v>332</v>
      </c>
      <c r="D77" s="459" t="s">
        <v>503</v>
      </c>
      <c r="E77" s="448" t="s">
        <v>506</v>
      </c>
      <c r="F77" s="632">
        <v>1570</v>
      </c>
      <c r="G77" s="467" t="s">
        <v>33</v>
      </c>
      <c r="H77" s="632">
        <v>648</v>
      </c>
      <c r="I77" s="623">
        <v>7</v>
      </c>
      <c r="J77" s="623">
        <v>66</v>
      </c>
      <c r="K77" s="623">
        <v>53</v>
      </c>
      <c r="L77" s="623">
        <v>3</v>
      </c>
      <c r="M77" s="623">
        <v>3</v>
      </c>
      <c r="N77" s="623">
        <v>6</v>
      </c>
      <c r="O77" s="623">
        <v>9</v>
      </c>
      <c r="P77" s="623">
        <v>137</v>
      </c>
      <c r="R77" s="623">
        <v>79</v>
      </c>
      <c r="U77" s="623">
        <v>1</v>
      </c>
      <c r="V77" s="623">
        <v>5</v>
      </c>
      <c r="X77" s="623">
        <v>0</v>
      </c>
      <c r="AC77" s="623">
        <v>0</v>
      </c>
      <c r="AD77" s="623">
        <v>11</v>
      </c>
      <c r="AE77" s="624">
        <f t="shared" si="5"/>
        <v>380</v>
      </c>
    </row>
    <row r="78" spans="1:31" s="275" customFormat="1" ht="16.5">
      <c r="A78" s="448">
        <v>16</v>
      </c>
      <c r="B78" s="449">
        <v>23</v>
      </c>
      <c r="C78" s="450">
        <v>332</v>
      </c>
      <c r="D78" s="459" t="s">
        <v>503</v>
      </c>
      <c r="E78" s="448" t="s">
        <v>506</v>
      </c>
      <c r="F78" s="632">
        <v>1570</v>
      </c>
      <c r="G78" s="467" t="s">
        <v>34</v>
      </c>
      <c r="H78" s="632">
        <v>648</v>
      </c>
      <c r="I78" s="623">
        <v>6</v>
      </c>
      <c r="J78" s="623">
        <v>72</v>
      </c>
      <c r="K78" s="623">
        <v>41</v>
      </c>
      <c r="L78" s="623">
        <v>5</v>
      </c>
      <c r="M78" s="623">
        <v>4</v>
      </c>
      <c r="N78" s="623">
        <v>1</v>
      </c>
      <c r="O78" s="623">
        <v>12</v>
      </c>
      <c r="P78" s="623">
        <v>126</v>
      </c>
      <c r="R78" s="623">
        <v>60</v>
      </c>
      <c r="U78" s="623">
        <v>0</v>
      </c>
      <c r="V78" s="623">
        <v>0</v>
      </c>
      <c r="X78" s="623">
        <v>16</v>
      </c>
      <c r="AC78" s="623">
        <v>0</v>
      </c>
      <c r="AD78" s="623">
        <v>18</v>
      </c>
      <c r="AE78" s="624">
        <f t="shared" si="5"/>
        <v>361</v>
      </c>
    </row>
    <row r="79" spans="1:31" s="275" customFormat="1" ht="16.5">
      <c r="A79" s="448">
        <v>17</v>
      </c>
      <c r="B79" s="449">
        <v>23</v>
      </c>
      <c r="C79" s="450">
        <v>332</v>
      </c>
      <c r="D79" s="459" t="s">
        <v>503</v>
      </c>
      <c r="E79" s="448" t="s">
        <v>506</v>
      </c>
      <c r="F79" s="632">
        <v>1570</v>
      </c>
      <c r="G79" s="467" t="s">
        <v>35</v>
      </c>
      <c r="H79" s="632">
        <v>648</v>
      </c>
      <c r="I79" s="623">
        <v>52</v>
      </c>
      <c r="J79" s="623">
        <v>44</v>
      </c>
      <c r="K79" s="623">
        <v>52</v>
      </c>
      <c r="L79" s="623">
        <v>44</v>
      </c>
      <c r="M79" s="623">
        <v>7</v>
      </c>
      <c r="N79" s="623">
        <v>6</v>
      </c>
      <c r="O79" s="623">
        <v>10</v>
      </c>
      <c r="P79" s="623">
        <v>122</v>
      </c>
      <c r="R79" s="623">
        <v>76</v>
      </c>
      <c r="U79" s="623">
        <v>0</v>
      </c>
      <c r="V79" s="623">
        <v>0</v>
      </c>
      <c r="X79" s="623">
        <v>15</v>
      </c>
      <c r="AC79" s="623">
        <v>0</v>
      </c>
      <c r="AD79" s="623">
        <v>19</v>
      </c>
      <c r="AE79" s="624">
        <f t="shared" si="5"/>
        <v>447</v>
      </c>
    </row>
    <row r="80" spans="1:31" s="275" customFormat="1" ht="16.5">
      <c r="A80" s="448">
        <v>18</v>
      </c>
      <c r="B80" s="449">
        <v>23</v>
      </c>
      <c r="C80" s="450">
        <v>332</v>
      </c>
      <c r="D80" s="459" t="s">
        <v>503</v>
      </c>
      <c r="E80" s="448" t="s">
        <v>506</v>
      </c>
      <c r="F80" s="632">
        <v>1570</v>
      </c>
      <c r="G80" s="467" t="s">
        <v>199</v>
      </c>
      <c r="H80" s="632">
        <v>647</v>
      </c>
      <c r="I80" s="623">
        <v>10</v>
      </c>
      <c r="J80" s="623">
        <v>53</v>
      </c>
      <c r="K80" s="623">
        <v>46</v>
      </c>
      <c r="L80" s="623">
        <v>4</v>
      </c>
      <c r="M80" s="623">
        <v>2</v>
      </c>
      <c r="N80" s="623">
        <v>4</v>
      </c>
      <c r="O80" s="623">
        <v>13</v>
      </c>
      <c r="P80" s="623">
        <v>128</v>
      </c>
      <c r="R80" s="623">
        <v>92</v>
      </c>
      <c r="U80" s="623">
        <v>0</v>
      </c>
      <c r="V80" s="623">
        <v>2</v>
      </c>
      <c r="X80" s="623">
        <v>16</v>
      </c>
      <c r="AC80" s="623">
        <v>0</v>
      </c>
      <c r="AD80" s="623">
        <v>17</v>
      </c>
      <c r="AE80" s="624">
        <f t="shared" si="5"/>
        <v>387</v>
      </c>
    </row>
    <row r="81" spans="1:31" s="275" customFormat="1" ht="16.5">
      <c r="A81" s="448">
        <v>19</v>
      </c>
      <c r="B81" s="449">
        <v>23</v>
      </c>
      <c r="C81" s="450">
        <v>332</v>
      </c>
      <c r="D81" s="459" t="s">
        <v>503</v>
      </c>
      <c r="E81" s="448" t="s">
        <v>506</v>
      </c>
      <c r="F81" s="632">
        <v>1571</v>
      </c>
      <c r="G81" s="467" t="s">
        <v>33</v>
      </c>
      <c r="H81" s="632">
        <v>492</v>
      </c>
      <c r="I81" s="623">
        <v>6</v>
      </c>
      <c r="J81" s="623">
        <v>36</v>
      </c>
      <c r="K81" s="623">
        <v>28</v>
      </c>
      <c r="L81" s="623">
        <v>9</v>
      </c>
      <c r="M81" s="623">
        <v>0</v>
      </c>
      <c r="N81" s="623">
        <v>0</v>
      </c>
      <c r="O81" s="623">
        <v>13</v>
      </c>
      <c r="P81" s="623">
        <v>119</v>
      </c>
      <c r="R81" s="623">
        <v>76</v>
      </c>
      <c r="U81" s="623">
        <v>2</v>
      </c>
      <c r="V81" s="623">
        <v>1</v>
      </c>
      <c r="X81" s="623">
        <v>4</v>
      </c>
      <c r="AC81" s="623">
        <v>0</v>
      </c>
      <c r="AD81" s="623">
        <v>19</v>
      </c>
      <c r="AE81" s="624">
        <f t="shared" si="5"/>
        <v>313</v>
      </c>
    </row>
    <row r="82" spans="1:31" s="275" customFormat="1" ht="16.5">
      <c r="A82" s="448">
        <v>20</v>
      </c>
      <c r="B82" s="449">
        <v>23</v>
      </c>
      <c r="C82" s="450">
        <v>332</v>
      </c>
      <c r="D82" s="459" t="s">
        <v>503</v>
      </c>
      <c r="E82" s="448" t="s">
        <v>506</v>
      </c>
      <c r="F82" s="632">
        <v>1571</v>
      </c>
      <c r="G82" s="467" t="s">
        <v>34</v>
      </c>
      <c r="H82" s="632">
        <v>491</v>
      </c>
      <c r="I82" s="623">
        <v>1</v>
      </c>
      <c r="J82" s="623">
        <v>17</v>
      </c>
      <c r="K82" s="623">
        <v>24</v>
      </c>
      <c r="L82" s="623">
        <v>10</v>
      </c>
      <c r="M82" s="623">
        <v>3</v>
      </c>
      <c r="N82" s="623">
        <v>0</v>
      </c>
      <c r="O82" s="623">
        <v>10</v>
      </c>
      <c r="P82" s="623">
        <v>110</v>
      </c>
      <c r="R82" s="623">
        <v>67</v>
      </c>
      <c r="U82" s="623">
        <v>3</v>
      </c>
      <c r="V82" s="623">
        <v>1</v>
      </c>
      <c r="X82" s="623">
        <v>3</v>
      </c>
      <c r="AC82" s="623">
        <v>0</v>
      </c>
      <c r="AD82" s="623">
        <v>10</v>
      </c>
      <c r="AE82" s="624">
        <f t="shared" si="5"/>
        <v>259</v>
      </c>
    </row>
    <row r="83" spans="1:31" s="275" customFormat="1" ht="16.5">
      <c r="A83" s="448">
        <v>21</v>
      </c>
      <c r="B83" s="449">
        <v>23</v>
      </c>
      <c r="C83" s="450">
        <v>332</v>
      </c>
      <c r="D83" s="459" t="s">
        <v>503</v>
      </c>
      <c r="E83" s="448" t="s">
        <v>506</v>
      </c>
      <c r="F83" s="632">
        <v>1572</v>
      </c>
      <c r="G83" s="467" t="s">
        <v>33</v>
      </c>
      <c r="H83" s="632">
        <v>597</v>
      </c>
      <c r="I83" s="623">
        <v>2</v>
      </c>
      <c r="J83" s="623">
        <v>44</v>
      </c>
      <c r="K83" s="623">
        <v>42</v>
      </c>
      <c r="L83" s="623">
        <v>2</v>
      </c>
      <c r="M83" s="623">
        <v>3</v>
      </c>
      <c r="N83" s="623">
        <v>0</v>
      </c>
      <c r="O83" s="623">
        <v>7</v>
      </c>
      <c r="P83" s="623">
        <v>130</v>
      </c>
      <c r="R83" s="623">
        <v>76</v>
      </c>
      <c r="U83" s="623">
        <v>0</v>
      </c>
      <c r="V83" s="623">
        <v>3</v>
      </c>
      <c r="X83" s="623">
        <v>9</v>
      </c>
      <c r="AC83" s="623">
        <v>0</v>
      </c>
      <c r="AD83" s="623">
        <v>12</v>
      </c>
      <c r="AE83" s="624">
        <f t="shared" si="5"/>
        <v>330</v>
      </c>
    </row>
    <row r="84" spans="1:31" s="275" customFormat="1" ht="16.5">
      <c r="A84" s="448">
        <v>22</v>
      </c>
      <c r="B84" s="449">
        <v>23</v>
      </c>
      <c r="C84" s="450">
        <v>332</v>
      </c>
      <c r="D84" s="459" t="s">
        <v>503</v>
      </c>
      <c r="E84" s="448" t="s">
        <v>506</v>
      </c>
      <c r="F84" s="632">
        <v>1572</v>
      </c>
      <c r="G84" s="467" t="s">
        <v>34</v>
      </c>
      <c r="H84" s="632">
        <v>597</v>
      </c>
      <c r="I84" s="623">
        <v>3</v>
      </c>
      <c r="J84" s="623">
        <v>34</v>
      </c>
      <c r="K84" s="623">
        <v>60</v>
      </c>
      <c r="L84" s="623">
        <v>1</v>
      </c>
      <c r="M84" s="623">
        <v>4</v>
      </c>
      <c r="N84" s="623">
        <v>4</v>
      </c>
      <c r="O84" s="623">
        <v>10</v>
      </c>
      <c r="P84" s="623">
        <v>113</v>
      </c>
      <c r="R84" s="623">
        <v>105</v>
      </c>
      <c r="U84" s="623">
        <v>0</v>
      </c>
      <c r="V84" s="623">
        <v>2</v>
      </c>
      <c r="X84" s="623">
        <v>11</v>
      </c>
      <c r="AC84" s="623">
        <v>0</v>
      </c>
      <c r="AD84" s="623">
        <v>4</v>
      </c>
      <c r="AE84" s="624">
        <f t="shared" si="5"/>
        <v>351</v>
      </c>
    </row>
    <row r="85" spans="1:31" s="275" customFormat="1" ht="16.5">
      <c r="A85" s="448">
        <v>23</v>
      </c>
      <c r="B85" s="449">
        <v>23</v>
      </c>
      <c r="C85" s="450">
        <v>332</v>
      </c>
      <c r="D85" s="459" t="s">
        <v>503</v>
      </c>
      <c r="E85" s="448" t="s">
        <v>506</v>
      </c>
      <c r="F85" s="632">
        <v>1572</v>
      </c>
      <c r="G85" s="467" t="s">
        <v>35</v>
      </c>
      <c r="H85" s="632">
        <v>596</v>
      </c>
      <c r="I85" s="623">
        <v>3</v>
      </c>
      <c r="J85" s="623">
        <v>29</v>
      </c>
      <c r="K85" s="623">
        <v>47</v>
      </c>
      <c r="L85" s="623">
        <v>4</v>
      </c>
      <c r="M85" s="623">
        <v>3</v>
      </c>
      <c r="N85" s="623">
        <v>2</v>
      </c>
      <c r="O85" s="623">
        <v>7</v>
      </c>
      <c r="P85" s="623">
        <v>133</v>
      </c>
      <c r="R85" s="623">
        <v>78</v>
      </c>
      <c r="U85" s="623">
        <v>47</v>
      </c>
      <c r="V85" s="623">
        <v>29</v>
      </c>
      <c r="X85" s="623">
        <v>17</v>
      </c>
      <c r="AC85" s="623">
        <v>0</v>
      </c>
      <c r="AD85" s="623">
        <v>18</v>
      </c>
      <c r="AE85" s="624">
        <f t="shared" si="5"/>
        <v>417</v>
      </c>
    </row>
    <row r="86" spans="1:31" s="275" customFormat="1" ht="16.5">
      <c r="A86" s="448">
        <v>24</v>
      </c>
      <c r="B86" s="449">
        <v>23</v>
      </c>
      <c r="C86" s="450">
        <v>332</v>
      </c>
      <c r="D86" s="459" t="s">
        <v>503</v>
      </c>
      <c r="E86" s="448" t="s">
        <v>506</v>
      </c>
      <c r="F86" s="632">
        <v>1573</v>
      </c>
      <c r="G86" s="467" t="s">
        <v>33</v>
      </c>
      <c r="H86" s="632">
        <v>681</v>
      </c>
      <c r="I86" s="623">
        <v>5</v>
      </c>
      <c r="J86" s="623">
        <v>48</v>
      </c>
      <c r="K86" s="623">
        <v>47</v>
      </c>
      <c r="L86" s="623">
        <v>6</v>
      </c>
      <c r="M86" s="623">
        <v>6</v>
      </c>
      <c r="N86" s="623">
        <v>5</v>
      </c>
      <c r="O86" s="623">
        <v>21</v>
      </c>
      <c r="P86" s="623">
        <v>126</v>
      </c>
      <c r="R86" s="623">
        <v>105</v>
      </c>
      <c r="U86" s="623">
        <v>0</v>
      </c>
      <c r="V86" s="623">
        <v>5</v>
      </c>
      <c r="X86" s="623">
        <v>10</v>
      </c>
      <c r="AC86" s="623">
        <v>0</v>
      </c>
      <c r="AD86" s="623">
        <v>15</v>
      </c>
      <c r="AE86" s="624">
        <f t="shared" si="5"/>
        <v>399</v>
      </c>
    </row>
    <row r="87" spans="1:31" s="275" customFormat="1" ht="16.5">
      <c r="A87" s="448">
        <v>25</v>
      </c>
      <c r="B87" s="449">
        <v>23</v>
      </c>
      <c r="C87" s="450">
        <v>332</v>
      </c>
      <c r="D87" s="459" t="s">
        <v>503</v>
      </c>
      <c r="E87" s="448" t="s">
        <v>506</v>
      </c>
      <c r="F87" s="632">
        <v>1573</v>
      </c>
      <c r="G87" s="467" t="s">
        <v>34</v>
      </c>
      <c r="H87" s="632">
        <v>681</v>
      </c>
      <c r="I87" s="277">
        <v>12</v>
      </c>
      <c r="J87" s="277">
        <v>59</v>
      </c>
      <c r="K87" s="277">
        <v>40</v>
      </c>
      <c r="L87" s="277">
        <v>9</v>
      </c>
      <c r="M87" s="277">
        <v>3</v>
      </c>
      <c r="N87" s="277">
        <v>5</v>
      </c>
      <c r="O87" s="277">
        <v>26</v>
      </c>
      <c r="P87" s="277">
        <v>115</v>
      </c>
      <c r="R87" s="277">
        <v>71</v>
      </c>
      <c r="U87" s="277">
        <v>3</v>
      </c>
      <c r="V87" s="277">
        <v>0</v>
      </c>
      <c r="X87" s="277">
        <v>9</v>
      </c>
      <c r="AC87" s="277">
        <v>0</v>
      </c>
      <c r="AD87" s="277">
        <v>21</v>
      </c>
      <c r="AE87" s="624">
        <f t="shared" si="5"/>
        <v>373</v>
      </c>
    </row>
    <row r="88" spans="1:31" s="275" customFormat="1" ht="16.5">
      <c r="A88" s="448">
        <v>26</v>
      </c>
      <c r="B88" s="449">
        <v>23</v>
      </c>
      <c r="C88" s="450">
        <v>332</v>
      </c>
      <c r="D88" s="459" t="s">
        <v>503</v>
      </c>
      <c r="E88" s="448" t="s">
        <v>506</v>
      </c>
      <c r="F88" s="632">
        <v>1573</v>
      </c>
      <c r="G88" s="467" t="s">
        <v>35</v>
      </c>
      <c r="H88" s="632">
        <v>681</v>
      </c>
      <c r="I88" s="623">
        <v>5</v>
      </c>
      <c r="J88" s="623">
        <v>56</v>
      </c>
      <c r="K88" s="623">
        <v>42</v>
      </c>
      <c r="L88" s="623">
        <v>12</v>
      </c>
      <c r="M88" s="623">
        <v>4</v>
      </c>
      <c r="N88" s="623">
        <v>4</v>
      </c>
      <c r="O88" s="623">
        <v>16</v>
      </c>
      <c r="P88" s="623">
        <v>134</v>
      </c>
      <c r="R88" s="623">
        <v>104</v>
      </c>
      <c r="U88" s="623">
        <v>0</v>
      </c>
      <c r="V88" s="623">
        <v>1</v>
      </c>
      <c r="X88" s="623">
        <v>2</v>
      </c>
      <c r="AC88" s="623">
        <v>0</v>
      </c>
      <c r="AD88" s="623">
        <v>7</v>
      </c>
      <c r="AE88" s="624">
        <f t="shared" si="5"/>
        <v>387</v>
      </c>
    </row>
    <row r="89" spans="1:31" s="275" customFormat="1" ht="16.5">
      <c r="A89" s="448">
        <v>27</v>
      </c>
      <c r="B89" s="449">
        <v>23</v>
      </c>
      <c r="C89" s="450">
        <v>332</v>
      </c>
      <c r="D89" s="459" t="s">
        <v>503</v>
      </c>
      <c r="E89" s="448" t="s">
        <v>506</v>
      </c>
      <c r="F89" s="632">
        <v>1574</v>
      </c>
      <c r="G89" s="467" t="s">
        <v>33</v>
      </c>
      <c r="H89" s="632">
        <v>579</v>
      </c>
      <c r="I89" s="623">
        <v>9</v>
      </c>
      <c r="J89" s="623">
        <v>49</v>
      </c>
      <c r="K89" s="623">
        <v>46</v>
      </c>
      <c r="L89" s="623">
        <v>19</v>
      </c>
      <c r="M89" s="623">
        <v>1</v>
      </c>
      <c r="N89" s="623">
        <v>3</v>
      </c>
      <c r="O89" s="623">
        <v>10</v>
      </c>
      <c r="P89" s="623">
        <v>91</v>
      </c>
      <c r="R89" s="623">
        <v>124</v>
      </c>
      <c r="U89" s="623">
        <v>0</v>
      </c>
      <c r="V89" s="623">
        <v>0</v>
      </c>
      <c r="X89" s="623">
        <v>4</v>
      </c>
      <c r="AC89" s="623">
        <v>0</v>
      </c>
      <c r="AD89" s="623">
        <v>17</v>
      </c>
      <c r="AE89" s="624">
        <f t="shared" si="5"/>
        <v>373</v>
      </c>
    </row>
    <row r="90" spans="1:31" s="275" customFormat="1" ht="16.5">
      <c r="A90" s="287">
        <v>28</v>
      </c>
      <c r="B90" s="449">
        <v>23</v>
      </c>
      <c r="C90" s="450">
        <v>332</v>
      </c>
      <c r="D90" s="459" t="s">
        <v>503</v>
      </c>
      <c r="E90" s="452" t="s">
        <v>506</v>
      </c>
      <c r="F90" s="632">
        <v>1574</v>
      </c>
      <c r="G90" s="467" t="s">
        <v>34</v>
      </c>
      <c r="H90" s="632">
        <v>579</v>
      </c>
      <c r="I90" s="623">
        <v>3</v>
      </c>
      <c r="J90" s="623">
        <v>47</v>
      </c>
      <c r="K90" s="623">
        <v>44</v>
      </c>
      <c r="L90" s="623">
        <v>11</v>
      </c>
      <c r="M90" s="623">
        <v>3</v>
      </c>
      <c r="N90" s="623">
        <v>1</v>
      </c>
      <c r="O90" s="623">
        <v>17</v>
      </c>
      <c r="P90" s="623">
        <v>78</v>
      </c>
      <c r="R90" s="623">
        <v>110</v>
      </c>
      <c r="U90" s="623">
        <v>1</v>
      </c>
      <c r="V90" s="623">
        <v>1</v>
      </c>
      <c r="X90" s="623">
        <v>10</v>
      </c>
      <c r="AC90" s="623">
        <v>0</v>
      </c>
      <c r="AD90" s="623">
        <v>15</v>
      </c>
      <c r="AE90" s="624">
        <f t="shared" si="5"/>
        <v>341</v>
      </c>
    </row>
    <row r="91" spans="1:31" s="275" customFormat="1" ht="16.5">
      <c r="A91" s="287">
        <v>29</v>
      </c>
      <c r="B91" s="449">
        <v>23</v>
      </c>
      <c r="C91" s="450">
        <v>332</v>
      </c>
      <c r="D91" s="459" t="s">
        <v>503</v>
      </c>
      <c r="E91" s="452" t="s">
        <v>506</v>
      </c>
      <c r="F91" s="632">
        <v>1574</v>
      </c>
      <c r="G91" s="467" t="s">
        <v>35</v>
      </c>
      <c r="H91" s="632">
        <v>578</v>
      </c>
      <c r="I91" s="623">
        <v>7</v>
      </c>
      <c r="J91" s="623">
        <v>41</v>
      </c>
      <c r="K91" s="623">
        <v>27</v>
      </c>
      <c r="L91" s="623">
        <v>7</v>
      </c>
      <c r="M91" s="623">
        <v>3</v>
      </c>
      <c r="N91" s="623">
        <v>2</v>
      </c>
      <c r="O91" s="623">
        <v>9</v>
      </c>
      <c r="P91" s="623">
        <v>88</v>
      </c>
      <c r="R91" s="623">
        <v>110</v>
      </c>
      <c r="U91" s="623">
        <v>3</v>
      </c>
      <c r="V91" s="623">
        <v>1</v>
      </c>
      <c r="X91" s="623">
        <v>5</v>
      </c>
      <c r="AC91" s="623">
        <v>0</v>
      </c>
      <c r="AD91" s="623">
        <v>7</v>
      </c>
      <c r="AE91" s="624">
        <f t="shared" si="5"/>
        <v>310</v>
      </c>
    </row>
    <row r="92" spans="1:31" s="275" customFormat="1" ht="16.5">
      <c r="A92" s="287">
        <v>30</v>
      </c>
      <c r="B92" s="449">
        <v>23</v>
      </c>
      <c r="C92" s="450">
        <v>332</v>
      </c>
      <c r="D92" s="459" t="s">
        <v>503</v>
      </c>
      <c r="E92" s="452" t="s">
        <v>507</v>
      </c>
      <c r="F92" s="632">
        <v>1575</v>
      </c>
      <c r="G92" s="467" t="s">
        <v>33</v>
      </c>
      <c r="H92" s="632">
        <v>640</v>
      </c>
      <c r="I92" s="623">
        <v>8</v>
      </c>
      <c r="J92" s="623">
        <v>88</v>
      </c>
      <c r="K92" s="623">
        <v>24</v>
      </c>
      <c r="L92" s="623">
        <v>4</v>
      </c>
      <c r="M92" s="623">
        <v>2</v>
      </c>
      <c r="N92" s="623">
        <v>8</v>
      </c>
      <c r="O92" s="623">
        <v>15</v>
      </c>
      <c r="P92" s="623">
        <v>56</v>
      </c>
      <c r="R92" s="623">
        <v>120</v>
      </c>
      <c r="U92" s="623">
        <v>3</v>
      </c>
      <c r="V92" s="623">
        <v>1</v>
      </c>
      <c r="X92" s="623">
        <v>7</v>
      </c>
      <c r="AC92" s="623">
        <v>0</v>
      </c>
      <c r="AD92" s="623">
        <v>18</v>
      </c>
      <c r="AE92" s="624">
        <f t="shared" si="5"/>
        <v>354</v>
      </c>
    </row>
    <row r="93" spans="1:31" s="275" customFormat="1" ht="16.5">
      <c r="A93" s="287">
        <v>31</v>
      </c>
      <c r="B93" s="449">
        <v>23</v>
      </c>
      <c r="C93" s="450">
        <v>332</v>
      </c>
      <c r="D93" s="459" t="s">
        <v>503</v>
      </c>
      <c r="E93" s="452" t="s">
        <v>507</v>
      </c>
      <c r="F93" s="632">
        <v>1575</v>
      </c>
      <c r="G93" s="467" t="s">
        <v>34</v>
      </c>
      <c r="H93" s="632">
        <v>640</v>
      </c>
      <c r="I93" s="623">
        <v>5</v>
      </c>
      <c r="J93" s="623">
        <v>116</v>
      </c>
      <c r="K93" s="623">
        <v>20</v>
      </c>
      <c r="L93" s="623">
        <v>0</v>
      </c>
      <c r="M93" s="623">
        <v>0</v>
      </c>
      <c r="N93" s="623">
        <v>6</v>
      </c>
      <c r="O93" s="623">
        <v>14</v>
      </c>
      <c r="P93" s="623">
        <v>51</v>
      </c>
      <c r="R93" s="623">
        <v>108</v>
      </c>
      <c r="U93" s="623">
        <v>0</v>
      </c>
      <c r="V93" s="623">
        <v>3</v>
      </c>
      <c r="X93" s="623">
        <v>5</v>
      </c>
      <c r="AC93" s="623">
        <v>0</v>
      </c>
      <c r="AD93" s="623">
        <v>6</v>
      </c>
      <c r="AE93" s="624">
        <f t="shared" si="5"/>
        <v>334</v>
      </c>
    </row>
    <row r="94" spans="1:31" s="275" customFormat="1" ht="16.5">
      <c r="A94" s="287">
        <v>32</v>
      </c>
      <c r="B94" s="449">
        <v>23</v>
      </c>
      <c r="C94" s="450">
        <v>332</v>
      </c>
      <c r="D94" s="459" t="s">
        <v>503</v>
      </c>
      <c r="E94" s="452" t="s">
        <v>507</v>
      </c>
      <c r="F94" s="632">
        <v>1575</v>
      </c>
      <c r="G94" s="467" t="s">
        <v>35</v>
      </c>
      <c r="H94" s="632">
        <v>640</v>
      </c>
      <c r="I94" s="623">
        <v>4</v>
      </c>
      <c r="J94" s="623">
        <v>98</v>
      </c>
      <c r="K94" s="623">
        <v>29</v>
      </c>
      <c r="L94" s="623">
        <v>0</v>
      </c>
      <c r="M94" s="623">
        <v>3</v>
      </c>
      <c r="N94" s="623">
        <v>9</v>
      </c>
      <c r="O94" s="623">
        <v>11</v>
      </c>
      <c r="P94" s="623">
        <v>53</v>
      </c>
      <c r="R94" s="623">
        <v>107</v>
      </c>
      <c r="U94" s="623">
        <v>0</v>
      </c>
      <c r="V94" s="623">
        <v>1</v>
      </c>
      <c r="X94" s="623">
        <v>7</v>
      </c>
      <c r="AC94" s="623">
        <v>0</v>
      </c>
      <c r="AD94" s="623">
        <v>9</v>
      </c>
      <c r="AE94" s="624">
        <f t="shared" si="5"/>
        <v>331</v>
      </c>
    </row>
    <row r="95" spans="1:31" s="275" customFormat="1" ht="16.5">
      <c r="A95" s="287">
        <v>33</v>
      </c>
      <c r="B95" s="449">
        <v>23</v>
      </c>
      <c r="C95" s="450">
        <v>332</v>
      </c>
      <c r="D95" s="459" t="s">
        <v>503</v>
      </c>
      <c r="E95" s="452" t="s">
        <v>507</v>
      </c>
      <c r="F95" s="632">
        <v>1576</v>
      </c>
      <c r="G95" s="467" t="s">
        <v>33</v>
      </c>
      <c r="H95" s="632">
        <v>622</v>
      </c>
      <c r="I95" s="623">
        <v>6</v>
      </c>
      <c r="J95" s="623">
        <v>95</v>
      </c>
      <c r="K95" s="623">
        <v>33</v>
      </c>
      <c r="L95" s="623">
        <v>5</v>
      </c>
      <c r="M95" s="623">
        <v>2</v>
      </c>
      <c r="N95" s="623">
        <v>1</v>
      </c>
      <c r="O95" s="623">
        <v>8</v>
      </c>
      <c r="P95" s="623">
        <v>47</v>
      </c>
      <c r="R95" s="623">
        <v>97</v>
      </c>
      <c r="U95" s="623">
        <v>3</v>
      </c>
      <c r="V95" s="623">
        <v>0</v>
      </c>
      <c r="X95" s="623">
        <v>7</v>
      </c>
      <c r="AC95" s="623">
        <v>0</v>
      </c>
      <c r="AD95" s="623">
        <v>11</v>
      </c>
      <c r="AE95" s="624">
        <f t="shared" si="5"/>
        <v>315</v>
      </c>
    </row>
    <row r="96" spans="1:31" s="275" customFormat="1" ht="16.5">
      <c r="A96" s="287">
        <v>34</v>
      </c>
      <c r="B96" s="449">
        <v>23</v>
      </c>
      <c r="C96" s="450">
        <v>332</v>
      </c>
      <c r="D96" s="459" t="s">
        <v>503</v>
      </c>
      <c r="E96" s="452" t="s">
        <v>507</v>
      </c>
      <c r="F96" s="632">
        <v>1576</v>
      </c>
      <c r="G96" s="467" t="s">
        <v>34</v>
      </c>
      <c r="H96" s="632">
        <v>621</v>
      </c>
      <c r="I96" s="623">
        <v>3</v>
      </c>
      <c r="J96" s="623">
        <v>107</v>
      </c>
      <c r="K96" s="623">
        <v>30</v>
      </c>
      <c r="L96" s="623">
        <v>4</v>
      </c>
      <c r="M96" s="623">
        <v>5</v>
      </c>
      <c r="N96" s="623">
        <v>5</v>
      </c>
      <c r="O96" s="623">
        <v>11</v>
      </c>
      <c r="P96" s="623">
        <v>43</v>
      </c>
      <c r="R96" s="623">
        <v>100</v>
      </c>
      <c r="U96" s="623">
        <v>2</v>
      </c>
      <c r="V96" s="623">
        <v>2</v>
      </c>
      <c r="X96" s="623">
        <v>5</v>
      </c>
      <c r="AC96" s="623">
        <v>0</v>
      </c>
      <c r="AD96" s="623">
        <v>12</v>
      </c>
      <c r="AE96" s="624">
        <f t="shared" si="5"/>
        <v>329</v>
      </c>
    </row>
    <row r="97" spans="1:31" s="275" customFormat="1" ht="16.5">
      <c r="A97" s="287">
        <v>35</v>
      </c>
      <c r="B97" s="449">
        <v>23</v>
      </c>
      <c r="C97" s="450">
        <v>332</v>
      </c>
      <c r="D97" s="459" t="s">
        <v>503</v>
      </c>
      <c r="E97" s="452" t="s">
        <v>507</v>
      </c>
      <c r="F97" s="632">
        <v>1576</v>
      </c>
      <c r="G97" s="467" t="s">
        <v>35</v>
      </c>
      <c r="H97" s="632">
        <v>621</v>
      </c>
      <c r="I97" s="623">
        <v>5</v>
      </c>
      <c r="J97" s="623">
        <v>109</v>
      </c>
      <c r="K97" s="623">
        <v>30</v>
      </c>
      <c r="L97" s="623">
        <v>3</v>
      </c>
      <c r="M97" s="623">
        <v>3</v>
      </c>
      <c r="N97" s="623">
        <v>5</v>
      </c>
      <c r="O97" s="623">
        <v>15</v>
      </c>
      <c r="P97" s="623">
        <v>39</v>
      </c>
      <c r="R97" s="623">
        <v>88</v>
      </c>
      <c r="U97" s="623">
        <v>0</v>
      </c>
      <c r="V97" s="623">
        <v>0</v>
      </c>
      <c r="X97" s="623">
        <v>4</v>
      </c>
      <c r="AC97" s="623">
        <v>0</v>
      </c>
      <c r="AD97" s="623">
        <v>7</v>
      </c>
      <c r="AE97" s="624">
        <f t="shared" si="5"/>
        <v>308</v>
      </c>
    </row>
    <row r="98" spans="1:31" s="275" customFormat="1" ht="16.5">
      <c r="A98" s="287">
        <v>36</v>
      </c>
      <c r="B98" s="449">
        <v>23</v>
      </c>
      <c r="C98" s="450">
        <v>332</v>
      </c>
      <c r="D98" s="459" t="s">
        <v>503</v>
      </c>
      <c r="E98" s="452" t="s">
        <v>507</v>
      </c>
      <c r="F98" s="632">
        <v>1576</v>
      </c>
      <c r="G98" s="467" t="s">
        <v>199</v>
      </c>
      <c r="H98" s="632">
        <v>621</v>
      </c>
      <c r="I98" s="623">
        <v>3</v>
      </c>
      <c r="J98" s="623">
        <v>110</v>
      </c>
      <c r="K98" s="623">
        <v>22</v>
      </c>
      <c r="L98" s="623">
        <v>5</v>
      </c>
      <c r="M98" s="623">
        <v>2</v>
      </c>
      <c r="N98" s="623">
        <v>12</v>
      </c>
      <c r="O98" s="623">
        <v>15</v>
      </c>
      <c r="P98" s="623">
        <v>51</v>
      </c>
      <c r="R98" s="623">
        <v>12</v>
      </c>
      <c r="U98" s="623">
        <v>4</v>
      </c>
      <c r="V98" s="623">
        <v>0</v>
      </c>
      <c r="X98" s="623">
        <v>0</v>
      </c>
      <c r="AC98" s="623">
        <v>0</v>
      </c>
      <c r="AD98" s="623">
        <v>12</v>
      </c>
      <c r="AE98" s="624">
        <f t="shared" si="5"/>
        <v>248</v>
      </c>
    </row>
    <row r="99" spans="1:31" s="275" customFormat="1" ht="16.5">
      <c r="A99" s="287">
        <v>37</v>
      </c>
      <c r="B99" s="449">
        <v>23</v>
      </c>
      <c r="C99" s="450">
        <v>332</v>
      </c>
      <c r="D99" s="459" t="s">
        <v>503</v>
      </c>
      <c r="E99" s="452" t="s">
        <v>507</v>
      </c>
      <c r="F99" s="632">
        <v>1576</v>
      </c>
      <c r="G99" s="467" t="s">
        <v>337</v>
      </c>
      <c r="H99" s="632">
        <v>621</v>
      </c>
      <c r="I99" s="623">
        <v>4</v>
      </c>
      <c r="J99" s="623">
        <v>121</v>
      </c>
      <c r="K99" s="623">
        <v>29</v>
      </c>
      <c r="L99" s="623">
        <v>3</v>
      </c>
      <c r="M99" s="623">
        <v>2</v>
      </c>
      <c r="N99" s="623">
        <v>12</v>
      </c>
      <c r="O99" s="623">
        <v>4</v>
      </c>
      <c r="P99" s="623">
        <v>44</v>
      </c>
      <c r="R99" s="623">
        <v>106</v>
      </c>
      <c r="U99" s="623">
        <v>4</v>
      </c>
      <c r="V99" s="623">
        <v>4</v>
      </c>
      <c r="X99" s="623">
        <v>3</v>
      </c>
      <c r="AC99" s="623">
        <v>0</v>
      </c>
      <c r="AD99" s="623">
        <v>12</v>
      </c>
      <c r="AE99" s="624">
        <f t="shared" si="5"/>
        <v>348</v>
      </c>
    </row>
    <row r="100" spans="1:31" s="275" customFormat="1" ht="16.5">
      <c r="A100" s="287">
        <v>38</v>
      </c>
      <c r="B100" s="449">
        <v>23</v>
      </c>
      <c r="C100" s="450">
        <v>332</v>
      </c>
      <c r="D100" s="459" t="s">
        <v>503</v>
      </c>
      <c r="E100" s="452" t="s">
        <v>508</v>
      </c>
      <c r="F100" s="632">
        <v>1577</v>
      </c>
      <c r="G100" s="467" t="s">
        <v>33</v>
      </c>
      <c r="H100" s="632">
        <v>628</v>
      </c>
      <c r="I100" s="623">
        <v>3</v>
      </c>
      <c r="J100" s="623">
        <v>91</v>
      </c>
      <c r="K100" s="623">
        <v>22</v>
      </c>
      <c r="L100" s="623">
        <v>6</v>
      </c>
      <c r="M100" s="623">
        <v>11</v>
      </c>
      <c r="N100" s="623">
        <v>7</v>
      </c>
      <c r="O100" s="623">
        <v>6</v>
      </c>
      <c r="P100" s="623">
        <v>60</v>
      </c>
      <c r="R100" s="623">
        <v>145</v>
      </c>
      <c r="U100" s="623">
        <v>0</v>
      </c>
      <c r="V100" s="623">
        <v>0</v>
      </c>
      <c r="X100" s="623">
        <v>12</v>
      </c>
      <c r="AC100" s="623">
        <v>0</v>
      </c>
      <c r="AD100" s="623">
        <v>10</v>
      </c>
      <c r="AE100" s="624">
        <f t="shared" si="5"/>
        <v>373</v>
      </c>
    </row>
    <row r="101" spans="1:31" s="275" customFormat="1" ht="16.5">
      <c r="A101" s="287">
        <v>39</v>
      </c>
      <c r="B101" s="449">
        <v>23</v>
      </c>
      <c r="C101" s="450">
        <v>332</v>
      </c>
      <c r="D101" s="459" t="s">
        <v>503</v>
      </c>
      <c r="E101" s="452" t="s">
        <v>508</v>
      </c>
      <c r="F101" s="632">
        <v>1577</v>
      </c>
      <c r="G101" s="467" t="s">
        <v>34</v>
      </c>
      <c r="H101" s="632">
        <v>627</v>
      </c>
      <c r="I101" s="623">
        <v>4</v>
      </c>
      <c r="J101" s="623">
        <v>81</v>
      </c>
      <c r="K101" s="623">
        <v>20</v>
      </c>
      <c r="L101" s="623">
        <v>6</v>
      </c>
      <c r="M101" s="623">
        <v>5</v>
      </c>
      <c r="N101" s="623">
        <v>9</v>
      </c>
      <c r="O101" s="623">
        <v>7</v>
      </c>
      <c r="P101" s="623">
        <v>64</v>
      </c>
      <c r="R101" s="623">
        <v>119</v>
      </c>
      <c r="U101" s="623">
        <v>1</v>
      </c>
      <c r="V101" s="623">
        <v>1</v>
      </c>
      <c r="X101" s="623">
        <v>16</v>
      </c>
      <c r="AC101" s="623">
        <v>0</v>
      </c>
      <c r="AD101" s="623">
        <v>11</v>
      </c>
      <c r="AE101" s="624">
        <f t="shared" si="5"/>
        <v>344</v>
      </c>
    </row>
    <row r="102" spans="1:31" s="275" customFormat="1" ht="16.5">
      <c r="A102" s="287">
        <v>40</v>
      </c>
      <c r="B102" s="449">
        <v>23</v>
      </c>
      <c r="C102" s="450">
        <v>332</v>
      </c>
      <c r="D102" s="459" t="s">
        <v>503</v>
      </c>
      <c r="E102" s="452" t="s">
        <v>508</v>
      </c>
      <c r="F102" s="632">
        <v>1578</v>
      </c>
      <c r="G102" s="467" t="s">
        <v>33</v>
      </c>
      <c r="H102" s="632">
        <v>624</v>
      </c>
      <c r="I102" s="623">
        <v>1</v>
      </c>
      <c r="J102" s="623">
        <v>69</v>
      </c>
      <c r="K102" s="623">
        <v>17</v>
      </c>
      <c r="L102" s="623">
        <v>4</v>
      </c>
      <c r="M102" s="623">
        <v>7</v>
      </c>
      <c r="N102" s="623">
        <v>16</v>
      </c>
      <c r="O102" s="623">
        <v>16</v>
      </c>
      <c r="P102" s="623">
        <v>88</v>
      </c>
      <c r="R102" s="623">
        <v>104</v>
      </c>
      <c r="U102" s="623">
        <v>0</v>
      </c>
      <c r="V102" s="623">
        <v>0</v>
      </c>
      <c r="X102" s="623">
        <v>28</v>
      </c>
      <c r="AC102" s="623">
        <v>0</v>
      </c>
      <c r="AD102" s="623">
        <v>13</v>
      </c>
      <c r="AE102" s="624">
        <f t="shared" si="5"/>
        <v>363</v>
      </c>
    </row>
    <row r="103" spans="1:31" s="275" customFormat="1" ht="16.5">
      <c r="A103" s="287">
        <v>41</v>
      </c>
      <c r="B103" s="449">
        <v>23</v>
      </c>
      <c r="C103" s="450">
        <v>332</v>
      </c>
      <c r="D103" s="459" t="s">
        <v>503</v>
      </c>
      <c r="E103" s="452" t="s">
        <v>508</v>
      </c>
      <c r="F103" s="632">
        <v>1578</v>
      </c>
      <c r="G103" s="467" t="s">
        <v>34</v>
      </c>
      <c r="H103" s="632">
        <v>623</v>
      </c>
      <c r="I103" s="623">
        <v>2</v>
      </c>
      <c r="J103" s="623">
        <v>65</v>
      </c>
      <c r="K103" s="623">
        <v>30</v>
      </c>
      <c r="L103" s="623">
        <v>1</v>
      </c>
      <c r="M103" s="623">
        <v>9</v>
      </c>
      <c r="N103" s="623">
        <v>17</v>
      </c>
      <c r="O103" s="623">
        <v>22</v>
      </c>
      <c r="P103" s="623">
        <v>90</v>
      </c>
      <c r="R103" s="623">
        <v>105</v>
      </c>
      <c r="U103" s="623">
        <v>0</v>
      </c>
      <c r="V103" s="623">
        <v>2</v>
      </c>
      <c r="X103" s="623">
        <v>20</v>
      </c>
      <c r="AC103" s="623">
        <v>0</v>
      </c>
      <c r="AD103" s="623">
        <v>11</v>
      </c>
      <c r="AE103" s="624">
        <f t="shared" si="5"/>
        <v>374</v>
      </c>
    </row>
    <row r="104" spans="1:31" s="275" customFormat="1" ht="16.5">
      <c r="A104" s="287">
        <v>42</v>
      </c>
      <c r="B104" s="449">
        <v>23</v>
      </c>
      <c r="C104" s="450">
        <v>332</v>
      </c>
      <c r="D104" s="459" t="s">
        <v>503</v>
      </c>
      <c r="E104" s="452" t="s">
        <v>508</v>
      </c>
      <c r="F104" s="632">
        <v>1578</v>
      </c>
      <c r="G104" s="467" t="s">
        <v>35</v>
      </c>
      <c r="H104" s="632">
        <v>623</v>
      </c>
      <c r="I104" s="623">
        <v>3</v>
      </c>
      <c r="J104" s="623">
        <v>78</v>
      </c>
      <c r="K104" s="623">
        <v>14</v>
      </c>
      <c r="L104" s="623">
        <v>5</v>
      </c>
      <c r="M104" s="623">
        <v>8</v>
      </c>
      <c r="N104" s="623">
        <v>12</v>
      </c>
      <c r="O104" s="623">
        <v>16</v>
      </c>
      <c r="P104" s="623">
        <v>65</v>
      </c>
      <c r="R104" s="623">
        <v>120</v>
      </c>
      <c r="U104" s="623">
        <v>0</v>
      </c>
      <c r="V104" s="623">
        <v>2</v>
      </c>
      <c r="X104" s="623">
        <v>0</v>
      </c>
      <c r="AC104" s="623">
        <v>11</v>
      </c>
      <c r="AD104" s="623">
        <v>17</v>
      </c>
      <c r="AE104" s="624">
        <f t="shared" si="5"/>
        <v>351</v>
      </c>
    </row>
    <row r="105" spans="1:31" s="275" customFormat="1" ht="16.5">
      <c r="A105" s="287">
        <v>43</v>
      </c>
      <c r="B105" s="449">
        <v>23</v>
      </c>
      <c r="C105" s="450">
        <v>332</v>
      </c>
      <c r="D105" s="459" t="s">
        <v>503</v>
      </c>
      <c r="E105" s="452" t="s">
        <v>509</v>
      </c>
      <c r="F105" s="632">
        <v>1579</v>
      </c>
      <c r="G105" s="467" t="s">
        <v>33</v>
      </c>
      <c r="H105" s="632">
        <v>656</v>
      </c>
      <c r="I105" s="623">
        <v>2</v>
      </c>
      <c r="J105" s="623">
        <v>151</v>
      </c>
      <c r="K105" s="623">
        <v>31</v>
      </c>
      <c r="L105" s="623">
        <v>4</v>
      </c>
      <c r="M105" s="623">
        <v>7</v>
      </c>
      <c r="N105" s="623">
        <v>5</v>
      </c>
      <c r="O105" s="623">
        <v>4</v>
      </c>
      <c r="P105" s="623">
        <v>91</v>
      </c>
      <c r="R105" s="623">
        <v>120</v>
      </c>
      <c r="U105" s="623">
        <v>1</v>
      </c>
      <c r="V105" s="623">
        <v>1</v>
      </c>
      <c r="X105" s="623">
        <v>6</v>
      </c>
      <c r="AC105" s="623">
        <v>0</v>
      </c>
      <c r="AD105" s="623">
        <v>10</v>
      </c>
      <c r="AE105" s="624">
        <f t="shared" si="5"/>
        <v>433</v>
      </c>
    </row>
    <row r="106" spans="1:31" s="275" customFormat="1" ht="16.5">
      <c r="A106" s="287">
        <v>44</v>
      </c>
      <c r="B106" s="449">
        <v>23</v>
      </c>
      <c r="C106" s="450">
        <v>332</v>
      </c>
      <c r="D106" s="459" t="s">
        <v>503</v>
      </c>
      <c r="E106" s="452" t="s">
        <v>509</v>
      </c>
      <c r="F106" s="632">
        <v>1579</v>
      </c>
      <c r="G106" s="467" t="s">
        <v>34</v>
      </c>
      <c r="H106" s="632">
        <v>656</v>
      </c>
      <c r="I106" s="623">
        <v>1</v>
      </c>
      <c r="J106" s="623">
        <v>110</v>
      </c>
      <c r="K106" s="623">
        <v>35</v>
      </c>
      <c r="L106" s="623">
        <v>2</v>
      </c>
      <c r="M106" s="623">
        <v>6</v>
      </c>
      <c r="N106" s="623">
        <v>4</v>
      </c>
      <c r="O106" s="623">
        <v>17</v>
      </c>
      <c r="P106" s="623">
        <v>119</v>
      </c>
      <c r="R106" s="623">
        <v>81</v>
      </c>
      <c r="U106" s="623">
        <v>0</v>
      </c>
      <c r="V106" s="623">
        <v>5</v>
      </c>
      <c r="X106" s="623">
        <v>14</v>
      </c>
      <c r="AC106" s="623">
        <v>0</v>
      </c>
      <c r="AD106" s="623">
        <v>11</v>
      </c>
      <c r="AE106" s="624">
        <f t="shared" si="5"/>
        <v>405</v>
      </c>
    </row>
    <row r="107" spans="1:31" s="275" customFormat="1" ht="16.5">
      <c r="A107" s="287">
        <v>45</v>
      </c>
      <c r="B107" s="449">
        <v>23</v>
      </c>
      <c r="C107" s="450">
        <v>332</v>
      </c>
      <c r="D107" s="459" t="s">
        <v>503</v>
      </c>
      <c r="E107" s="452" t="s">
        <v>510</v>
      </c>
      <c r="F107" s="632">
        <v>1580</v>
      </c>
      <c r="G107" s="467" t="s">
        <v>33</v>
      </c>
      <c r="H107" s="632">
        <v>420</v>
      </c>
      <c r="I107" s="623">
        <v>1</v>
      </c>
      <c r="J107" s="623">
        <v>83</v>
      </c>
      <c r="K107" s="623">
        <v>37</v>
      </c>
      <c r="L107" s="623">
        <v>0</v>
      </c>
      <c r="M107" s="623">
        <v>2</v>
      </c>
      <c r="N107" s="623">
        <v>2</v>
      </c>
      <c r="O107" s="623">
        <v>4</v>
      </c>
      <c r="P107" s="623">
        <v>42</v>
      </c>
      <c r="R107" s="623">
        <v>12</v>
      </c>
      <c r="U107" s="623">
        <v>0</v>
      </c>
      <c r="V107" s="623">
        <v>0</v>
      </c>
      <c r="X107" s="623">
        <v>4</v>
      </c>
      <c r="AC107" s="623">
        <v>0</v>
      </c>
      <c r="AD107" s="623">
        <v>10</v>
      </c>
      <c r="AE107" s="624">
        <f t="shared" si="5"/>
        <v>197</v>
      </c>
    </row>
    <row r="108" spans="1:31" s="275" customFormat="1" ht="16.5">
      <c r="A108" s="287">
        <v>46</v>
      </c>
      <c r="B108" s="449">
        <v>23</v>
      </c>
      <c r="C108" s="450">
        <v>332</v>
      </c>
      <c r="D108" s="459" t="s">
        <v>503</v>
      </c>
      <c r="E108" s="452" t="s">
        <v>510</v>
      </c>
      <c r="F108" s="632">
        <v>1580</v>
      </c>
      <c r="G108" s="467" t="s">
        <v>34</v>
      </c>
      <c r="H108" s="632">
        <v>420</v>
      </c>
      <c r="I108" s="623">
        <v>1</v>
      </c>
      <c r="J108" s="623">
        <v>76</v>
      </c>
      <c r="K108" s="623">
        <v>49</v>
      </c>
      <c r="L108" s="623">
        <v>1</v>
      </c>
      <c r="M108" s="623">
        <v>4</v>
      </c>
      <c r="N108" s="623">
        <v>2</v>
      </c>
      <c r="O108" s="623">
        <v>2</v>
      </c>
      <c r="P108" s="623">
        <v>45</v>
      </c>
      <c r="R108" s="623">
        <v>17</v>
      </c>
      <c r="U108" s="623">
        <v>0</v>
      </c>
      <c r="V108" s="623">
        <v>0</v>
      </c>
      <c r="X108" s="623">
        <v>8</v>
      </c>
      <c r="AC108" s="623">
        <v>0</v>
      </c>
      <c r="AD108" s="623">
        <v>9</v>
      </c>
      <c r="AE108" s="624">
        <f t="shared" si="5"/>
        <v>214</v>
      </c>
    </row>
    <row r="109" spans="1:31" s="275" customFormat="1" ht="16.5">
      <c r="A109" s="287">
        <v>47</v>
      </c>
      <c r="B109" s="449">
        <v>23</v>
      </c>
      <c r="C109" s="450">
        <v>332</v>
      </c>
      <c r="D109" s="459" t="s">
        <v>503</v>
      </c>
      <c r="E109" s="452" t="s">
        <v>511</v>
      </c>
      <c r="F109" s="632">
        <v>1580</v>
      </c>
      <c r="G109" s="467" t="s">
        <v>81</v>
      </c>
      <c r="H109" s="632">
        <v>425</v>
      </c>
      <c r="I109" s="623">
        <v>3</v>
      </c>
      <c r="J109" s="623">
        <v>67</v>
      </c>
      <c r="K109" s="623">
        <v>21</v>
      </c>
      <c r="L109" s="623">
        <v>4</v>
      </c>
      <c r="M109" s="623">
        <v>4</v>
      </c>
      <c r="N109" s="623">
        <v>7</v>
      </c>
      <c r="O109" s="623">
        <v>5</v>
      </c>
      <c r="P109" s="623">
        <v>33</v>
      </c>
      <c r="R109" s="623">
        <v>120</v>
      </c>
      <c r="U109" s="623">
        <v>0</v>
      </c>
      <c r="V109" s="623">
        <v>1</v>
      </c>
      <c r="X109" s="623">
        <v>5</v>
      </c>
      <c r="AC109" s="623">
        <v>0</v>
      </c>
      <c r="AD109" s="623">
        <v>14</v>
      </c>
      <c r="AE109" s="624">
        <f t="shared" si="5"/>
        <v>284</v>
      </c>
    </row>
    <row r="110" spans="1:31" s="275" customFormat="1" ht="17.25" thickBot="1">
      <c r="A110" s="287">
        <v>48</v>
      </c>
      <c r="B110" s="449">
        <v>23</v>
      </c>
      <c r="C110" s="450">
        <v>332</v>
      </c>
      <c r="D110" s="459" t="s">
        <v>503</v>
      </c>
      <c r="E110" s="452" t="s">
        <v>512</v>
      </c>
      <c r="F110" s="632">
        <v>1581</v>
      </c>
      <c r="G110" s="467" t="s">
        <v>33</v>
      </c>
      <c r="H110" s="632">
        <v>692</v>
      </c>
      <c r="I110" s="634">
        <v>9</v>
      </c>
      <c r="J110" s="634">
        <v>79</v>
      </c>
      <c r="K110" s="634">
        <v>24</v>
      </c>
      <c r="L110" s="634">
        <v>5</v>
      </c>
      <c r="M110" s="634">
        <v>5</v>
      </c>
      <c r="N110" s="634">
        <v>6</v>
      </c>
      <c r="O110" s="634">
        <v>11</v>
      </c>
      <c r="P110" s="634">
        <v>74</v>
      </c>
      <c r="R110" s="634">
        <v>92</v>
      </c>
      <c r="U110" s="634">
        <v>0</v>
      </c>
      <c r="V110" s="634">
        <v>0</v>
      </c>
      <c r="X110" s="634">
        <v>12</v>
      </c>
      <c r="AC110" s="634">
        <v>0</v>
      </c>
      <c r="AD110" s="634">
        <v>14</v>
      </c>
      <c r="AE110" s="624">
        <f t="shared" si="5"/>
        <v>331</v>
      </c>
    </row>
    <row r="111" spans="1:31" s="275" customFormat="1" ht="16.5">
      <c r="A111" s="287">
        <v>49</v>
      </c>
      <c r="B111" s="449">
        <v>23</v>
      </c>
      <c r="C111" s="450">
        <v>332</v>
      </c>
      <c r="D111" s="459" t="s">
        <v>503</v>
      </c>
      <c r="E111" s="452" t="s">
        <v>512</v>
      </c>
      <c r="F111" s="632">
        <v>1581</v>
      </c>
      <c r="G111" s="467" t="s">
        <v>34</v>
      </c>
      <c r="H111" s="632">
        <v>692</v>
      </c>
      <c r="I111" s="635">
        <v>4</v>
      </c>
      <c r="J111" s="635">
        <v>77</v>
      </c>
      <c r="K111" s="635">
        <v>14</v>
      </c>
      <c r="L111" s="635">
        <v>9</v>
      </c>
      <c r="M111" s="635">
        <v>12</v>
      </c>
      <c r="N111" s="635">
        <v>1</v>
      </c>
      <c r="O111" s="635">
        <v>13</v>
      </c>
      <c r="P111" s="635">
        <v>59</v>
      </c>
      <c r="R111" s="635">
        <v>73</v>
      </c>
      <c r="U111" s="635">
        <v>0</v>
      </c>
      <c r="V111" s="635">
        <v>1</v>
      </c>
      <c r="X111" s="635">
        <v>10</v>
      </c>
      <c r="AC111" s="635">
        <v>0</v>
      </c>
      <c r="AD111" s="635">
        <v>18</v>
      </c>
      <c r="AE111" s="624">
        <f t="shared" si="5"/>
        <v>291</v>
      </c>
    </row>
    <row r="112" spans="1:31" s="275" customFormat="1" ht="16.5">
      <c r="A112" s="287">
        <v>50</v>
      </c>
      <c r="B112" s="449">
        <v>23</v>
      </c>
      <c r="C112" s="450">
        <v>332</v>
      </c>
      <c r="D112" s="459" t="s">
        <v>503</v>
      </c>
      <c r="E112" s="452" t="s">
        <v>513</v>
      </c>
      <c r="F112" s="632">
        <v>1582</v>
      </c>
      <c r="G112" s="467" t="s">
        <v>33</v>
      </c>
      <c r="H112" s="632">
        <v>408</v>
      </c>
      <c r="I112" s="623">
        <v>3</v>
      </c>
      <c r="J112" s="623">
        <v>87</v>
      </c>
      <c r="K112" s="623">
        <v>25</v>
      </c>
      <c r="L112" s="623">
        <v>3</v>
      </c>
      <c r="M112" s="623">
        <v>3</v>
      </c>
      <c r="N112" s="623">
        <v>8</v>
      </c>
      <c r="O112" s="623">
        <v>18</v>
      </c>
      <c r="P112" s="623">
        <v>50</v>
      </c>
      <c r="R112" s="623">
        <v>39</v>
      </c>
      <c r="U112" s="623">
        <v>2</v>
      </c>
      <c r="V112" s="623">
        <v>4</v>
      </c>
      <c r="X112" s="623">
        <v>2</v>
      </c>
      <c r="AC112" s="623">
        <v>0</v>
      </c>
      <c r="AD112" s="623">
        <v>19</v>
      </c>
      <c r="AE112" s="624">
        <f t="shared" si="5"/>
        <v>263</v>
      </c>
    </row>
    <row r="113" spans="1:31" s="275" customFormat="1" ht="16.5">
      <c r="A113" s="287">
        <v>51</v>
      </c>
      <c r="B113" s="449">
        <v>23</v>
      </c>
      <c r="C113" s="450">
        <v>332</v>
      </c>
      <c r="D113" s="459" t="s">
        <v>503</v>
      </c>
      <c r="E113" s="452" t="s">
        <v>513</v>
      </c>
      <c r="F113" s="632">
        <v>1582</v>
      </c>
      <c r="G113" s="467" t="s">
        <v>34</v>
      </c>
      <c r="H113" s="632">
        <v>408</v>
      </c>
      <c r="I113" s="623">
        <v>1</v>
      </c>
      <c r="J113" s="623">
        <v>97</v>
      </c>
      <c r="K113" s="623">
        <v>23</v>
      </c>
      <c r="L113" s="623">
        <v>3</v>
      </c>
      <c r="M113" s="623">
        <v>1</v>
      </c>
      <c r="N113" s="623">
        <v>7</v>
      </c>
      <c r="O113" s="623">
        <v>15</v>
      </c>
      <c r="P113" s="623">
        <v>53</v>
      </c>
      <c r="R113" s="623">
        <v>54</v>
      </c>
      <c r="U113" s="623">
        <v>0</v>
      </c>
      <c r="V113" s="623">
        <v>1</v>
      </c>
      <c r="X113" s="623">
        <v>4</v>
      </c>
      <c r="AC113" s="623">
        <v>0</v>
      </c>
      <c r="AD113" s="623">
        <v>9</v>
      </c>
      <c r="AE113" s="624">
        <f t="shared" si="5"/>
        <v>268</v>
      </c>
    </row>
    <row r="114" spans="1:31" s="275" customFormat="1" ht="16.5">
      <c r="A114" s="287">
        <v>52</v>
      </c>
      <c r="B114" s="449">
        <v>23</v>
      </c>
      <c r="C114" s="450">
        <v>332</v>
      </c>
      <c r="D114" s="459" t="s">
        <v>503</v>
      </c>
      <c r="E114" s="452" t="s">
        <v>514</v>
      </c>
      <c r="F114" s="632">
        <v>1583</v>
      </c>
      <c r="G114" s="467" t="s">
        <v>33</v>
      </c>
      <c r="H114" s="632">
        <v>672</v>
      </c>
      <c r="I114" s="623">
        <v>5</v>
      </c>
      <c r="J114" s="623">
        <v>108</v>
      </c>
      <c r="K114" s="623">
        <v>20</v>
      </c>
      <c r="L114" s="623">
        <v>7</v>
      </c>
      <c r="M114" s="623">
        <v>1</v>
      </c>
      <c r="N114" s="623">
        <v>6</v>
      </c>
      <c r="O114" s="623">
        <v>48</v>
      </c>
      <c r="P114" s="623">
        <v>73</v>
      </c>
      <c r="R114" s="623">
        <v>91</v>
      </c>
      <c r="U114" s="623">
        <v>2</v>
      </c>
      <c r="V114" s="623">
        <v>2</v>
      </c>
      <c r="X114" s="623">
        <v>7</v>
      </c>
      <c r="AC114" s="623">
        <v>0</v>
      </c>
      <c r="AD114" s="623">
        <v>19</v>
      </c>
      <c r="AE114" s="624">
        <f t="shared" si="5"/>
        <v>389</v>
      </c>
    </row>
    <row r="115" spans="1:31" s="275" customFormat="1" ht="16.5">
      <c r="A115" s="287">
        <v>53</v>
      </c>
      <c r="B115" s="449">
        <v>23</v>
      </c>
      <c r="C115" s="450">
        <v>332</v>
      </c>
      <c r="D115" s="459" t="s">
        <v>503</v>
      </c>
      <c r="E115" s="452" t="s">
        <v>514</v>
      </c>
      <c r="F115" s="632">
        <v>1583</v>
      </c>
      <c r="G115" s="467" t="s">
        <v>34</v>
      </c>
      <c r="H115" s="632">
        <v>671</v>
      </c>
      <c r="I115" s="623">
        <v>6</v>
      </c>
      <c r="J115" s="623">
        <v>96</v>
      </c>
      <c r="K115" s="623">
        <v>27</v>
      </c>
      <c r="L115" s="623">
        <v>5</v>
      </c>
      <c r="M115" s="623">
        <v>2</v>
      </c>
      <c r="N115" s="623">
        <v>10</v>
      </c>
      <c r="O115" s="623">
        <v>43</v>
      </c>
      <c r="P115" s="623">
        <v>46</v>
      </c>
      <c r="R115" s="623">
        <v>96</v>
      </c>
      <c r="U115" s="623">
        <v>0</v>
      </c>
      <c r="V115" s="623">
        <v>2</v>
      </c>
      <c r="X115" s="623">
        <v>9</v>
      </c>
      <c r="AC115" s="623">
        <v>0</v>
      </c>
      <c r="AD115" s="623">
        <v>23</v>
      </c>
      <c r="AE115" s="624">
        <f t="shared" si="5"/>
        <v>365</v>
      </c>
    </row>
    <row r="116" spans="1:31" s="275" customFormat="1" ht="16.5">
      <c r="A116" s="287">
        <v>54</v>
      </c>
      <c r="B116" s="449">
        <v>23</v>
      </c>
      <c r="C116" s="450">
        <v>332</v>
      </c>
      <c r="D116" s="459" t="s">
        <v>503</v>
      </c>
      <c r="E116" s="452" t="s">
        <v>515</v>
      </c>
      <c r="F116" s="632">
        <v>1584</v>
      </c>
      <c r="G116" s="467" t="s">
        <v>33</v>
      </c>
      <c r="H116" s="632">
        <v>557</v>
      </c>
      <c r="I116" s="623">
        <v>14</v>
      </c>
      <c r="J116" s="623">
        <v>57</v>
      </c>
      <c r="K116" s="623">
        <v>89</v>
      </c>
      <c r="L116" s="623">
        <v>5</v>
      </c>
      <c r="M116" s="623">
        <v>2</v>
      </c>
      <c r="N116" s="623">
        <v>8</v>
      </c>
      <c r="O116" s="623">
        <v>11</v>
      </c>
      <c r="P116" s="623">
        <v>48</v>
      </c>
      <c r="R116" s="623">
        <v>108</v>
      </c>
      <c r="U116" s="623">
        <v>4</v>
      </c>
      <c r="V116" s="623">
        <v>3</v>
      </c>
      <c r="X116" s="623">
        <v>14</v>
      </c>
      <c r="AC116" s="623">
        <v>0</v>
      </c>
      <c r="AD116" s="623">
        <v>11</v>
      </c>
      <c r="AE116" s="624">
        <f t="shared" si="5"/>
        <v>374</v>
      </c>
    </row>
    <row r="117" spans="1:31" s="275" customFormat="1" ht="17.25" thickBot="1">
      <c r="A117" s="287">
        <v>55</v>
      </c>
      <c r="B117" s="449">
        <v>23</v>
      </c>
      <c r="C117" s="450">
        <v>332</v>
      </c>
      <c r="D117" s="459" t="s">
        <v>503</v>
      </c>
      <c r="E117" s="452" t="s">
        <v>515</v>
      </c>
      <c r="F117" s="636">
        <v>1584</v>
      </c>
      <c r="G117" s="637" t="s">
        <v>34</v>
      </c>
      <c r="H117" s="636">
        <v>556</v>
      </c>
      <c r="I117" s="623">
        <v>26</v>
      </c>
      <c r="J117" s="623">
        <v>29</v>
      </c>
      <c r="K117" s="623">
        <v>100</v>
      </c>
      <c r="L117" s="623">
        <v>1</v>
      </c>
      <c r="M117" s="623">
        <v>4</v>
      </c>
      <c r="N117" s="623">
        <v>5</v>
      </c>
      <c r="O117" s="623">
        <v>7</v>
      </c>
      <c r="P117" s="623">
        <v>48</v>
      </c>
      <c r="R117" s="623">
        <v>76</v>
      </c>
      <c r="U117" s="623">
        <v>12</v>
      </c>
      <c r="V117" s="623">
        <v>0</v>
      </c>
      <c r="X117" s="623">
        <v>9</v>
      </c>
      <c r="AC117" s="623">
        <v>0</v>
      </c>
      <c r="AD117" s="623">
        <v>18</v>
      </c>
      <c r="AE117" s="624">
        <f t="shared" si="5"/>
        <v>335</v>
      </c>
    </row>
    <row r="118" spans="1:31" s="286" customFormat="1" ht="16.5">
      <c r="C118" s="631" t="s">
        <v>65</v>
      </c>
      <c r="D118" s="697" t="s">
        <v>502</v>
      </c>
      <c r="E118" s="697"/>
      <c r="F118" s="563"/>
      <c r="G118" s="563"/>
      <c r="H118" s="33">
        <f>SUM(H63:H117)</f>
        <v>32416</v>
      </c>
      <c r="I118" s="33">
        <f t="shared" ref="I118:P118" si="6">SUM(I63:I117)</f>
        <v>297</v>
      </c>
      <c r="J118" s="33">
        <f t="shared" si="6"/>
        <v>4306</v>
      </c>
      <c r="K118" s="33">
        <f t="shared" si="6"/>
        <v>1745</v>
      </c>
      <c r="L118" s="33">
        <f t="shared" si="6"/>
        <v>294</v>
      </c>
      <c r="M118" s="33">
        <f t="shared" si="6"/>
        <v>236</v>
      </c>
      <c r="N118" s="33">
        <f t="shared" si="6"/>
        <v>262</v>
      </c>
      <c r="O118" s="33">
        <f t="shared" si="6"/>
        <v>755</v>
      </c>
      <c r="P118" s="33">
        <f t="shared" si="6"/>
        <v>4552</v>
      </c>
      <c r="R118" s="33">
        <f>SUM(R63:R117)</f>
        <v>5233</v>
      </c>
      <c r="U118" s="33">
        <f>SUM(U63:U117)</f>
        <v>110</v>
      </c>
      <c r="V118" s="33">
        <f>SUM(V63:V117)</f>
        <v>120</v>
      </c>
      <c r="X118" s="33">
        <f>SUM(X63:X117)</f>
        <v>440</v>
      </c>
      <c r="AC118" s="33">
        <f>SUM(AC63:AC117)</f>
        <v>11</v>
      </c>
      <c r="AD118" s="33">
        <f>SUM(AD63:AD117)</f>
        <v>705</v>
      </c>
      <c r="AE118" s="33">
        <f>SUM(AE63:AE117)</f>
        <v>19066</v>
      </c>
    </row>
    <row r="119" spans="1:31" s="286" customFormat="1" ht="16.5">
      <c r="D119" s="430"/>
      <c r="F119" s="297"/>
      <c r="G119" s="297"/>
      <c r="U119" s="286">
        <f>U118/2</f>
        <v>55</v>
      </c>
      <c r="V119" s="286">
        <f>V118/2</f>
        <v>60</v>
      </c>
    </row>
    <row r="120" spans="1:31" s="286" customFormat="1" ht="16.5">
      <c r="C120" s="631" t="s">
        <v>67</v>
      </c>
      <c r="D120" s="689" t="s">
        <v>68</v>
      </c>
      <c r="E120" s="690"/>
      <c r="F120" s="690"/>
      <c r="G120" s="691"/>
      <c r="H120" s="502" t="s">
        <v>8</v>
      </c>
      <c r="I120" s="464" t="s">
        <v>9</v>
      </c>
      <c r="J120" s="464" t="s">
        <v>10</v>
      </c>
      <c r="K120" s="464" t="s">
        <v>11</v>
      </c>
      <c r="L120" s="464" t="s">
        <v>12</v>
      </c>
      <c r="M120" s="464" t="s">
        <v>13</v>
      </c>
      <c r="N120" s="464" t="s">
        <v>14</v>
      </c>
      <c r="O120" s="464" t="s">
        <v>15</v>
      </c>
      <c r="P120" s="464" t="s">
        <v>16</v>
      </c>
      <c r="Q120" s="464" t="s">
        <v>17</v>
      </c>
      <c r="R120" s="443" t="s">
        <v>18</v>
      </c>
      <c r="S120" s="464" t="s">
        <v>19</v>
      </c>
      <c r="T120" s="464" t="s">
        <v>20</v>
      </c>
      <c r="U120" s="464" t="s">
        <v>24</v>
      </c>
      <c r="V120" s="464" t="s">
        <v>25</v>
      </c>
      <c r="W120" s="464" t="s">
        <v>26</v>
      </c>
      <c r="X120" s="464" t="s">
        <v>27</v>
      </c>
      <c r="Y120" s="464" t="s">
        <v>28</v>
      </c>
      <c r="Z120" s="443" t="s">
        <v>29</v>
      </c>
      <c r="AA120" s="443" t="s">
        <v>30</v>
      </c>
      <c r="AB120" s="443" t="s">
        <v>31</v>
      </c>
    </row>
    <row r="121" spans="1:31" s="286" customFormat="1" ht="16.5">
      <c r="D121" s="692"/>
      <c r="E121" s="693"/>
      <c r="F121" s="693"/>
      <c r="G121" s="694"/>
      <c r="H121" s="563">
        <v>32416</v>
      </c>
      <c r="I121" s="563">
        <f>I118+55</f>
        <v>352</v>
      </c>
      <c r="J121" s="563">
        <f>J118+60</f>
        <v>4366</v>
      </c>
      <c r="K121" s="563">
        <f>K118+55</f>
        <v>1800</v>
      </c>
      <c r="L121" s="563">
        <f>L118+60</f>
        <v>354</v>
      </c>
      <c r="M121" s="563">
        <f t="shared" ref="M121:T121" si="7">M118</f>
        <v>236</v>
      </c>
      <c r="N121" s="563">
        <f t="shared" si="7"/>
        <v>262</v>
      </c>
      <c r="O121" s="563">
        <f t="shared" si="7"/>
        <v>755</v>
      </c>
      <c r="P121" s="563">
        <f t="shared" si="7"/>
        <v>4552</v>
      </c>
      <c r="Q121" s="563">
        <f t="shared" si="7"/>
        <v>0</v>
      </c>
      <c r="R121" s="563">
        <f t="shared" si="7"/>
        <v>5233</v>
      </c>
      <c r="S121" s="563">
        <f t="shared" si="7"/>
        <v>0</v>
      </c>
      <c r="T121" s="563">
        <f t="shared" si="7"/>
        <v>0</v>
      </c>
      <c r="U121" s="563">
        <f>X118</f>
        <v>440</v>
      </c>
      <c r="V121" s="563">
        <f t="shared" ref="V121:AA121" si="8">Y118</f>
        <v>0</v>
      </c>
      <c r="W121" s="563">
        <f t="shared" si="8"/>
        <v>0</v>
      </c>
      <c r="X121" s="563">
        <f t="shared" si="8"/>
        <v>0</v>
      </c>
      <c r="Y121" s="563">
        <f t="shared" si="8"/>
        <v>0</v>
      </c>
      <c r="Z121" s="563">
        <f t="shared" si="8"/>
        <v>11</v>
      </c>
      <c r="AA121" s="563">
        <f t="shared" si="8"/>
        <v>705</v>
      </c>
      <c r="AB121" s="563">
        <f>SUM(I121:AA121)</f>
        <v>19066</v>
      </c>
    </row>
    <row r="122" spans="1:31" s="286" customFormat="1" ht="16.5">
      <c r="D122" s="430"/>
      <c r="F122" s="297"/>
      <c r="G122" s="297"/>
      <c r="H122" s="297"/>
    </row>
    <row r="123" spans="1:31" s="286" customFormat="1" ht="30.75" customHeight="1">
      <c r="C123" s="631" t="s">
        <v>69</v>
      </c>
      <c r="D123" s="695" t="s">
        <v>70</v>
      </c>
      <c r="E123" s="695"/>
      <c r="F123" s="695"/>
      <c r="G123" s="695"/>
      <c r="H123" s="464" t="s">
        <v>8</v>
      </c>
      <c r="I123" s="718" t="s">
        <v>71</v>
      </c>
      <c r="J123" s="718"/>
      <c r="K123" s="718" t="s">
        <v>72</v>
      </c>
      <c r="L123" s="718"/>
      <c r="M123" s="464" t="s">
        <v>13</v>
      </c>
      <c r="N123" s="464" t="s">
        <v>14</v>
      </c>
      <c r="O123" s="464" t="s">
        <v>15</v>
      </c>
      <c r="P123" s="464" t="s">
        <v>16</v>
      </c>
      <c r="Q123" s="464" t="s">
        <v>17</v>
      </c>
      <c r="R123" s="443" t="s">
        <v>18</v>
      </c>
      <c r="S123" s="464" t="s">
        <v>19</v>
      </c>
      <c r="T123" s="464" t="s">
        <v>20</v>
      </c>
      <c r="U123" s="464" t="s">
        <v>24</v>
      </c>
      <c r="V123" s="464" t="s">
        <v>25</v>
      </c>
      <c r="W123" s="464" t="s">
        <v>26</v>
      </c>
      <c r="X123" s="464" t="s">
        <v>27</v>
      </c>
      <c r="Y123" s="464" t="s">
        <v>28</v>
      </c>
      <c r="Z123" s="443" t="s">
        <v>29</v>
      </c>
      <c r="AA123" s="443" t="s">
        <v>30</v>
      </c>
      <c r="AB123" s="443" t="s">
        <v>31</v>
      </c>
    </row>
    <row r="124" spans="1:31" s="286" customFormat="1" ht="16.5">
      <c r="D124" s="695"/>
      <c r="E124" s="695"/>
      <c r="F124" s="695"/>
      <c r="G124" s="695"/>
      <c r="H124" s="563">
        <v>32416</v>
      </c>
      <c r="I124" s="697">
        <f>I121+K121</f>
        <v>2152</v>
      </c>
      <c r="J124" s="697"/>
      <c r="K124" s="697">
        <f>J121+L121</f>
        <v>4720</v>
      </c>
      <c r="L124" s="697"/>
      <c r="M124" s="563">
        <f>M121</f>
        <v>236</v>
      </c>
      <c r="N124" s="563">
        <f t="shared" ref="N124:AA124" si="9">N121</f>
        <v>262</v>
      </c>
      <c r="O124" s="563">
        <f t="shared" si="9"/>
        <v>755</v>
      </c>
      <c r="P124" s="563">
        <f t="shared" si="9"/>
        <v>4552</v>
      </c>
      <c r="Q124" s="563" t="s">
        <v>799</v>
      </c>
      <c r="R124" s="563">
        <f t="shared" si="9"/>
        <v>5233</v>
      </c>
      <c r="S124" s="563" t="s">
        <v>799</v>
      </c>
      <c r="T124" s="563" t="s">
        <v>799</v>
      </c>
      <c r="U124" s="563">
        <f t="shared" si="9"/>
        <v>440</v>
      </c>
      <c r="V124" s="563" t="s">
        <v>799</v>
      </c>
      <c r="W124" s="563" t="s">
        <v>799</v>
      </c>
      <c r="X124" s="563" t="s">
        <v>799</v>
      </c>
      <c r="Y124" s="563" t="s">
        <v>799</v>
      </c>
      <c r="Z124" s="563">
        <f t="shared" si="9"/>
        <v>11</v>
      </c>
      <c r="AA124" s="563">
        <f t="shared" si="9"/>
        <v>705</v>
      </c>
      <c r="AB124" s="563">
        <f>SUM(I124:AA124)</f>
        <v>19066</v>
      </c>
    </row>
    <row r="127" spans="1:31" ht="25.5">
      <c r="A127" s="460" t="s">
        <v>1</v>
      </c>
      <c r="B127" s="461" t="s">
        <v>2</v>
      </c>
      <c r="C127" s="462" t="s">
        <v>3</v>
      </c>
      <c r="D127" s="655" t="s">
        <v>4</v>
      </c>
      <c r="E127" s="460" t="s">
        <v>5</v>
      </c>
      <c r="F127" s="463" t="s">
        <v>6</v>
      </c>
      <c r="G127" s="463" t="s">
        <v>7</v>
      </c>
      <c r="H127" s="463" t="s">
        <v>8</v>
      </c>
      <c r="I127" s="464" t="s">
        <v>9</v>
      </c>
      <c r="J127" s="464" t="s">
        <v>10</v>
      </c>
      <c r="K127" s="464" t="s">
        <v>11</v>
      </c>
      <c r="L127" s="464" t="s">
        <v>12</v>
      </c>
      <c r="M127" s="464" t="s">
        <v>13</v>
      </c>
      <c r="N127" s="464" t="s">
        <v>14</v>
      </c>
      <c r="O127" s="464" t="s">
        <v>15</v>
      </c>
      <c r="P127" s="464" t="s">
        <v>16</v>
      </c>
      <c r="Q127" s="464" t="s">
        <v>17</v>
      </c>
      <c r="R127" s="464" t="s">
        <v>18</v>
      </c>
      <c r="S127" s="464" t="s">
        <v>19</v>
      </c>
      <c r="T127" s="464" t="s">
        <v>20</v>
      </c>
      <c r="U127" s="465" t="s">
        <v>21</v>
      </c>
      <c r="V127" s="465" t="s">
        <v>22</v>
      </c>
      <c r="W127" s="465" t="s">
        <v>23</v>
      </c>
      <c r="X127" s="464" t="s">
        <v>24</v>
      </c>
      <c r="Y127" s="464" t="s">
        <v>25</v>
      </c>
      <c r="Z127" s="464" t="s">
        <v>26</v>
      </c>
      <c r="AA127" s="464" t="s">
        <v>27</v>
      </c>
      <c r="AB127" s="464" t="s">
        <v>28</v>
      </c>
      <c r="AC127" s="464" t="s">
        <v>29</v>
      </c>
      <c r="AD127" s="464" t="s">
        <v>30</v>
      </c>
      <c r="AE127" s="464" t="s">
        <v>31</v>
      </c>
    </row>
    <row r="128" spans="1:31" ht="16.5">
      <c r="A128" s="287">
        <v>1</v>
      </c>
      <c r="B128" s="288">
        <v>23</v>
      </c>
      <c r="C128" s="299">
        <v>364</v>
      </c>
      <c r="D128" s="47" t="s">
        <v>516</v>
      </c>
      <c r="E128" s="289" t="s">
        <v>517</v>
      </c>
      <c r="F128" s="298">
        <v>1658</v>
      </c>
      <c r="G128" s="289" t="s">
        <v>33</v>
      </c>
      <c r="H128" s="290">
        <v>681</v>
      </c>
      <c r="I128" s="294">
        <v>0</v>
      </c>
      <c r="J128" s="294">
        <v>120</v>
      </c>
      <c r="K128" s="294">
        <v>7</v>
      </c>
      <c r="L128" s="294">
        <v>3</v>
      </c>
      <c r="M128" s="294">
        <v>292</v>
      </c>
      <c r="N128" s="294">
        <v>10</v>
      </c>
      <c r="O128" s="294">
        <v>0</v>
      </c>
      <c r="P128" s="294">
        <v>0</v>
      </c>
      <c r="Q128" s="294">
        <v>0</v>
      </c>
      <c r="R128" s="294">
        <v>88</v>
      </c>
      <c r="S128" s="294">
        <v>0</v>
      </c>
      <c r="T128" s="294">
        <v>0</v>
      </c>
      <c r="U128" s="296">
        <v>0</v>
      </c>
      <c r="V128" s="296">
        <v>4</v>
      </c>
      <c r="W128" s="296"/>
      <c r="X128" s="294">
        <v>0</v>
      </c>
      <c r="Y128" s="294">
        <v>0</v>
      </c>
      <c r="Z128" s="294">
        <v>0</v>
      </c>
      <c r="AA128" s="294"/>
      <c r="AB128" s="294"/>
      <c r="AC128" s="294">
        <v>0</v>
      </c>
      <c r="AD128" s="294">
        <v>5</v>
      </c>
      <c r="AE128" s="294">
        <v>529</v>
      </c>
    </row>
    <row r="129" spans="1:31" ht="16.5">
      <c r="A129" s="287">
        <v>2</v>
      </c>
      <c r="B129" s="288">
        <v>23</v>
      </c>
      <c r="C129" s="299">
        <v>364</v>
      </c>
      <c r="D129" s="47" t="s">
        <v>516</v>
      </c>
      <c r="E129" s="289" t="s">
        <v>517</v>
      </c>
      <c r="F129" s="298">
        <v>1658</v>
      </c>
      <c r="G129" s="289" t="s">
        <v>34</v>
      </c>
      <c r="H129" s="290">
        <v>681</v>
      </c>
      <c r="I129" s="294">
        <v>0</v>
      </c>
      <c r="J129" s="294">
        <v>164</v>
      </c>
      <c r="K129" s="294">
        <v>6</v>
      </c>
      <c r="L129" s="294">
        <v>4</v>
      </c>
      <c r="M129" s="294">
        <v>231</v>
      </c>
      <c r="N129" s="294">
        <v>9</v>
      </c>
      <c r="O129" s="294">
        <v>0</v>
      </c>
      <c r="P129" s="294">
        <v>0</v>
      </c>
      <c r="Q129" s="294">
        <v>0</v>
      </c>
      <c r="R129" s="294">
        <v>98</v>
      </c>
      <c r="S129" s="294">
        <v>0</v>
      </c>
      <c r="T129" s="294">
        <v>0</v>
      </c>
      <c r="U129" s="296">
        <v>0</v>
      </c>
      <c r="V129" s="296">
        <v>0</v>
      </c>
      <c r="W129" s="296">
        <v>0</v>
      </c>
      <c r="X129" s="294">
        <v>0</v>
      </c>
      <c r="Y129" s="294">
        <v>0</v>
      </c>
      <c r="Z129" s="294">
        <v>0</v>
      </c>
      <c r="AA129" s="294"/>
      <c r="AB129" s="294"/>
      <c r="AC129" s="294"/>
      <c r="AD129" s="294">
        <v>3</v>
      </c>
      <c r="AE129" s="294">
        <v>515</v>
      </c>
    </row>
    <row r="130" spans="1:31" ht="16.5">
      <c r="A130" s="287">
        <v>3</v>
      </c>
      <c r="B130" s="288">
        <v>23</v>
      </c>
      <c r="C130" s="299">
        <v>364</v>
      </c>
      <c r="D130" s="47" t="s">
        <v>516</v>
      </c>
      <c r="E130" s="289" t="s">
        <v>517</v>
      </c>
      <c r="F130" s="298">
        <v>1658</v>
      </c>
      <c r="G130" s="289" t="s">
        <v>35</v>
      </c>
      <c r="H130" s="290">
        <v>681</v>
      </c>
      <c r="I130" s="294">
        <v>0</v>
      </c>
      <c r="J130" s="294">
        <v>127</v>
      </c>
      <c r="K130" s="294">
        <v>8</v>
      </c>
      <c r="L130" s="294">
        <v>10</v>
      </c>
      <c r="M130" s="294">
        <v>288</v>
      </c>
      <c r="N130" s="294">
        <v>12</v>
      </c>
      <c r="O130" s="294">
        <v>0</v>
      </c>
      <c r="P130" s="294">
        <v>0</v>
      </c>
      <c r="Q130" s="294">
        <v>0</v>
      </c>
      <c r="R130" s="294">
        <v>61</v>
      </c>
      <c r="S130" s="294">
        <v>0</v>
      </c>
      <c r="T130" s="294">
        <v>0</v>
      </c>
      <c r="U130" s="296">
        <v>0</v>
      </c>
      <c r="V130" s="296">
        <v>4</v>
      </c>
      <c r="W130" s="296">
        <v>0</v>
      </c>
      <c r="X130" s="294">
        <v>0</v>
      </c>
      <c r="Y130" s="294">
        <v>0</v>
      </c>
      <c r="Z130" s="294">
        <v>0</v>
      </c>
      <c r="AA130" s="294"/>
      <c r="AB130" s="294"/>
      <c r="AC130" s="294">
        <v>0</v>
      </c>
      <c r="AD130" s="294">
        <v>14</v>
      </c>
      <c r="AE130" s="294">
        <v>524</v>
      </c>
    </row>
    <row r="131" spans="1:31" ht="16.5">
      <c r="A131" s="287">
        <v>4</v>
      </c>
      <c r="B131" s="288">
        <v>23</v>
      </c>
      <c r="C131" s="299">
        <v>364</v>
      </c>
      <c r="D131" s="47" t="s">
        <v>516</v>
      </c>
      <c r="E131" s="289" t="s">
        <v>517</v>
      </c>
      <c r="F131" s="298">
        <v>1658</v>
      </c>
      <c r="G131" s="289" t="s">
        <v>36</v>
      </c>
      <c r="H131" s="290"/>
      <c r="I131" s="294">
        <v>0</v>
      </c>
      <c r="J131" s="294">
        <v>12</v>
      </c>
      <c r="K131" s="294">
        <v>1</v>
      </c>
      <c r="L131" s="294">
        <v>1</v>
      </c>
      <c r="M131" s="294">
        <v>61</v>
      </c>
      <c r="N131" s="294">
        <v>5</v>
      </c>
      <c r="O131" s="294">
        <v>0</v>
      </c>
      <c r="P131" s="294">
        <v>0</v>
      </c>
      <c r="Q131" s="294">
        <v>0</v>
      </c>
      <c r="R131" s="294">
        <v>13</v>
      </c>
      <c r="S131" s="294">
        <v>0</v>
      </c>
      <c r="T131" s="294">
        <v>0</v>
      </c>
      <c r="U131" s="296">
        <v>0</v>
      </c>
      <c r="V131" s="296">
        <v>0</v>
      </c>
      <c r="W131" s="296">
        <v>0</v>
      </c>
      <c r="X131" s="294">
        <v>0</v>
      </c>
      <c r="Y131" s="294">
        <v>0</v>
      </c>
      <c r="Z131" s="294">
        <v>0</v>
      </c>
      <c r="AA131" s="294"/>
      <c r="AB131" s="294"/>
      <c r="AC131" s="294">
        <v>0</v>
      </c>
      <c r="AD131" s="294">
        <v>3</v>
      </c>
      <c r="AE131" s="294">
        <v>96</v>
      </c>
    </row>
    <row r="132" spans="1:31" ht="16.5">
      <c r="A132" s="287">
        <v>5</v>
      </c>
      <c r="B132" s="288">
        <v>23</v>
      </c>
      <c r="C132" s="299">
        <v>364</v>
      </c>
      <c r="D132" s="47" t="s">
        <v>516</v>
      </c>
      <c r="E132" s="289" t="s">
        <v>517</v>
      </c>
      <c r="F132" s="298">
        <v>1659</v>
      </c>
      <c r="G132" s="289" t="s">
        <v>33</v>
      </c>
      <c r="H132" s="290">
        <v>725</v>
      </c>
      <c r="I132" s="294">
        <v>0</v>
      </c>
      <c r="J132" s="294">
        <v>122</v>
      </c>
      <c r="K132" s="294">
        <v>6</v>
      </c>
      <c r="L132" s="294">
        <v>8</v>
      </c>
      <c r="M132" s="294">
        <v>295</v>
      </c>
      <c r="N132" s="294">
        <v>39</v>
      </c>
      <c r="O132" s="294">
        <v>0</v>
      </c>
      <c r="P132" s="294">
        <v>0</v>
      </c>
      <c r="Q132" s="294">
        <v>0</v>
      </c>
      <c r="R132" s="294">
        <v>67</v>
      </c>
      <c r="S132" s="294">
        <v>0</v>
      </c>
      <c r="T132" s="294">
        <v>0</v>
      </c>
      <c r="U132" s="296">
        <v>0</v>
      </c>
      <c r="V132" s="296">
        <v>5</v>
      </c>
      <c r="W132" s="296">
        <v>0</v>
      </c>
      <c r="X132" s="294">
        <v>0</v>
      </c>
      <c r="Y132" s="294">
        <v>0</v>
      </c>
      <c r="Z132" s="294">
        <v>0</v>
      </c>
      <c r="AA132" s="294"/>
      <c r="AB132" s="294"/>
      <c r="AC132" s="294">
        <v>0</v>
      </c>
      <c r="AD132" s="294">
        <v>16</v>
      </c>
      <c r="AE132" s="294">
        <v>558</v>
      </c>
    </row>
    <row r="133" spans="1:31" ht="16.5">
      <c r="A133" s="287">
        <v>6</v>
      </c>
      <c r="B133" s="288">
        <v>23</v>
      </c>
      <c r="C133" s="299">
        <v>364</v>
      </c>
      <c r="D133" s="47" t="s">
        <v>516</v>
      </c>
      <c r="E133" s="289" t="s">
        <v>517</v>
      </c>
      <c r="F133" s="298">
        <v>1659</v>
      </c>
      <c r="G133" s="289" t="s">
        <v>34</v>
      </c>
      <c r="H133" s="290">
        <v>724</v>
      </c>
      <c r="I133" s="294">
        <v>0</v>
      </c>
      <c r="J133" s="294">
        <v>106</v>
      </c>
      <c r="K133" s="294">
        <v>5</v>
      </c>
      <c r="L133" s="294">
        <v>4</v>
      </c>
      <c r="M133" s="294">
        <v>327</v>
      </c>
      <c r="N133" s="294">
        <v>26</v>
      </c>
      <c r="O133" s="294">
        <v>0</v>
      </c>
      <c r="P133" s="294">
        <v>0</v>
      </c>
      <c r="Q133" s="294">
        <v>0</v>
      </c>
      <c r="R133" s="294">
        <v>59</v>
      </c>
      <c r="S133" s="294">
        <v>0</v>
      </c>
      <c r="T133" s="294">
        <v>0</v>
      </c>
      <c r="U133" s="296">
        <v>0</v>
      </c>
      <c r="V133" s="296">
        <v>2</v>
      </c>
      <c r="W133" s="296">
        <v>0</v>
      </c>
      <c r="X133" s="294">
        <v>0</v>
      </c>
      <c r="Y133" s="294">
        <v>0</v>
      </c>
      <c r="Z133" s="294">
        <v>0</v>
      </c>
      <c r="AA133" s="294"/>
      <c r="AB133" s="294"/>
      <c r="AC133" s="294">
        <v>0</v>
      </c>
      <c r="AD133" s="294">
        <v>14</v>
      </c>
      <c r="AE133" s="294">
        <v>543</v>
      </c>
    </row>
    <row r="134" spans="1:31" ht="16.5">
      <c r="A134" s="287">
        <v>7</v>
      </c>
      <c r="B134" s="288">
        <v>23</v>
      </c>
      <c r="C134" s="299">
        <v>364</v>
      </c>
      <c r="D134" s="47" t="s">
        <v>516</v>
      </c>
      <c r="E134" s="289" t="s">
        <v>517</v>
      </c>
      <c r="F134" s="298">
        <v>1659</v>
      </c>
      <c r="G134" s="289" t="s">
        <v>35</v>
      </c>
      <c r="H134" s="290">
        <v>724</v>
      </c>
      <c r="I134" s="294">
        <v>0</v>
      </c>
      <c r="J134" s="294">
        <v>152</v>
      </c>
      <c r="K134" s="294">
        <v>10</v>
      </c>
      <c r="L134" s="294">
        <v>4</v>
      </c>
      <c r="M134" s="294">
        <v>255</v>
      </c>
      <c r="N134" s="294">
        <v>32</v>
      </c>
      <c r="O134" s="294">
        <v>0</v>
      </c>
      <c r="P134" s="294">
        <v>0</v>
      </c>
      <c r="Q134" s="294">
        <v>0</v>
      </c>
      <c r="R134" s="294">
        <v>69</v>
      </c>
      <c r="S134" s="294">
        <v>0</v>
      </c>
      <c r="T134" s="294">
        <v>0</v>
      </c>
      <c r="U134" s="296">
        <v>0</v>
      </c>
      <c r="V134" s="296">
        <v>8</v>
      </c>
      <c r="W134" s="296">
        <v>0</v>
      </c>
      <c r="X134" s="294">
        <v>0</v>
      </c>
      <c r="Y134" s="294">
        <v>0</v>
      </c>
      <c r="Z134" s="294">
        <v>0</v>
      </c>
      <c r="AA134" s="294"/>
      <c r="AB134" s="294"/>
      <c r="AC134" s="294">
        <v>0</v>
      </c>
      <c r="AD134" s="294">
        <v>16</v>
      </c>
      <c r="AE134" s="294">
        <v>546</v>
      </c>
    </row>
    <row r="135" spans="1:31" ht="16.5">
      <c r="A135" s="287">
        <v>8</v>
      </c>
      <c r="B135" s="288">
        <v>23</v>
      </c>
      <c r="C135" s="299">
        <v>364</v>
      </c>
      <c r="D135" s="47" t="s">
        <v>516</v>
      </c>
      <c r="E135" s="289" t="s">
        <v>517</v>
      </c>
      <c r="F135" s="298">
        <v>1659</v>
      </c>
      <c r="G135" s="289" t="s">
        <v>199</v>
      </c>
      <c r="H135" s="290">
        <v>724</v>
      </c>
      <c r="I135" s="294">
        <v>0</v>
      </c>
      <c r="J135" s="294">
        <v>122</v>
      </c>
      <c r="K135" s="294">
        <v>6</v>
      </c>
      <c r="L135" s="294">
        <v>9</v>
      </c>
      <c r="M135" s="294">
        <v>289</v>
      </c>
      <c r="N135" s="294">
        <v>38</v>
      </c>
      <c r="O135" s="294">
        <v>0</v>
      </c>
      <c r="P135" s="294">
        <v>0</v>
      </c>
      <c r="Q135" s="294">
        <v>0</v>
      </c>
      <c r="R135" s="294">
        <v>74</v>
      </c>
      <c r="S135" s="294">
        <v>0</v>
      </c>
      <c r="T135" s="294">
        <v>0</v>
      </c>
      <c r="U135" s="296">
        <v>0</v>
      </c>
      <c r="V135" s="296">
        <v>4</v>
      </c>
      <c r="W135" s="296">
        <v>0</v>
      </c>
      <c r="X135" s="294">
        <v>0</v>
      </c>
      <c r="Y135" s="294">
        <v>0</v>
      </c>
      <c r="Z135" s="294">
        <v>0</v>
      </c>
      <c r="AA135" s="294"/>
      <c r="AB135" s="294"/>
      <c r="AC135" s="294">
        <v>0</v>
      </c>
      <c r="AD135" s="294">
        <v>8</v>
      </c>
      <c r="AE135" s="294">
        <v>550</v>
      </c>
    </row>
    <row r="136" spans="1:31" ht="16.5">
      <c r="A136" s="287">
        <v>9</v>
      </c>
      <c r="B136" s="288">
        <v>23</v>
      </c>
      <c r="C136" s="299">
        <v>364</v>
      </c>
      <c r="D136" s="47" t="s">
        <v>516</v>
      </c>
      <c r="E136" s="289" t="s">
        <v>517</v>
      </c>
      <c r="F136" s="298">
        <v>1659</v>
      </c>
      <c r="G136" s="289" t="s">
        <v>337</v>
      </c>
      <c r="H136" s="290">
        <v>724</v>
      </c>
      <c r="I136" s="294">
        <v>0</v>
      </c>
      <c r="J136" s="294">
        <v>135</v>
      </c>
      <c r="K136" s="294">
        <v>6</v>
      </c>
      <c r="L136" s="294">
        <v>11</v>
      </c>
      <c r="M136" s="294">
        <v>276</v>
      </c>
      <c r="N136" s="294">
        <v>37</v>
      </c>
      <c r="O136" s="294">
        <v>0</v>
      </c>
      <c r="P136" s="294">
        <v>0</v>
      </c>
      <c r="Q136" s="294">
        <v>0</v>
      </c>
      <c r="R136" s="294">
        <v>66</v>
      </c>
      <c r="S136" s="294">
        <v>0</v>
      </c>
      <c r="T136" s="294">
        <v>0</v>
      </c>
      <c r="U136" s="296">
        <v>0</v>
      </c>
      <c r="V136" s="296">
        <v>5</v>
      </c>
      <c r="W136" s="296">
        <v>0</v>
      </c>
      <c r="X136" s="294">
        <v>0</v>
      </c>
      <c r="Y136" s="294">
        <v>0</v>
      </c>
      <c r="Z136" s="294">
        <v>0</v>
      </c>
      <c r="AA136" s="294"/>
      <c r="AB136" s="294"/>
      <c r="AC136" s="294">
        <v>0</v>
      </c>
      <c r="AD136" s="294">
        <v>15</v>
      </c>
      <c r="AE136" s="294">
        <v>551</v>
      </c>
    </row>
    <row r="137" spans="1:31" ht="16.5">
      <c r="A137" s="287">
        <v>10</v>
      </c>
      <c r="B137" s="288">
        <v>23</v>
      </c>
      <c r="C137" s="299">
        <v>364</v>
      </c>
      <c r="D137" s="47" t="s">
        <v>516</v>
      </c>
      <c r="E137" s="289" t="s">
        <v>518</v>
      </c>
      <c r="F137" s="298">
        <v>1660</v>
      </c>
      <c r="G137" s="289" t="s">
        <v>33</v>
      </c>
      <c r="H137" s="290">
        <v>499</v>
      </c>
      <c r="I137" s="294">
        <v>0</v>
      </c>
      <c r="J137" s="294">
        <v>27</v>
      </c>
      <c r="K137" s="294">
        <v>3</v>
      </c>
      <c r="L137" s="294">
        <v>3</v>
      </c>
      <c r="M137" s="294">
        <v>97</v>
      </c>
      <c r="N137" s="294">
        <v>2</v>
      </c>
      <c r="O137" s="294">
        <v>0</v>
      </c>
      <c r="P137" s="294">
        <v>0</v>
      </c>
      <c r="Q137" s="294">
        <v>0</v>
      </c>
      <c r="R137" s="294">
        <v>209</v>
      </c>
      <c r="S137" s="294">
        <v>0</v>
      </c>
      <c r="T137" s="294">
        <v>0</v>
      </c>
      <c r="U137" s="296">
        <v>0</v>
      </c>
      <c r="V137" s="296">
        <v>0</v>
      </c>
      <c r="W137" s="296">
        <v>0</v>
      </c>
      <c r="X137" s="294">
        <v>0</v>
      </c>
      <c r="Y137" s="294">
        <v>0</v>
      </c>
      <c r="Z137" s="294">
        <v>0</v>
      </c>
      <c r="AA137" s="294"/>
      <c r="AB137" s="294"/>
      <c r="AC137" s="294">
        <v>0</v>
      </c>
      <c r="AD137" s="294">
        <v>13</v>
      </c>
      <c r="AE137" s="294">
        <v>354</v>
      </c>
    </row>
    <row r="138" spans="1:31" ht="16.5">
      <c r="A138" s="287">
        <v>11</v>
      </c>
      <c r="B138" s="288">
        <v>23</v>
      </c>
      <c r="C138" s="299">
        <v>364</v>
      </c>
      <c r="D138" s="47" t="s">
        <v>516</v>
      </c>
      <c r="E138" s="289" t="s">
        <v>518</v>
      </c>
      <c r="F138" s="298">
        <v>1660</v>
      </c>
      <c r="G138" s="289" t="s">
        <v>34</v>
      </c>
      <c r="H138" s="290">
        <v>499</v>
      </c>
      <c r="I138" s="294">
        <v>0</v>
      </c>
      <c r="J138" s="294">
        <v>29</v>
      </c>
      <c r="K138" s="294">
        <v>5</v>
      </c>
      <c r="L138" s="294">
        <v>6</v>
      </c>
      <c r="M138" s="294">
        <v>89</v>
      </c>
      <c r="N138" s="294">
        <v>7</v>
      </c>
      <c r="O138" s="294">
        <v>0</v>
      </c>
      <c r="P138" s="294">
        <v>0</v>
      </c>
      <c r="Q138" s="294">
        <v>0</v>
      </c>
      <c r="R138" s="294">
        <v>183</v>
      </c>
      <c r="S138" s="294">
        <v>0</v>
      </c>
      <c r="T138" s="294">
        <v>0</v>
      </c>
      <c r="U138" s="296">
        <v>0</v>
      </c>
      <c r="V138" s="296">
        <v>0</v>
      </c>
      <c r="W138" s="296">
        <v>0</v>
      </c>
      <c r="X138" s="294">
        <v>0</v>
      </c>
      <c r="Y138" s="294">
        <v>0</v>
      </c>
      <c r="Z138" s="294">
        <v>0</v>
      </c>
      <c r="AA138" s="294"/>
      <c r="AB138" s="294"/>
      <c r="AC138" s="294">
        <v>0</v>
      </c>
      <c r="AD138" s="294">
        <v>19</v>
      </c>
      <c r="AE138" s="294">
        <v>338</v>
      </c>
    </row>
    <row r="139" spans="1:31" ht="16.5">
      <c r="A139" s="287">
        <v>12</v>
      </c>
      <c r="B139" s="288">
        <v>23</v>
      </c>
      <c r="C139" s="299">
        <v>364</v>
      </c>
      <c r="D139" s="47" t="s">
        <v>516</v>
      </c>
      <c r="E139" s="289" t="s">
        <v>519</v>
      </c>
      <c r="F139" s="298">
        <v>1660</v>
      </c>
      <c r="G139" s="289" t="s">
        <v>81</v>
      </c>
      <c r="H139" s="290">
        <v>374</v>
      </c>
      <c r="I139" s="294">
        <v>0</v>
      </c>
      <c r="J139" s="294">
        <v>34</v>
      </c>
      <c r="K139" s="294">
        <v>10</v>
      </c>
      <c r="L139" s="294">
        <v>2</v>
      </c>
      <c r="M139" s="294">
        <v>116</v>
      </c>
      <c r="N139" s="294">
        <v>4</v>
      </c>
      <c r="O139" s="294">
        <v>0</v>
      </c>
      <c r="P139" s="294">
        <v>0</v>
      </c>
      <c r="Q139" s="294">
        <v>0</v>
      </c>
      <c r="R139" s="294">
        <v>38</v>
      </c>
      <c r="S139" s="294">
        <v>0</v>
      </c>
      <c r="T139" s="294">
        <v>0</v>
      </c>
      <c r="U139" s="296">
        <v>0</v>
      </c>
      <c r="V139" s="296">
        <v>0</v>
      </c>
      <c r="W139" s="296">
        <v>0</v>
      </c>
      <c r="X139" s="294">
        <v>0</v>
      </c>
      <c r="Y139" s="294">
        <v>0</v>
      </c>
      <c r="Z139" s="294">
        <v>0</v>
      </c>
      <c r="AA139" s="294"/>
      <c r="AB139" s="294"/>
      <c r="AC139" s="294">
        <v>0</v>
      </c>
      <c r="AD139" s="294">
        <v>7</v>
      </c>
      <c r="AE139" s="294">
        <v>211</v>
      </c>
    </row>
    <row r="140" spans="1:31" ht="16.5">
      <c r="A140" s="287">
        <v>13</v>
      </c>
      <c r="B140" s="288">
        <v>23</v>
      </c>
      <c r="C140" s="299">
        <v>364</v>
      </c>
      <c r="D140" s="47" t="s">
        <v>516</v>
      </c>
      <c r="E140" s="289" t="s">
        <v>520</v>
      </c>
      <c r="F140" s="298">
        <v>1661</v>
      </c>
      <c r="G140" s="289" t="s">
        <v>33</v>
      </c>
      <c r="H140" s="290">
        <v>568</v>
      </c>
      <c r="I140" s="294">
        <v>0</v>
      </c>
      <c r="J140" s="294">
        <v>132</v>
      </c>
      <c r="K140" s="294">
        <v>5</v>
      </c>
      <c r="L140" s="294">
        <v>13</v>
      </c>
      <c r="M140" s="294">
        <v>147</v>
      </c>
      <c r="N140" s="294">
        <v>7</v>
      </c>
      <c r="O140" s="294">
        <v>0</v>
      </c>
      <c r="P140" s="294">
        <v>0</v>
      </c>
      <c r="Q140" s="294">
        <v>0</v>
      </c>
      <c r="R140" s="294">
        <v>57</v>
      </c>
      <c r="S140" s="294">
        <v>0</v>
      </c>
      <c r="T140" s="294">
        <v>0</v>
      </c>
      <c r="U140" s="296">
        <v>0</v>
      </c>
      <c r="V140" s="296">
        <v>11</v>
      </c>
      <c r="W140" s="296">
        <v>0</v>
      </c>
      <c r="X140" s="294">
        <v>0</v>
      </c>
      <c r="Y140" s="294">
        <v>0</v>
      </c>
      <c r="Z140" s="294">
        <v>0</v>
      </c>
      <c r="AA140" s="294"/>
      <c r="AB140" s="294"/>
      <c r="AC140" s="294">
        <v>0</v>
      </c>
      <c r="AD140" s="294">
        <v>21</v>
      </c>
      <c r="AE140" s="294">
        <v>393</v>
      </c>
    </row>
    <row r="141" spans="1:31" ht="16.5">
      <c r="A141" s="287">
        <v>14</v>
      </c>
      <c r="B141" s="288">
        <v>23</v>
      </c>
      <c r="C141" s="299">
        <v>364</v>
      </c>
      <c r="D141" s="47" t="s">
        <v>516</v>
      </c>
      <c r="E141" s="289" t="s">
        <v>520</v>
      </c>
      <c r="F141" s="298">
        <v>1661</v>
      </c>
      <c r="G141" s="289" t="s">
        <v>34</v>
      </c>
      <c r="H141" s="290">
        <v>568</v>
      </c>
      <c r="I141" s="294">
        <v>0</v>
      </c>
      <c r="J141" s="294">
        <v>153</v>
      </c>
      <c r="K141" s="294">
        <v>7</v>
      </c>
      <c r="L141" s="294">
        <v>6</v>
      </c>
      <c r="M141" s="294">
        <v>154</v>
      </c>
      <c r="N141" s="294">
        <v>9</v>
      </c>
      <c r="O141" s="294">
        <v>0</v>
      </c>
      <c r="P141" s="294">
        <v>0</v>
      </c>
      <c r="Q141" s="294">
        <v>0</v>
      </c>
      <c r="R141" s="294">
        <v>46</v>
      </c>
      <c r="S141" s="294">
        <v>0</v>
      </c>
      <c r="T141" s="294">
        <v>0</v>
      </c>
      <c r="U141" s="296">
        <v>0</v>
      </c>
      <c r="V141" s="296">
        <v>7</v>
      </c>
      <c r="W141" s="296">
        <v>0</v>
      </c>
      <c r="X141" s="294">
        <v>0</v>
      </c>
      <c r="Y141" s="294">
        <v>0</v>
      </c>
      <c r="Z141" s="294">
        <v>0</v>
      </c>
      <c r="AA141" s="294"/>
      <c r="AB141" s="294"/>
      <c r="AC141" s="294">
        <v>0</v>
      </c>
      <c r="AD141" s="294">
        <v>8</v>
      </c>
      <c r="AE141" s="294">
        <v>390</v>
      </c>
    </row>
    <row r="142" spans="1:31" ht="16.5">
      <c r="A142" s="287">
        <v>15</v>
      </c>
      <c r="B142" s="288">
        <v>23</v>
      </c>
      <c r="C142" s="299">
        <v>364</v>
      </c>
      <c r="D142" s="47" t="s">
        <v>516</v>
      </c>
      <c r="E142" s="289" t="s">
        <v>521</v>
      </c>
      <c r="F142" s="298">
        <v>1662</v>
      </c>
      <c r="G142" s="289" t="s">
        <v>33</v>
      </c>
      <c r="H142" s="290">
        <v>472</v>
      </c>
      <c r="I142" s="294">
        <v>0</v>
      </c>
      <c r="J142" s="294">
        <v>42</v>
      </c>
      <c r="K142" s="294">
        <v>7</v>
      </c>
      <c r="L142" s="294">
        <v>45</v>
      </c>
      <c r="M142" s="294">
        <v>119</v>
      </c>
      <c r="N142" s="294">
        <v>13</v>
      </c>
      <c r="O142" s="294">
        <v>0</v>
      </c>
      <c r="P142" s="294">
        <v>0</v>
      </c>
      <c r="Q142" s="294">
        <v>0</v>
      </c>
      <c r="R142" s="294">
        <v>100</v>
      </c>
      <c r="S142" s="294">
        <v>0</v>
      </c>
      <c r="T142" s="294">
        <v>0</v>
      </c>
      <c r="U142" s="296">
        <v>0</v>
      </c>
      <c r="V142" s="296">
        <v>3</v>
      </c>
      <c r="W142" s="296">
        <v>0</v>
      </c>
      <c r="X142" s="294">
        <v>0</v>
      </c>
      <c r="Y142" s="294">
        <v>0</v>
      </c>
      <c r="Z142" s="294">
        <v>0</v>
      </c>
      <c r="AA142" s="294"/>
      <c r="AB142" s="294"/>
      <c r="AC142" s="294">
        <v>0</v>
      </c>
      <c r="AD142" s="294">
        <v>10</v>
      </c>
      <c r="AE142" s="294">
        <v>339</v>
      </c>
    </row>
    <row r="143" spans="1:31" ht="16.5">
      <c r="A143" s="287">
        <v>16</v>
      </c>
      <c r="B143" s="288">
        <v>23</v>
      </c>
      <c r="C143" s="299">
        <v>364</v>
      </c>
      <c r="D143" s="47" t="s">
        <v>516</v>
      </c>
      <c r="E143" s="289" t="s">
        <v>521</v>
      </c>
      <c r="F143" s="298">
        <v>1662</v>
      </c>
      <c r="G143" s="289" t="s">
        <v>34</v>
      </c>
      <c r="H143" s="290">
        <v>471</v>
      </c>
      <c r="I143" s="294">
        <v>0</v>
      </c>
      <c r="J143" s="294">
        <v>51</v>
      </c>
      <c r="K143" s="294">
        <v>9</v>
      </c>
      <c r="L143" s="294">
        <v>64</v>
      </c>
      <c r="M143" s="294">
        <v>102</v>
      </c>
      <c r="N143" s="294">
        <v>8</v>
      </c>
      <c r="O143" s="294">
        <v>0</v>
      </c>
      <c r="P143" s="294">
        <v>0</v>
      </c>
      <c r="Q143" s="294">
        <v>0</v>
      </c>
      <c r="R143" s="294">
        <v>98</v>
      </c>
      <c r="S143" s="294">
        <v>0</v>
      </c>
      <c r="T143" s="294">
        <v>0</v>
      </c>
      <c r="U143" s="296">
        <v>0</v>
      </c>
      <c r="V143" s="296">
        <v>9</v>
      </c>
      <c r="W143" s="296">
        <v>0</v>
      </c>
      <c r="X143" s="294">
        <v>0</v>
      </c>
      <c r="Y143" s="294">
        <v>0</v>
      </c>
      <c r="Z143" s="294">
        <v>0</v>
      </c>
      <c r="AA143" s="294"/>
      <c r="AB143" s="294"/>
      <c r="AC143" s="294">
        <v>0</v>
      </c>
      <c r="AD143" s="294">
        <v>13</v>
      </c>
      <c r="AE143" s="294">
        <v>354</v>
      </c>
    </row>
    <row r="144" spans="1:31" ht="16.5">
      <c r="A144" s="287">
        <v>17</v>
      </c>
      <c r="B144" s="288">
        <v>23</v>
      </c>
      <c r="C144" s="299">
        <v>364</v>
      </c>
      <c r="D144" s="47" t="s">
        <v>516</v>
      </c>
      <c r="E144" s="289" t="s">
        <v>522</v>
      </c>
      <c r="F144" s="298">
        <v>1662</v>
      </c>
      <c r="G144" s="289" t="s">
        <v>81</v>
      </c>
      <c r="H144" s="290">
        <v>221</v>
      </c>
      <c r="I144" s="294">
        <v>0</v>
      </c>
      <c r="J144" s="294">
        <v>65</v>
      </c>
      <c r="K144" s="294">
        <v>3</v>
      </c>
      <c r="L144" s="294">
        <v>2</v>
      </c>
      <c r="M144" s="294">
        <v>70</v>
      </c>
      <c r="N144" s="294">
        <v>13</v>
      </c>
      <c r="O144" s="294">
        <v>0</v>
      </c>
      <c r="P144" s="294">
        <v>0</v>
      </c>
      <c r="Q144" s="294">
        <v>0</v>
      </c>
      <c r="R144" s="294">
        <v>2</v>
      </c>
      <c r="S144" s="294">
        <v>0</v>
      </c>
      <c r="T144" s="294">
        <v>0</v>
      </c>
      <c r="U144" s="296">
        <v>0</v>
      </c>
      <c r="V144" s="296">
        <v>2</v>
      </c>
      <c r="W144" s="296">
        <v>0</v>
      </c>
      <c r="X144" s="294">
        <v>0</v>
      </c>
      <c r="Y144" s="294">
        <v>0</v>
      </c>
      <c r="Z144" s="294">
        <v>0</v>
      </c>
      <c r="AA144" s="294"/>
      <c r="AB144" s="294"/>
      <c r="AC144" s="294">
        <v>0</v>
      </c>
      <c r="AD144" s="294">
        <v>2</v>
      </c>
      <c r="AE144" s="294">
        <v>159</v>
      </c>
    </row>
    <row r="145" spans="1:31" ht="16.5">
      <c r="A145" s="287">
        <v>18</v>
      </c>
      <c r="B145" s="288">
        <v>23</v>
      </c>
      <c r="C145" s="299">
        <v>364</v>
      </c>
      <c r="D145" s="47" t="s">
        <v>516</v>
      </c>
      <c r="E145" s="289" t="s">
        <v>523</v>
      </c>
      <c r="F145" s="298">
        <v>1663</v>
      </c>
      <c r="G145" s="289" t="s">
        <v>33</v>
      </c>
      <c r="H145" s="290">
        <v>429</v>
      </c>
      <c r="I145" s="294">
        <v>0</v>
      </c>
      <c r="J145" s="294">
        <v>76</v>
      </c>
      <c r="K145" s="294">
        <v>0</v>
      </c>
      <c r="L145" s="294">
        <v>0</v>
      </c>
      <c r="M145" s="294">
        <v>189</v>
      </c>
      <c r="N145" s="294">
        <v>8</v>
      </c>
      <c r="O145" s="294">
        <v>0</v>
      </c>
      <c r="P145" s="294">
        <v>0</v>
      </c>
      <c r="Q145" s="294">
        <v>0</v>
      </c>
      <c r="R145" s="294">
        <v>13</v>
      </c>
      <c r="S145" s="294">
        <v>0</v>
      </c>
      <c r="T145" s="294">
        <v>0</v>
      </c>
      <c r="U145" s="296">
        <v>0</v>
      </c>
      <c r="V145" s="296">
        <v>1</v>
      </c>
      <c r="W145" s="296">
        <v>0</v>
      </c>
      <c r="X145" s="294">
        <v>0</v>
      </c>
      <c r="Y145" s="294">
        <v>0</v>
      </c>
      <c r="Z145" s="294">
        <v>0</v>
      </c>
      <c r="AA145" s="294"/>
      <c r="AB145" s="294"/>
      <c r="AC145" s="294">
        <v>0</v>
      </c>
      <c r="AD145" s="294">
        <v>19</v>
      </c>
      <c r="AE145" s="294">
        <v>306</v>
      </c>
    </row>
    <row r="146" spans="1:31" ht="16.5">
      <c r="A146" s="287">
        <v>19</v>
      </c>
      <c r="B146" s="288">
        <v>23</v>
      </c>
      <c r="C146" s="299">
        <v>364</v>
      </c>
      <c r="D146" s="47" t="s">
        <v>516</v>
      </c>
      <c r="E146" s="289" t="s">
        <v>523</v>
      </c>
      <c r="F146" s="298">
        <v>1663</v>
      </c>
      <c r="G146" s="467" t="s">
        <v>34</v>
      </c>
      <c r="H146" s="290">
        <v>429</v>
      </c>
      <c r="I146" s="294">
        <v>0</v>
      </c>
      <c r="J146" s="294">
        <v>85</v>
      </c>
      <c r="K146" s="294">
        <v>0</v>
      </c>
      <c r="L146" s="294">
        <v>0</v>
      </c>
      <c r="M146" s="294">
        <v>175</v>
      </c>
      <c r="N146" s="294">
        <v>5</v>
      </c>
      <c r="O146" s="294">
        <v>0</v>
      </c>
      <c r="P146" s="294">
        <v>0</v>
      </c>
      <c r="Q146" s="294">
        <v>0</v>
      </c>
      <c r="R146" s="294">
        <v>29</v>
      </c>
      <c r="S146" s="294">
        <v>0</v>
      </c>
      <c r="T146" s="294">
        <v>0</v>
      </c>
      <c r="U146" s="296">
        <v>0</v>
      </c>
      <c r="V146" s="296">
        <v>0</v>
      </c>
      <c r="W146" s="296">
        <v>0</v>
      </c>
      <c r="X146" s="294">
        <v>0</v>
      </c>
      <c r="Y146" s="294">
        <v>0</v>
      </c>
      <c r="Z146" s="294">
        <v>0</v>
      </c>
      <c r="AA146" s="294"/>
      <c r="AB146" s="294"/>
      <c r="AC146" s="294">
        <v>0</v>
      </c>
      <c r="AD146" s="294">
        <v>18</v>
      </c>
      <c r="AE146" s="294">
        <v>312</v>
      </c>
    </row>
    <row r="147" spans="1:31" ht="16.5">
      <c r="A147" s="287">
        <v>20</v>
      </c>
      <c r="B147" s="288">
        <v>23</v>
      </c>
      <c r="C147" s="299">
        <v>364</v>
      </c>
      <c r="D147" s="47" t="s">
        <v>516</v>
      </c>
      <c r="E147" s="289" t="s">
        <v>524</v>
      </c>
      <c r="F147" s="298">
        <v>1663</v>
      </c>
      <c r="G147" s="289" t="s">
        <v>81</v>
      </c>
      <c r="H147" s="290">
        <v>96</v>
      </c>
      <c r="I147" s="294">
        <v>0</v>
      </c>
      <c r="J147" s="294">
        <v>21</v>
      </c>
      <c r="K147" s="294">
        <v>1</v>
      </c>
      <c r="L147" s="294">
        <v>1</v>
      </c>
      <c r="M147" s="294">
        <v>48</v>
      </c>
      <c r="N147" s="294">
        <v>4</v>
      </c>
      <c r="O147" s="294">
        <v>0</v>
      </c>
      <c r="P147" s="294">
        <v>0</v>
      </c>
      <c r="Q147" s="294">
        <v>0</v>
      </c>
      <c r="R147" s="294">
        <v>1</v>
      </c>
      <c r="S147" s="294">
        <v>0</v>
      </c>
      <c r="T147" s="294">
        <v>0</v>
      </c>
      <c r="U147" s="296">
        <v>0</v>
      </c>
      <c r="V147" s="296">
        <v>1</v>
      </c>
      <c r="W147" s="296">
        <v>0</v>
      </c>
      <c r="X147" s="294">
        <v>0</v>
      </c>
      <c r="Y147" s="294">
        <v>0</v>
      </c>
      <c r="Z147" s="294">
        <v>0</v>
      </c>
      <c r="AA147" s="294"/>
      <c r="AB147" s="294"/>
      <c r="AC147" s="294">
        <v>0</v>
      </c>
      <c r="AD147" s="294">
        <v>2</v>
      </c>
      <c r="AE147" s="294">
        <v>79</v>
      </c>
    </row>
    <row r="148" spans="1:31" ht="16.5">
      <c r="A148" s="287">
        <v>21</v>
      </c>
      <c r="B148" s="288">
        <v>23</v>
      </c>
      <c r="C148" s="299">
        <v>364</v>
      </c>
      <c r="D148" s="47" t="s">
        <v>516</v>
      </c>
      <c r="E148" s="289" t="s">
        <v>525</v>
      </c>
      <c r="F148" s="298">
        <v>1664</v>
      </c>
      <c r="G148" s="289" t="s">
        <v>33</v>
      </c>
      <c r="H148" s="290">
        <v>502</v>
      </c>
      <c r="I148" s="294">
        <v>0</v>
      </c>
      <c r="J148" s="294">
        <v>89</v>
      </c>
      <c r="K148" s="294">
        <v>5</v>
      </c>
      <c r="L148" s="294">
        <v>3</v>
      </c>
      <c r="M148" s="294">
        <v>175</v>
      </c>
      <c r="N148" s="294">
        <v>24</v>
      </c>
      <c r="O148" s="294">
        <v>0</v>
      </c>
      <c r="P148" s="294">
        <v>0</v>
      </c>
      <c r="Q148" s="294">
        <v>0</v>
      </c>
      <c r="R148" s="294">
        <v>43</v>
      </c>
      <c r="S148" s="294">
        <v>0</v>
      </c>
      <c r="T148" s="294">
        <v>0</v>
      </c>
      <c r="U148" s="296">
        <v>0</v>
      </c>
      <c r="V148" s="296">
        <v>3</v>
      </c>
      <c r="W148" s="296">
        <v>0</v>
      </c>
      <c r="X148" s="294">
        <v>0</v>
      </c>
      <c r="Y148" s="294">
        <v>0</v>
      </c>
      <c r="Z148" s="294">
        <v>0</v>
      </c>
      <c r="AA148" s="294"/>
      <c r="AB148" s="294"/>
      <c r="AC148" s="294">
        <v>0</v>
      </c>
      <c r="AD148" s="294">
        <v>15</v>
      </c>
      <c r="AE148" s="294">
        <v>357</v>
      </c>
    </row>
    <row r="149" spans="1:31" ht="16.5">
      <c r="A149" s="287">
        <v>22</v>
      </c>
      <c r="B149" s="288">
        <v>23</v>
      </c>
      <c r="C149" s="299">
        <v>364</v>
      </c>
      <c r="D149" s="47" t="s">
        <v>516</v>
      </c>
      <c r="E149" s="289" t="s">
        <v>526</v>
      </c>
      <c r="F149" s="298">
        <v>1664</v>
      </c>
      <c r="G149" s="289" t="s">
        <v>81</v>
      </c>
      <c r="H149" s="290">
        <v>132</v>
      </c>
      <c r="I149" s="294">
        <v>0</v>
      </c>
      <c r="J149" s="294">
        <v>35</v>
      </c>
      <c r="K149" s="294">
        <v>5</v>
      </c>
      <c r="L149" s="294">
        <v>0</v>
      </c>
      <c r="M149" s="294">
        <v>37</v>
      </c>
      <c r="N149" s="294">
        <v>19</v>
      </c>
      <c r="O149" s="294">
        <v>0</v>
      </c>
      <c r="P149" s="294">
        <v>0</v>
      </c>
      <c r="Q149" s="294">
        <v>0</v>
      </c>
      <c r="R149" s="294">
        <v>5</v>
      </c>
      <c r="S149" s="294">
        <v>0</v>
      </c>
      <c r="T149" s="294">
        <v>0</v>
      </c>
      <c r="U149" s="296">
        <v>0</v>
      </c>
      <c r="V149" s="296">
        <v>3</v>
      </c>
      <c r="W149" s="296">
        <v>0</v>
      </c>
      <c r="X149" s="294">
        <v>0</v>
      </c>
      <c r="Y149" s="294">
        <v>0</v>
      </c>
      <c r="Z149" s="294">
        <v>0</v>
      </c>
      <c r="AA149" s="294"/>
      <c r="AB149" s="294"/>
      <c r="AC149" s="294">
        <v>0</v>
      </c>
      <c r="AD149" s="294">
        <v>2</v>
      </c>
      <c r="AE149" s="294">
        <v>106</v>
      </c>
    </row>
    <row r="150" spans="1:31" ht="16.5">
      <c r="C150" s="631" t="s">
        <v>65</v>
      </c>
      <c r="D150" s="697" t="s">
        <v>66</v>
      </c>
      <c r="E150" s="697"/>
      <c r="F150" s="563"/>
      <c r="G150" s="563"/>
      <c r="H150" s="294">
        <f>SUM(H128:H149)</f>
        <v>10924</v>
      </c>
      <c r="I150" s="294">
        <v>0</v>
      </c>
      <c r="J150" s="294">
        <v>1899</v>
      </c>
      <c r="K150" s="294">
        <v>115</v>
      </c>
      <c r="L150" s="294">
        <v>199</v>
      </c>
      <c r="M150" s="294">
        <v>3832</v>
      </c>
      <c r="N150" s="294">
        <v>331</v>
      </c>
      <c r="O150" s="294">
        <v>0</v>
      </c>
      <c r="P150" s="294">
        <v>0</v>
      </c>
      <c r="Q150" s="294">
        <v>0</v>
      </c>
      <c r="R150" s="294">
        <v>1419</v>
      </c>
      <c r="S150" s="294">
        <v>0</v>
      </c>
      <c r="T150" s="294">
        <v>0</v>
      </c>
      <c r="U150" s="294">
        <v>0</v>
      </c>
      <c r="V150" s="294">
        <v>72</v>
      </c>
      <c r="W150" s="294">
        <v>0</v>
      </c>
      <c r="X150" s="294">
        <v>0</v>
      </c>
      <c r="Y150" s="294">
        <v>0</v>
      </c>
      <c r="Z150" s="294">
        <v>0</v>
      </c>
      <c r="AA150" s="294">
        <v>0</v>
      </c>
      <c r="AB150" s="294">
        <v>0</v>
      </c>
      <c r="AC150" s="294">
        <v>0</v>
      </c>
      <c r="AD150" s="294">
        <v>243</v>
      </c>
      <c r="AE150" s="294">
        <v>8110</v>
      </c>
    </row>
    <row r="151" spans="1:31" ht="16.5">
      <c r="F151" s="297"/>
      <c r="G151" s="297"/>
      <c r="V151" s="405">
        <f>V150/2</f>
        <v>36</v>
      </c>
    </row>
    <row r="152" spans="1:31" ht="16.5">
      <c r="C152" s="631" t="s">
        <v>67</v>
      </c>
      <c r="D152" s="689" t="s">
        <v>68</v>
      </c>
      <c r="E152" s="690"/>
      <c r="F152" s="690"/>
      <c r="G152" s="691"/>
      <c r="H152" s="502" t="s">
        <v>8</v>
      </c>
      <c r="I152" s="464" t="s">
        <v>9</v>
      </c>
      <c r="J152" s="464" t="s">
        <v>10</v>
      </c>
      <c r="K152" s="464" t="s">
        <v>11</v>
      </c>
      <c r="L152" s="464" t="s">
        <v>12</v>
      </c>
      <c r="M152" s="464" t="s">
        <v>13</v>
      </c>
      <c r="N152" s="464" t="s">
        <v>14</v>
      </c>
      <c r="O152" s="464" t="s">
        <v>15</v>
      </c>
      <c r="P152" s="464" t="s">
        <v>16</v>
      </c>
      <c r="Q152" s="464" t="s">
        <v>17</v>
      </c>
      <c r="R152" s="464" t="s">
        <v>18</v>
      </c>
      <c r="S152" s="464" t="s">
        <v>19</v>
      </c>
      <c r="T152" s="464" t="s">
        <v>20</v>
      </c>
      <c r="U152" s="464" t="s">
        <v>24</v>
      </c>
      <c r="V152" s="464" t="s">
        <v>25</v>
      </c>
      <c r="W152" s="464" t="s">
        <v>26</v>
      </c>
      <c r="X152" s="464" t="s">
        <v>27</v>
      </c>
      <c r="Y152" s="464" t="s">
        <v>28</v>
      </c>
      <c r="Z152" s="464" t="s">
        <v>29</v>
      </c>
      <c r="AA152" s="464" t="s">
        <v>30</v>
      </c>
      <c r="AB152" s="464" t="s">
        <v>31</v>
      </c>
    </row>
    <row r="153" spans="1:31" ht="16.5">
      <c r="D153" s="692"/>
      <c r="E153" s="693"/>
      <c r="F153" s="693"/>
      <c r="G153" s="694"/>
      <c r="H153" s="294">
        <v>11674</v>
      </c>
      <c r="I153" s="294">
        <f>I150</f>
        <v>0</v>
      </c>
      <c r="J153" s="294">
        <f>J150+36</f>
        <v>1935</v>
      </c>
      <c r="K153" s="294">
        <f t="shared" ref="K153:T153" si="10">K150</f>
        <v>115</v>
      </c>
      <c r="L153" s="294">
        <f>L150+36</f>
        <v>235</v>
      </c>
      <c r="M153" s="294">
        <f t="shared" si="10"/>
        <v>3832</v>
      </c>
      <c r="N153" s="294">
        <f t="shared" si="10"/>
        <v>331</v>
      </c>
      <c r="O153" s="294">
        <f t="shared" si="10"/>
        <v>0</v>
      </c>
      <c r="P153" s="294">
        <f t="shared" si="10"/>
        <v>0</v>
      </c>
      <c r="Q153" s="294">
        <f t="shared" si="10"/>
        <v>0</v>
      </c>
      <c r="R153" s="294">
        <f t="shared" si="10"/>
        <v>1419</v>
      </c>
      <c r="S153" s="294">
        <f t="shared" si="10"/>
        <v>0</v>
      </c>
      <c r="T153" s="294">
        <f t="shared" si="10"/>
        <v>0</v>
      </c>
      <c r="U153" s="294">
        <v>0</v>
      </c>
      <c r="V153" s="294">
        <v>0</v>
      </c>
      <c r="W153" s="294">
        <v>0</v>
      </c>
      <c r="X153" s="294">
        <v>0</v>
      </c>
      <c r="Y153" s="294">
        <v>0</v>
      </c>
      <c r="Z153" s="294">
        <v>0</v>
      </c>
      <c r="AA153" s="294">
        <v>243</v>
      </c>
      <c r="AB153" s="294">
        <f>SUM(I153:AA153)</f>
        <v>8110</v>
      </c>
    </row>
    <row r="154" spans="1:31" ht="16.5">
      <c r="F154" s="297"/>
      <c r="G154" s="297"/>
    </row>
    <row r="155" spans="1:31" ht="16.5" customHeight="1">
      <c r="C155" s="631" t="s">
        <v>69</v>
      </c>
      <c r="D155" s="695" t="s">
        <v>70</v>
      </c>
      <c r="E155" s="695"/>
      <c r="F155" s="695"/>
      <c r="G155" s="695"/>
      <c r="H155" s="502" t="s">
        <v>8</v>
      </c>
      <c r="I155" s="638" t="s">
        <v>9</v>
      </c>
      <c r="J155" s="740" t="s">
        <v>72</v>
      </c>
      <c r="K155" s="740"/>
      <c r="L155" s="639" t="s">
        <v>11</v>
      </c>
      <c r="M155" s="464" t="s">
        <v>13</v>
      </c>
      <c r="N155" s="464" t="s">
        <v>14</v>
      </c>
      <c r="O155" s="464" t="s">
        <v>15</v>
      </c>
      <c r="P155" s="464" t="s">
        <v>16</v>
      </c>
      <c r="Q155" s="464" t="s">
        <v>17</v>
      </c>
      <c r="R155" s="464" t="s">
        <v>18</v>
      </c>
      <c r="S155" s="464" t="s">
        <v>19</v>
      </c>
      <c r="T155" s="464" t="s">
        <v>20</v>
      </c>
      <c r="U155" s="464" t="s">
        <v>24</v>
      </c>
      <c r="V155" s="464" t="s">
        <v>25</v>
      </c>
      <c r="W155" s="464" t="s">
        <v>26</v>
      </c>
      <c r="X155" s="464" t="s">
        <v>27</v>
      </c>
      <c r="Y155" s="464" t="s">
        <v>28</v>
      </c>
      <c r="Z155" s="464" t="s">
        <v>29</v>
      </c>
      <c r="AA155" s="464" t="s">
        <v>30</v>
      </c>
      <c r="AB155" s="464" t="s">
        <v>31</v>
      </c>
    </row>
    <row r="156" spans="1:31" ht="16.5">
      <c r="D156" s="695"/>
      <c r="E156" s="695"/>
      <c r="F156" s="695"/>
      <c r="G156" s="695"/>
      <c r="H156" s="294">
        <v>11674</v>
      </c>
      <c r="I156" s="46">
        <f>I153</f>
        <v>0</v>
      </c>
      <c r="J156" s="706">
        <f>J153+L153</f>
        <v>2170</v>
      </c>
      <c r="K156" s="706"/>
      <c r="L156" s="354">
        <f>K153</f>
        <v>115</v>
      </c>
      <c r="M156" s="294">
        <v>3832</v>
      </c>
      <c r="N156" s="294">
        <v>331</v>
      </c>
      <c r="O156" s="294" t="s">
        <v>799</v>
      </c>
      <c r="P156" s="294" t="s">
        <v>799</v>
      </c>
      <c r="Q156" s="294" t="s">
        <v>799</v>
      </c>
      <c r="R156" s="294">
        <v>1419</v>
      </c>
      <c r="S156" s="294" t="s">
        <v>799</v>
      </c>
      <c r="T156" s="294" t="s">
        <v>799</v>
      </c>
      <c r="U156" s="294" t="s">
        <v>799</v>
      </c>
      <c r="V156" s="294" t="s">
        <v>799</v>
      </c>
      <c r="W156" s="294" t="s">
        <v>799</v>
      </c>
      <c r="X156" s="294" t="s">
        <v>799</v>
      </c>
      <c r="Y156" s="294" t="s">
        <v>799</v>
      </c>
      <c r="Z156" s="294">
        <v>0</v>
      </c>
      <c r="AA156" s="294">
        <v>243</v>
      </c>
      <c r="AB156" s="294">
        <f>SUM(I156:AA156)</f>
        <v>8110</v>
      </c>
    </row>
    <row r="159" spans="1:31" s="286" customFormat="1" ht="25.5">
      <c r="A159" s="460" t="s">
        <v>1</v>
      </c>
      <c r="B159" s="461" t="s">
        <v>2</v>
      </c>
      <c r="C159" s="462" t="s">
        <v>3</v>
      </c>
      <c r="D159" s="655" t="s">
        <v>4</v>
      </c>
      <c r="E159" s="460" t="s">
        <v>5</v>
      </c>
      <c r="F159" s="463" t="s">
        <v>6</v>
      </c>
      <c r="G159" s="463" t="s">
        <v>7</v>
      </c>
      <c r="H159" s="463" t="s">
        <v>8</v>
      </c>
      <c r="I159" s="464" t="s">
        <v>9</v>
      </c>
      <c r="J159" s="464" t="s">
        <v>10</v>
      </c>
      <c r="K159" s="464" t="s">
        <v>11</v>
      </c>
      <c r="L159" s="464" t="s">
        <v>12</v>
      </c>
      <c r="M159" s="464" t="s">
        <v>13</v>
      </c>
      <c r="N159" s="464" t="s">
        <v>14</v>
      </c>
      <c r="O159" s="464" t="s">
        <v>15</v>
      </c>
      <c r="P159" s="464" t="s">
        <v>16</v>
      </c>
      <c r="Q159" s="464" t="s">
        <v>17</v>
      </c>
      <c r="R159" s="464" t="s">
        <v>18</v>
      </c>
      <c r="S159" s="464" t="s">
        <v>19</v>
      </c>
      <c r="T159" s="464" t="s">
        <v>20</v>
      </c>
      <c r="U159" s="465" t="s">
        <v>21</v>
      </c>
      <c r="V159" s="465" t="s">
        <v>22</v>
      </c>
      <c r="W159" s="465" t="s">
        <v>23</v>
      </c>
      <c r="X159" s="464" t="s">
        <v>24</v>
      </c>
      <c r="Y159" s="464" t="s">
        <v>25</v>
      </c>
      <c r="Z159" s="464" t="s">
        <v>26</v>
      </c>
      <c r="AA159" s="464" t="s">
        <v>27</v>
      </c>
      <c r="AB159" s="464" t="s">
        <v>28</v>
      </c>
      <c r="AC159" s="464" t="s">
        <v>29</v>
      </c>
      <c r="AD159" s="464" t="s">
        <v>30</v>
      </c>
      <c r="AE159" s="464" t="s">
        <v>31</v>
      </c>
    </row>
    <row r="160" spans="1:31" s="286" customFormat="1" ht="16.5">
      <c r="A160" s="287">
        <v>1</v>
      </c>
      <c r="B160" s="288">
        <v>23</v>
      </c>
      <c r="C160" s="299">
        <v>490</v>
      </c>
      <c r="D160" s="47" t="s">
        <v>527</v>
      </c>
      <c r="E160" s="289" t="s">
        <v>527</v>
      </c>
      <c r="F160" s="298">
        <v>2128</v>
      </c>
      <c r="G160" s="289" t="s">
        <v>33</v>
      </c>
      <c r="H160" s="290">
        <v>599</v>
      </c>
      <c r="I160" s="294">
        <v>111</v>
      </c>
      <c r="J160" s="294">
        <v>146</v>
      </c>
      <c r="K160" s="294">
        <v>0</v>
      </c>
      <c r="L160" s="294">
        <v>0</v>
      </c>
      <c r="M160" s="294">
        <v>132</v>
      </c>
      <c r="N160" s="294">
        <v>0</v>
      </c>
      <c r="O160" s="294">
        <v>0</v>
      </c>
      <c r="P160" s="294">
        <v>0</v>
      </c>
      <c r="Q160" s="294">
        <v>0</v>
      </c>
      <c r="R160" s="294">
        <v>65</v>
      </c>
      <c r="S160" s="294">
        <v>0</v>
      </c>
      <c r="T160" s="294">
        <v>0</v>
      </c>
      <c r="U160" s="296">
        <v>0</v>
      </c>
      <c r="V160" s="296">
        <v>0</v>
      </c>
      <c r="W160" s="296">
        <v>0</v>
      </c>
      <c r="X160" s="294">
        <v>0</v>
      </c>
      <c r="Y160" s="294">
        <v>0</v>
      </c>
      <c r="Z160" s="294">
        <v>0</v>
      </c>
      <c r="AA160" s="294">
        <v>0</v>
      </c>
      <c r="AB160" s="294">
        <v>0</v>
      </c>
      <c r="AC160" s="294">
        <v>0</v>
      </c>
      <c r="AD160" s="294">
        <v>11</v>
      </c>
      <c r="AE160" s="294">
        <f>SUM(I160:AD160)</f>
        <v>465</v>
      </c>
    </row>
    <row r="161" spans="1:31" s="286" customFormat="1" ht="16.5">
      <c r="A161" s="287">
        <v>2</v>
      </c>
      <c r="B161" s="288">
        <v>23</v>
      </c>
      <c r="C161" s="299">
        <v>490</v>
      </c>
      <c r="D161" s="47" t="s">
        <v>527</v>
      </c>
      <c r="E161" s="289" t="s">
        <v>527</v>
      </c>
      <c r="F161" s="298">
        <v>2128</v>
      </c>
      <c r="G161" s="467" t="s">
        <v>34</v>
      </c>
      <c r="H161" s="290">
        <v>598</v>
      </c>
      <c r="I161" s="294">
        <v>107</v>
      </c>
      <c r="J161" s="294">
        <v>160</v>
      </c>
      <c r="K161" s="294">
        <v>7</v>
      </c>
      <c r="L161" s="294">
        <v>4</v>
      </c>
      <c r="M161" s="294">
        <v>122</v>
      </c>
      <c r="N161" s="294">
        <v>0</v>
      </c>
      <c r="O161" s="294">
        <v>0</v>
      </c>
      <c r="P161" s="294">
        <v>0</v>
      </c>
      <c r="Q161" s="294">
        <v>0</v>
      </c>
      <c r="R161" s="294">
        <v>72</v>
      </c>
      <c r="S161" s="294">
        <v>0</v>
      </c>
      <c r="T161" s="294">
        <v>0</v>
      </c>
      <c r="U161" s="296">
        <v>2</v>
      </c>
      <c r="V161" s="296">
        <v>0</v>
      </c>
      <c r="W161" s="296">
        <v>0</v>
      </c>
      <c r="X161" s="294">
        <v>0</v>
      </c>
      <c r="Y161" s="294">
        <v>0</v>
      </c>
      <c r="Z161" s="294">
        <v>0</v>
      </c>
      <c r="AA161" s="294">
        <v>0</v>
      </c>
      <c r="AB161" s="294">
        <v>0</v>
      </c>
      <c r="AC161" s="294">
        <v>0</v>
      </c>
      <c r="AD161" s="294">
        <v>16</v>
      </c>
      <c r="AE161" s="294">
        <f t="shared" ref="AE161:AE167" si="11">SUM(I161:AD161)</f>
        <v>490</v>
      </c>
    </row>
    <row r="162" spans="1:31" s="286" customFormat="1" ht="16.5">
      <c r="A162" s="287">
        <v>3</v>
      </c>
      <c r="B162" s="288">
        <v>23</v>
      </c>
      <c r="C162" s="299">
        <v>490</v>
      </c>
      <c r="D162" s="47" t="s">
        <v>527</v>
      </c>
      <c r="E162" s="289" t="s">
        <v>528</v>
      </c>
      <c r="F162" s="298">
        <v>2129</v>
      </c>
      <c r="G162" s="289" t="s">
        <v>33</v>
      </c>
      <c r="H162" s="290">
        <v>395</v>
      </c>
      <c r="I162" s="294">
        <v>57</v>
      </c>
      <c r="J162" s="294">
        <v>22</v>
      </c>
      <c r="K162" s="294">
        <v>13</v>
      </c>
      <c r="L162" s="294">
        <v>5</v>
      </c>
      <c r="M162" s="294">
        <v>147</v>
      </c>
      <c r="N162" s="294">
        <v>0</v>
      </c>
      <c r="O162" s="294">
        <v>0</v>
      </c>
      <c r="P162" s="294">
        <v>0</v>
      </c>
      <c r="Q162" s="294">
        <v>0</v>
      </c>
      <c r="R162" s="294">
        <v>22</v>
      </c>
      <c r="S162" s="294">
        <v>0</v>
      </c>
      <c r="T162" s="294">
        <v>0</v>
      </c>
      <c r="U162" s="296">
        <v>2</v>
      </c>
      <c r="V162" s="296">
        <v>1</v>
      </c>
      <c r="W162" s="296">
        <v>0</v>
      </c>
      <c r="X162" s="294">
        <v>0</v>
      </c>
      <c r="Y162" s="294">
        <v>0</v>
      </c>
      <c r="Z162" s="294">
        <v>0</v>
      </c>
      <c r="AA162" s="294">
        <v>0</v>
      </c>
      <c r="AB162" s="294">
        <v>0</v>
      </c>
      <c r="AC162" s="294">
        <v>0</v>
      </c>
      <c r="AD162" s="294">
        <v>8</v>
      </c>
      <c r="AE162" s="294">
        <f t="shared" si="11"/>
        <v>277</v>
      </c>
    </row>
    <row r="163" spans="1:31" s="286" customFormat="1" ht="16.5">
      <c r="A163" s="287">
        <v>4</v>
      </c>
      <c r="B163" s="288">
        <v>23</v>
      </c>
      <c r="C163" s="299">
        <v>490</v>
      </c>
      <c r="D163" s="47" t="s">
        <v>527</v>
      </c>
      <c r="E163" s="289" t="s">
        <v>528</v>
      </c>
      <c r="F163" s="298">
        <v>2129</v>
      </c>
      <c r="G163" s="289" t="s">
        <v>34</v>
      </c>
      <c r="H163" s="290">
        <v>394</v>
      </c>
      <c r="I163" s="294">
        <v>58</v>
      </c>
      <c r="J163" s="294">
        <v>19</v>
      </c>
      <c r="K163" s="294">
        <v>0</v>
      </c>
      <c r="L163" s="294">
        <v>0</v>
      </c>
      <c r="M163" s="294">
        <v>175</v>
      </c>
      <c r="N163" s="294">
        <v>0</v>
      </c>
      <c r="O163" s="294">
        <v>0</v>
      </c>
      <c r="P163" s="294">
        <v>0</v>
      </c>
      <c r="Q163" s="294">
        <v>0</v>
      </c>
      <c r="R163" s="294">
        <v>15</v>
      </c>
      <c r="S163" s="294">
        <v>0</v>
      </c>
      <c r="T163" s="294">
        <v>0</v>
      </c>
      <c r="U163" s="296">
        <v>0</v>
      </c>
      <c r="V163" s="296">
        <v>0</v>
      </c>
      <c r="W163" s="296">
        <v>0</v>
      </c>
      <c r="X163" s="294">
        <v>0</v>
      </c>
      <c r="Y163" s="294">
        <v>0</v>
      </c>
      <c r="Z163" s="294">
        <v>0</v>
      </c>
      <c r="AA163" s="294">
        <v>0</v>
      </c>
      <c r="AB163" s="294">
        <v>0</v>
      </c>
      <c r="AC163" s="294">
        <v>0</v>
      </c>
      <c r="AD163" s="294">
        <v>0</v>
      </c>
      <c r="AE163" s="294">
        <f t="shared" si="11"/>
        <v>267</v>
      </c>
    </row>
    <row r="164" spans="1:31" s="286" customFormat="1" ht="16.5">
      <c r="A164" s="287">
        <v>5</v>
      </c>
      <c r="B164" s="288">
        <v>23</v>
      </c>
      <c r="C164" s="299">
        <v>490</v>
      </c>
      <c r="D164" s="47" t="s">
        <v>527</v>
      </c>
      <c r="E164" s="289" t="s">
        <v>529</v>
      </c>
      <c r="F164" s="298">
        <v>2129</v>
      </c>
      <c r="G164" s="289" t="s">
        <v>81</v>
      </c>
      <c r="H164" s="290">
        <v>437</v>
      </c>
      <c r="I164" s="294">
        <v>117</v>
      </c>
      <c r="J164" s="294">
        <v>17</v>
      </c>
      <c r="K164" s="294">
        <v>17</v>
      </c>
      <c r="L164" s="294">
        <v>5</v>
      </c>
      <c r="M164" s="294">
        <v>135</v>
      </c>
      <c r="N164" s="294">
        <v>0</v>
      </c>
      <c r="O164" s="294">
        <v>0</v>
      </c>
      <c r="P164" s="294">
        <v>0</v>
      </c>
      <c r="Q164" s="294">
        <v>0</v>
      </c>
      <c r="R164" s="294">
        <v>13</v>
      </c>
      <c r="S164" s="294">
        <v>0</v>
      </c>
      <c r="T164" s="294">
        <v>0</v>
      </c>
      <c r="U164" s="296">
        <v>9</v>
      </c>
      <c r="V164" s="296">
        <v>0</v>
      </c>
      <c r="W164" s="296">
        <v>0</v>
      </c>
      <c r="X164" s="294">
        <v>0</v>
      </c>
      <c r="Y164" s="294">
        <v>0</v>
      </c>
      <c r="Z164" s="294">
        <v>0</v>
      </c>
      <c r="AA164" s="294">
        <v>0</v>
      </c>
      <c r="AB164" s="294">
        <v>0</v>
      </c>
      <c r="AC164" s="294">
        <v>0</v>
      </c>
      <c r="AD164" s="294">
        <v>9</v>
      </c>
      <c r="AE164" s="294">
        <f t="shared" si="11"/>
        <v>322</v>
      </c>
    </row>
    <row r="165" spans="1:31" s="286" customFormat="1" ht="16.5">
      <c r="A165" s="287">
        <v>6</v>
      </c>
      <c r="B165" s="288">
        <v>23</v>
      </c>
      <c r="C165" s="299">
        <v>490</v>
      </c>
      <c r="D165" s="47" t="s">
        <v>527</v>
      </c>
      <c r="E165" s="289" t="s">
        <v>530</v>
      </c>
      <c r="F165" s="298">
        <v>2130</v>
      </c>
      <c r="G165" s="289" t="s">
        <v>33</v>
      </c>
      <c r="H165" s="290">
        <v>331</v>
      </c>
      <c r="I165" s="294">
        <v>67</v>
      </c>
      <c r="J165" s="294">
        <v>31</v>
      </c>
      <c r="K165" s="294">
        <v>2</v>
      </c>
      <c r="L165" s="294">
        <v>1</v>
      </c>
      <c r="M165" s="294">
        <v>102</v>
      </c>
      <c r="N165" s="294">
        <v>0</v>
      </c>
      <c r="O165" s="294">
        <v>0</v>
      </c>
      <c r="P165" s="294">
        <v>0</v>
      </c>
      <c r="Q165" s="294">
        <v>0</v>
      </c>
      <c r="R165" s="294">
        <v>33</v>
      </c>
      <c r="S165" s="294">
        <v>0</v>
      </c>
      <c r="T165" s="294">
        <v>0</v>
      </c>
      <c r="U165" s="296">
        <v>2</v>
      </c>
      <c r="V165" s="296">
        <v>1</v>
      </c>
      <c r="W165" s="296">
        <v>0</v>
      </c>
      <c r="X165" s="294">
        <v>0</v>
      </c>
      <c r="Y165" s="294">
        <v>0</v>
      </c>
      <c r="Z165" s="294">
        <v>0</v>
      </c>
      <c r="AA165" s="294">
        <v>0</v>
      </c>
      <c r="AB165" s="294">
        <v>0</v>
      </c>
      <c r="AC165" s="294">
        <v>0</v>
      </c>
      <c r="AD165" s="294">
        <v>7</v>
      </c>
      <c r="AE165" s="294">
        <f t="shared" si="11"/>
        <v>246</v>
      </c>
    </row>
    <row r="166" spans="1:31" s="286" customFormat="1" ht="16.5">
      <c r="A166" s="287">
        <v>7</v>
      </c>
      <c r="B166" s="288">
        <v>23</v>
      </c>
      <c r="C166" s="299">
        <v>490</v>
      </c>
      <c r="D166" s="47" t="s">
        <v>527</v>
      </c>
      <c r="E166" s="289" t="s">
        <v>531</v>
      </c>
      <c r="F166" s="298">
        <v>2130</v>
      </c>
      <c r="G166" s="289" t="s">
        <v>81</v>
      </c>
      <c r="H166" s="290">
        <v>351</v>
      </c>
      <c r="I166" s="294">
        <v>62</v>
      </c>
      <c r="J166" s="294">
        <v>6</v>
      </c>
      <c r="K166" s="294">
        <v>8</v>
      </c>
      <c r="L166" s="294">
        <v>0</v>
      </c>
      <c r="M166" s="294">
        <v>209</v>
      </c>
      <c r="N166" s="294">
        <v>0</v>
      </c>
      <c r="O166" s="294">
        <v>0</v>
      </c>
      <c r="P166" s="294">
        <v>0</v>
      </c>
      <c r="Q166" s="294">
        <v>0</v>
      </c>
      <c r="R166" s="294">
        <v>0</v>
      </c>
      <c r="S166" s="294">
        <v>0</v>
      </c>
      <c r="T166" s="294">
        <v>0</v>
      </c>
      <c r="U166" s="296">
        <v>2</v>
      </c>
      <c r="V166" s="296">
        <v>2</v>
      </c>
      <c r="W166" s="296">
        <v>0</v>
      </c>
      <c r="X166" s="294">
        <v>0</v>
      </c>
      <c r="Y166" s="294">
        <v>0</v>
      </c>
      <c r="Z166" s="294">
        <v>0</v>
      </c>
      <c r="AA166" s="294">
        <v>0</v>
      </c>
      <c r="AB166" s="294">
        <v>0</v>
      </c>
      <c r="AC166" s="294">
        <v>0</v>
      </c>
      <c r="AD166" s="294">
        <v>4</v>
      </c>
      <c r="AE166" s="294">
        <f t="shared" si="11"/>
        <v>293</v>
      </c>
    </row>
    <row r="167" spans="1:31" s="286" customFormat="1" ht="16.5">
      <c r="A167" s="287">
        <v>8</v>
      </c>
      <c r="B167" s="288">
        <v>23</v>
      </c>
      <c r="C167" s="299">
        <v>490</v>
      </c>
      <c r="D167" s="47" t="s">
        <v>527</v>
      </c>
      <c r="E167" s="289" t="s">
        <v>532</v>
      </c>
      <c r="F167" s="298">
        <v>2130</v>
      </c>
      <c r="G167" s="289" t="s">
        <v>138</v>
      </c>
      <c r="H167" s="290">
        <v>179</v>
      </c>
      <c r="I167" s="294">
        <v>29</v>
      </c>
      <c r="J167" s="294">
        <v>12</v>
      </c>
      <c r="K167" s="294">
        <v>0</v>
      </c>
      <c r="L167" s="294">
        <v>1</v>
      </c>
      <c r="M167" s="294">
        <v>89</v>
      </c>
      <c r="N167" s="294">
        <v>0</v>
      </c>
      <c r="O167" s="294">
        <v>0</v>
      </c>
      <c r="P167" s="294">
        <v>0</v>
      </c>
      <c r="Q167" s="294">
        <v>0</v>
      </c>
      <c r="R167" s="294">
        <v>9</v>
      </c>
      <c r="S167" s="294">
        <v>0</v>
      </c>
      <c r="T167" s="294">
        <v>0</v>
      </c>
      <c r="U167" s="296">
        <v>1</v>
      </c>
      <c r="V167" s="296">
        <v>0</v>
      </c>
      <c r="W167" s="296">
        <v>0</v>
      </c>
      <c r="X167" s="294">
        <v>0</v>
      </c>
      <c r="Y167" s="294">
        <v>0</v>
      </c>
      <c r="Z167" s="294">
        <v>0</v>
      </c>
      <c r="AA167" s="294">
        <v>0</v>
      </c>
      <c r="AB167" s="294">
        <v>0</v>
      </c>
      <c r="AC167" s="294">
        <v>0</v>
      </c>
      <c r="AD167" s="294">
        <v>2</v>
      </c>
      <c r="AE167" s="294">
        <f t="shared" si="11"/>
        <v>143</v>
      </c>
    </row>
    <row r="168" spans="1:31" s="286" customFormat="1" ht="16.5">
      <c r="C168" s="631" t="s">
        <v>65</v>
      </c>
      <c r="D168" s="697" t="s">
        <v>66</v>
      </c>
      <c r="E168" s="697"/>
      <c r="F168" s="563"/>
      <c r="G168" s="563"/>
      <c r="H168" s="294">
        <f t="shared" ref="H168:AE168" si="12">SUM(H160:H167)</f>
        <v>3284</v>
      </c>
      <c r="I168" s="294">
        <f t="shared" si="12"/>
        <v>608</v>
      </c>
      <c r="J168" s="294">
        <f t="shared" si="12"/>
        <v>413</v>
      </c>
      <c r="K168" s="294">
        <f t="shared" si="12"/>
        <v>47</v>
      </c>
      <c r="L168" s="294">
        <f t="shared" si="12"/>
        <v>16</v>
      </c>
      <c r="M168" s="294">
        <f t="shared" si="12"/>
        <v>1111</v>
      </c>
      <c r="N168" s="294">
        <f t="shared" si="12"/>
        <v>0</v>
      </c>
      <c r="O168" s="294">
        <f t="shared" si="12"/>
        <v>0</v>
      </c>
      <c r="P168" s="294">
        <f t="shared" si="12"/>
        <v>0</v>
      </c>
      <c r="Q168" s="294">
        <f t="shared" si="12"/>
        <v>0</v>
      </c>
      <c r="R168" s="294">
        <f t="shared" si="12"/>
        <v>229</v>
      </c>
      <c r="S168" s="294">
        <f t="shared" si="12"/>
        <v>0</v>
      </c>
      <c r="T168" s="294">
        <f t="shared" si="12"/>
        <v>0</v>
      </c>
      <c r="U168" s="294">
        <f t="shared" si="12"/>
        <v>18</v>
      </c>
      <c r="V168" s="294">
        <f t="shared" si="12"/>
        <v>4</v>
      </c>
      <c r="W168" s="294">
        <f t="shared" si="12"/>
        <v>0</v>
      </c>
      <c r="X168" s="294">
        <f t="shared" si="12"/>
        <v>0</v>
      </c>
      <c r="Y168" s="294">
        <f t="shared" si="12"/>
        <v>0</v>
      </c>
      <c r="Z168" s="294">
        <f t="shared" si="12"/>
        <v>0</v>
      </c>
      <c r="AA168" s="294">
        <f t="shared" si="12"/>
        <v>0</v>
      </c>
      <c r="AB168" s="294">
        <f t="shared" si="12"/>
        <v>0</v>
      </c>
      <c r="AC168" s="294">
        <f t="shared" si="12"/>
        <v>0</v>
      </c>
      <c r="AD168" s="294">
        <f t="shared" si="12"/>
        <v>57</v>
      </c>
      <c r="AE168" s="294">
        <f t="shared" si="12"/>
        <v>2503</v>
      </c>
    </row>
    <row r="169" spans="1:31" s="286" customFormat="1" ht="16.5">
      <c r="D169" s="430"/>
      <c r="F169" s="297"/>
      <c r="G169" s="297"/>
      <c r="U169" s="286">
        <f>U168/2</f>
        <v>9</v>
      </c>
      <c r="V169" s="286">
        <f>V168/2</f>
        <v>2</v>
      </c>
    </row>
    <row r="170" spans="1:31" s="286" customFormat="1" ht="16.5">
      <c r="C170" s="631" t="s">
        <v>67</v>
      </c>
      <c r="D170" s="689" t="s">
        <v>68</v>
      </c>
      <c r="E170" s="690"/>
      <c r="F170" s="690"/>
      <c r="G170" s="691"/>
      <c r="H170" s="502" t="s">
        <v>8</v>
      </c>
      <c r="I170" s="464" t="s">
        <v>9</v>
      </c>
      <c r="J170" s="464" t="s">
        <v>10</v>
      </c>
      <c r="K170" s="464" t="s">
        <v>11</v>
      </c>
      <c r="L170" s="464" t="s">
        <v>12</v>
      </c>
      <c r="M170" s="464" t="s">
        <v>13</v>
      </c>
      <c r="N170" s="464" t="s">
        <v>14</v>
      </c>
      <c r="O170" s="464" t="s">
        <v>15</v>
      </c>
      <c r="P170" s="464" t="s">
        <v>16</v>
      </c>
      <c r="Q170" s="464" t="s">
        <v>17</v>
      </c>
      <c r="R170" s="464" t="s">
        <v>18</v>
      </c>
      <c r="S170" s="464" t="s">
        <v>19</v>
      </c>
      <c r="T170" s="464" t="s">
        <v>20</v>
      </c>
      <c r="U170" s="464" t="s">
        <v>24</v>
      </c>
      <c r="V170" s="464" t="s">
        <v>25</v>
      </c>
      <c r="W170" s="464" t="s">
        <v>26</v>
      </c>
      <c r="X170" s="464" t="s">
        <v>27</v>
      </c>
      <c r="Y170" s="464" t="s">
        <v>28</v>
      </c>
      <c r="Z170" s="464" t="s">
        <v>29</v>
      </c>
      <c r="AA170" s="464" t="s">
        <v>30</v>
      </c>
      <c r="AB170" s="464" t="s">
        <v>31</v>
      </c>
    </row>
    <row r="171" spans="1:31" s="286" customFormat="1" ht="16.5">
      <c r="D171" s="692"/>
      <c r="E171" s="693"/>
      <c r="F171" s="693"/>
      <c r="G171" s="694"/>
      <c r="H171" s="294">
        <f>H168</f>
        <v>3284</v>
      </c>
      <c r="I171" s="294">
        <f>I168+9</f>
        <v>617</v>
      </c>
      <c r="J171" s="294">
        <f>J168+2</f>
        <v>415</v>
      </c>
      <c r="K171" s="294">
        <f>K168+9</f>
        <v>56</v>
      </c>
      <c r="L171" s="294">
        <f>L168+2</f>
        <v>18</v>
      </c>
      <c r="M171" s="294">
        <f t="shared" ref="M171:T171" si="13">M168</f>
        <v>1111</v>
      </c>
      <c r="N171" s="294">
        <f t="shared" si="13"/>
        <v>0</v>
      </c>
      <c r="O171" s="294">
        <f t="shared" si="13"/>
        <v>0</v>
      </c>
      <c r="P171" s="294">
        <f t="shared" si="13"/>
        <v>0</v>
      </c>
      <c r="Q171" s="294">
        <f t="shared" si="13"/>
        <v>0</v>
      </c>
      <c r="R171" s="294">
        <f t="shared" si="13"/>
        <v>229</v>
      </c>
      <c r="S171" s="294">
        <f t="shared" si="13"/>
        <v>0</v>
      </c>
      <c r="T171" s="294">
        <f t="shared" si="13"/>
        <v>0</v>
      </c>
      <c r="U171" s="294">
        <f>X160</f>
        <v>0</v>
      </c>
      <c r="V171" s="294">
        <f>Y160</f>
        <v>0</v>
      </c>
      <c r="W171" s="294">
        <f>Z160</f>
        <v>0</v>
      </c>
      <c r="X171" s="294">
        <f>AA160</f>
        <v>0</v>
      </c>
      <c r="Y171" s="294">
        <f>AB160</f>
        <v>0</v>
      </c>
      <c r="Z171" s="294">
        <f>AC168</f>
        <v>0</v>
      </c>
      <c r="AA171" s="294">
        <f>AD168</f>
        <v>57</v>
      </c>
      <c r="AB171" s="294">
        <f>SUM(I171:AA171)</f>
        <v>2503</v>
      </c>
    </row>
    <row r="172" spans="1:31" s="286" customFormat="1" ht="16.5">
      <c r="D172" s="430"/>
      <c r="F172" s="297"/>
      <c r="G172" s="297"/>
    </row>
    <row r="173" spans="1:31" s="286" customFormat="1" ht="30.75" customHeight="1">
      <c r="C173" s="631" t="s">
        <v>69</v>
      </c>
      <c r="D173" s="695" t="s">
        <v>70</v>
      </c>
      <c r="E173" s="695"/>
      <c r="F173" s="695"/>
      <c r="G173" s="695"/>
      <c r="H173" s="502" t="s">
        <v>8</v>
      </c>
      <c r="I173" s="718" t="s">
        <v>71</v>
      </c>
      <c r="J173" s="718"/>
      <c r="K173" s="718" t="s">
        <v>72</v>
      </c>
      <c r="L173" s="718"/>
      <c r="M173" s="464" t="s">
        <v>13</v>
      </c>
      <c r="N173" s="464" t="s">
        <v>14</v>
      </c>
      <c r="O173" s="464" t="s">
        <v>15</v>
      </c>
      <c r="P173" s="464" t="s">
        <v>16</v>
      </c>
      <c r="Q173" s="464" t="s">
        <v>17</v>
      </c>
      <c r="R173" s="464" t="s">
        <v>18</v>
      </c>
      <c r="S173" s="464" t="s">
        <v>19</v>
      </c>
      <c r="T173" s="464" t="s">
        <v>20</v>
      </c>
      <c r="U173" s="464" t="s">
        <v>24</v>
      </c>
      <c r="V173" s="464" t="s">
        <v>25</v>
      </c>
      <c r="W173" s="464" t="s">
        <v>26</v>
      </c>
      <c r="X173" s="464" t="s">
        <v>27</v>
      </c>
      <c r="Y173" s="464" t="s">
        <v>28</v>
      </c>
      <c r="Z173" s="464" t="s">
        <v>29</v>
      </c>
      <c r="AA173" s="464" t="s">
        <v>30</v>
      </c>
      <c r="AB173" s="464" t="s">
        <v>31</v>
      </c>
    </row>
    <row r="174" spans="1:31" s="286" customFormat="1" ht="16.5">
      <c r="D174" s="695"/>
      <c r="E174" s="695"/>
      <c r="F174" s="695"/>
      <c r="G174" s="695"/>
      <c r="H174" s="294">
        <f>H168</f>
        <v>3284</v>
      </c>
      <c r="I174" s="697">
        <f>I171+K171</f>
        <v>673</v>
      </c>
      <c r="J174" s="697"/>
      <c r="K174" s="697">
        <f>J171+L171</f>
        <v>433</v>
      </c>
      <c r="L174" s="697"/>
      <c r="M174" s="294">
        <f>M171</f>
        <v>1111</v>
      </c>
      <c r="N174" s="294" t="s">
        <v>799</v>
      </c>
      <c r="O174" s="294" t="s">
        <v>799</v>
      </c>
      <c r="P174" s="294" t="s">
        <v>799</v>
      </c>
      <c r="Q174" s="294" t="s">
        <v>799</v>
      </c>
      <c r="R174" s="294">
        <f t="shared" ref="R174" si="14">R171</f>
        <v>229</v>
      </c>
      <c r="S174" s="294" t="s">
        <v>799</v>
      </c>
      <c r="T174" s="294" t="s">
        <v>799</v>
      </c>
      <c r="U174" s="294" t="s">
        <v>799</v>
      </c>
      <c r="V174" s="294" t="s">
        <v>799</v>
      </c>
      <c r="W174" s="294" t="s">
        <v>799</v>
      </c>
      <c r="X174" s="294" t="s">
        <v>799</v>
      </c>
      <c r="Y174" s="294" t="s">
        <v>799</v>
      </c>
      <c r="Z174" s="294">
        <f>Z171</f>
        <v>0</v>
      </c>
      <c r="AA174" s="294">
        <f>AA171</f>
        <v>57</v>
      </c>
      <c r="AB174" s="294">
        <f>SUM(I174:AA174)</f>
        <v>2503</v>
      </c>
    </row>
  </sheetData>
  <mergeCells count="26">
    <mergeCell ref="D53:E53"/>
    <mergeCell ref="D55:G56"/>
    <mergeCell ref="D58:G59"/>
    <mergeCell ref="I58:J58"/>
    <mergeCell ref="K58:L58"/>
    <mergeCell ref="I59:J59"/>
    <mergeCell ref="K59:L59"/>
    <mergeCell ref="D118:E118"/>
    <mergeCell ref="D120:G121"/>
    <mergeCell ref="D123:G124"/>
    <mergeCell ref="I123:J123"/>
    <mergeCell ref="K123:L123"/>
    <mergeCell ref="I124:J124"/>
    <mergeCell ref="K124:L124"/>
    <mergeCell ref="I173:J173"/>
    <mergeCell ref="K173:L173"/>
    <mergeCell ref="I174:J174"/>
    <mergeCell ref="K174:L174"/>
    <mergeCell ref="D150:E150"/>
    <mergeCell ref="D152:G153"/>
    <mergeCell ref="D168:E168"/>
    <mergeCell ref="D170:G171"/>
    <mergeCell ref="D173:G174"/>
    <mergeCell ref="D155:G156"/>
    <mergeCell ref="J155:K155"/>
    <mergeCell ref="J156:K15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zoomScaleNormal="100" workbookViewId="0">
      <pane ySplit="1" topLeftCell="A59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" bestFit="1" customWidth="1"/>
    <col min="2" max="2" width="4.42578125" bestFit="1" customWidth="1"/>
    <col min="3" max="3" width="3.7109375" bestFit="1" customWidth="1"/>
    <col min="4" max="4" width="28.7109375" bestFit="1" customWidth="1"/>
    <col min="5" max="5" width="8.140625" customWidth="1"/>
    <col min="6" max="6" width="7.140625" bestFit="1" customWidth="1"/>
    <col min="7" max="7" width="11.7109375" customWidth="1"/>
    <col min="8" max="8" width="10" bestFit="1" customWidth="1"/>
    <col min="9" max="10" width="5" bestFit="1" customWidth="1"/>
    <col min="11" max="11" width="4.28515625" bestFit="1" customWidth="1"/>
    <col min="12" max="12" width="5.28515625" bestFit="1" customWidth="1"/>
    <col min="13" max="13" width="4" bestFit="1" customWidth="1"/>
    <col min="14" max="14" width="4.42578125" bestFit="1" customWidth="1"/>
    <col min="15" max="16" width="4.140625" bestFit="1" customWidth="1"/>
    <col min="17" max="17" width="8.85546875" customWidth="1"/>
    <col min="18" max="18" width="7.7109375" bestFit="1" customWidth="1"/>
    <col min="19" max="19" width="4.140625" bestFit="1" customWidth="1"/>
    <col min="20" max="20" width="4.28515625" bestFit="1" customWidth="1"/>
    <col min="21" max="21" width="7.140625" bestFit="1" customWidth="1"/>
    <col min="22" max="22" width="7.42578125" bestFit="1" customWidth="1"/>
    <col min="23" max="23" width="8" bestFit="1" customWidth="1"/>
    <col min="24" max="24" width="4.85546875" bestFit="1" customWidth="1"/>
    <col min="25" max="27" width="5.5703125" bestFit="1" customWidth="1"/>
    <col min="28" max="28" width="8.5703125" bestFit="1" customWidth="1"/>
    <col min="29" max="29" width="4" bestFit="1" customWidth="1"/>
    <col min="30" max="30" width="5.7109375" bestFit="1" customWidth="1"/>
    <col min="31" max="31" width="8.5703125" bestFit="1" customWidth="1"/>
  </cols>
  <sheetData>
    <row r="1" spans="1:31" s="310" customFormat="1" ht="12.75">
      <c r="A1" s="282" t="s">
        <v>1</v>
      </c>
      <c r="B1" s="304" t="s">
        <v>2</v>
      </c>
      <c r="C1" s="305" t="s">
        <v>3</v>
      </c>
      <c r="D1" s="282" t="s">
        <v>4</v>
      </c>
      <c r="E1" s="282" t="s">
        <v>5</v>
      </c>
      <c r="F1" s="306" t="s">
        <v>6</v>
      </c>
      <c r="G1" s="306" t="s">
        <v>7</v>
      </c>
      <c r="H1" s="306" t="s">
        <v>8</v>
      </c>
      <c r="I1" s="307" t="s">
        <v>9</v>
      </c>
      <c r="J1" s="307" t="s">
        <v>10</v>
      </c>
      <c r="K1" s="307" t="s">
        <v>11</v>
      </c>
      <c r="L1" s="307" t="s">
        <v>12</v>
      </c>
      <c r="M1" s="307" t="s">
        <v>13</v>
      </c>
      <c r="N1" s="307" t="s">
        <v>14</v>
      </c>
      <c r="O1" s="307" t="s">
        <v>15</v>
      </c>
      <c r="P1" s="307" t="s">
        <v>16</v>
      </c>
      <c r="Q1" s="307" t="s">
        <v>17</v>
      </c>
      <c r="R1" s="307" t="s">
        <v>18</v>
      </c>
      <c r="S1" s="293" t="s">
        <v>19</v>
      </c>
      <c r="T1" s="293" t="s">
        <v>20</v>
      </c>
      <c r="U1" s="308" t="s">
        <v>21</v>
      </c>
      <c r="V1" s="308" t="s">
        <v>22</v>
      </c>
      <c r="W1" s="295" t="s">
        <v>23</v>
      </c>
      <c r="X1" s="309" t="s">
        <v>24</v>
      </c>
      <c r="Y1" s="293" t="s">
        <v>25</v>
      </c>
      <c r="Z1" s="293" t="s">
        <v>26</v>
      </c>
      <c r="AA1" s="293" t="s">
        <v>27</v>
      </c>
      <c r="AB1" s="293" t="s">
        <v>28</v>
      </c>
      <c r="AC1" s="307" t="s">
        <v>29</v>
      </c>
      <c r="AD1" s="307" t="s">
        <v>30</v>
      </c>
      <c r="AE1" s="307" t="s">
        <v>31</v>
      </c>
    </row>
    <row r="2" spans="1:31" s="286" customFormat="1" ht="16.5">
      <c r="A2" s="287">
        <v>1</v>
      </c>
      <c r="B2" s="288">
        <v>24</v>
      </c>
      <c r="C2" s="299">
        <v>59</v>
      </c>
      <c r="D2" s="289" t="s">
        <v>533</v>
      </c>
      <c r="E2" s="311" t="s">
        <v>533</v>
      </c>
      <c r="F2" s="181">
        <v>432</v>
      </c>
      <c r="G2" s="182" t="s">
        <v>33</v>
      </c>
      <c r="H2" s="181">
        <v>624</v>
      </c>
      <c r="I2" s="294">
        <v>68</v>
      </c>
      <c r="J2" s="294">
        <v>76</v>
      </c>
      <c r="K2" s="294">
        <v>5</v>
      </c>
      <c r="L2" s="294">
        <v>5</v>
      </c>
      <c r="M2" s="294">
        <v>12</v>
      </c>
      <c r="N2" s="294">
        <v>6</v>
      </c>
      <c r="O2" s="294">
        <v>13</v>
      </c>
      <c r="P2" s="294">
        <v>6</v>
      </c>
      <c r="Q2" s="294">
        <v>4</v>
      </c>
      <c r="R2" s="294">
        <v>84</v>
      </c>
      <c r="U2" s="296">
        <v>1</v>
      </c>
      <c r="V2" s="296">
        <v>2</v>
      </c>
      <c r="X2" s="294">
        <v>24</v>
      </c>
      <c r="AC2" s="294">
        <v>0</v>
      </c>
      <c r="AD2" s="294">
        <v>6</v>
      </c>
      <c r="AE2" s="294">
        <f t="shared" ref="AE2:AE33" si="0">SUM(I2:AD2)</f>
        <v>312</v>
      </c>
    </row>
    <row r="3" spans="1:31" s="286" customFormat="1" ht="16.5">
      <c r="A3" s="287">
        <v>2</v>
      </c>
      <c r="B3" s="288">
        <v>24</v>
      </c>
      <c r="C3" s="299">
        <v>59</v>
      </c>
      <c r="D3" s="289" t="s">
        <v>533</v>
      </c>
      <c r="E3" s="311" t="s">
        <v>533</v>
      </c>
      <c r="F3" s="181">
        <v>432</v>
      </c>
      <c r="G3" s="182" t="s">
        <v>34</v>
      </c>
      <c r="H3" s="181">
        <v>623</v>
      </c>
      <c r="I3" s="294">
        <v>60</v>
      </c>
      <c r="J3" s="294">
        <v>116</v>
      </c>
      <c r="K3" s="294">
        <v>4</v>
      </c>
      <c r="L3" s="294">
        <v>1</v>
      </c>
      <c r="M3" s="294">
        <v>21</v>
      </c>
      <c r="N3" s="294">
        <v>3</v>
      </c>
      <c r="O3" s="294">
        <v>22</v>
      </c>
      <c r="P3" s="294">
        <v>5</v>
      </c>
      <c r="Q3" s="294">
        <v>3</v>
      </c>
      <c r="R3" s="294">
        <v>68</v>
      </c>
      <c r="U3" s="296">
        <v>0</v>
      </c>
      <c r="V3" s="296">
        <v>4</v>
      </c>
      <c r="X3" s="294">
        <v>33</v>
      </c>
      <c r="AC3" s="294">
        <v>0</v>
      </c>
      <c r="AD3" s="294">
        <v>5</v>
      </c>
      <c r="AE3" s="294">
        <f t="shared" si="0"/>
        <v>345</v>
      </c>
    </row>
    <row r="4" spans="1:31" s="286" customFormat="1" ht="16.5">
      <c r="A4" s="287">
        <v>3</v>
      </c>
      <c r="B4" s="288">
        <v>24</v>
      </c>
      <c r="C4" s="299">
        <v>59</v>
      </c>
      <c r="D4" s="289" t="s">
        <v>533</v>
      </c>
      <c r="E4" s="311" t="s">
        <v>533</v>
      </c>
      <c r="F4" s="181">
        <v>432</v>
      </c>
      <c r="G4" s="182" t="s">
        <v>35</v>
      </c>
      <c r="H4" s="181">
        <v>623</v>
      </c>
      <c r="I4" s="294">
        <v>42</v>
      </c>
      <c r="J4" s="294">
        <v>91</v>
      </c>
      <c r="K4" s="294">
        <v>6</v>
      </c>
      <c r="L4" s="294">
        <v>7</v>
      </c>
      <c r="M4" s="294">
        <v>14</v>
      </c>
      <c r="N4" s="294">
        <v>2</v>
      </c>
      <c r="O4" s="294">
        <v>17</v>
      </c>
      <c r="P4" s="294">
        <v>3</v>
      </c>
      <c r="Q4" s="294">
        <v>1</v>
      </c>
      <c r="R4" s="294">
        <v>78</v>
      </c>
      <c r="U4" s="296">
        <v>1</v>
      </c>
      <c r="V4" s="296">
        <v>1</v>
      </c>
      <c r="X4" s="294">
        <v>26</v>
      </c>
      <c r="AC4" s="294">
        <v>0</v>
      </c>
      <c r="AD4" s="294">
        <v>9</v>
      </c>
      <c r="AE4" s="294">
        <f t="shared" si="0"/>
        <v>298</v>
      </c>
    </row>
    <row r="5" spans="1:31" s="286" customFormat="1" ht="16.5">
      <c r="A5" s="287">
        <v>4</v>
      </c>
      <c r="B5" s="288">
        <v>24</v>
      </c>
      <c r="C5" s="299">
        <v>59</v>
      </c>
      <c r="D5" s="289" t="s">
        <v>533</v>
      </c>
      <c r="E5" s="311" t="s">
        <v>533</v>
      </c>
      <c r="F5" s="181">
        <v>432</v>
      </c>
      <c r="G5" s="182" t="s">
        <v>36</v>
      </c>
      <c r="H5" s="181"/>
      <c r="I5" s="294">
        <v>2</v>
      </c>
      <c r="J5" s="294">
        <v>9</v>
      </c>
      <c r="K5" s="294">
        <v>1</v>
      </c>
      <c r="L5" s="294">
        <v>0</v>
      </c>
      <c r="M5" s="294">
        <v>1</v>
      </c>
      <c r="N5" s="294">
        <v>0</v>
      </c>
      <c r="O5" s="294">
        <v>1</v>
      </c>
      <c r="P5" s="294">
        <v>0</v>
      </c>
      <c r="Q5" s="294">
        <v>0</v>
      </c>
      <c r="R5" s="294">
        <v>7</v>
      </c>
      <c r="U5" s="296">
        <v>0</v>
      </c>
      <c r="V5" s="296">
        <v>0</v>
      </c>
      <c r="X5" s="294">
        <v>2</v>
      </c>
      <c r="AC5" s="294">
        <v>0</v>
      </c>
      <c r="AD5" s="294">
        <v>0</v>
      </c>
      <c r="AE5" s="294">
        <f t="shared" si="0"/>
        <v>23</v>
      </c>
    </row>
    <row r="6" spans="1:31" s="286" customFormat="1" ht="16.5">
      <c r="A6" s="287">
        <v>5</v>
      </c>
      <c r="B6" s="288">
        <v>24</v>
      </c>
      <c r="C6" s="299">
        <v>59</v>
      </c>
      <c r="D6" s="289" t="s">
        <v>533</v>
      </c>
      <c r="E6" s="311" t="s">
        <v>533</v>
      </c>
      <c r="F6" s="181">
        <v>433</v>
      </c>
      <c r="G6" s="182" t="s">
        <v>33</v>
      </c>
      <c r="H6" s="181">
        <v>672</v>
      </c>
      <c r="I6" s="294">
        <v>43</v>
      </c>
      <c r="J6" s="294">
        <v>116</v>
      </c>
      <c r="K6" s="294">
        <v>3</v>
      </c>
      <c r="L6" s="294">
        <v>4</v>
      </c>
      <c r="M6" s="294">
        <v>14</v>
      </c>
      <c r="N6" s="294">
        <v>1</v>
      </c>
      <c r="O6" s="294">
        <v>26</v>
      </c>
      <c r="P6" s="294">
        <v>3</v>
      </c>
      <c r="Q6" s="294">
        <v>13</v>
      </c>
      <c r="R6" s="294">
        <v>71</v>
      </c>
      <c r="U6" s="296">
        <v>2</v>
      </c>
      <c r="V6" s="296">
        <v>2</v>
      </c>
      <c r="X6" s="294">
        <v>31</v>
      </c>
      <c r="AC6" s="294">
        <v>0</v>
      </c>
      <c r="AD6" s="294">
        <v>18</v>
      </c>
      <c r="AE6" s="294">
        <f t="shared" si="0"/>
        <v>347</v>
      </c>
    </row>
    <row r="7" spans="1:31" s="286" customFormat="1" ht="16.5">
      <c r="A7" s="287">
        <v>6</v>
      </c>
      <c r="B7" s="288">
        <v>24</v>
      </c>
      <c r="C7" s="299">
        <v>59</v>
      </c>
      <c r="D7" s="289" t="s">
        <v>533</v>
      </c>
      <c r="E7" s="311" t="s">
        <v>533</v>
      </c>
      <c r="F7" s="181">
        <v>433</v>
      </c>
      <c r="G7" s="182" t="s">
        <v>34</v>
      </c>
      <c r="H7" s="181">
        <v>672</v>
      </c>
      <c r="I7" s="294">
        <v>52</v>
      </c>
      <c r="J7" s="294">
        <v>119</v>
      </c>
      <c r="K7" s="294">
        <v>6</v>
      </c>
      <c r="L7" s="294">
        <v>1</v>
      </c>
      <c r="M7" s="294">
        <v>27</v>
      </c>
      <c r="N7" s="294">
        <v>5</v>
      </c>
      <c r="O7" s="294">
        <v>14</v>
      </c>
      <c r="P7" s="294">
        <v>2</v>
      </c>
      <c r="Q7" s="294">
        <v>12</v>
      </c>
      <c r="R7" s="294">
        <v>68</v>
      </c>
      <c r="U7" s="296">
        <v>0</v>
      </c>
      <c r="V7" s="296">
        <v>1</v>
      </c>
      <c r="X7" s="294">
        <v>34</v>
      </c>
      <c r="AC7" s="294">
        <v>0</v>
      </c>
      <c r="AD7" s="294">
        <v>5</v>
      </c>
      <c r="AE7" s="294">
        <f t="shared" si="0"/>
        <v>346</v>
      </c>
    </row>
    <row r="8" spans="1:31" s="286" customFormat="1" ht="16.5">
      <c r="A8" s="287">
        <v>7</v>
      </c>
      <c r="B8" s="288">
        <v>24</v>
      </c>
      <c r="C8" s="299">
        <v>59</v>
      </c>
      <c r="D8" s="289" t="s">
        <v>533</v>
      </c>
      <c r="E8" s="311" t="s">
        <v>533</v>
      </c>
      <c r="F8" s="181">
        <v>433</v>
      </c>
      <c r="G8" s="182" t="s">
        <v>35</v>
      </c>
      <c r="H8" s="181">
        <v>671</v>
      </c>
      <c r="I8" s="294">
        <v>33</v>
      </c>
      <c r="J8" s="294">
        <v>105</v>
      </c>
      <c r="K8" s="294">
        <v>3</v>
      </c>
      <c r="L8" s="294">
        <v>6</v>
      </c>
      <c r="M8" s="294">
        <v>30</v>
      </c>
      <c r="N8" s="294">
        <v>1</v>
      </c>
      <c r="O8" s="294">
        <v>22</v>
      </c>
      <c r="P8" s="294">
        <v>7</v>
      </c>
      <c r="Q8" s="294" t="s">
        <v>534</v>
      </c>
      <c r="R8" s="294">
        <v>66</v>
      </c>
      <c r="U8" s="296">
        <v>1</v>
      </c>
      <c r="V8" s="296">
        <v>1</v>
      </c>
      <c r="X8" s="294">
        <v>55</v>
      </c>
      <c r="AC8" s="294">
        <v>1</v>
      </c>
      <c r="AD8" s="294">
        <v>16</v>
      </c>
      <c r="AE8" s="294">
        <f t="shared" si="0"/>
        <v>347</v>
      </c>
    </row>
    <row r="9" spans="1:31" s="286" customFormat="1" ht="16.5">
      <c r="A9" s="287">
        <v>8</v>
      </c>
      <c r="B9" s="288">
        <v>24</v>
      </c>
      <c r="C9" s="299">
        <v>59</v>
      </c>
      <c r="D9" s="289" t="s">
        <v>533</v>
      </c>
      <c r="E9" s="311" t="s">
        <v>533</v>
      </c>
      <c r="F9" s="181">
        <v>433</v>
      </c>
      <c r="G9" s="182" t="s">
        <v>199</v>
      </c>
      <c r="H9" s="181">
        <v>671</v>
      </c>
      <c r="I9" s="294">
        <v>47</v>
      </c>
      <c r="J9" s="294">
        <v>110</v>
      </c>
      <c r="K9" s="294">
        <v>5</v>
      </c>
      <c r="L9" s="294">
        <v>1</v>
      </c>
      <c r="M9" s="294">
        <v>21</v>
      </c>
      <c r="N9" s="294">
        <v>3</v>
      </c>
      <c r="O9" s="294">
        <v>20</v>
      </c>
      <c r="P9" s="294">
        <v>3</v>
      </c>
      <c r="Q9" s="294">
        <v>11</v>
      </c>
      <c r="R9" s="294">
        <v>73</v>
      </c>
      <c r="U9" s="296">
        <v>1</v>
      </c>
      <c r="V9" s="296">
        <v>3</v>
      </c>
      <c r="X9" s="294">
        <v>57</v>
      </c>
      <c r="AC9" s="294">
        <v>0</v>
      </c>
      <c r="AD9" s="294">
        <v>15</v>
      </c>
      <c r="AE9" s="294">
        <f t="shared" si="0"/>
        <v>370</v>
      </c>
    </row>
    <row r="10" spans="1:31" s="286" customFormat="1" ht="16.5">
      <c r="A10" s="287">
        <v>9</v>
      </c>
      <c r="B10" s="288">
        <v>24</v>
      </c>
      <c r="C10" s="299">
        <v>59</v>
      </c>
      <c r="D10" s="289" t="s">
        <v>533</v>
      </c>
      <c r="E10" s="311" t="s">
        <v>533</v>
      </c>
      <c r="F10" s="181">
        <v>433</v>
      </c>
      <c r="G10" s="182" t="s">
        <v>337</v>
      </c>
      <c r="H10" s="181">
        <v>671</v>
      </c>
      <c r="I10" s="294">
        <v>36</v>
      </c>
      <c r="J10" s="294">
        <v>81</v>
      </c>
      <c r="K10" s="294">
        <v>3</v>
      </c>
      <c r="L10" s="294">
        <v>4</v>
      </c>
      <c r="M10" s="294">
        <v>12</v>
      </c>
      <c r="N10" s="294">
        <v>4</v>
      </c>
      <c r="O10" s="294">
        <v>26</v>
      </c>
      <c r="P10" s="294">
        <v>2</v>
      </c>
      <c r="Q10" s="294">
        <v>9</v>
      </c>
      <c r="R10" s="294">
        <v>62</v>
      </c>
      <c r="U10" s="296">
        <v>2</v>
      </c>
      <c r="V10" s="296">
        <v>4</v>
      </c>
      <c r="X10" s="294">
        <v>38</v>
      </c>
      <c r="AC10" s="294">
        <v>0</v>
      </c>
      <c r="AD10" s="294">
        <v>15</v>
      </c>
      <c r="AE10" s="294">
        <f t="shared" si="0"/>
        <v>298</v>
      </c>
    </row>
    <row r="11" spans="1:31" s="286" customFormat="1" ht="16.5">
      <c r="A11" s="287">
        <v>10</v>
      </c>
      <c r="B11" s="288">
        <v>24</v>
      </c>
      <c r="C11" s="299">
        <v>59</v>
      </c>
      <c r="D11" s="289" t="s">
        <v>533</v>
      </c>
      <c r="E11" s="311" t="s">
        <v>533</v>
      </c>
      <c r="F11" s="181">
        <v>434</v>
      </c>
      <c r="G11" s="182" t="s">
        <v>33</v>
      </c>
      <c r="H11" s="181">
        <v>623</v>
      </c>
      <c r="I11" s="294">
        <v>53</v>
      </c>
      <c r="J11" s="294">
        <v>94</v>
      </c>
      <c r="K11" s="294">
        <v>4</v>
      </c>
      <c r="L11" s="294">
        <v>4</v>
      </c>
      <c r="M11" s="294">
        <v>19</v>
      </c>
      <c r="N11" s="294">
        <v>6</v>
      </c>
      <c r="O11" s="294">
        <v>22</v>
      </c>
      <c r="P11" s="294">
        <v>10</v>
      </c>
      <c r="Q11" s="294">
        <v>8</v>
      </c>
      <c r="R11" s="294">
        <v>59</v>
      </c>
      <c r="U11" s="296">
        <v>1</v>
      </c>
      <c r="V11" s="296">
        <v>0</v>
      </c>
      <c r="X11" s="294">
        <v>23</v>
      </c>
      <c r="AC11" s="294">
        <v>0</v>
      </c>
      <c r="AD11" s="294">
        <v>15</v>
      </c>
      <c r="AE11" s="294">
        <f t="shared" si="0"/>
        <v>318</v>
      </c>
    </row>
    <row r="12" spans="1:31" s="286" customFormat="1" ht="16.5">
      <c r="A12" s="287">
        <v>11</v>
      </c>
      <c r="B12" s="288">
        <v>24</v>
      </c>
      <c r="C12" s="299">
        <v>59</v>
      </c>
      <c r="D12" s="289" t="s">
        <v>533</v>
      </c>
      <c r="E12" s="311" t="s">
        <v>533</v>
      </c>
      <c r="F12" s="181">
        <v>434</v>
      </c>
      <c r="G12" s="182" t="s">
        <v>34</v>
      </c>
      <c r="H12" s="181">
        <v>623</v>
      </c>
      <c r="I12" s="294">
        <v>43</v>
      </c>
      <c r="J12" s="294">
        <v>69</v>
      </c>
      <c r="K12" s="294">
        <v>7</v>
      </c>
      <c r="L12" s="294">
        <v>4</v>
      </c>
      <c r="M12" s="294">
        <v>16</v>
      </c>
      <c r="N12" s="294">
        <v>4</v>
      </c>
      <c r="O12" s="294">
        <v>16</v>
      </c>
      <c r="P12" s="294">
        <v>5</v>
      </c>
      <c r="Q12" s="294">
        <v>3</v>
      </c>
      <c r="R12" s="294">
        <v>74</v>
      </c>
      <c r="U12" s="296">
        <v>0</v>
      </c>
      <c r="V12" s="296">
        <v>3</v>
      </c>
      <c r="X12" s="294">
        <v>39</v>
      </c>
      <c r="AC12" s="294">
        <v>0</v>
      </c>
      <c r="AD12" s="294">
        <v>14</v>
      </c>
      <c r="AE12" s="294">
        <f t="shared" si="0"/>
        <v>297</v>
      </c>
    </row>
    <row r="13" spans="1:31" s="286" customFormat="1" ht="16.5">
      <c r="A13" s="287">
        <v>12</v>
      </c>
      <c r="B13" s="288">
        <v>24</v>
      </c>
      <c r="C13" s="299">
        <v>59</v>
      </c>
      <c r="D13" s="289" t="s">
        <v>533</v>
      </c>
      <c r="E13" s="311" t="s">
        <v>533</v>
      </c>
      <c r="F13" s="181">
        <v>434</v>
      </c>
      <c r="G13" s="182" t="s">
        <v>35</v>
      </c>
      <c r="H13" s="181">
        <v>623</v>
      </c>
      <c r="I13" s="294">
        <v>71</v>
      </c>
      <c r="J13" s="294">
        <v>172</v>
      </c>
      <c r="K13" s="294">
        <v>3</v>
      </c>
      <c r="L13" s="294">
        <v>5</v>
      </c>
      <c r="M13" s="294">
        <v>18</v>
      </c>
      <c r="N13" s="294">
        <v>1</v>
      </c>
      <c r="O13" s="294">
        <v>4</v>
      </c>
      <c r="P13" s="294">
        <v>5</v>
      </c>
      <c r="Q13" s="294">
        <v>0</v>
      </c>
      <c r="R13" s="294">
        <v>34</v>
      </c>
      <c r="U13" s="296">
        <v>5</v>
      </c>
      <c r="V13" s="296">
        <v>1</v>
      </c>
      <c r="X13" s="294">
        <v>0</v>
      </c>
      <c r="AC13" s="294">
        <v>0</v>
      </c>
      <c r="AD13" s="294">
        <v>17</v>
      </c>
      <c r="AE13" s="294">
        <f t="shared" si="0"/>
        <v>336</v>
      </c>
    </row>
    <row r="14" spans="1:31" s="286" customFormat="1" ht="16.5">
      <c r="A14" s="287">
        <v>13</v>
      </c>
      <c r="B14" s="288">
        <v>24</v>
      </c>
      <c r="C14" s="299">
        <v>59</v>
      </c>
      <c r="D14" s="289" t="s">
        <v>533</v>
      </c>
      <c r="E14" s="311" t="s">
        <v>533</v>
      </c>
      <c r="F14" s="181">
        <v>435</v>
      </c>
      <c r="G14" s="182" t="s">
        <v>33</v>
      </c>
      <c r="H14" s="181">
        <v>664</v>
      </c>
      <c r="I14" s="294">
        <v>48</v>
      </c>
      <c r="J14" s="294">
        <v>97</v>
      </c>
      <c r="K14" s="294">
        <v>5</v>
      </c>
      <c r="L14" s="294">
        <v>6</v>
      </c>
      <c r="M14" s="294">
        <v>18</v>
      </c>
      <c r="N14" s="294">
        <v>5</v>
      </c>
      <c r="O14" s="294">
        <v>13</v>
      </c>
      <c r="P14" s="294">
        <v>5</v>
      </c>
      <c r="Q14" s="294">
        <v>6</v>
      </c>
      <c r="R14" s="294">
        <v>78</v>
      </c>
      <c r="U14" s="296">
        <v>1</v>
      </c>
      <c r="V14" s="296"/>
      <c r="X14" s="294">
        <v>36</v>
      </c>
      <c r="AC14" s="294">
        <v>0</v>
      </c>
      <c r="AD14" s="294">
        <v>18</v>
      </c>
      <c r="AE14" s="294">
        <f t="shared" si="0"/>
        <v>336</v>
      </c>
    </row>
    <row r="15" spans="1:31" s="286" customFormat="1" ht="16.5">
      <c r="A15" s="287">
        <v>14</v>
      </c>
      <c r="B15" s="288">
        <v>24</v>
      </c>
      <c r="C15" s="299">
        <v>59</v>
      </c>
      <c r="D15" s="289" t="s">
        <v>533</v>
      </c>
      <c r="E15" s="311" t="s">
        <v>533</v>
      </c>
      <c r="F15" s="181">
        <v>435</v>
      </c>
      <c r="G15" s="182" t="s">
        <v>34</v>
      </c>
      <c r="H15" s="181">
        <v>663</v>
      </c>
      <c r="I15" s="294">
        <v>62</v>
      </c>
      <c r="J15" s="294">
        <v>122</v>
      </c>
      <c r="K15" s="294">
        <v>4</v>
      </c>
      <c r="L15" s="294">
        <v>3</v>
      </c>
      <c r="M15" s="294">
        <v>27</v>
      </c>
      <c r="N15" s="294">
        <v>5</v>
      </c>
      <c r="O15" s="294">
        <v>7</v>
      </c>
      <c r="P15" s="294">
        <v>3</v>
      </c>
      <c r="Q15" s="294">
        <v>7</v>
      </c>
      <c r="R15" s="294">
        <v>87</v>
      </c>
      <c r="U15" s="296">
        <v>3</v>
      </c>
      <c r="V15" s="296">
        <v>1</v>
      </c>
      <c r="X15" s="294">
        <v>23</v>
      </c>
      <c r="AC15" s="294">
        <v>0</v>
      </c>
      <c r="AD15" s="294">
        <v>20</v>
      </c>
      <c r="AE15" s="294">
        <f t="shared" si="0"/>
        <v>374</v>
      </c>
    </row>
    <row r="16" spans="1:31" s="286" customFormat="1" ht="16.5">
      <c r="A16" s="287">
        <v>15</v>
      </c>
      <c r="B16" s="288">
        <v>24</v>
      </c>
      <c r="C16" s="299">
        <v>59</v>
      </c>
      <c r="D16" s="289" t="s">
        <v>533</v>
      </c>
      <c r="E16" s="311" t="s">
        <v>533</v>
      </c>
      <c r="F16" s="181">
        <v>436</v>
      </c>
      <c r="G16" s="182" t="s">
        <v>33</v>
      </c>
      <c r="H16" s="181">
        <v>678</v>
      </c>
      <c r="I16" s="294">
        <v>53</v>
      </c>
      <c r="J16" s="294">
        <v>93</v>
      </c>
      <c r="K16" s="294">
        <v>2</v>
      </c>
      <c r="L16" s="294">
        <v>1</v>
      </c>
      <c r="M16" s="294">
        <v>12</v>
      </c>
      <c r="N16" s="294">
        <v>5</v>
      </c>
      <c r="O16" s="294">
        <v>18</v>
      </c>
      <c r="P16" s="294">
        <v>3</v>
      </c>
      <c r="Q16" s="294">
        <v>6</v>
      </c>
      <c r="R16" s="294">
        <v>76</v>
      </c>
      <c r="U16" s="296">
        <v>4</v>
      </c>
      <c r="V16" s="296">
        <v>0</v>
      </c>
      <c r="X16" s="294">
        <v>20</v>
      </c>
      <c r="AC16" s="294">
        <v>0</v>
      </c>
      <c r="AD16" s="294">
        <v>19</v>
      </c>
      <c r="AE16" s="294">
        <f t="shared" si="0"/>
        <v>312</v>
      </c>
    </row>
    <row r="17" spans="1:31" s="286" customFormat="1" ht="16.5">
      <c r="A17" s="287">
        <v>16</v>
      </c>
      <c r="B17" s="288">
        <v>24</v>
      </c>
      <c r="C17" s="299">
        <v>59</v>
      </c>
      <c r="D17" s="289" t="s">
        <v>533</v>
      </c>
      <c r="E17" s="311" t="s">
        <v>533</v>
      </c>
      <c r="F17" s="181">
        <v>436</v>
      </c>
      <c r="G17" s="182" t="s">
        <v>34</v>
      </c>
      <c r="H17" s="181">
        <v>678</v>
      </c>
      <c r="I17" s="294">
        <v>52</v>
      </c>
      <c r="J17" s="294">
        <v>98</v>
      </c>
      <c r="K17" s="294">
        <v>2</v>
      </c>
      <c r="L17" s="294">
        <v>2</v>
      </c>
      <c r="M17" s="294">
        <v>21</v>
      </c>
      <c r="N17" s="294">
        <v>2</v>
      </c>
      <c r="O17" s="294">
        <v>23</v>
      </c>
      <c r="P17" s="294">
        <v>3</v>
      </c>
      <c r="Q17" s="294">
        <v>1</v>
      </c>
      <c r="R17" s="294">
        <v>78</v>
      </c>
      <c r="U17" s="296">
        <v>1</v>
      </c>
      <c r="V17" s="296">
        <v>1</v>
      </c>
      <c r="X17" s="294">
        <v>24</v>
      </c>
      <c r="AC17" s="294">
        <v>0</v>
      </c>
      <c r="AD17" s="294">
        <v>15</v>
      </c>
      <c r="AE17" s="294">
        <f t="shared" si="0"/>
        <v>323</v>
      </c>
    </row>
    <row r="18" spans="1:31" s="286" customFormat="1" ht="16.5">
      <c r="A18" s="287">
        <v>17</v>
      </c>
      <c r="B18" s="288">
        <v>24</v>
      </c>
      <c r="C18" s="299">
        <v>59</v>
      </c>
      <c r="D18" s="289" t="s">
        <v>533</v>
      </c>
      <c r="E18" s="311" t="s">
        <v>533</v>
      </c>
      <c r="F18" s="181">
        <v>437</v>
      </c>
      <c r="G18" s="182" t="s">
        <v>33</v>
      </c>
      <c r="H18" s="181">
        <v>562</v>
      </c>
      <c r="I18" s="294">
        <v>39</v>
      </c>
      <c r="J18" s="294">
        <v>101</v>
      </c>
      <c r="K18" s="294">
        <v>5</v>
      </c>
      <c r="L18" s="294">
        <v>3</v>
      </c>
      <c r="M18" s="294">
        <v>13</v>
      </c>
      <c r="N18" s="294">
        <v>0</v>
      </c>
      <c r="O18" s="294">
        <v>14</v>
      </c>
      <c r="P18" s="294">
        <v>5</v>
      </c>
      <c r="Q18" s="294">
        <v>3</v>
      </c>
      <c r="R18" s="294">
        <v>78</v>
      </c>
      <c r="U18" s="296">
        <v>0</v>
      </c>
      <c r="V18" s="296">
        <v>3</v>
      </c>
      <c r="X18" s="294">
        <v>21</v>
      </c>
      <c r="AC18" s="294">
        <v>0</v>
      </c>
      <c r="AD18" s="294">
        <v>17</v>
      </c>
      <c r="AE18" s="294">
        <f t="shared" si="0"/>
        <v>302</v>
      </c>
    </row>
    <row r="19" spans="1:31" s="286" customFormat="1" ht="16.5">
      <c r="A19" s="287">
        <v>18</v>
      </c>
      <c r="B19" s="288">
        <v>24</v>
      </c>
      <c r="C19" s="299">
        <v>59</v>
      </c>
      <c r="D19" s="289" t="s">
        <v>533</v>
      </c>
      <c r="E19" s="311" t="s">
        <v>533</v>
      </c>
      <c r="F19" s="181">
        <v>437</v>
      </c>
      <c r="G19" s="182" t="s">
        <v>34</v>
      </c>
      <c r="H19" s="181">
        <v>562</v>
      </c>
      <c r="I19" s="294">
        <v>45</v>
      </c>
      <c r="J19" s="294">
        <v>86</v>
      </c>
      <c r="K19" s="294">
        <v>7</v>
      </c>
      <c r="L19" s="294">
        <v>2</v>
      </c>
      <c r="M19" s="294">
        <v>7</v>
      </c>
      <c r="N19" s="294">
        <v>1</v>
      </c>
      <c r="O19" s="294">
        <v>11</v>
      </c>
      <c r="P19" s="294">
        <v>4</v>
      </c>
      <c r="Q19" s="294">
        <v>4</v>
      </c>
      <c r="R19" s="294">
        <v>79</v>
      </c>
      <c r="U19" s="296">
        <v>2</v>
      </c>
      <c r="V19" s="296">
        <v>1</v>
      </c>
      <c r="X19" s="294">
        <v>30</v>
      </c>
      <c r="AC19" s="294">
        <v>0</v>
      </c>
      <c r="AD19" s="294">
        <v>0</v>
      </c>
      <c r="AE19" s="294">
        <f t="shared" si="0"/>
        <v>279</v>
      </c>
    </row>
    <row r="20" spans="1:31" s="286" customFormat="1" ht="16.5">
      <c r="A20" s="287">
        <v>19</v>
      </c>
      <c r="B20" s="288">
        <v>24</v>
      </c>
      <c r="C20" s="299">
        <v>59</v>
      </c>
      <c r="D20" s="289" t="s">
        <v>533</v>
      </c>
      <c r="E20" s="311" t="s">
        <v>533</v>
      </c>
      <c r="F20" s="181">
        <v>437</v>
      </c>
      <c r="G20" s="182" t="s">
        <v>35</v>
      </c>
      <c r="H20" s="181">
        <v>561</v>
      </c>
      <c r="I20" s="294">
        <v>55</v>
      </c>
      <c r="J20" s="294">
        <v>83</v>
      </c>
      <c r="K20" s="294">
        <v>3</v>
      </c>
      <c r="L20" s="294">
        <v>2</v>
      </c>
      <c r="M20" s="294">
        <v>17</v>
      </c>
      <c r="N20" s="294">
        <v>3</v>
      </c>
      <c r="O20" s="294">
        <v>19</v>
      </c>
      <c r="P20" s="294">
        <v>6</v>
      </c>
      <c r="Q20" s="294">
        <v>1</v>
      </c>
      <c r="R20" s="294">
        <v>72</v>
      </c>
      <c r="U20" s="296">
        <v>2</v>
      </c>
      <c r="V20" s="296">
        <v>2</v>
      </c>
      <c r="X20" s="294">
        <v>29</v>
      </c>
      <c r="AC20" s="294">
        <v>0</v>
      </c>
      <c r="AD20" s="294">
        <v>12</v>
      </c>
      <c r="AE20" s="294">
        <f t="shared" si="0"/>
        <v>306</v>
      </c>
    </row>
    <row r="21" spans="1:31" s="286" customFormat="1" ht="16.5">
      <c r="A21" s="287">
        <v>20</v>
      </c>
      <c r="B21" s="288">
        <v>24</v>
      </c>
      <c r="C21" s="299">
        <v>59</v>
      </c>
      <c r="D21" s="289" t="s">
        <v>533</v>
      </c>
      <c r="E21" s="311" t="s">
        <v>533</v>
      </c>
      <c r="F21" s="181">
        <v>438</v>
      </c>
      <c r="G21" s="182" t="s">
        <v>33</v>
      </c>
      <c r="H21" s="181">
        <v>705</v>
      </c>
      <c r="I21" s="294">
        <v>52</v>
      </c>
      <c r="J21" s="294">
        <v>114</v>
      </c>
      <c r="K21" s="294">
        <v>6</v>
      </c>
      <c r="L21" s="294">
        <v>4</v>
      </c>
      <c r="M21" s="294">
        <v>11</v>
      </c>
      <c r="N21" s="294">
        <v>6</v>
      </c>
      <c r="O21" s="294">
        <v>16</v>
      </c>
      <c r="P21" s="294">
        <v>6</v>
      </c>
      <c r="Q21" s="294">
        <v>4</v>
      </c>
      <c r="R21" s="294">
        <v>110</v>
      </c>
      <c r="U21" s="296">
        <v>0</v>
      </c>
      <c r="V21" s="296">
        <v>2</v>
      </c>
      <c r="X21" s="294">
        <v>19</v>
      </c>
      <c r="AC21" s="294">
        <v>0</v>
      </c>
      <c r="AD21" s="294">
        <v>11</v>
      </c>
      <c r="AE21" s="294">
        <f t="shared" si="0"/>
        <v>361</v>
      </c>
    </row>
    <row r="22" spans="1:31" s="286" customFormat="1" ht="16.5">
      <c r="A22" s="287">
        <v>21</v>
      </c>
      <c r="B22" s="288">
        <v>24</v>
      </c>
      <c r="C22" s="299">
        <v>59</v>
      </c>
      <c r="D22" s="289" t="s">
        <v>533</v>
      </c>
      <c r="E22" s="311" t="s">
        <v>533</v>
      </c>
      <c r="F22" s="181">
        <v>438</v>
      </c>
      <c r="G22" s="182" t="s">
        <v>34</v>
      </c>
      <c r="H22" s="181">
        <v>705</v>
      </c>
      <c r="I22" s="294">
        <v>63</v>
      </c>
      <c r="J22" s="294">
        <v>91</v>
      </c>
      <c r="K22" s="294">
        <v>6</v>
      </c>
      <c r="L22" s="294">
        <v>2</v>
      </c>
      <c r="M22" s="294">
        <v>9</v>
      </c>
      <c r="N22" s="294">
        <v>3</v>
      </c>
      <c r="O22" s="294">
        <v>15</v>
      </c>
      <c r="P22" s="294">
        <v>14</v>
      </c>
      <c r="Q22" s="294">
        <v>7</v>
      </c>
      <c r="R22" s="294">
        <v>104</v>
      </c>
      <c r="U22" s="296">
        <v>2</v>
      </c>
      <c r="V22" s="296">
        <v>0</v>
      </c>
      <c r="X22" s="294">
        <v>21</v>
      </c>
      <c r="AC22" s="294">
        <v>0</v>
      </c>
      <c r="AD22" s="294">
        <v>14</v>
      </c>
      <c r="AE22" s="294">
        <f t="shared" si="0"/>
        <v>351</v>
      </c>
    </row>
    <row r="23" spans="1:31" s="286" customFormat="1" ht="16.5">
      <c r="A23" s="287">
        <v>22</v>
      </c>
      <c r="B23" s="288">
        <v>24</v>
      </c>
      <c r="C23" s="299">
        <v>59</v>
      </c>
      <c r="D23" s="289" t="s">
        <v>533</v>
      </c>
      <c r="E23" s="311" t="s">
        <v>533</v>
      </c>
      <c r="F23" s="181">
        <v>438</v>
      </c>
      <c r="G23" s="182" t="s">
        <v>35</v>
      </c>
      <c r="H23" s="181">
        <v>704</v>
      </c>
      <c r="I23" s="294">
        <v>72</v>
      </c>
      <c r="J23" s="294">
        <v>94</v>
      </c>
      <c r="K23" s="294">
        <v>5</v>
      </c>
      <c r="L23" s="294">
        <v>1</v>
      </c>
      <c r="M23" s="294">
        <v>11</v>
      </c>
      <c r="N23" s="294">
        <v>1</v>
      </c>
      <c r="O23" s="294">
        <v>14</v>
      </c>
      <c r="P23" s="294">
        <v>4</v>
      </c>
      <c r="Q23" s="294">
        <v>4</v>
      </c>
      <c r="R23" s="294">
        <v>99</v>
      </c>
      <c r="U23" s="296">
        <v>5</v>
      </c>
      <c r="V23" s="296">
        <v>3</v>
      </c>
      <c r="X23" s="294">
        <v>13</v>
      </c>
      <c r="AC23" s="294">
        <v>0</v>
      </c>
      <c r="AD23" s="294">
        <v>19</v>
      </c>
      <c r="AE23" s="294">
        <f t="shared" si="0"/>
        <v>345</v>
      </c>
    </row>
    <row r="24" spans="1:31" s="286" customFormat="1" ht="16.5">
      <c r="A24" s="287">
        <v>23</v>
      </c>
      <c r="B24" s="288">
        <v>24</v>
      </c>
      <c r="C24" s="299">
        <v>59</v>
      </c>
      <c r="D24" s="289" t="s">
        <v>533</v>
      </c>
      <c r="E24" s="311" t="s">
        <v>533</v>
      </c>
      <c r="F24" s="181">
        <v>438</v>
      </c>
      <c r="G24" s="182" t="s">
        <v>199</v>
      </c>
      <c r="H24" s="181">
        <v>704</v>
      </c>
      <c r="I24" s="294">
        <v>75</v>
      </c>
      <c r="J24" s="294">
        <v>94</v>
      </c>
      <c r="K24" s="294">
        <v>7</v>
      </c>
      <c r="L24" s="294">
        <v>3</v>
      </c>
      <c r="M24" s="294">
        <v>5</v>
      </c>
      <c r="N24" s="294">
        <v>1</v>
      </c>
      <c r="O24" s="294">
        <v>10</v>
      </c>
      <c r="P24" s="294">
        <v>1</v>
      </c>
      <c r="Q24" s="294">
        <v>3</v>
      </c>
      <c r="R24" s="294">
        <v>116</v>
      </c>
      <c r="U24" s="296">
        <v>1</v>
      </c>
      <c r="V24" s="296">
        <v>3</v>
      </c>
      <c r="X24" s="294">
        <v>25</v>
      </c>
      <c r="AC24" s="294">
        <v>1</v>
      </c>
      <c r="AD24" s="294">
        <v>10</v>
      </c>
      <c r="AE24" s="294">
        <f t="shared" si="0"/>
        <v>355</v>
      </c>
    </row>
    <row r="25" spans="1:31" s="286" customFormat="1" ht="16.5">
      <c r="A25" s="287">
        <v>24</v>
      </c>
      <c r="B25" s="288">
        <v>24</v>
      </c>
      <c r="C25" s="299">
        <v>59</v>
      </c>
      <c r="D25" s="289" t="s">
        <v>533</v>
      </c>
      <c r="E25" s="311" t="s">
        <v>533</v>
      </c>
      <c r="F25" s="181">
        <v>439</v>
      </c>
      <c r="G25" s="182" t="s">
        <v>33</v>
      </c>
      <c r="H25" s="181">
        <v>684</v>
      </c>
      <c r="I25" s="294">
        <v>51</v>
      </c>
      <c r="J25" s="294">
        <v>101</v>
      </c>
      <c r="K25" s="294">
        <v>10</v>
      </c>
      <c r="L25" s="294">
        <v>3</v>
      </c>
      <c r="M25" s="294">
        <v>20</v>
      </c>
      <c r="N25" s="294">
        <v>4</v>
      </c>
      <c r="O25" s="294">
        <v>30</v>
      </c>
      <c r="P25" s="294">
        <v>6</v>
      </c>
      <c r="Q25" s="294">
        <v>3</v>
      </c>
      <c r="R25" s="294">
        <v>85</v>
      </c>
      <c r="U25" s="296">
        <v>3</v>
      </c>
      <c r="V25" s="296">
        <v>0</v>
      </c>
      <c r="X25" s="294">
        <v>57</v>
      </c>
      <c r="AC25" s="294">
        <v>2</v>
      </c>
      <c r="AD25" s="294">
        <v>6</v>
      </c>
      <c r="AE25" s="294">
        <f t="shared" si="0"/>
        <v>381</v>
      </c>
    </row>
    <row r="26" spans="1:31" s="286" customFormat="1" ht="16.5">
      <c r="A26" s="287">
        <v>25</v>
      </c>
      <c r="B26" s="288">
        <v>24</v>
      </c>
      <c r="C26" s="299">
        <v>59</v>
      </c>
      <c r="D26" s="289" t="s">
        <v>533</v>
      </c>
      <c r="E26" s="311" t="s">
        <v>533</v>
      </c>
      <c r="F26" s="181">
        <v>439</v>
      </c>
      <c r="G26" s="182" t="s">
        <v>34</v>
      </c>
      <c r="H26" s="181">
        <v>683</v>
      </c>
      <c r="I26" s="294">
        <v>66</v>
      </c>
      <c r="J26" s="294">
        <v>95</v>
      </c>
      <c r="K26" s="294">
        <v>12</v>
      </c>
      <c r="L26" s="294">
        <v>4</v>
      </c>
      <c r="M26" s="294">
        <v>15</v>
      </c>
      <c r="N26" s="294">
        <v>2</v>
      </c>
      <c r="O26" s="294">
        <v>28</v>
      </c>
      <c r="P26" s="294">
        <v>2</v>
      </c>
      <c r="Q26" s="294">
        <v>9</v>
      </c>
      <c r="R26" s="294">
        <v>90</v>
      </c>
      <c r="U26" s="296">
        <v>2</v>
      </c>
      <c r="V26" s="296">
        <v>2</v>
      </c>
      <c r="X26" s="294">
        <v>38</v>
      </c>
      <c r="AC26" s="294">
        <v>3</v>
      </c>
      <c r="AD26" s="294">
        <v>12</v>
      </c>
      <c r="AE26" s="294">
        <f t="shared" si="0"/>
        <v>380</v>
      </c>
    </row>
    <row r="27" spans="1:31" s="286" customFormat="1" ht="16.5">
      <c r="A27" s="287">
        <v>26</v>
      </c>
      <c r="B27" s="288">
        <v>24</v>
      </c>
      <c r="C27" s="299">
        <v>59</v>
      </c>
      <c r="D27" s="289" t="s">
        <v>533</v>
      </c>
      <c r="E27" s="311" t="s">
        <v>533</v>
      </c>
      <c r="F27" s="181">
        <v>440</v>
      </c>
      <c r="G27" s="182" t="s">
        <v>33</v>
      </c>
      <c r="H27" s="181">
        <v>717</v>
      </c>
      <c r="I27" s="294">
        <v>59</v>
      </c>
      <c r="J27" s="294">
        <v>108</v>
      </c>
      <c r="K27" s="294">
        <v>5</v>
      </c>
      <c r="L27" s="294">
        <v>2</v>
      </c>
      <c r="M27" s="294">
        <v>10</v>
      </c>
      <c r="N27" s="294"/>
      <c r="O27" s="294">
        <v>8</v>
      </c>
      <c r="P27" s="294">
        <v>2</v>
      </c>
      <c r="Q27" s="294">
        <v>1</v>
      </c>
      <c r="R27" s="294">
        <v>75</v>
      </c>
      <c r="U27" s="296">
        <v>2</v>
      </c>
      <c r="V27" s="296">
        <v>1</v>
      </c>
      <c r="X27" s="294">
        <v>19</v>
      </c>
      <c r="AC27" s="294">
        <v>0</v>
      </c>
      <c r="AD27" s="294">
        <v>5</v>
      </c>
      <c r="AE27" s="294">
        <f t="shared" si="0"/>
        <v>297</v>
      </c>
    </row>
    <row r="28" spans="1:31" s="286" customFormat="1" ht="16.5">
      <c r="A28" s="287">
        <v>27</v>
      </c>
      <c r="B28" s="288">
        <v>24</v>
      </c>
      <c r="C28" s="299">
        <v>59</v>
      </c>
      <c r="D28" s="289" t="s">
        <v>533</v>
      </c>
      <c r="E28" s="311" t="s">
        <v>533</v>
      </c>
      <c r="F28" s="181">
        <v>440</v>
      </c>
      <c r="G28" s="182" t="s">
        <v>34</v>
      </c>
      <c r="H28" s="181">
        <v>717</v>
      </c>
      <c r="I28" s="294">
        <v>65</v>
      </c>
      <c r="J28" s="294">
        <v>117</v>
      </c>
      <c r="K28" s="294">
        <v>3</v>
      </c>
      <c r="L28" s="294">
        <v>2</v>
      </c>
      <c r="M28" s="294">
        <v>22</v>
      </c>
      <c r="N28" s="294">
        <v>4</v>
      </c>
      <c r="O28" s="294">
        <v>8</v>
      </c>
      <c r="P28" s="294">
        <v>2</v>
      </c>
      <c r="Q28" s="294">
        <v>4</v>
      </c>
      <c r="R28" s="294">
        <v>76</v>
      </c>
      <c r="U28" s="296">
        <v>0</v>
      </c>
      <c r="V28" s="296">
        <v>0</v>
      </c>
      <c r="X28" s="294">
        <v>23</v>
      </c>
      <c r="AC28" s="294">
        <v>0</v>
      </c>
      <c r="AD28" s="294">
        <v>9</v>
      </c>
      <c r="AE28" s="294">
        <f t="shared" si="0"/>
        <v>335</v>
      </c>
    </row>
    <row r="29" spans="1:31" s="286" customFormat="1" ht="16.5">
      <c r="A29" s="287">
        <v>28</v>
      </c>
      <c r="B29" s="288">
        <v>24</v>
      </c>
      <c r="C29" s="299">
        <v>59</v>
      </c>
      <c r="D29" s="289" t="s">
        <v>533</v>
      </c>
      <c r="E29" s="311" t="s">
        <v>533</v>
      </c>
      <c r="F29" s="181">
        <v>440</v>
      </c>
      <c r="G29" s="182" t="s">
        <v>35</v>
      </c>
      <c r="H29" s="181">
        <v>716</v>
      </c>
      <c r="I29" s="294">
        <v>70</v>
      </c>
      <c r="J29" s="294">
        <v>96</v>
      </c>
      <c r="K29" s="294">
        <v>7</v>
      </c>
      <c r="L29" s="294">
        <v>2</v>
      </c>
      <c r="M29" s="294">
        <v>15</v>
      </c>
      <c r="N29" s="294">
        <v>1</v>
      </c>
      <c r="O29" s="294">
        <v>17</v>
      </c>
      <c r="P29" s="294">
        <v>5</v>
      </c>
      <c r="Q29" s="294">
        <v>3</v>
      </c>
      <c r="R29" s="294">
        <v>70</v>
      </c>
      <c r="U29" s="296">
        <v>0</v>
      </c>
      <c r="V29" s="296">
        <v>1</v>
      </c>
      <c r="X29" s="294">
        <v>29</v>
      </c>
      <c r="AC29" s="294">
        <v>0</v>
      </c>
      <c r="AD29" s="294">
        <v>24</v>
      </c>
      <c r="AE29" s="294">
        <f t="shared" si="0"/>
        <v>340</v>
      </c>
    </row>
    <row r="30" spans="1:31" s="286" customFormat="1" ht="16.5">
      <c r="A30" s="287">
        <v>29</v>
      </c>
      <c r="B30" s="288">
        <v>24</v>
      </c>
      <c r="C30" s="299">
        <v>59</v>
      </c>
      <c r="D30" s="289" t="s">
        <v>533</v>
      </c>
      <c r="E30" s="311" t="s">
        <v>533</v>
      </c>
      <c r="F30" s="181">
        <v>440</v>
      </c>
      <c r="G30" s="182" t="s">
        <v>36</v>
      </c>
      <c r="H30" s="181"/>
      <c r="I30" s="294">
        <v>5</v>
      </c>
      <c r="J30" s="294">
        <v>16</v>
      </c>
      <c r="K30" s="294">
        <v>3</v>
      </c>
      <c r="L30" s="294">
        <v>0</v>
      </c>
      <c r="M30" s="294">
        <v>5</v>
      </c>
      <c r="N30" s="294">
        <v>0</v>
      </c>
      <c r="O30" s="294">
        <v>2</v>
      </c>
      <c r="P30" s="294">
        <v>0</v>
      </c>
      <c r="Q30" s="294">
        <v>0</v>
      </c>
      <c r="R30" s="294">
        <v>17</v>
      </c>
      <c r="U30" s="296">
        <v>0</v>
      </c>
      <c r="V30" s="296">
        <v>0</v>
      </c>
      <c r="X30" s="294">
        <v>1</v>
      </c>
      <c r="AC30" s="294">
        <v>0</v>
      </c>
      <c r="AD30" s="294">
        <v>1</v>
      </c>
      <c r="AE30" s="294">
        <f t="shared" si="0"/>
        <v>50</v>
      </c>
    </row>
    <row r="31" spans="1:31" s="286" customFormat="1" ht="16.5">
      <c r="A31" s="287">
        <v>30</v>
      </c>
      <c r="B31" s="288">
        <v>24</v>
      </c>
      <c r="C31" s="299">
        <v>59</v>
      </c>
      <c r="D31" s="289" t="s">
        <v>533</v>
      </c>
      <c r="E31" s="311" t="s">
        <v>533</v>
      </c>
      <c r="F31" s="181">
        <v>441</v>
      </c>
      <c r="G31" s="182" t="s">
        <v>33</v>
      </c>
      <c r="H31" s="181">
        <v>749</v>
      </c>
      <c r="I31" s="294">
        <v>59</v>
      </c>
      <c r="J31" s="294">
        <v>115</v>
      </c>
      <c r="K31" s="294">
        <v>6</v>
      </c>
      <c r="L31" s="294">
        <v>3</v>
      </c>
      <c r="M31" s="294">
        <v>7</v>
      </c>
      <c r="N31" s="294">
        <v>4</v>
      </c>
      <c r="O31" s="294">
        <v>15</v>
      </c>
      <c r="P31" s="294">
        <v>6</v>
      </c>
      <c r="Q31" s="294">
        <v>11</v>
      </c>
      <c r="R31" s="294">
        <v>130</v>
      </c>
      <c r="U31" s="296">
        <v>1</v>
      </c>
      <c r="V31" s="296">
        <v>1</v>
      </c>
      <c r="X31" s="294">
        <v>33</v>
      </c>
      <c r="AC31" s="294">
        <v>0</v>
      </c>
      <c r="AD31" s="294">
        <v>12</v>
      </c>
      <c r="AE31" s="294">
        <f t="shared" si="0"/>
        <v>403</v>
      </c>
    </row>
    <row r="32" spans="1:31" s="286" customFormat="1" ht="16.5">
      <c r="A32" s="287">
        <v>31</v>
      </c>
      <c r="B32" s="288">
        <v>24</v>
      </c>
      <c r="C32" s="299">
        <v>59</v>
      </c>
      <c r="D32" s="289" t="s">
        <v>533</v>
      </c>
      <c r="E32" s="311" t="s">
        <v>533</v>
      </c>
      <c r="F32" s="181">
        <v>441</v>
      </c>
      <c r="G32" s="182" t="s">
        <v>34</v>
      </c>
      <c r="H32" s="181">
        <v>748</v>
      </c>
      <c r="I32" s="294">
        <v>78</v>
      </c>
      <c r="J32" s="294">
        <v>113</v>
      </c>
      <c r="K32" s="294">
        <v>9</v>
      </c>
      <c r="L32" s="294">
        <v>3</v>
      </c>
      <c r="M32" s="294">
        <v>10</v>
      </c>
      <c r="N32" s="294">
        <v>2</v>
      </c>
      <c r="O32" s="294">
        <v>17</v>
      </c>
      <c r="P32" s="294">
        <v>6</v>
      </c>
      <c r="Q32" s="294">
        <v>9</v>
      </c>
      <c r="R32" s="294">
        <v>127</v>
      </c>
      <c r="U32" s="296">
        <v>1</v>
      </c>
      <c r="V32" s="296">
        <v>0</v>
      </c>
      <c r="X32" s="294">
        <v>25</v>
      </c>
      <c r="AC32" s="294">
        <v>0</v>
      </c>
      <c r="AD32" s="294">
        <v>8</v>
      </c>
      <c r="AE32" s="294">
        <f t="shared" si="0"/>
        <v>408</v>
      </c>
    </row>
    <row r="33" spans="1:31" s="286" customFormat="1" ht="16.5">
      <c r="A33" s="287">
        <v>32</v>
      </c>
      <c r="B33" s="288">
        <v>24</v>
      </c>
      <c r="C33" s="299">
        <v>59</v>
      </c>
      <c r="D33" s="289" t="s">
        <v>533</v>
      </c>
      <c r="E33" s="311" t="s">
        <v>533</v>
      </c>
      <c r="F33" s="181">
        <v>441</v>
      </c>
      <c r="G33" s="182" t="s">
        <v>35</v>
      </c>
      <c r="H33" s="181">
        <v>748</v>
      </c>
      <c r="I33" s="294">
        <v>47</v>
      </c>
      <c r="J33" s="294">
        <v>117</v>
      </c>
      <c r="K33" s="294">
        <v>6</v>
      </c>
      <c r="L33" s="294">
        <v>0</v>
      </c>
      <c r="M33" s="294">
        <v>7</v>
      </c>
      <c r="N33" s="294">
        <v>3</v>
      </c>
      <c r="O33" s="294">
        <v>11</v>
      </c>
      <c r="P33" s="294">
        <v>9</v>
      </c>
      <c r="Q33" s="294">
        <v>5</v>
      </c>
      <c r="R33" s="294">
        <v>124</v>
      </c>
      <c r="U33" s="296">
        <v>3</v>
      </c>
      <c r="V33" s="296">
        <v>2</v>
      </c>
      <c r="X33" s="294">
        <v>16</v>
      </c>
      <c r="AC33" s="294">
        <v>0</v>
      </c>
      <c r="AD33" s="294">
        <v>16</v>
      </c>
      <c r="AE33" s="294">
        <f t="shared" si="0"/>
        <v>366</v>
      </c>
    </row>
    <row r="34" spans="1:31" s="286" customFormat="1" ht="16.5">
      <c r="A34" s="287">
        <v>33</v>
      </c>
      <c r="B34" s="288">
        <v>24</v>
      </c>
      <c r="C34" s="299">
        <v>59</v>
      </c>
      <c r="D34" s="289" t="s">
        <v>533</v>
      </c>
      <c r="E34" s="311" t="s">
        <v>533</v>
      </c>
      <c r="F34" s="181">
        <v>441</v>
      </c>
      <c r="G34" s="182" t="s">
        <v>199</v>
      </c>
      <c r="H34" s="181">
        <v>748</v>
      </c>
      <c r="I34" s="294">
        <v>97</v>
      </c>
      <c r="J34" s="294">
        <v>119</v>
      </c>
      <c r="K34" s="294">
        <v>8</v>
      </c>
      <c r="L34" s="294">
        <v>3</v>
      </c>
      <c r="M34" s="294">
        <v>7</v>
      </c>
      <c r="N34" s="294">
        <v>1</v>
      </c>
      <c r="O34" s="294">
        <v>10</v>
      </c>
      <c r="P34" s="294">
        <v>6</v>
      </c>
      <c r="Q34" s="294">
        <v>14</v>
      </c>
      <c r="R34" s="294">
        <v>104</v>
      </c>
      <c r="U34" s="296">
        <v>0</v>
      </c>
      <c r="V34" s="296">
        <v>2</v>
      </c>
      <c r="X34" s="294">
        <v>18</v>
      </c>
      <c r="AC34" s="294">
        <v>0</v>
      </c>
      <c r="AD34" s="294">
        <v>21</v>
      </c>
      <c r="AE34" s="294">
        <f t="shared" ref="AE34:AE55" si="1">SUM(I34:AD34)</f>
        <v>410</v>
      </c>
    </row>
    <row r="35" spans="1:31" s="286" customFormat="1" ht="16.5">
      <c r="A35" s="287">
        <v>34</v>
      </c>
      <c r="B35" s="288">
        <v>24</v>
      </c>
      <c r="C35" s="299">
        <v>59</v>
      </c>
      <c r="D35" s="289" t="s">
        <v>533</v>
      </c>
      <c r="E35" s="312" t="s">
        <v>535</v>
      </c>
      <c r="F35" s="181">
        <v>442</v>
      </c>
      <c r="G35" s="182" t="s">
        <v>33</v>
      </c>
      <c r="H35" s="181">
        <v>609</v>
      </c>
      <c r="I35" s="294">
        <v>30</v>
      </c>
      <c r="J35" s="294">
        <v>87</v>
      </c>
      <c r="K35" s="294">
        <v>6</v>
      </c>
      <c r="L35" s="294">
        <v>26</v>
      </c>
      <c r="M35" s="294">
        <v>3</v>
      </c>
      <c r="N35" s="294">
        <v>1</v>
      </c>
      <c r="O35" s="294">
        <v>35</v>
      </c>
      <c r="P35" s="294">
        <v>5</v>
      </c>
      <c r="Q35" s="294">
        <v>4</v>
      </c>
      <c r="R35" s="294">
        <v>123</v>
      </c>
      <c r="U35" s="296">
        <v>2</v>
      </c>
      <c r="V35" s="296">
        <v>3</v>
      </c>
      <c r="X35" s="294">
        <v>2</v>
      </c>
      <c r="AC35" s="294">
        <v>0</v>
      </c>
      <c r="AD35" s="294">
        <v>21</v>
      </c>
      <c r="AE35" s="294">
        <f t="shared" si="1"/>
        <v>348</v>
      </c>
    </row>
    <row r="36" spans="1:31" s="286" customFormat="1" ht="16.5">
      <c r="A36" s="287">
        <v>35</v>
      </c>
      <c r="B36" s="288">
        <v>24</v>
      </c>
      <c r="C36" s="299">
        <v>59</v>
      </c>
      <c r="D36" s="289" t="s">
        <v>533</v>
      </c>
      <c r="E36" s="312" t="s">
        <v>536</v>
      </c>
      <c r="F36" s="181">
        <v>442</v>
      </c>
      <c r="G36" s="182" t="s">
        <v>81</v>
      </c>
      <c r="H36" s="181">
        <v>630</v>
      </c>
      <c r="I36" s="294">
        <v>47</v>
      </c>
      <c r="J36" s="294">
        <v>156</v>
      </c>
      <c r="K36" s="294">
        <v>4</v>
      </c>
      <c r="L36" s="294">
        <v>12</v>
      </c>
      <c r="M36" s="294">
        <v>5</v>
      </c>
      <c r="N36" s="294">
        <v>2</v>
      </c>
      <c r="O36" s="294">
        <v>79</v>
      </c>
      <c r="P36" s="294">
        <v>7</v>
      </c>
      <c r="Q36" s="294">
        <v>4</v>
      </c>
      <c r="R36" s="294">
        <v>51</v>
      </c>
      <c r="U36" s="296">
        <v>2</v>
      </c>
      <c r="V36" s="296">
        <v>3</v>
      </c>
      <c r="X36" s="294">
        <v>0</v>
      </c>
      <c r="AC36" s="294">
        <v>0</v>
      </c>
      <c r="AD36" s="294">
        <v>16</v>
      </c>
      <c r="AE36" s="294">
        <f t="shared" si="1"/>
        <v>388</v>
      </c>
    </row>
    <row r="37" spans="1:31" s="348" customFormat="1" ht="60">
      <c r="A37" s="372">
        <v>36</v>
      </c>
      <c r="B37" s="40">
        <v>24</v>
      </c>
      <c r="C37" s="373">
        <v>59</v>
      </c>
      <c r="D37" s="277" t="s">
        <v>533</v>
      </c>
      <c r="E37" s="312" t="s">
        <v>536</v>
      </c>
      <c r="F37" s="374">
        <v>442</v>
      </c>
      <c r="G37" s="375" t="s">
        <v>379</v>
      </c>
      <c r="H37" s="374">
        <v>630</v>
      </c>
      <c r="I37" s="350">
        <v>57</v>
      </c>
      <c r="J37" s="350">
        <v>148</v>
      </c>
      <c r="K37" s="350">
        <v>4</v>
      </c>
      <c r="L37" s="350">
        <v>14</v>
      </c>
      <c r="M37" s="350">
        <v>3</v>
      </c>
      <c r="N37" s="350">
        <v>3</v>
      </c>
      <c r="O37" s="350">
        <v>80</v>
      </c>
      <c r="P37" s="350">
        <v>7</v>
      </c>
      <c r="Q37" s="350">
        <v>2</v>
      </c>
      <c r="R37" s="350">
        <v>49</v>
      </c>
      <c r="U37" s="349">
        <v>4</v>
      </c>
      <c r="V37" s="349">
        <v>6</v>
      </c>
      <c r="X37" s="350">
        <v>1</v>
      </c>
      <c r="AC37" s="350">
        <v>0</v>
      </c>
      <c r="AD37" s="350">
        <v>19</v>
      </c>
      <c r="AE37" s="350">
        <f t="shared" si="1"/>
        <v>397</v>
      </c>
    </row>
    <row r="38" spans="1:31" s="286" customFormat="1" ht="16.5">
      <c r="A38" s="287">
        <v>37</v>
      </c>
      <c r="B38" s="288">
        <v>24</v>
      </c>
      <c r="C38" s="299">
        <v>59</v>
      </c>
      <c r="D38" s="289" t="s">
        <v>533</v>
      </c>
      <c r="E38" s="312" t="s">
        <v>537</v>
      </c>
      <c r="F38" s="181">
        <v>443</v>
      </c>
      <c r="G38" s="182" t="s">
        <v>33</v>
      </c>
      <c r="H38" s="181">
        <v>479</v>
      </c>
      <c r="I38" s="294">
        <v>18</v>
      </c>
      <c r="J38" s="294">
        <v>41</v>
      </c>
      <c r="K38" s="294">
        <v>7</v>
      </c>
      <c r="L38" s="294">
        <v>2</v>
      </c>
      <c r="M38" s="294">
        <v>9</v>
      </c>
      <c r="N38" s="294">
        <v>1</v>
      </c>
      <c r="O38" s="294">
        <v>28</v>
      </c>
      <c r="P38" s="294">
        <v>5</v>
      </c>
      <c r="Q38" s="294">
        <v>9</v>
      </c>
      <c r="R38" s="294">
        <v>134</v>
      </c>
      <c r="U38" s="296">
        <v>0</v>
      </c>
      <c r="V38" s="296">
        <v>0</v>
      </c>
      <c r="X38" s="294">
        <v>2</v>
      </c>
      <c r="AC38" s="294">
        <v>0</v>
      </c>
      <c r="AD38" s="294">
        <v>11</v>
      </c>
      <c r="AE38" s="294">
        <f t="shared" si="1"/>
        <v>267</v>
      </c>
    </row>
    <row r="39" spans="1:31" s="286" customFormat="1" ht="16.5">
      <c r="A39" s="287">
        <v>38</v>
      </c>
      <c r="B39" s="288">
        <v>24</v>
      </c>
      <c r="C39" s="299">
        <v>59</v>
      </c>
      <c r="D39" s="289" t="s">
        <v>533</v>
      </c>
      <c r="E39" s="312" t="s">
        <v>538</v>
      </c>
      <c r="F39" s="181">
        <v>444</v>
      </c>
      <c r="G39" s="182" t="s">
        <v>33</v>
      </c>
      <c r="H39" s="181">
        <v>563</v>
      </c>
      <c r="I39" s="294">
        <v>27</v>
      </c>
      <c r="J39" s="294">
        <v>132</v>
      </c>
      <c r="K39" s="294">
        <v>2</v>
      </c>
      <c r="L39" s="294">
        <v>7</v>
      </c>
      <c r="M39" s="294">
        <v>16</v>
      </c>
      <c r="N39" s="294">
        <v>1</v>
      </c>
      <c r="O39" s="294">
        <v>32</v>
      </c>
      <c r="P39" s="294">
        <v>5</v>
      </c>
      <c r="Q39" s="294">
        <v>3</v>
      </c>
      <c r="R39" s="294">
        <v>16</v>
      </c>
      <c r="U39" s="296">
        <v>2</v>
      </c>
      <c r="V39" s="296">
        <v>3</v>
      </c>
      <c r="X39" s="294">
        <v>2</v>
      </c>
      <c r="AC39" s="294">
        <v>0</v>
      </c>
      <c r="AD39" s="294">
        <v>9</v>
      </c>
      <c r="AE39" s="294">
        <f t="shared" si="1"/>
        <v>257</v>
      </c>
    </row>
    <row r="40" spans="1:31" s="286" customFormat="1" ht="16.5">
      <c r="A40" s="287">
        <v>39</v>
      </c>
      <c r="B40" s="288">
        <v>24</v>
      </c>
      <c r="C40" s="299">
        <v>59</v>
      </c>
      <c r="D40" s="289" t="s">
        <v>533</v>
      </c>
      <c r="E40" s="312" t="s">
        <v>538</v>
      </c>
      <c r="F40" s="181">
        <v>444</v>
      </c>
      <c r="G40" s="182" t="s">
        <v>34</v>
      </c>
      <c r="H40" s="181">
        <v>562</v>
      </c>
      <c r="I40" s="294">
        <v>27</v>
      </c>
      <c r="J40" s="294">
        <v>112</v>
      </c>
      <c r="K40" s="294">
        <v>2</v>
      </c>
      <c r="L40" s="294">
        <v>11</v>
      </c>
      <c r="M40" s="294">
        <v>36</v>
      </c>
      <c r="N40" s="294">
        <v>1</v>
      </c>
      <c r="O40" s="294">
        <v>38</v>
      </c>
      <c r="P40" s="294">
        <v>2</v>
      </c>
      <c r="Q40" s="294">
        <v>2</v>
      </c>
      <c r="R40" s="294">
        <v>23</v>
      </c>
      <c r="U40" s="296">
        <v>0</v>
      </c>
      <c r="V40" s="296">
        <v>4</v>
      </c>
      <c r="X40" s="294">
        <v>4</v>
      </c>
      <c r="AC40" s="294">
        <v>0</v>
      </c>
      <c r="AD40" s="294">
        <v>20</v>
      </c>
      <c r="AE40" s="294">
        <f t="shared" si="1"/>
        <v>282</v>
      </c>
    </row>
    <row r="41" spans="1:31" s="286" customFormat="1" ht="16.5">
      <c r="A41" s="287">
        <v>40</v>
      </c>
      <c r="B41" s="288">
        <v>24</v>
      </c>
      <c r="C41" s="299">
        <v>59</v>
      </c>
      <c r="D41" s="289" t="s">
        <v>533</v>
      </c>
      <c r="E41" s="312" t="s">
        <v>539</v>
      </c>
      <c r="F41" s="181">
        <v>445</v>
      </c>
      <c r="G41" s="182" t="s">
        <v>33</v>
      </c>
      <c r="H41" s="181">
        <v>642</v>
      </c>
      <c r="I41" s="294">
        <v>71</v>
      </c>
      <c r="J41" s="294">
        <v>172</v>
      </c>
      <c r="K41" s="294">
        <v>3</v>
      </c>
      <c r="L41" s="294">
        <v>5</v>
      </c>
      <c r="M41" s="294">
        <v>18</v>
      </c>
      <c r="N41" s="294">
        <v>1</v>
      </c>
      <c r="O41" s="294">
        <v>4</v>
      </c>
      <c r="P41" s="294">
        <v>5</v>
      </c>
      <c r="Q41" s="294">
        <v>0</v>
      </c>
      <c r="R41" s="294">
        <v>34</v>
      </c>
      <c r="U41" s="296">
        <v>5</v>
      </c>
      <c r="V41" s="296">
        <v>1</v>
      </c>
      <c r="X41" s="294">
        <v>0</v>
      </c>
      <c r="AC41" s="294">
        <v>0</v>
      </c>
      <c r="AD41" s="294">
        <v>16</v>
      </c>
      <c r="AE41" s="294">
        <f t="shared" si="1"/>
        <v>335</v>
      </c>
    </row>
    <row r="42" spans="1:31" s="286" customFormat="1" ht="16.5">
      <c r="A42" s="287">
        <v>41</v>
      </c>
      <c r="B42" s="288">
        <v>24</v>
      </c>
      <c r="C42" s="299">
        <v>59</v>
      </c>
      <c r="D42" s="289" t="s">
        <v>533</v>
      </c>
      <c r="E42" s="312" t="s">
        <v>539</v>
      </c>
      <c r="F42" s="181">
        <v>445</v>
      </c>
      <c r="G42" s="182" t="s">
        <v>34</v>
      </c>
      <c r="H42" s="181">
        <v>641</v>
      </c>
      <c r="I42" s="294">
        <v>76</v>
      </c>
      <c r="J42" s="294">
        <v>169</v>
      </c>
      <c r="K42" s="294">
        <v>4</v>
      </c>
      <c r="L42" s="294">
        <v>3</v>
      </c>
      <c r="M42" s="294">
        <v>27</v>
      </c>
      <c r="N42" s="294">
        <v>0</v>
      </c>
      <c r="O42" s="294">
        <v>2</v>
      </c>
      <c r="P42" s="294">
        <v>1</v>
      </c>
      <c r="Q42" s="294">
        <v>39</v>
      </c>
      <c r="R42" s="294">
        <v>39</v>
      </c>
      <c r="U42" s="296">
        <v>0</v>
      </c>
      <c r="V42" s="296">
        <v>4</v>
      </c>
      <c r="X42" s="294">
        <v>1</v>
      </c>
      <c r="AC42" s="294">
        <v>0</v>
      </c>
      <c r="AD42" s="294">
        <v>16</v>
      </c>
      <c r="AE42" s="294">
        <f t="shared" si="1"/>
        <v>381</v>
      </c>
    </row>
    <row r="43" spans="1:31" s="286" customFormat="1" ht="16.5">
      <c r="A43" s="287">
        <v>42</v>
      </c>
      <c r="B43" s="288">
        <v>24</v>
      </c>
      <c r="C43" s="299">
        <v>59</v>
      </c>
      <c r="D43" s="289" t="s">
        <v>533</v>
      </c>
      <c r="E43" s="312" t="s">
        <v>540</v>
      </c>
      <c r="F43" s="181">
        <v>446</v>
      </c>
      <c r="G43" s="182" t="s">
        <v>33</v>
      </c>
      <c r="H43" s="181">
        <v>547</v>
      </c>
      <c r="I43" s="294">
        <v>46</v>
      </c>
      <c r="J43" s="294">
        <v>77</v>
      </c>
      <c r="K43" s="294">
        <v>5</v>
      </c>
      <c r="L43" s="294">
        <v>4</v>
      </c>
      <c r="M43" s="294">
        <v>13</v>
      </c>
      <c r="N43" s="294">
        <v>2</v>
      </c>
      <c r="O43" s="294">
        <v>20</v>
      </c>
      <c r="P43" s="294">
        <v>3</v>
      </c>
      <c r="Q43" s="294">
        <v>3</v>
      </c>
      <c r="R43" s="294">
        <v>43</v>
      </c>
      <c r="U43" s="296">
        <v>0</v>
      </c>
      <c r="V43" s="296">
        <v>1</v>
      </c>
      <c r="X43" s="294">
        <v>2</v>
      </c>
      <c r="AC43" s="294">
        <v>0</v>
      </c>
      <c r="AD43" s="294">
        <v>17</v>
      </c>
      <c r="AE43" s="294">
        <f t="shared" si="1"/>
        <v>236</v>
      </c>
    </row>
    <row r="44" spans="1:31" s="286" customFormat="1" ht="16.5">
      <c r="A44" s="287">
        <v>43</v>
      </c>
      <c r="B44" s="288">
        <v>24</v>
      </c>
      <c r="C44" s="299">
        <v>59</v>
      </c>
      <c r="D44" s="289" t="s">
        <v>533</v>
      </c>
      <c r="E44" s="312" t="s">
        <v>540</v>
      </c>
      <c r="F44" s="181">
        <v>446</v>
      </c>
      <c r="G44" s="182" t="s">
        <v>34</v>
      </c>
      <c r="H44" s="181">
        <v>547</v>
      </c>
      <c r="I44" s="294">
        <v>22</v>
      </c>
      <c r="J44" s="294">
        <v>74</v>
      </c>
      <c r="K44" s="294">
        <v>4</v>
      </c>
      <c r="L44" s="294">
        <v>3</v>
      </c>
      <c r="M44" s="294">
        <v>8</v>
      </c>
      <c r="N44" s="294">
        <v>6</v>
      </c>
      <c r="O44" s="294">
        <v>13</v>
      </c>
      <c r="P44" s="294">
        <v>5</v>
      </c>
      <c r="Q44" s="294">
        <v>8</v>
      </c>
      <c r="R44" s="294">
        <v>58</v>
      </c>
      <c r="U44" s="296">
        <v>1</v>
      </c>
      <c r="V44" s="296">
        <v>0</v>
      </c>
      <c r="X44" s="294">
        <v>1</v>
      </c>
      <c r="AC44" s="294">
        <v>0</v>
      </c>
      <c r="AD44" s="294">
        <v>15</v>
      </c>
      <c r="AE44" s="294">
        <f t="shared" si="1"/>
        <v>218</v>
      </c>
    </row>
    <row r="45" spans="1:31" s="286" customFormat="1" ht="16.5">
      <c r="A45" s="287">
        <v>44</v>
      </c>
      <c r="B45" s="288">
        <v>24</v>
      </c>
      <c r="C45" s="299">
        <v>59</v>
      </c>
      <c r="D45" s="289" t="s">
        <v>533</v>
      </c>
      <c r="E45" s="312" t="s">
        <v>540</v>
      </c>
      <c r="F45" s="181">
        <v>446</v>
      </c>
      <c r="G45" s="182" t="s">
        <v>35</v>
      </c>
      <c r="H45" s="181">
        <v>547</v>
      </c>
      <c r="I45" s="294">
        <v>30</v>
      </c>
      <c r="J45" s="294">
        <v>74</v>
      </c>
      <c r="K45" s="294">
        <v>0</v>
      </c>
      <c r="L45" s="294">
        <v>5</v>
      </c>
      <c r="M45" s="294">
        <v>5</v>
      </c>
      <c r="N45" s="294">
        <v>1</v>
      </c>
      <c r="O45" s="294">
        <v>8</v>
      </c>
      <c r="P45" s="294">
        <v>7</v>
      </c>
      <c r="Q45" s="294">
        <v>5</v>
      </c>
      <c r="R45" s="294">
        <v>53</v>
      </c>
      <c r="U45" s="296">
        <v>0</v>
      </c>
      <c r="V45" s="296">
        <v>0</v>
      </c>
      <c r="X45" s="294">
        <v>4</v>
      </c>
      <c r="AC45" s="294">
        <v>0</v>
      </c>
      <c r="AD45" s="294">
        <v>13</v>
      </c>
      <c r="AE45" s="294">
        <f t="shared" si="1"/>
        <v>205</v>
      </c>
    </row>
    <row r="46" spans="1:31" s="286" customFormat="1" ht="16.5">
      <c r="A46" s="287">
        <v>45</v>
      </c>
      <c r="B46" s="288">
        <v>24</v>
      </c>
      <c r="C46" s="299">
        <v>59</v>
      </c>
      <c r="D46" s="289" t="s">
        <v>533</v>
      </c>
      <c r="E46" s="312" t="s">
        <v>541</v>
      </c>
      <c r="F46" s="181">
        <v>447</v>
      </c>
      <c r="G46" s="182" t="s">
        <v>33</v>
      </c>
      <c r="H46" s="181">
        <v>448</v>
      </c>
      <c r="I46" s="294">
        <v>30</v>
      </c>
      <c r="J46" s="294">
        <v>110</v>
      </c>
      <c r="K46" s="294">
        <v>1</v>
      </c>
      <c r="L46" s="294">
        <v>5</v>
      </c>
      <c r="M46" s="294">
        <v>15</v>
      </c>
      <c r="N46" s="294">
        <v>5</v>
      </c>
      <c r="O46" s="294">
        <v>6</v>
      </c>
      <c r="P46" s="294">
        <v>3</v>
      </c>
      <c r="Q46" s="294">
        <v>3</v>
      </c>
      <c r="R46" s="294">
        <v>47</v>
      </c>
      <c r="U46" s="296">
        <v>2</v>
      </c>
      <c r="V46" s="296">
        <v>2</v>
      </c>
      <c r="X46" s="294">
        <v>17</v>
      </c>
      <c r="AC46" s="294">
        <v>0</v>
      </c>
      <c r="AD46" s="294">
        <v>5</v>
      </c>
      <c r="AE46" s="294">
        <f t="shared" si="1"/>
        <v>251</v>
      </c>
    </row>
    <row r="47" spans="1:31" s="286" customFormat="1" ht="16.5">
      <c r="A47" s="287">
        <v>46</v>
      </c>
      <c r="B47" s="288">
        <v>24</v>
      </c>
      <c r="C47" s="299">
        <v>59</v>
      </c>
      <c r="D47" s="289" t="s">
        <v>533</v>
      </c>
      <c r="E47" s="312" t="s">
        <v>541</v>
      </c>
      <c r="F47" s="181">
        <v>447</v>
      </c>
      <c r="G47" s="182" t="s">
        <v>34</v>
      </c>
      <c r="H47" s="181">
        <v>447</v>
      </c>
      <c r="I47" s="294">
        <v>36</v>
      </c>
      <c r="J47" s="294">
        <v>92</v>
      </c>
      <c r="K47" s="294">
        <v>1</v>
      </c>
      <c r="L47" s="294">
        <v>8</v>
      </c>
      <c r="M47" s="294">
        <v>14</v>
      </c>
      <c r="N47" s="294">
        <v>0</v>
      </c>
      <c r="O47" s="294">
        <v>0</v>
      </c>
      <c r="P47" s="294">
        <v>4</v>
      </c>
      <c r="Q47" s="294">
        <v>1</v>
      </c>
      <c r="R47" s="294">
        <v>42</v>
      </c>
      <c r="U47" s="296">
        <v>1</v>
      </c>
      <c r="V47" s="296">
        <v>1</v>
      </c>
      <c r="X47" s="294">
        <v>8</v>
      </c>
      <c r="AC47" s="294">
        <v>0</v>
      </c>
      <c r="AD47" s="294">
        <v>10</v>
      </c>
      <c r="AE47" s="294">
        <f t="shared" si="1"/>
        <v>218</v>
      </c>
    </row>
    <row r="48" spans="1:31" s="286" customFormat="1" ht="16.5">
      <c r="A48" s="287">
        <v>47</v>
      </c>
      <c r="B48" s="288">
        <v>24</v>
      </c>
      <c r="C48" s="299">
        <v>59</v>
      </c>
      <c r="D48" s="289" t="s">
        <v>533</v>
      </c>
      <c r="E48" s="312" t="s">
        <v>542</v>
      </c>
      <c r="F48" s="181">
        <v>448</v>
      </c>
      <c r="G48" s="182" t="s">
        <v>33</v>
      </c>
      <c r="H48" s="181">
        <v>436</v>
      </c>
      <c r="I48" s="294">
        <v>25</v>
      </c>
      <c r="J48" s="294">
        <v>140</v>
      </c>
      <c r="K48" s="294">
        <v>3</v>
      </c>
      <c r="L48" s="294">
        <v>4</v>
      </c>
      <c r="M48" s="294">
        <v>8</v>
      </c>
      <c r="N48" s="294">
        <v>2</v>
      </c>
      <c r="O48" s="294">
        <v>3</v>
      </c>
      <c r="P48" s="294">
        <v>6</v>
      </c>
      <c r="Q48" s="294">
        <v>1</v>
      </c>
      <c r="R48" s="294">
        <v>18</v>
      </c>
      <c r="U48" s="296">
        <v>0</v>
      </c>
      <c r="V48" s="296">
        <v>3</v>
      </c>
      <c r="X48" s="294">
        <v>2</v>
      </c>
      <c r="AC48" s="294">
        <v>0</v>
      </c>
      <c r="AD48" s="294">
        <v>11</v>
      </c>
      <c r="AE48" s="294">
        <f t="shared" si="1"/>
        <v>226</v>
      </c>
    </row>
    <row r="49" spans="1:31" s="286" customFormat="1" ht="16.5">
      <c r="A49" s="287">
        <v>48</v>
      </c>
      <c r="B49" s="288">
        <v>24</v>
      </c>
      <c r="C49" s="299">
        <v>59</v>
      </c>
      <c r="D49" s="289" t="s">
        <v>533</v>
      </c>
      <c r="E49" s="312" t="s">
        <v>543</v>
      </c>
      <c r="F49" s="181">
        <v>449</v>
      </c>
      <c r="G49" s="182" t="s">
        <v>33</v>
      </c>
      <c r="H49" s="181">
        <v>645</v>
      </c>
      <c r="I49" s="294">
        <v>38</v>
      </c>
      <c r="J49" s="294">
        <v>163</v>
      </c>
      <c r="K49" s="294">
        <v>3</v>
      </c>
      <c r="L49" s="294">
        <v>3</v>
      </c>
      <c r="M49" s="294">
        <v>16</v>
      </c>
      <c r="N49" s="294">
        <v>4</v>
      </c>
      <c r="O49" s="294">
        <v>5</v>
      </c>
      <c r="P49" s="294">
        <v>4</v>
      </c>
      <c r="Q49" s="294">
        <v>4</v>
      </c>
      <c r="R49" s="294">
        <v>61</v>
      </c>
      <c r="U49" s="296">
        <v>0</v>
      </c>
      <c r="V49" s="296">
        <v>2</v>
      </c>
      <c r="X49" s="294">
        <v>6</v>
      </c>
      <c r="AC49" s="294">
        <v>16</v>
      </c>
      <c r="AD49" s="294">
        <v>0</v>
      </c>
      <c r="AE49" s="294">
        <f t="shared" si="1"/>
        <v>325</v>
      </c>
    </row>
    <row r="50" spans="1:31" s="286" customFormat="1" ht="16.5">
      <c r="A50" s="287">
        <v>49</v>
      </c>
      <c r="B50" s="288">
        <v>24</v>
      </c>
      <c r="C50" s="299">
        <v>59</v>
      </c>
      <c r="D50" s="289" t="s">
        <v>533</v>
      </c>
      <c r="E50" s="312" t="s">
        <v>543</v>
      </c>
      <c r="F50" s="181">
        <v>449</v>
      </c>
      <c r="G50" s="182" t="s">
        <v>34</v>
      </c>
      <c r="H50" s="181">
        <v>644</v>
      </c>
      <c r="I50" s="294">
        <v>53</v>
      </c>
      <c r="J50" s="294">
        <v>139</v>
      </c>
      <c r="K50" s="294">
        <v>4</v>
      </c>
      <c r="L50" s="294">
        <v>6</v>
      </c>
      <c r="M50" s="294">
        <v>12</v>
      </c>
      <c r="N50" s="294">
        <v>0</v>
      </c>
      <c r="O50" s="294">
        <v>6</v>
      </c>
      <c r="P50" s="294">
        <v>11</v>
      </c>
      <c r="Q50" s="294">
        <v>7</v>
      </c>
      <c r="R50" s="294">
        <v>41</v>
      </c>
      <c r="U50" s="296">
        <v>2</v>
      </c>
      <c r="V50" s="296">
        <v>4</v>
      </c>
      <c r="X50" s="294">
        <v>6</v>
      </c>
      <c r="AC50" s="294">
        <v>0</v>
      </c>
      <c r="AD50" s="294">
        <v>13</v>
      </c>
      <c r="AE50" s="294">
        <f t="shared" si="1"/>
        <v>304</v>
      </c>
    </row>
    <row r="51" spans="1:31" s="286" customFormat="1" ht="16.5">
      <c r="A51" s="287">
        <v>50</v>
      </c>
      <c r="B51" s="288">
        <v>24</v>
      </c>
      <c r="C51" s="299">
        <v>59</v>
      </c>
      <c r="D51" s="289" t="s">
        <v>533</v>
      </c>
      <c r="E51" s="312" t="s">
        <v>544</v>
      </c>
      <c r="F51" s="181">
        <v>450</v>
      </c>
      <c r="G51" s="182" t="s">
        <v>33</v>
      </c>
      <c r="H51" s="181">
        <v>583</v>
      </c>
      <c r="I51" s="294">
        <v>29</v>
      </c>
      <c r="J51" s="294">
        <v>101</v>
      </c>
      <c r="K51" s="294">
        <v>7</v>
      </c>
      <c r="L51" s="294">
        <v>7</v>
      </c>
      <c r="M51" s="294">
        <v>5</v>
      </c>
      <c r="N51" s="294">
        <v>0</v>
      </c>
      <c r="O51" s="294">
        <v>1</v>
      </c>
      <c r="P51" s="294">
        <v>3</v>
      </c>
      <c r="Q51" s="294">
        <v>4</v>
      </c>
      <c r="R51" s="294">
        <v>134</v>
      </c>
      <c r="U51" s="296">
        <v>0</v>
      </c>
      <c r="V51" s="296">
        <v>1</v>
      </c>
      <c r="X51" s="294">
        <v>2</v>
      </c>
      <c r="AC51" s="294">
        <v>0</v>
      </c>
      <c r="AD51" s="294">
        <v>16</v>
      </c>
      <c r="AE51" s="294">
        <f t="shared" si="1"/>
        <v>310</v>
      </c>
    </row>
    <row r="52" spans="1:31" s="286" customFormat="1" ht="16.5">
      <c r="A52" s="287">
        <v>51</v>
      </c>
      <c r="B52" s="288">
        <v>24</v>
      </c>
      <c r="C52" s="299">
        <v>59</v>
      </c>
      <c r="D52" s="289" t="s">
        <v>533</v>
      </c>
      <c r="E52" s="312" t="s">
        <v>545</v>
      </c>
      <c r="F52" s="181">
        <v>451</v>
      </c>
      <c r="G52" s="182" t="s">
        <v>33</v>
      </c>
      <c r="H52" s="181">
        <v>456</v>
      </c>
      <c r="I52" s="294">
        <v>36</v>
      </c>
      <c r="J52" s="294">
        <v>71</v>
      </c>
      <c r="K52" s="294">
        <v>13</v>
      </c>
      <c r="L52" s="294">
        <v>9</v>
      </c>
      <c r="M52" s="294">
        <v>5</v>
      </c>
      <c r="N52" s="294">
        <v>0</v>
      </c>
      <c r="O52" s="294">
        <v>0</v>
      </c>
      <c r="P52" s="294">
        <v>11</v>
      </c>
      <c r="Q52" s="294">
        <v>7</v>
      </c>
      <c r="R52" s="294">
        <v>61</v>
      </c>
      <c r="U52" s="296">
        <v>7</v>
      </c>
      <c r="V52" s="296">
        <v>1</v>
      </c>
      <c r="X52" s="294">
        <v>5</v>
      </c>
      <c r="AC52" s="294">
        <v>0</v>
      </c>
      <c r="AD52" s="294">
        <v>13</v>
      </c>
      <c r="AE52" s="294">
        <f t="shared" si="1"/>
        <v>239</v>
      </c>
    </row>
    <row r="53" spans="1:31" s="286" customFormat="1" ht="16.5">
      <c r="A53" s="287">
        <v>52</v>
      </c>
      <c r="B53" s="288">
        <v>24</v>
      </c>
      <c r="C53" s="299">
        <v>59</v>
      </c>
      <c r="D53" s="289" t="s">
        <v>533</v>
      </c>
      <c r="E53" s="312" t="s">
        <v>546</v>
      </c>
      <c r="F53" s="181">
        <v>452</v>
      </c>
      <c r="G53" s="182" t="s">
        <v>33</v>
      </c>
      <c r="H53" s="181">
        <v>399</v>
      </c>
      <c r="I53" s="294">
        <v>26</v>
      </c>
      <c r="J53" s="294">
        <v>151</v>
      </c>
      <c r="K53" s="294">
        <v>1</v>
      </c>
      <c r="L53" s="294">
        <v>3</v>
      </c>
      <c r="M53" s="294">
        <v>4</v>
      </c>
      <c r="N53" s="294">
        <v>0</v>
      </c>
      <c r="O53" s="294">
        <v>0</v>
      </c>
      <c r="P53" s="294">
        <v>3</v>
      </c>
      <c r="Q53" s="294">
        <v>1</v>
      </c>
      <c r="R53" s="294">
        <v>34</v>
      </c>
      <c r="U53" s="296">
        <v>2</v>
      </c>
      <c r="V53" s="296">
        <v>0</v>
      </c>
      <c r="X53" s="294">
        <v>1</v>
      </c>
      <c r="AC53" s="294">
        <v>0</v>
      </c>
      <c r="AD53" s="294">
        <v>16</v>
      </c>
      <c r="AE53" s="294">
        <f t="shared" si="1"/>
        <v>242</v>
      </c>
    </row>
    <row r="54" spans="1:31" s="286" customFormat="1" ht="16.5">
      <c r="A54" s="287">
        <v>53</v>
      </c>
      <c r="B54" s="288">
        <v>24</v>
      </c>
      <c r="C54" s="299">
        <v>59</v>
      </c>
      <c r="D54" s="289" t="s">
        <v>533</v>
      </c>
      <c r="E54" s="312" t="s">
        <v>546</v>
      </c>
      <c r="F54" s="181">
        <v>452</v>
      </c>
      <c r="G54" s="182" t="s">
        <v>34</v>
      </c>
      <c r="H54" s="181">
        <v>399</v>
      </c>
      <c r="I54" s="294">
        <v>40</v>
      </c>
      <c r="J54" s="294">
        <v>111</v>
      </c>
      <c r="K54" s="294">
        <v>1</v>
      </c>
      <c r="L54" s="294">
        <v>1</v>
      </c>
      <c r="M54" s="294">
        <v>2</v>
      </c>
      <c r="N54" s="294">
        <v>2</v>
      </c>
      <c r="O54" s="294">
        <v>2</v>
      </c>
      <c r="P54" s="294">
        <v>4</v>
      </c>
      <c r="Q54" s="294">
        <v>8</v>
      </c>
      <c r="R54" s="294">
        <v>35</v>
      </c>
      <c r="U54" s="296">
        <v>0</v>
      </c>
      <c r="V54" s="296">
        <v>1</v>
      </c>
      <c r="X54" s="294">
        <v>0</v>
      </c>
      <c r="AC54" s="294">
        <v>0</v>
      </c>
      <c r="AD54" s="294">
        <v>7</v>
      </c>
      <c r="AE54" s="294">
        <f t="shared" si="1"/>
        <v>214</v>
      </c>
    </row>
    <row r="55" spans="1:31" s="286" customFormat="1" ht="17.25" thickBot="1">
      <c r="A55" s="287">
        <v>54</v>
      </c>
      <c r="B55" s="288">
        <v>24</v>
      </c>
      <c r="C55" s="299">
        <v>59</v>
      </c>
      <c r="D55" s="289" t="s">
        <v>533</v>
      </c>
      <c r="E55" s="312" t="s">
        <v>547</v>
      </c>
      <c r="F55" s="183">
        <v>453</v>
      </c>
      <c r="G55" s="184" t="s">
        <v>33</v>
      </c>
      <c r="H55" s="183">
        <v>193</v>
      </c>
      <c r="I55" s="294">
        <v>7</v>
      </c>
      <c r="J55" s="294">
        <v>123</v>
      </c>
      <c r="K55" s="294">
        <v>0</v>
      </c>
      <c r="L55" s="294">
        <v>1</v>
      </c>
      <c r="M55" s="294">
        <v>3</v>
      </c>
      <c r="N55" s="294">
        <v>0</v>
      </c>
      <c r="O55" s="294">
        <v>1</v>
      </c>
      <c r="P55" s="294">
        <v>0</v>
      </c>
      <c r="Q55" s="294">
        <v>1</v>
      </c>
      <c r="R55" s="294">
        <v>28</v>
      </c>
      <c r="U55" s="296">
        <v>0</v>
      </c>
      <c r="V55" s="296">
        <v>0</v>
      </c>
      <c r="X55" s="294">
        <v>0</v>
      </c>
      <c r="AC55" s="294">
        <v>0</v>
      </c>
      <c r="AD55" s="294">
        <v>7</v>
      </c>
      <c r="AE55" s="294">
        <f t="shared" si="1"/>
        <v>171</v>
      </c>
    </row>
    <row r="56" spans="1:31" s="286" customFormat="1" ht="16.5">
      <c r="C56" s="300" t="s">
        <v>65</v>
      </c>
      <c r="D56" s="688" t="s">
        <v>66</v>
      </c>
      <c r="E56" s="688"/>
      <c r="F56" s="303"/>
      <c r="G56" s="303"/>
      <c r="H56" s="302">
        <f t="shared" ref="H56:R56" si="2">SUM(H2:H55)</f>
        <v>31839</v>
      </c>
      <c r="I56" s="302">
        <f t="shared" si="2"/>
        <v>2534</v>
      </c>
      <c r="J56" s="302">
        <f t="shared" si="2"/>
        <v>5671</v>
      </c>
      <c r="K56" s="302">
        <f t="shared" si="2"/>
        <v>246</v>
      </c>
      <c r="L56" s="302">
        <f t="shared" si="2"/>
        <v>232</v>
      </c>
      <c r="M56" s="302">
        <f t="shared" si="2"/>
        <v>701</v>
      </c>
      <c r="N56" s="302">
        <f t="shared" si="2"/>
        <v>121</v>
      </c>
      <c r="O56" s="302">
        <f t="shared" si="2"/>
        <v>872</v>
      </c>
      <c r="P56" s="302">
        <f t="shared" si="2"/>
        <v>250</v>
      </c>
      <c r="Q56" s="302">
        <f t="shared" si="2"/>
        <v>285</v>
      </c>
      <c r="R56" s="302">
        <f t="shared" si="2"/>
        <v>3743</v>
      </c>
      <c r="U56" s="302">
        <f>SUM(U2:U55)</f>
        <v>77</v>
      </c>
      <c r="V56" s="302">
        <f>SUM(V2:V55)</f>
        <v>87</v>
      </c>
      <c r="X56" s="302">
        <f>SUM(X2:X55)</f>
        <v>948</v>
      </c>
      <c r="AC56" s="302">
        <f>SUM(AC2:AC55)</f>
        <v>23</v>
      </c>
      <c r="AD56" s="302">
        <f>SUM(AD2:AD55)</f>
        <v>675</v>
      </c>
      <c r="AE56" s="302">
        <f>SUM(AE2:AE55)</f>
        <v>16465</v>
      </c>
    </row>
    <row r="57" spans="1:31" s="286" customFormat="1" ht="16.5">
      <c r="F57" s="297"/>
      <c r="G57" s="297"/>
      <c r="U57" s="286">
        <f>U56/2</f>
        <v>38.5</v>
      </c>
      <c r="V57" s="286">
        <f>V56/2</f>
        <v>43.5</v>
      </c>
    </row>
    <row r="58" spans="1:31" s="286" customFormat="1" ht="16.5">
      <c r="C58" s="300" t="s">
        <v>67</v>
      </c>
      <c r="D58" s="689" t="s">
        <v>68</v>
      </c>
      <c r="E58" s="690"/>
      <c r="F58" s="690"/>
      <c r="G58" s="691"/>
      <c r="H58" s="301" t="s">
        <v>8</v>
      </c>
      <c r="I58" s="293" t="s">
        <v>9</v>
      </c>
      <c r="J58" s="293" t="s">
        <v>10</v>
      </c>
      <c r="K58" s="293" t="s">
        <v>11</v>
      </c>
      <c r="L58" s="293" t="s">
        <v>12</v>
      </c>
      <c r="M58" s="293" t="s">
        <v>13</v>
      </c>
      <c r="N58" s="293" t="s">
        <v>14</v>
      </c>
      <c r="O58" s="293" t="s">
        <v>15</v>
      </c>
      <c r="P58" s="293" t="s">
        <v>16</v>
      </c>
      <c r="Q58" s="293" t="s">
        <v>17</v>
      </c>
      <c r="R58" s="293" t="s">
        <v>18</v>
      </c>
      <c r="S58" s="293" t="s">
        <v>19</v>
      </c>
      <c r="T58" s="293" t="s">
        <v>20</v>
      </c>
      <c r="U58" s="309" t="s">
        <v>24</v>
      </c>
      <c r="V58" s="504" t="s">
        <v>25</v>
      </c>
      <c r="W58" s="504" t="s">
        <v>26</v>
      </c>
      <c r="X58" s="504" t="s">
        <v>27</v>
      </c>
      <c r="Y58" s="504" t="s">
        <v>28</v>
      </c>
      <c r="Z58" s="307" t="s">
        <v>29</v>
      </c>
      <c r="AA58" s="307" t="s">
        <v>30</v>
      </c>
      <c r="AB58" s="307" t="s">
        <v>31</v>
      </c>
    </row>
    <row r="59" spans="1:31" s="286" customFormat="1" ht="16.5">
      <c r="D59" s="692"/>
      <c r="E59" s="693"/>
      <c r="F59" s="693"/>
      <c r="G59" s="694"/>
      <c r="H59" s="294">
        <f>H56</f>
        <v>31839</v>
      </c>
      <c r="I59" s="294">
        <f>I56+39</f>
        <v>2573</v>
      </c>
      <c r="J59" s="294">
        <f>J56+44</f>
        <v>5715</v>
      </c>
      <c r="K59" s="294">
        <f>K56+38</f>
        <v>284</v>
      </c>
      <c r="L59" s="294">
        <f>L56+43</f>
        <v>275</v>
      </c>
      <c r="M59" s="294">
        <f t="shared" ref="M59:T59" si="3">M56</f>
        <v>701</v>
      </c>
      <c r="N59" s="294">
        <f t="shared" si="3"/>
        <v>121</v>
      </c>
      <c r="O59" s="294">
        <f t="shared" si="3"/>
        <v>872</v>
      </c>
      <c r="P59" s="294">
        <f t="shared" si="3"/>
        <v>250</v>
      </c>
      <c r="Q59" s="294">
        <f t="shared" si="3"/>
        <v>285</v>
      </c>
      <c r="R59" s="294">
        <f t="shared" si="3"/>
        <v>3743</v>
      </c>
      <c r="S59" s="294">
        <f t="shared" si="3"/>
        <v>0</v>
      </c>
      <c r="T59" s="294">
        <f t="shared" si="3"/>
        <v>0</v>
      </c>
      <c r="U59" s="294">
        <f>X56</f>
        <v>948</v>
      </c>
      <c r="V59" s="294">
        <f t="shared" ref="V59:AA59" si="4">Y56</f>
        <v>0</v>
      </c>
      <c r="W59" s="294">
        <f t="shared" si="4"/>
        <v>0</v>
      </c>
      <c r="X59" s="294">
        <f t="shared" si="4"/>
        <v>0</v>
      </c>
      <c r="Y59" s="294">
        <f t="shared" si="4"/>
        <v>0</v>
      </c>
      <c r="Z59" s="294">
        <f t="shared" si="4"/>
        <v>23</v>
      </c>
      <c r="AA59" s="294">
        <f t="shared" si="4"/>
        <v>675</v>
      </c>
      <c r="AB59" s="286">
        <f>SUM(I59:AA59)</f>
        <v>16465</v>
      </c>
    </row>
    <row r="60" spans="1:31" s="286" customFormat="1" ht="16.5">
      <c r="F60" s="297"/>
      <c r="G60" s="297"/>
    </row>
    <row r="61" spans="1:31" s="286" customFormat="1" ht="37.5" customHeight="1">
      <c r="C61" s="300" t="s">
        <v>69</v>
      </c>
      <c r="D61" s="695" t="s">
        <v>70</v>
      </c>
      <c r="E61" s="695"/>
      <c r="F61" s="695"/>
      <c r="G61" s="695"/>
      <c r="H61" s="301" t="s">
        <v>8</v>
      </c>
      <c r="I61" s="696" t="s">
        <v>71</v>
      </c>
      <c r="J61" s="696"/>
      <c r="K61" s="696" t="s">
        <v>72</v>
      </c>
      <c r="L61" s="696"/>
      <c r="M61" s="293" t="s">
        <v>13</v>
      </c>
      <c r="N61" s="293" t="s">
        <v>14</v>
      </c>
      <c r="O61" s="293" t="s">
        <v>15</v>
      </c>
      <c r="P61" s="293" t="s">
        <v>16</v>
      </c>
      <c r="Q61" s="293" t="s">
        <v>17</v>
      </c>
      <c r="R61" s="293" t="s">
        <v>18</v>
      </c>
      <c r="S61" s="293" t="s">
        <v>19</v>
      </c>
      <c r="T61" s="293" t="s">
        <v>20</v>
      </c>
      <c r="U61" s="309" t="s">
        <v>24</v>
      </c>
      <c r="V61" s="504" t="s">
        <v>25</v>
      </c>
      <c r="W61" s="504" t="s">
        <v>26</v>
      </c>
      <c r="X61" s="504" t="s">
        <v>27</v>
      </c>
      <c r="Y61" s="504" t="s">
        <v>28</v>
      </c>
      <c r="Z61" s="307" t="s">
        <v>29</v>
      </c>
      <c r="AA61" s="307" t="s">
        <v>30</v>
      </c>
      <c r="AB61" s="307" t="s">
        <v>31</v>
      </c>
    </row>
    <row r="62" spans="1:31" s="286" customFormat="1" ht="27" customHeight="1">
      <c r="D62" s="695"/>
      <c r="E62" s="695"/>
      <c r="F62" s="695"/>
      <c r="G62" s="695"/>
      <c r="H62" s="294">
        <f>H56</f>
        <v>31839</v>
      </c>
      <c r="I62" s="697">
        <f>I59+K59</f>
        <v>2857</v>
      </c>
      <c r="J62" s="697"/>
      <c r="K62" s="697">
        <f>J59+L59</f>
        <v>5990</v>
      </c>
      <c r="L62" s="697"/>
      <c r="M62" s="294">
        <f>M59</f>
        <v>701</v>
      </c>
      <c r="N62" s="294">
        <f t="shared" ref="N62:AA62" si="5">N59</f>
        <v>121</v>
      </c>
      <c r="O62" s="294">
        <f t="shared" si="5"/>
        <v>872</v>
      </c>
      <c r="P62" s="294">
        <f t="shared" si="5"/>
        <v>250</v>
      </c>
      <c r="Q62" s="294">
        <f t="shared" si="5"/>
        <v>285</v>
      </c>
      <c r="R62" s="294">
        <f t="shared" si="5"/>
        <v>3743</v>
      </c>
      <c r="S62" s="294" t="s">
        <v>799</v>
      </c>
      <c r="T62" s="294" t="s">
        <v>799</v>
      </c>
      <c r="U62" s="294">
        <f t="shared" si="5"/>
        <v>948</v>
      </c>
      <c r="V62" s="294" t="s">
        <v>799</v>
      </c>
      <c r="W62" s="294" t="s">
        <v>799</v>
      </c>
      <c r="X62" s="294" t="s">
        <v>799</v>
      </c>
      <c r="Y62" s="294" t="s">
        <v>799</v>
      </c>
      <c r="Z62" s="294">
        <f t="shared" si="5"/>
        <v>23</v>
      </c>
      <c r="AA62" s="294">
        <f t="shared" si="5"/>
        <v>675</v>
      </c>
      <c r="AB62" s="286">
        <f>SUM(I62:AA62)</f>
        <v>16465</v>
      </c>
    </row>
    <row r="65" spans="1:31">
      <c r="D65" t="s">
        <v>548</v>
      </c>
    </row>
    <row r="67" spans="1:31" s="310" customFormat="1" ht="12.75">
      <c r="A67" s="282" t="s">
        <v>1</v>
      </c>
      <c r="B67" s="304" t="s">
        <v>2</v>
      </c>
      <c r="C67" s="305" t="s">
        <v>3</v>
      </c>
      <c r="D67" s="282" t="s">
        <v>4</v>
      </c>
      <c r="E67" s="282" t="s">
        <v>5</v>
      </c>
      <c r="F67" s="306" t="s">
        <v>6</v>
      </c>
      <c r="G67" s="306" t="s">
        <v>7</v>
      </c>
      <c r="H67" s="306" t="s">
        <v>8</v>
      </c>
      <c r="I67" s="307" t="s">
        <v>9</v>
      </c>
      <c r="J67" s="307" t="s">
        <v>10</v>
      </c>
      <c r="K67" s="307" t="s">
        <v>11</v>
      </c>
      <c r="L67" s="307" t="s">
        <v>12</v>
      </c>
      <c r="M67" s="307" t="s">
        <v>13</v>
      </c>
      <c r="N67" s="307" t="s">
        <v>14</v>
      </c>
      <c r="O67" s="307" t="s">
        <v>15</v>
      </c>
      <c r="P67" s="307" t="s">
        <v>16</v>
      </c>
      <c r="Q67" s="307" t="s">
        <v>17</v>
      </c>
      <c r="R67" s="307" t="s">
        <v>18</v>
      </c>
      <c r="S67" s="293" t="s">
        <v>19</v>
      </c>
      <c r="T67" s="293" t="s">
        <v>20</v>
      </c>
      <c r="U67" s="308" t="s">
        <v>21</v>
      </c>
      <c r="V67" s="308" t="s">
        <v>22</v>
      </c>
      <c r="W67" s="295" t="s">
        <v>23</v>
      </c>
      <c r="X67" s="309" t="s">
        <v>24</v>
      </c>
      <c r="Y67" s="293" t="s">
        <v>25</v>
      </c>
      <c r="Z67" s="293" t="s">
        <v>26</v>
      </c>
      <c r="AA67" s="293" t="s">
        <v>27</v>
      </c>
      <c r="AB67" s="293" t="s">
        <v>28</v>
      </c>
      <c r="AC67" s="307" t="s">
        <v>29</v>
      </c>
      <c r="AD67" s="307" t="s">
        <v>30</v>
      </c>
      <c r="AE67" s="307" t="s">
        <v>31</v>
      </c>
    </row>
    <row r="68" spans="1:31" s="286" customFormat="1" ht="16.5">
      <c r="A68" s="287">
        <v>1</v>
      </c>
      <c r="B68" s="288">
        <v>24</v>
      </c>
      <c r="C68" s="299">
        <v>252</v>
      </c>
      <c r="D68" s="289" t="s">
        <v>678</v>
      </c>
      <c r="E68" s="289" t="s">
        <v>678</v>
      </c>
      <c r="F68" s="181">
        <v>1310</v>
      </c>
      <c r="G68" s="182" t="s">
        <v>33</v>
      </c>
      <c r="H68" s="181">
        <v>401</v>
      </c>
      <c r="I68" s="294">
        <v>124</v>
      </c>
      <c r="J68" s="294">
        <v>119</v>
      </c>
      <c r="K68" s="294">
        <v>3</v>
      </c>
      <c r="L68" s="294">
        <v>4</v>
      </c>
      <c r="M68" s="294">
        <v>1</v>
      </c>
      <c r="N68" s="294">
        <v>0</v>
      </c>
      <c r="R68" s="294">
        <v>5</v>
      </c>
      <c r="U68" s="296">
        <v>8</v>
      </c>
      <c r="V68" s="296">
        <v>5</v>
      </c>
      <c r="AC68" s="294">
        <v>0</v>
      </c>
      <c r="AD68" s="294">
        <v>15</v>
      </c>
      <c r="AE68" s="294">
        <f t="shared" ref="AE68:AE73" si="6">SUM(I68:AD68)</f>
        <v>284</v>
      </c>
    </row>
    <row r="69" spans="1:31" s="286" customFormat="1" ht="16.5">
      <c r="A69" s="287">
        <v>2</v>
      </c>
      <c r="B69" s="288">
        <v>24</v>
      </c>
      <c r="C69" s="299">
        <v>252</v>
      </c>
      <c r="D69" s="289" t="s">
        <v>678</v>
      </c>
      <c r="E69" s="289" t="s">
        <v>678</v>
      </c>
      <c r="F69" s="181">
        <v>1310</v>
      </c>
      <c r="G69" s="182" t="s">
        <v>34</v>
      </c>
      <c r="H69" s="181">
        <v>400</v>
      </c>
      <c r="I69" s="294">
        <v>128</v>
      </c>
      <c r="J69" s="294">
        <v>122</v>
      </c>
      <c r="K69" s="294">
        <v>2</v>
      </c>
      <c r="L69" s="294">
        <v>0</v>
      </c>
      <c r="M69" s="294">
        <v>2</v>
      </c>
      <c r="N69" s="294">
        <v>1</v>
      </c>
      <c r="R69" s="294">
        <v>2</v>
      </c>
      <c r="U69" s="296">
        <v>7</v>
      </c>
      <c r="V69" s="296">
        <v>7</v>
      </c>
      <c r="AC69" s="294">
        <v>0</v>
      </c>
      <c r="AD69" s="294">
        <v>16</v>
      </c>
      <c r="AE69" s="294">
        <f t="shared" si="6"/>
        <v>287</v>
      </c>
    </row>
    <row r="70" spans="1:31" s="286" customFormat="1" ht="16.5">
      <c r="A70" s="287">
        <v>3</v>
      </c>
      <c r="B70" s="288">
        <v>24</v>
      </c>
      <c r="C70" s="299">
        <v>252</v>
      </c>
      <c r="D70" s="289" t="s">
        <v>678</v>
      </c>
      <c r="E70" s="289" t="s">
        <v>679</v>
      </c>
      <c r="F70" s="181">
        <v>1310</v>
      </c>
      <c r="G70" s="182" t="s">
        <v>81</v>
      </c>
      <c r="H70" s="181">
        <v>383</v>
      </c>
      <c r="I70" s="294">
        <v>123</v>
      </c>
      <c r="J70" s="294">
        <v>123</v>
      </c>
      <c r="K70" s="294">
        <v>12</v>
      </c>
      <c r="L70" s="294">
        <v>3</v>
      </c>
      <c r="M70" s="294">
        <v>1</v>
      </c>
      <c r="N70" s="294">
        <v>0</v>
      </c>
      <c r="R70" s="294">
        <v>4</v>
      </c>
      <c r="U70" s="296">
        <v>1</v>
      </c>
      <c r="V70" s="296">
        <v>4</v>
      </c>
      <c r="AC70" s="294">
        <v>0</v>
      </c>
      <c r="AD70" s="294">
        <v>6</v>
      </c>
      <c r="AE70" s="294">
        <f t="shared" si="6"/>
        <v>277</v>
      </c>
    </row>
    <row r="71" spans="1:31" s="286" customFormat="1" ht="16.5">
      <c r="A71" s="287">
        <v>4</v>
      </c>
      <c r="B71" s="288">
        <v>24</v>
      </c>
      <c r="C71" s="299">
        <v>252</v>
      </c>
      <c r="D71" s="289" t="s">
        <v>678</v>
      </c>
      <c r="E71" s="311" t="s">
        <v>680</v>
      </c>
      <c r="F71" s="181">
        <v>1311</v>
      </c>
      <c r="G71" s="182" t="s">
        <v>33</v>
      </c>
      <c r="H71" s="181">
        <v>690</v>
      </c>
      <c r="I71" s="294">
        <v>231</v>
      </c>
      <c r="J71" s="294">
        <v>177</v>
      </c>
      <c r="K71" s="294">
        <v>20</v>
      </c>
      <c r="L71" s="294">
        <v>1</v>
      </c>
      <c r="M71" s="294">
        <v>6</v>
      </c>
      <c r="N71" s="294">
        <v>3</v>
      </c>
      <c r="R71" s="294">
        <v>10</v>
      </c>
      <c r="U71" s="296">
        <v>8</v>
      </c>
      <c r="V71" s="296">
        <v>1</v>
      </c>
      <c r="AC71" s="294">
        <v>0</v>
      </c>
      <c r="AD71" s="294">
        <v>11</v>
      </c>
      <c r="AE71" s="294">
        <f t="shared" si="6"/>
        <v>468</v>
      </c>
    </row>
    <row r="72" spans="1:31" s="286" customFormat="1" ht="16.5">
      <c r="A72" s="287">
        <v>5</v>
      </c>
      <c r="B72" s="288">
        <v>24</v>
      </c>
      <c r="C72" s="299">
        <v>252</v>
      </c>
      <c r="D72" s="289" t="s">
        <v>678</v>
      </c>
      <c r="E72" s="311" t="s">
        <v>681</v>
      </c>
      <c r="F72" s="181">
        <v>1312</v>
      </c>
      <c r="G72" s="182" t="s">
        <v>33</v>
      </c>
      <c r="H72" s="181">
        <v>238</v>
      </c>
      <c r="I72" s="294">
        <v>75</v>
      </c>
      <c r="J72" s="294">
        <v>56</v>
      </c>
      <c r="K72" s="294">
        <v>0</v>
      </c>
      <c r="L72" s="294">
        <v>0</v>
      </c>
      <c r="M72" s="294">
        <v>2</v>
      </c>
      <c r="N72" s="294">
        <v>0</v>
      </c>
      <c r="R72" s="294">
        <v>2</v>
      </c>
      <c r="U72" s="296">
        <v>0</v>
      </c>
      <c r="V72" s="296">
        <v>0</v>
      </c>
      <c r="AC72" s="294">
        <v>0</v>
      </c>
      <c r="AD72" s="294">
        <v>8</v>
      </c>
      <c r="AE72" s="294">
        <f t="shared" si="6"/>
        <v>143</v>
      </c>
    </row>
    <row r="73" spans="1:31" s="286" customFormat="1" ht="16.5">
      <c r="A73" s="287">
        <v>6</v>
      </c>
      <c r="B73" s="288">
        <v>24</v>
      </c>
      <c r="C73" s="299">
        <v>252</v>
      </c>
      <c r="D73" s="289" t="s">
        <v>678</v>
      </c>
      <c r="E73" s="311" t="s">
        <v>655</v>
      </c>
      <c r="F73" s="181">
        <v>1313</v>
      </c>
      <c r="G73" s="182" t="s">
        <v>33</v>
      </c>
      <c r="H73" s="181">
        <v>305</v>
      </c>
      <c r="I73" s="294">
        <v>91</v>
      </c>
      <c r="J73" s="294">
        <v>127</v>
      </c>
      <c r="K73" s="294">
        <v>2</v>
      </c>
      <c r="L73" s="294">
        <v>1</v>
      </c>
      <c r="M73" s="294">
        <v>2</v>
      </c>
      <c r="N73" s="294">
        <v>1</v>
      </c>
      <c r="R73" s="294">
        <v>2</v>
      </c>
      <c r="U73" s="296">
        <v>3</v>
      </c>
      <c r="V73" s="296">
        <v>1</v>
      </c>
      <c r="AC73" s="294">
        <v>0</v>
      </c>
      <c r="AD73" s="294">
        <v>7</v>
      </c>
      <c r="AE73" s="294">
        <f t="shared" si="6"/>
        <v>237</v>
      </c>
    </row>
    <row r="74" spans="1:31" s="286" customFormat="1" ht="16.5">
      <c r="C74" s="300" t="s">
        <v>65</v>
      </c>
      <c r="D74" s="688" t="s">
        <v>66</v>
      </c>
      <c r="E74" s="688"/>
      <c r="F74" s="404"/>
      <c r="G74" s="404"/>
      <c r="H74" s="302">
        <f t="shared" ref="H74:N74" si="7">SUM(H68:H73)</f>
        <v>2417</v>
      </c>
      <c r="I74" s="302">
        <f t="shared" si="7"/>
        <v>772</v>
      </c>
      <c r="J74" s="302">
        <f t="shared" si="7"/>
        <v>724</v>
      </c>
      <c r="K74" s="302">
        <f t="shared" si="7"/>
        <v>39</v>
      </c>
      <c r="L74" s="302">
        <f t="shared" si="7"/>
        <v>9</v>
      </c>
      <c r="M74" s="302">
        <f t="shared" si="7"/>
        <v>14</v>
      </c>
      <c r="N74" s="302">
        <f t="shared" si="7"/>
        <v>5</v>
      </c>
      <c r="O74" s="302">
        <f t="shared" ref="O74" si="8">SUM(O68:O73)</f>
        <v>0</v>
      </c>
      <c r="P74" s="302">
        <f t="shared" ref="P74" si="9">SUM(P68:P73)</f>
        <v>0</v>
      </c>
      <c r="Q74" s="302">
        <f t="shared" ref="Q74" si="10">SUM(Q68:Q73)</f>
        <v>0</v>
      </c>
      <c r="R74" s="302">
        <f>SUM(R68:R73)</f>
        <v>25</v>
      </c>
      <c r="S74" s="302">
        <f t="shared" ref="S74:T74" si="11">SUM(S68:S73)</f>
        <v>0</v>
      </c>
      <c r="T74" s="302">
        <f t="shared" si="11"/>
        <v>0</v>
      </c>
      <c r="U74" s="302">
        <f>SUM(U68:U73)</f>
        <v>27</v>
      </c>
      <c r="V74" s="302">
        <f>SUM(V68:V73)</f>
        <v>18</v>
      </c>
      <c r="W74" s="302">
        <f t="shared" ref="W74:AB74" si="12">SUM(W68:W73)</f>
        <v>0</v>
      </c>
      <c r="X74" s="302">
        <f t="shared" si="12"/>
        <v>0</v>
      </c>
      <c r="Y74" s="302">
        <f t="shared" si="12"/>
        <v>0</v>
      </c>
      <c r="Z74" s="302">
        <f t="shared" si="12"/>
        <v>0</v>
      </c>
      <c r="AA74" s="302">
        <f t="shared" si="12"/>
        <v>0</v>
      </c>
      <c r="AB74" s="302">
        <f t="shared" si="12"/>
        <v>0</v>
      </c>
      <c r="AC74" s="302">
        <f>SUM(AC68:AC73)</f>
        <v>0</v>
      </c>
      <c r="AD74" s="302">
        <f>SUM(AD68:AD73)</f>
        <v>63</v>
      </c>
      <c r="AE74" s="302">
        <f>SUM(AE68:AE73)</f>
        <v>1696</v>
      </c>
    </row>
    <row r="75" spans="1:31" s="286" customFormat="1" ht="16.5">
      <c r="F75" s="297"/>
      <c r="G75" s="297"/>
      <c r="U75" s="286">
        <f>U74/2</f>
        <v>13.5</v>
      </c>
      <c r="V75" s="286">
        <f>V74/2</f>
        <v>9</v>
      </c>
    </row>
    <row r="76" spans="1:31" s="286" customFormat="1" ht="16.5">
      <c r="C76" s="300" t="s">
        <v>67</v>
      </c>
      <c r="D76" s="689" t="s">
        <v>68</v>
      </c>
      <c r="E76" s="690"/>
      <c r="F76" s="690"/>
      <c r="G76" s="691"/>
      <c r="H76" s="301" t="s">
        <v>8</v>
      </c>
      <c r="I76" s="293" t="s">
        <v>9</v>
      </c>
      <c r="J76" s="293" t="s">
        <v>10</v>
      </c>
      <c r="K76" s="293" t="s">
        <v>11</v>
      </c>
      <c r="L76" s="293" t="s">
        <v>12</v>
      </c>
      <c r="M76" s="293" t="s">
        <v>13</v>
      </c>
      <c r="N76" s="293" t="s">
        <v>14</v>
      </c>
      <c r="O76" s="307" t="s">
        <v>15</v>
      </c>
      <c r="P76" s="307" t="s">
        <v>16</v>
      </c>
      <c r="Q76" s="307" t="s">
        <v>17</v>
      </c>
      <c r="R76" s="293" t="s">
        <v>18</v>
      </c>
      <c r="S76" s="293" t="s">
        <v>19</v>
      </c>
      <c r="T76" s="293" t="s">
        <v>20</v>
      </c>
      <c r="U76" s="309" t="s">
        <v>24</v>
      </c>
      <c r="V76" s="293" t="s">
        <v>25</v>
      </c>
      <c r="W76" s="293" t="s">
        <v>26</v>
      </c>
      <c r="X76" s="293" t="s">
        <v>27</v>
      </c>
      <c r="Y76" s="293" t="s">
        <v>28</v>
      </c>
      <c r="Z76" s="307" t="s">
        <v>29</v>
      </c>
      <c r="AA76" s="307" t="s">
        <v>30</v>
      </c>
      <c r="AB76" s="307" t="s">
        <v>31</v>
      </c>
    </row>
    <row r="77" spans="1:31" s="286" customFormat="1" ht="16.5">
      <c r="D77" s="692"/>
      <c r="E77" s="693"/>
      <c r="F77" s="693"/>
      <c r="G77" s="694"/>
      <c r="H77" s="294">
        <f t="shared" ref="H77:N77" si="13">H74</f>
        <v>2417</v>
      </c>
      <c r="I77" s="294">
        <f>I74+14</f>
        <v>786</v>
      </c>
      <c r="J77" s="294">
        <f>J74+9</f>
        <v>733</v>
      </c>
      <c r="K77" s="294">
        <f>K74+13</f>
        <v>52</v>
      </c>
      <c r="L77" s="294">
        <f>L74+9</f>
        <v>18</v>
      </c>
      <c r="M77" s="294">
        <f t="shared" si="13"/>
        <v>14</v>
      </c>
      <c r="N77" s="294">
        <f t="shared" si="13"/>
        <v>5</v>
      </c>
      <c r="R77" s="294">
        <f>R74</f>
        <v>25</v>
      </c>
      <c r="Z77" s="286">
        <v>0</v>
      </c>
      <c r="AA77" s="286">
        <v>63</v>
      </c>
      <c r="AB77" s="286">
        <f>SUM(I77:AA77)</f>
        <v>1696</v>
      </c>
    </row>
    <row r="78" spans="1:31" s="286" customFormat="1" ht="16.5">
      <c r="F78" s="297"/>
      <c r="G78" s="297"/>
    </row>
    <row r="79" spans="1:31" s="286" customFormat="1" ht="37.5" customHeight="1">
      <c r="C79" s="300" t="s">
        <v>69</v>
      </c>
      <c r="D79" s="695" t="s">
        <v>70</v>
      </c>
      <c r="E79" s="695"/>
      <c r="F79" s="695"/>
      <c r="G79" s="695"/>
      <c r="H79" s="301" t="s">
        <v>8</v>
      </c>
      <c r="I79" s="696" t="s">
        <v>71</v>
      </c>
      <c r="J79" s="696"/>
      <c r="K79" s="696" t="s">
        <v>72</v>
      </c>
      <c r="L79" s="696"/>
      <c r="M79" s="293" t="s">
        <v>13</v>
      </c>
      <c r="N79" s="293" t="s">
        <v>14</v>
      </c>
      <c r="O79" s="307" t="s">
        <v>15</v>
      </c>
      <c r="P79" s="307" t="s">
        <v>16</v>
      </c>
      <c r="Q79" s="307" t="s">
        <v>17</v>
      </c>
      <c r="R79" s="293" t="s">
        <v>18</v>
      </c>
      <c r="S79" s="293" t="s">
        <v>19</v>
      </c>
      <c r="T79" s="293" t="s">
        <v>20</v>
      </c>
      <c r="U79" s="309" t="s">
        <v>24</v>
      </c>
      <c r="V79" s="293" t="s">
        <v>25</v>
      </c>
      <c r="W79" s="293" t="s">
        <v>26</v>
      </c>
      <c r="X79" s="293" t="s">
        <v>27</v>
      </c>
      <c r="Y79" s="293" t="s">
        <v>28</v>
      </c>
      <c r="Z79" s="307" t="s">
        <v>29</v>
      </c>
      <c r="AA79" s="307" t="s">
        <v>30</v>
      </c>
      <c r="AB79" s="307" t="s">
        <v>31</v>
      </c>
    </row>
    <row r="80" spans="1:31" s="286" customFormat="1" ht="27" customHeight="1">
      <c r="D80" s="695"/>
      <c r="E80" s="695"/>
      <c r="F80" s="695"/>
      <c r="G80" s="695"/>
      <c r="H80" s="294">
        <f>H74</f>
        <v>2417</v>
      </c>
      <c r="I80" s="697">
        <f>I77+K77</f>
        <v>838</v>
      </c>
      <c r="J80" s="697"/>
      <c r="K80" s="697">
        <f>J77+L77</f>
        <v>751</v>
      </c>
      <c r="L80" s="697"/>
      <c r="M80" s="294">
        <f>M77</f>
        <v>14</v>
      </c>
      <c r="N80" s="294">
        <f t="shared" ref="N80" si="14">N77</f>
        <v>5</v>
      </c>
      <c r="O80" s="286" t="s">
        <v>799</v>
      </c>
      <c r="P80" s="286" t="s">
        <v>799</v>
      </c>
      <c r="Q80" s="286" t="s">
        <v>799</v>
      </c>
      <c r="R80" s="294">
        <f>R77</f>
        <v>25</v>
      </c>
      <c r="S80" s="286" t="s">
        <v>799</v>
      </c>
      <c r="T80" s="286" t="s">
        <v>799</v>
      </c>
      <c r="U80" s="286" t="s">
        <v>799</v>
      </c>
      <c r="V80" s="286" t="s">
        <v>799</v>
      </c>
      <c r="W80" s="286" t="s">
        <v>799</v>
      </c>
      <c r="X80" s="286" t="s">
        <v>799</v>
      </c>
      <c r="Y80" s="286" t="s">
        <v>799</v>
      </c>
      <c r="Z80" s="286">
        <v>0</v>
      </c>
      <c r="AA80" s="286">
        <v>63</v>
      </c>
      <c r="AB80" s="286">
        <f>SUM(I80:AA80)</f>
        <v>1696</v>
      </c>
    </row>
    <row r="81" s="286" customFormat="1" ht="16.5"/>
  </sheetData>
  <mergeCells count="14">
    <mergeCell ref="D56:E56"/>
    <mergeCell ref="D58:G59"/>
    <mergeCell ref="D61:G62"/>
    <mergeCell ref="I61:J61"/>
    <mergeCell ref="K61:L61"/>
    <mergeCell ref="I62:J62"/>
    <mergeCell ref="K62:L62"/>
    <mergeCell ref="D74:E74"/>
    <mergeCell ref="D76:G77"/>
    <mergeCell ref="D79:G80"/>
    <mergeCell ref="I79:J79"/>
    <mergeCell ref="K79:L79"/>
    <mergeCell ref="I80:J80"/>
    <mergeCell ref="K80:L8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2"/>
  <sheetViews>
    <sheetView workbookViewId="0">
      <pane ySplit="1" topLeftCell="A112" activePane="bottomLeft" state="frozen"/>
      <selection activeCell="N153" sqref="N153"/>
      <selection pane="bottomLeft" activeCell="N153" sqref="N153"/>
    </sheetView>
  </sheetViews>
  <sheetFormatPr baseColWidth="10" defaultRowHeight="16.5"/>
  <cols>
    <col min="1" max="1" width="3" style="286" bestFit="1" customWidth="1"/>
    <col min="2" max="2" width="4.42578125" style="286" bestFit="1" customWidth="1"/>
    <col min="3" max="3" width="4" style="286" bestFit="1" customWidth="1"/>
    <col min="4" max="4" width="23.140625" style="286" bestFit="1" customWidth="1"/>
    <col min="5" max="5" width="9.28515625" style="286" customWidth="1"/>
    <col min="6" max="6" width="7.140625" style="286" bestFit="1" customWidth="1"/>
    <col min="7" max="7" width="22.28515625" style="430" customWidth="1"/>
    <col min="8" max="8" width="10" style="286" bestFit="1" customWidth="1"/>
    <col min="9" max="9" width="7.5703125" style="286" customWidth="1"/>
    <col min="10" max="10" width="7.42578125" style="286" customWidth="1"/>
    <col min="11" max="11" width="5.42578125" style="286" bestFit="1" customWidth="1"/>
    <col min="12" max="12" width="5.28515625" style="286" bestFit="1" customWidth="1"/>
    <col min="13" max="13" width="5" style="286" bestFit="1" customWidth="1"/>
    <col min="14" max="14" width="5.42578125" style="286" bestFit="1" customWidth="1"/>
    <col min="15" max="15" width="4.140625" style="286" bestFit="1" customWidth="1"/>
    <col min="16" max="16" width="5.42578125" style="286" bestFit="1" customWidth="1"/>
    <col min="17" max="17" width="4.28515625" style="286" bestFit="1" customWidth="1"/>
    <col min="18" max="18" width="7.7109375" style="286" bestFit="1" customWidth="1"/>
    <col min="19" max="19" width="4.140625" style="286" bestFit="1" customWidth="1"/>
    <col min="20" max="20" width="5.42578125" style="286" bestFit="1" customWidth="1"/>
    <col min="21" max="21" width="7.42578125" style="286" bestFit="1" customWidth="1"/>
    <col min="22" max="22" width="7.85546875" style="286" bestFit="1" customWidth="1"/>
    <col min="23" max="23" width="8" style="286" bestFit="1" customWidth="1"/>
    <col min="24" max="26" width="5.5703125" style="286" bestFit="1" customWidth="1"/>
    <col min="27" max="27" width="6.5703125" style="286" bestFit="1" customWidth="1"/>
    <col min="28" max="28" width="9.7109375" style="286" bestFit="1" customWidth="1"/>
    <col min="29" max="29" width="4" style="286" bestFit="1" customWidth="1"/>
    <col min="30" max="30" width="6" style="286" bestFit="1" customWidth="1"/>
    <col min="31" max="31" width="8.5703125" style="286" bestFit="1" customWidth="1"/>
    <col min="32" max="16384" width="11.42578125" style="286"/>
  </cols>
  <sheetData>
    <row r="1" spans="1:31" s="310" customFormat="1" ht="18.75" customHeight="1">
      <c r="A1" s="282" t="s">
        <v>1</v>
      </c>
      <c r="B1" s="304" t="s">
        <v>2</v>
      </c>
      <c r="C1" s="305" t="s">
        <v>3</v>
      </c>
      <c r="D1" s="282" t="s">
        <v>4</v>
      </c>
      <c r="E1" s="282" t="s">
        <v>5</v>
      </c>
      <c r="F1" s="306" t="s">
        <v>6</v>
      </c>
      <c r="G1" s="306" t="s">
        <v>7</v>
      </c>
      <c r="H1" s="306" t="s">
        <v>8</v>
      </c>
      <c r="I1" s="307" t="s">
        <v>9</v>
      </c>
      <c r="J1" s="307" t="s">
        <v>10</v>
      </c>
      <c r="K1" s="307" t="s">
        <v>11</v>
      </c>
      <c r="L1" s="307" t="s">
        <v>12</v>
      </c>
      <c r="M1" s="307" t="s">
        <v>13</v>
      </c>
      <c r="N1" s="307" t="s">
        <v>14</v>
      </c>
      <c r="O1" s="307" t="s">
        <v>15</v>
      </c>
      <c r="P1" s="307" t="s">
        <v>16</v>
      </c>
      <c r="Q1" s="307" t="s">
        <v>17</v>
      </c>
      <c r="R1" s="307" t="s">
        <v>18</v>
      </c>
      <c r="S1" s="570" t="s">
        <v>19</v>
      </c>
      <c r="T1" s="570" t="s">
        <v>20</v>
      </c>
      <c r="U1" s="308" t="s">
        <v>21</v>
      </c>
      <c r="V1" s="308" t="s">
        <v>22</v>
      </c>
      <c r="W1" s="295" t="s">
        <v>23</v>
      </c>
      <c r="X1" s="309" t="s">
        <v>24</v>
      </c>
      <c r="Y1" s="570" t="s">
        <v>25</v>
      </c>
      <c r="Z1" s="570" t="s">
        <v>26</v>
      </c>
      <c r="AA1" s="570" t="s">
        <v>27</v>
      </c>
      <c r="AB1" s="570" t="s">
        <v>28</v>
      </c>
      <c r="AC1" s="307" t="s">
        <v>29</v>
      </c>
      <c r="AD1" s="307" t="s">
        <v>30</v>
      </c>
      <c r="AE1" s="307" t="s">
        <v>31</v>
      </c>
    </row>
    <row r="2" spans="1:31">
      <c r="A2" s="287">
        <v>1</v>
      </c>
      <c r="B2" s="288">
        <v>25</v>
      </c>
      <c r="C2" s="299">
        <v>322</v>
      </c>
      <c r="D2" s="289" t="s">
        <v>805</v>
      </c>
      <c r="E2" s="289" t="s">
        <v>805</v>
      </c>
      <c r="F2" s="290">
        <v>1516</v>
      </c>
      <c r="G2" s="47" t="s">
        <v>33</v>
      </c>
      <c r="H2" s="290">
        <v>617</v>
      </c>
      <c r="I2" s="158">
        <v>4</v>
      </c>
      <c r="J2" s="158">
        <v>46</v>
      </c>
      <c r="K2" s="158">
        <v>30</v>
      </c>
      <c r="L2" s="158">
        <v>1</v>
      </c>
      <c r="M2" s="158">
        <v>160</v>
      </c>
      <c r="N2" s="158">
        <v>59</v>
      </c>
      <c r="O2" s="158">
        <v>7</v>
      </c>
      <c r="P2" s="158">
        <v>10</v>
      </c>
      <c r="Q2" s="158">
        <v>14</v>
      </c>
      <c r="R2" s="158">
        <v>36</v>
      </c>
      <c r="S2" s="158">
        <v>0</v>
      </c>
      <c r="T2" s="158">
        <v>3</v>
      </c>
      <c r="U2" s="158">
        <v>6</v>
      </c>
      <c r="V2" s="158">
        <v>2</v>
      </c>
      <c r="W2" s="294"/>
      <c r="X2" s="294"/>
      <c r="Y2" s="294"/>
      <c r="Z2" s="294"/>
      <c r="AA2" s="294"/>
      <c r="AB2" s="294"/>
      <c r="AC2" s="158">
        <v>0</v>
      </c>
      <c r="AD2" s="158">
        <v>18</v>
      </c>
      <c r="AE2" s="294">
        <f t="shared" ref="AE2:AE33" si="0">SUM(I2:AD2)</f>
        <v>396</v>
      </c>
    </row>
    <row r="3" spans="1:31">
      <c r="A3" s="287">
        <v>2</v>
      </c>
      <c r="B3" s="288">
        <v>25</v>
      </c>
      <c r="C3" s="299">
        <v>322</v>
      </c>
      <c r="D3" s="289" t="s">
        <v>805</v>
      </c>
      <c r="E3" s="289" t="s">
        <v>805</v>
      </c>
      <c r="F3" s="290">
        <v>1516</v>
      </c>
      <c r="G3" s="47" t="s">
        <v>34</v>
      </c>
      <c r="H3" s="290">
        <v>617</v>
      </c>
      <c r="I3" s="158">
        <v>3</v>
      </c>
      <c r="J3" s="158">
        <v>29</v>
      </c>
      <c r="K3" s="158">
        <v>44</v>
      </c>
      <c r="L3" s="158">
        <v>0</v>
      </c>
      <c r="M3" s="158">
        <v>171</v>
      </c>
      <c r="N3" s="158">
        <v>43</v>
      </c>
      <c r="O3" s="158">
        <v>5</v>
      </c>
      <c r="P3" s="158">
        <v>11</v>
      </c>
      <c r="Q3" s="158">
        <v>20</v>
      </c>
      <c r="R3" s="158">
        <v>28</v>
      </c>
      <c r="S3" s="158">
        <v>0</v>
      </c>
      <c r="T3" s="158">
        <v>1</v>
      </c>
      <c r="U3" s="158">
        <v>7</v>
      </c>
      <c r="V3" s="158">
        <v>1</v>
      </c>
      <c r="W3" s="294"/>
      <c r="X3" s="294"/>
      <c r="Y3" s="294"/>
      <c r="Z3" s="294"/>
      <c r="AA3" s="294"/>
      <c r="AB3" s="294"/>
      <c r="AC3" s="158">
        <v>0</v>
      </c>
      <c r="AD3" s="158">
        <v>13</v>
      </c>
      <c r="AE3" s="294">
        <f t="shared" si="0"/>
        <v>376</v>
      </c>
    </row>
    <row r="4" spans="1:31">
      <c r="A4" s="287">
        <v>3</v>
      </c>
      <c r="B4" s="288">
        <v>25</v>
      </c>
      <c r="C4" s="299">
        <v>322</v>
      </c>
      <c r="D4" s="289" t="s">
        <v>805</v>
      </c>
      <c r="E4" s="289" t="s">
        <v>805</v>
      </c>
      <c r="F4" s="290">
        <v>1516</v>
      </c>
      <c r="G4" s="47" t="s">
        <v>35</v>
      </c>
      <c r="H4" s="290">
        <v>617</v>
      </c>
      <c r="I4" s="158">
        <v>6</v>
      </c>
      <c r="J4" s="158">
        <v>40</v>
      </c>
      <c r="K4" s="158">
        <v>36</v>
      </c>
      <c r="L4" s="158">
        <v>2</v>
      </c>
      <c r="M4" s="158">
        <v>165</v>
      </c>
      <c r="N4" s="158">
        <v>64</v>
      </c>
      <c r="O4" s="158">
        <v>4</v>
      </c>
      <c r="P4" s="158">
        <v>11</v>
      </c>
      <c r="Q4" s="158">
        <v>18</v>
      </c>
      <c r="R4" s="158">
        <v>34</v>
      </c>
      <c r="S4" s="158">
        <v>0</v>
      </c>
      <c r="T4" s="158">
        <v>0</v>
      </c>
      <c r="U4" s="158">
        <v>3</v>
      </c>
      <c r="V4" s="158">
        <v>1</v>
      </c>
      <c r="W4" s="294"/>
      <c r="X4" s="294"/>
      <c r="Y4" s="294"/>
      <c r="Z4" s="294"/>
      <c r="AA4" s="294"/>
      <c r="AB4" s="294"/>
      <c r="AC4" s="158">
        <v>0</v>
      </c>
      <c r="AD4" s="158">
        <v>13</v>
      </c>
      <c r="AE4" s="294">
        <f t="shared" si="0"/>
        <v>397</v>
      </c>
    </row>
    <row r="5" spans="1:31">
      <c r="A5" s="287">
        <v>4</v>
      </c>
      <c r="B5" s="288">
        <v>25</v>
      </c>
      <c r="C5" s="299">
        <v>322</v>
      </c>
      <c r="D5" s="289" t="s">
        <v>805</v>
      </c>
      <c r="E5" s="289" t="s">
        <v>805</v>
      </c>
      <c r="F5" s="290">
        <v>1517</v>
      </c>
      <c r="G5" s="47" t="s">
        <v>33</v>
      </c>
      <c r="H5" s="290">
        <v>687</v>
      </c>
      <c r="I5" s="158">
        <v>5</v>
      </c>
      <c r="J5" s="158">
        <v>27</v>
      </c>
      <c r="K5" s="158">
        <v>85</v>
      </c>
      <c r="L5" s="158">
        <v>1</v>
      </c>
      <c r="M5" s="158">
        <v>220</v>
      </c>
      <c r="N5" s="158">
        <v>35</v>
      </c>
      <c r="O5" s="158">
        <v>4</v>
      </c>
      <c r="P5" s="158">
        <v>5</v>
      </c>
      <c r="Q5" s="158">
        <v>13</v>
      </c>
      <c r="R5" s="158">
        <v>36</v>
      </c>
      <c r="S5" s="158">
        <v>0</v>
      </c>
      <c r="T5" s="158">
        <v>2</v>
      </c>
      <c r="U5" s="158">
        <v>2</v>
      </c>
      <c r="V5" s="158">
        <v>1</v>
      </c>
      <c r="W5" s="294"/>
      <c r="X5" s="294"/>
      <c r="Y5" s="294"/>
      <c r="Z5" s="294"/>
      <c r="AA5" s="294"/>
      <c r="AB5" s="294"/>
      <c r="AC5" s="158">
        <v>0</v>
      </c>
      <c r="AD5" s="158">
        <v>9</v>
      </c>
      <c r="AE5" s="294">
        <f t="shared" si="0"/>
        <v>445</v>
      </c>
    </row>
    <row r="6" spans="1:31">
      <c r="A6" s="287">
        <v>5</v>
      </c>
      <c r="B6" s="288">
        <v>25</v>
      </c>
      <c r="C6" s="299">
        <v>322</v>
      </c>
      <c r="D6" s="289" t="s">
        <v>805</v>
      </c>
      <c r="E6" s="289" t="s">
        <v>805</v>
      </c>
      <c r="F6" s="290">
        <v>1517</v>
      </c>
      <c r="G6" s="47" t="s">
        <v>34</v>
      </c>
      <c r="H6" s="290">
        <v>687</v>
      </c>
      <c r="I6" s="158">
        <v>4</v>
      </c>
      <c r="J6" s="158">
        <v>36</v>
      </c>
      <c r="K6" s="158">
        <v>50</v>
      </c>
      <c r="L6" s="158">
        <v>2</v>
      </c>
      <c r="M6" s="158">
        <v>221</v>
      </c>
      <c r="N6" s="158">
        <v>31</v>
      </c>
      <c r="O6" s="158">
        <v>6</v>
      </c>
      <c r="P6" s="158">
        <v>5</v>
      </c>
      <c r="Q6" s="158">
        <v>18</v>
      </c>
      <c r="R6" s="158">
        <v>26</v>
      </c>
      <c r="S6" s="158">
        <v>0</v>
      </c>
      <c r="T6" s="158">
        <v>3</v>
      </c>
      <c r="U6" s="158">
        <v>2</v>
      </c>
      <c r="V6" s="158">
        <v>0</v>
      </c>
      <c r="W6" s="294"/>
      <c r="X6" s="294"/>
      <c r="Y6" s="294"/>
      <c r="Z6" s="294"/>
      <c r="AA6" s="294"/>
      <c r="AB6" s="294"/>
      <c r="AC6" s="158">
        <v>0</v>
      </c>
      <c r="AD6" s="158">
        <v>13</v>
      </c>
      <c r="AE6" s="294">
        <f t="shared" si="0"/>
        <v>417</v>
      </c>
    </row>
    <row r="7" spans="1:31">
      <c r="A7" s="287">
        <v>6</v>
      </c>
      <c r="B7" s="288">
        <v>25</v>
      </c>
      <c r="C7" s="299">
        <v>322</v>
      </c>
      <c r="D7" s="289" t="s">
        <v>805</v>
      </c>
      <c r="E7" s="289" t="s">
        <v>805</v>
      </c>
      <c r="F7" s="290">
        <v>1518</v>
      </c>
      <c r="G7" s="47" t="s">
        <v>33</v>
      </c>
      <c r="H7" s="290">
        <v>688</v>
      </c>
      <c r="I7" s="158">
        <v>2</v>
      </c>
      <c r="J7" s="158">
        <v>39</v>
      </c>
      <c r="K7" s="158">
        <v>69</v>
      </c>
      <c r="L7" s="158">
        <v>0</v>
      </c>
      <c r="M7" s="158">
        <v>231</v>
      </c>
      <c r="N7" s="158">
        <v>42</v>
      </c>
      <c r="O7" s="158">
        <v>1</v>
      </c>
      <c r="P7" s="158">
        <v>6</v>
      </c>
      <c r="Q7" s="158">
        <v>25</v>
      </c>
      <c r="R7" s="158">
        <v>25</v>
      </c>
      <c r="S7" s="158">
        <v>0</v>
      </c>
      <c r="T7" s="158">
        <v>0</v>
      </c>
      <c r="U7" s="158">
        <v>0</v>
      </c>
      <c r="V7" s="158">
        <v>3</v>
      </c>
      <c r="W7" s="294"/>
      <c r="X7" s="294"/>
      <c r="Y7" s="294"/>
      <c r="Z7" s="294"/>
      <c r="AA7" s="294"/>
      <c r="AB7" s="294"/>
      <c r="AC7" s="158">
        <v>0</v>
      </c>
      <c r="AD7" s="158">
        <v>13</v>
      </c>
      <c r="AE7" s="294">
        <f t="shared" si="0"/>
        <v>456</v>
      </c>
    </row>
    <row r="8" spans="1:31">
      <c r="A8" s="287">
        <v>7</v>
      </c>
      <c r="B8" s="288">
        <v>25</v>
      </c>
      <c r="C8" s="299">
        <v>322</v>
      </c>
      <c r="D8" s="289" t="s">
        <v>805</v>
      </c>
      <c r="E8" s="289" t="s">
        <v>805</v>
      </c>
      <c r="F8" s="290">
        <v>1518</v>
      </c>
      <c r="G8" s="47" t="s">
        <v>34</v>
      </c>
      <c r="H8" s="290">
        <v>688</v>
      </c>
      <c r="I8" s="158">
        <v>1</v>
      </c>
      <c r="J8" s="158">
        <v>38</v>
      </c>
      <c r="K8" s="158">
        <v>62</v>
      </c>
      <c r="L8" s="158">
        <v>2</v>
      </c>
      <c r="M8" s="158">
        <v>224</v>
      </c>
      <c r="N8" s="158">
        <v>31</v>
      </c>
      <c r="O8" s="158">
        <v>1</v>
      </c>
      <c r="P8" s="158">
        <v>11</v>
      </c>
      <c r="Q8" s="158">
        <v>20</v>
      </c>
      <c r="R8" s="158">
        <v>33</v>
      </c>
      <c r="S8" s="158">
        <v>0</v>
      </c>
      <c r="T8" s="158">
        <v>3</v>
      </c>
      <c r="U8" s="158">
        <v>3</v>
      </c>
      <c r="V8" s="158">
        <v>2</v>
      </c>
      <c r="W8" s="294"/>
      <c r="X8" s="294"/>
      <c r="Y8" s="294"/>
      <c r="Z8" s="294"/>
      <c r="AA8" s="294"/>
      <c r="AB8" s="294"/>
      <c r="AC8" s="158">
        <v>0</v>
      </c>
      <c r="AD8" s="158">
        <v>12</v>
      </c>
      <c r="AE8" s="294">
        <f t="shared" si="0"/>
        <v>443</v>
      </c>
    </row>
    <row r="9" spans="1:31">
      <c r="A9" s="287">
        <v>8</v>
      </c>
      <c r="B9" s="288">
        <v>25</v>
      </c>
      <c r="C9" s="299">
        <v>322</v>
      </c>
      <c r="D9" s="289" t="s">
        <v>805</v>
      </c>
      <c r="E9" s="289" t="s">
        <v>805</v>
      </c>
      <c r="F9" s="290">
        <v>1518</v>
      </c>
      <c r="G9" s="47" t="s">
        <v>35</v>
      </c>
      <c r="H9" s="290">
        <v>687</v>
      </c>
      <c r="I9" s="158">
        <v>0</v>
      </c>
      <c r="J9" s="158">
        <v>48</v>
      </c>
      <c r="K9" s="158">
        <v>66</v>
      </c>
      <c r="L9" s="158">
        <v>1</v>
      </c>
      <c r="M9" s="158">
        <v>215</v>
      </c>
      <c r="N9" s="158">
        <v>24</v>
      </c>
      <c r="O9" s="158">
        <v>1</v>
      </c>
      <c r="P9" s="158">
        <v>10</v>
      </c>
      <c r="Q9" s="158">
        <v>13</v>
      </c>
      <c r="R9" s="158">
        <v>38</v>
      </c>
      <c r="S9" s="158">
        <v>0</v>
      </c>
      <c r="T9" s="158">
        <v>1</v>
      </c>
      <c r="U9" s="158">
        <v>4</v>
      </c>
      <c r="V9" s="158">
        <v>0</v>
      </c>
      <c r="W9" s="294"/>
      <c r="X9" s="294"/>
      <c r="Y9" s="294"/>
      <c r="Z9" s="294"/>
      <c r="AA9" s="294"/>
      <c r="AB9" s="294"/>
      <c r="AC9" s="158">
        <v>0</v>
      </c>
      <c r="AD9" s="158">
        <v>10</v>
      </c>
      <c r="AE9" s="294">
        <f t="shared" si="0"/>
        <v>431</v>
      </c>
    </row>
    <row r="10" spans="1:31">
      <c r="A10" s="287">
        <v>9</v>
      </c>
      <c r="B10" s="288">
        <v>25</v>
      </c>
      <c r="C10" s="299">
        <v>322</v>
      </c>
      <c r="D10" s="289" t="s">
        <v>805</v>
      </c>
      <c r="E10" s="289" t="s">
        <v>805</v>
      </c>
      <c r="F10" s="290">
        <v>1518</v>
      </c>
      <c r="G10" s="47" t="s">
        <v>199</v>
      </c>
      <c r="H10" s="290">
        <v>687</v>
      </c>
      <c r="I10" s="158">
        <v>7</v>
      </c>
      <c r="J10" s="158">
        <v>45</v>
      </c>
      <c r="K10" s="158">
        <v>74</v>
      </c>
      <c r="L10" s="158">
        <v>2</v>
      </c>
      <c r="M10" s="158">
        <v>235</v>
      </c>
      <c r="N10" s="158">
        <v>43</v>
      </c>
      <c r="O10" s="158">
        <v>3</v>
      </c>
      <c r="P10" s="158">
        <v>9</v>
      </c>
      <c r="Q10" s="158">
        <v>15</v>
      </c>
      <c r="R10" s="158">
        <v>28</v>
      </c>
      <c r="S10" s="158">
        <v>0</v>
      </c>
      <c r="T10" s="158">
        <v>2</v>
      </c>
      <c r="U10" s="158">
        <v>1</v>
      </c>
      <c r="V10" s="158">
        <v>1</v>
      </c>
      <c r="W10" s="294"/>
      <c r="X10" s="294"/>
      <c r="Y10" s="294"/>
      <c r="Z10" s="294"/>
      <c r="AA10" s="294"/>
      <c r="AB10" s="294"/>
      <c r="AC10" s="158">
        <v>0</v>
      </c>
      <c r="AD10" s="158">
        <v>12</v>
      </c>
      <c r="AE10" s="294">
        <f t="shared" si="0"/>
        <v>477</v>
      </c>
    </row>
    <row r="11" spans="1:31">
      <c r="A11" s="287">
        <v>10</v>
      </c>
      <c r="B11" s="288">
        <v>25</v>
      </c>
      <c r="C11" s="299">
        <v>322</v>
      </c>
      <c r="D11" s="289" t="s">
        <v>805</v>
      </c>
      <c r="E11" s="289" t="s">
        <v>805</v>
      </c>
      <c r="F11" s="290">
        <v>1519</v>
      </c>
      <c r="G11" s="47" t="s">
        <v>33</v>
      </c>
      <c r="H11" s="290">
        <v>636</v>
      </c>
      <c r="I11" s="158">
        <v>6</v>
      </c>
      <c r="J11" s="158">
        <v>54</v>
      </c>
      <c r="K11" s="158">
        <v>58</v>
      </c>
      <c r="L11" s="158">
        <v>3</v>
      </c>
      <c r="M11" s="158">
        <v>166</v>
      </c>
      <c r="N11" s="158">
        <v>38</v>
      </c>
      <c r="O11" s="158">
        <v>3</v>
      </c>
      <c r="P11" s="158">
        <v>8</v>
      </c>
      <c r="Q11" s="158">
        <v>23</v>
      </c>
      <c r="R11" s="158">
        <v>34</v>
      </c>
      <c r="S11" s="158">
        <v>0</v>
      </c>
      <c r="T11" s="158">
        <v>6</v>
      </c>
      <c r="U11" s="158">
        <v>2</v>
      </c>
      <c r="V11" s="158">
        <v>4</v>
      </c>
      <c r="W11" s="294"/>
      <c r="X11" s="294"/>
      <c r="Y11" s="294"/>
      <c r="Z11" s="294"/>
      <c r="AA11" s="294"/>
      <c r="AB11" s="294"/>
      <c r="AC11" s="158">
        <v>0</v>
      </c>
      <c r="AD11" s="158">
        <v>12</v>
      </c>
      <c r="AE11" s="294">
        <f t="shared" si="0"/>
        <v>417</v>
      </c>
    </row>
    <row r="12" spans="1:31">
      <c r="A12" s="287">
        <v>11</v>
      </c>
      <c r="B12" s="288">
        <v>25</v>
      </c>
      <c r="C12" s="299">
        <v>322</v>
      </c>
      <c r="D12" s="289" t="s">
        <v>805</v>
      </c>
      <c r="E12" s="289" t="s">
        <v>805</v>
      </c>
      <c r="F12" s="290">
        <v>1519</v>
      </c>
      <c r="G12" s="47" t="s">
        <v>34</v>
      </c>
      <c r="H12" s="290">
        <v>636</v>
      </c>
      <c r="I12" s="158">
        <v>2</v>
      </c>
      <c r="J12" s="158">
        <v>62</v>
      </c>
      <c r="K12" s="158">
        <v>40</v>
      </c>
      <c r="L12" s="158">
        <v>2</v>
      </c>
      <c r="M12" s="158">
        <v>187</v>
      </c>
      <c r="N12" s="158">
        <v>52</v>
      </c>
      <c r="O12" s="158">
        <v>0</v>
      </c>
      <c r="P12" s="158">
        <v>3</v>
      </c>
      <c r="Q12" s="158">
        <v>16</v>
      </c>
      <c r="R12" s="158">
        <v>36</v>
      </c>
      <c r="S12" s="158">
        <v>0</v>
      </c>
      <c r="T12" s="158">
        <v>8</v>
      </c>
      <c r="U12" s="158">
        <v>2</v>
      </c>
      <c r="V12" s="158">
        <v>1</v>
      </c>
      <c r="W12" s="294"/>
      <c r="X12" s="294"/>
      <c r="Y12" s="294"/>
      <c r="Z12" s="294"/>
      <c r="AA12" s="294"/>
      <c r="AB12" s="294"/>
      <c r="AC12" s="158">
        <v>0</v>
      </c>
      <c r="AD12" s="158">
        <v>7</v>
      </c>
      <c r="AE12" s="294">
        <f t="shared" si="0"/>
        <v>418</v>
      </c>
    </row>
    <row r="13" spans="1:31">
      <c r="A13" s="287">
        <v>12</v>
      </c>
      <c r="B13" s="288">
        <v>25</v>
      </c>
      <c r="C13" s="299">
        <v>322</v>
      </c>
      <c r="D13" s="289" t="s">
        <v>805</v>
      </c>
      <c r="E13" s="289" t="s">
        <v>805</v>
      </c>
      <c r="F13" s="290">
        <v>1519</v>
      </c>
      <c r="G13" s="47" t="s">
        <v>35</v>
      </c>
      <c r="H13" s="290">
        <v>636</v>
      </c>
      <c r="I13" s="158">
        <v>2</v>
      </c>
      <c r="J13" s="158">
        <v>37</v>
      </c>
      <c r="K13" s="158">
        <v>36</v>
      </c>
      <c r="L13" s="158">
        <v>0</v>
      </c>
      <c r="M13" s="158">
        <v>200</v>
      </c>
      <c r="N13" s="158">
        <v>52</v>
      </c>
      <c r="O13" s="158">
        <v>2</v>
      </c>
      <c r="P13" s="158">
        <v>10</v>
      </c>
      <c r="Q13" s="158">
        <v>26</v>
      </c>
      <c r="R13" s="158">
        <v>31</v>
      </c>
      <c r="S13" s="158">
        <v>0</v>
      </c>
      <c r="T13" s="158">
        <v>1</v>
      </c>
      <c r="U13" s="158">
        <v>0</v>
      </c>
      <c r="V13" s="158">
        <v>0</v>
      </c>
      <c r="W13" s="294"/>
      <c r="X13" s="294"/>
      <c r="Y13" s="294"/>
      <c r="Z13" s="294"/>
      <c r="AA13" s="294"/>
      <c r="AB13" s="294"/>
      <c r="AC13" s="158">
        <v>0</v>
      </c>
      <c r="AD13" s="158">
        <v>23</v>
      </c>
      <c r="AE13" s="294">
        <f t="shared" si="0"/>
        <v>420</v>
      </c>
    </row>
    <row r="14" spans="1:31">
      <c r="A14" s="287">
        <v>13</v>
      </c>
      <c r="B14" s="288">
        <v>25</v>
      </c>
      <c r="C14" s="299">
        <v>322</v>
      </c>
      <c r="D14" s="289" t="s">
        <v>805</v>
      </c>
      <c r="E14" s="289" t="s">
        <v>805</v>
      </c>
      <c r="F14" s="290">
        <v>1519</v>
      </c>
      <c r="G14" s="47" t="s">
        <v>199</v>
      </c>
      <c r="H14" s="290">
        <v>636</v>
      </c>
      <c r="I14" s="158">
        <v>9</v>
      </c>
      <c r="J14" s="158">
        <v>53</v>
      </c>
      <c r="K14" s="158">
        <v>48</v>
      </c>
      <c r="L14" s="158">
        <v>0</v>
      </c>
      <c r="M14" s="158">
        <v>178</v>
      </c>
      <c r="N14" s="158">
        <v>48</v>
      </c>
      <c r="O14" s="158">
        <v>3</v>
      </c>
      <c r="P14" s="158">
        <v>9</v>
      </c>
      <c r="Q14" s="158">
        <v>28</v>
      </c>
      <c r="R14" s="158">
        <v>25</v>
      </c>
      <c r="S14" s="158">
        <v>0</v>
      </c>
      <c r="T14" s="158">
        <v>6</v>
      </c>
      <c r="U14" s="158">
        <v>1</v>
      </c>
      <c r="V14" s="158">
        <v>2</v>
      </c>
      <c r="W14" s="294"/>
      <c r="X14" s="294"/>
      <c r="Y14" s="294"/>
      <c r="Z14" s="294"/>
      <c r="AA14" s="294"/>
      <c r="AB14" s="294"/>
      <c r="AC14" s="158">
        <v>0</v>
      </c>
      <c r="AD14" s="158">
        <v>18</v>
      </c>
      <c r="AE14" s="294">
        <f t="shared" si="0"/>
        <v>428</v>
      </c>
    </row>
    <row r="15" spans="1:31">
      <c r="A15" s="287">
        <v>14</v>
      </c>
      <c r="B15" s="288">
        <v>25</v>
      </c>
      <c r="C15" s="299">
        <v>322</v>
      </c>
      <c r="D15" s="289" t="s">
        <v>805</v>
      </c>
      <c r="E15" s="289" t="s">
        <v>805</v>
      </c>
      <c r="F15" s="290">
        <v>1519</v>
      </c>
      <c r="G15" s="47" t="s">
        <v>337</v>
      </c>
      <c r="H15" s="290">
        <v>636</v>
      </c>
      <c r="I15" s="158">
        <v>3</v>
      </c>
      <c r="J15" s="158">
        <v>48</v>
      </c>
      <c r="K15" s="158">
        <v>41</v>
      </c>
      <c r="L15" s="158">
        <v>3</v>
      </c>
      <c r="M15" s="158">
        <v>184</v>
      </c>
      <c r="N15" s="158">
        <v>49</v>
      </c>
      <c r="O15" s="158">
        <v>2</v>
      </c>
      <c r="P15" s="158">
        <v>9</v>
      </c>
      <c r="Q15" s="158">
        <v>17</v>
      </c>
      <c r="R15" s="158">
        <v>24</v>
      </c>
      <c r="S15" s="158">
        <v>0</v>
      </c>
      <c r="T15" s="158">
        <v>0</v>
      </c>
      <c r="U15" s="158">
        <v>3</v>
      </c>
      <c r="V15" s="158">
        <v>0</v>
      </c>
      <c r="W15" s="294"/>
      <c r="X15" s="294"/>
      <c r="Y15" s="294"/>
      <c r="Z15" s="294"/>
      <c r="AA15" s="294"/>
      <c r="AB15" s="294"/>
      <c r="AC15" s="158">
        <v>1</v>
      </c>
      <c r="AD15" s="158">
        <v>10</v>
      </c>
      <c r="AE15" s="294">
        <f t="shared" si="0"/>
        <v>394</v>
      </c>
    </row>
    <row r="16" spans="1:31">
      <c r="A16" s="287">
        <v>15</v>
      </c>
      <c r="B16" s="288">
        <v>25</v>
      </c>
      <c r="C16" s="299">
        <v>322</v>
      </c>
      <c r="D16" s="289" t="s">
        <v>805</v>
      </c>
      <c r="E16" s="289" t="s">
        <v>805</v>
      </c>
      <c r="F16" s="290">
        <v>1519</v>
      </c>
      <c r="G16" s="47" t="s">
        <v>338</v>
      </c>
      <c r="H16" s="290">
        <v>635</v>
      </c>
      <c r="I16" s="158">
        <v>6</v>
      </c>
      <c r="J16" s="158">
        <v>47</v>
      </c>
      <c r="K16" s="158">
        <v>33</v>
      </c>
      <c r="L16" s="158">
        <v>2</v>
      </c>
      <c r="M16" s="158">
        <v>204</v>
      </c>
      <c r="N16" s="158">
        <v>37</v>
      </c>
      <c r="O16" s="158">
        <v>2</v>
      </c>
      <c r="P16" s="158">
        <v>5</v>
      </c>
      <c r="Q16" s="158">
        <v>25</v>
      </c>
      <c r="R16" s="158">
        <v>22</v>
      </c>
      <c r="S16" s="158">
        <v>0</v>
      </c>
      <c r="T16" s="158">
        <v>1</v>
      </c>
      <c r="U16" s="158">
        <v>4</v>
      </c>
      <c r="V16" s="158">
        <v>0</v>
      </c>
      <c r="W16" s="294"/>
      <c r="X16" s="294"/>
      <c r="Y16" s="294"/>
      <c r="Z16" s="294"/>
      <c r="AA16" s="294"/>
      <c r="AB16" s="294"/>
      <c r="AC16" s="158">
        <v>1</v>
      </c>
      <c r="AD16" s="158">
        <v>16</v>
      </c>
      <c r="AE16" s="294">
        <f t="shared" si="0"/>
        <v>405</v>
      </c>
    </row>
    <row r="17" spans="1:31">
      <c r="A17" s="287">
        <v>16</v>
      </c>
      <c r="B17" s="288">
        <v>25</v>
      </c>
      <c r="C17" s="299">
        <v>322</v>
      </c>
      <c r="D17" s="289" t="s">
        <v>805</v>
      </c>
      <c r="E17" s="289" t="s">
        <v>805</v>
      </c>
      <c r="F17" s="290">
        <v>1520</v>
      </c>
      <c r="G17" s="47" t="s">
        <v>33</v>
      </c>
      <c r="H17" s="290">
        <v>512</v>
      </c>
      <c r="I17" s="158">
        <v>1</v>
      </c>
      <c r="J17" s="158">
        <v>39</v>
      </c>
      <c r="K17" s="158">
        <v>42</v>
      </c>
      <c r="L17" s="158">
        <v>4</v>
      </c>
      <c r="M17" s="158">
        <v>158</v>
      </c>
      <c r="N17" s="158">
        <v>48</v>
      </c>
      <c r="O17" s="158">
        <v>2</v>
      </c>
      <c r="P17" s="158">
        <v>8</v>
      </c>
      <c r="Q17" s="158">
        <v>15</v>
      </c>
      <c r="R17" s="158">
        <v>24</v>
      </c>
      <c r="S17" s="158">
        <v>0</v>
      </c>
      <c r="T17" s="158">
        <v>2</v>
      </c>
      <c r="U17" s="158">
        <v>0</v>
      </c>
      <c r="V17" s="158">
        <v>1</v>
      </c>
      <c r="W17" s="294"/>
      <c r="X17" s="294"/>
      <c r="Y17" s="294"/>
      <c r="Z17" s="294"/>
      <c r="AA17" s="294"/>
      <c r="AB17" s="294"/>
      <c r="AC17" s="158">
        <v>0</v>
      </c>
      <c r="AD17" s="158">
        <v>8</v>
      </c>
      <c r="AE17" s="294">
        <f t="shared" si="0"/>
        <v>352</v>
      </c>
    </row>
    <row r="18" spans="1:31">
      <c r="A18" s="287">
        <v>17</v>
      </c>
      <c r="B18" s="288">
        <v>25</v>
      </c>
      <c r="C18" s="299">
        <v>322</v>
      </c>
      <c r="D18" s="289" t="s">
        <v>805</v>
      </c>
      <c r="E18" s="289" t="s">
        <v>805</v>
      </c>
      <c r="F18" s="290">
        <v>1520</v>
      </c>
      <c r="G18" s="47" t="s">
        <v>34</v>
      </c>
      <c r="H18" s="290">
        <v>511</v>
      </c>
      <c r="I18" s="158">
        <v>5</v>
      </c>
      <c r="J18" s="158">
        <v>34</v>
      </c>
      <c r="K18" s="158">
        <v>42</v>
      </c>
      <c r="L18" s="158">
        <v>1</v>
      </c>
      <c r="M18" s="158">
        <v>161</v>
      </c>
      <c r="N18" s="158">
        <v>35</v>
      </c>
      <c r="O18" s="158">
        <v>1</v>
      </c>
      <c r="P18" s="158">
        <v>8</v>
      </c>
      <c r="Q18" s="158">
        <v>16</v>
      </c>
      <c r="R18" s="158">
        <v>19</v>
      </c>
      <c r="S18" s="158">
        <v>0</v>
      </c>
      <c r="T18" s="158">
        <v>0</v>
      </c>
      <c r="U18" s="158">
        <v>2</v>
      </c>
      <c r="V18" s="158">
        <v>0</v>
      </c>
      <c r="W18" s="294"/>
      <c r="X18" s="294"/>
      <c r="Y18" s="294"/>
      <c r="Z18" s="294"/>
      <c r="AA18" s="294"/>
      <c r="AB18" s="294"/>
      <c r="AC18" s="158">
        <v>0</v>
      </c>
      <c r="AD18" s="158">
        <v>14</v>
      </c>
      <c r="AE18" s="294">
        <f t="shared" si="0"/>
        <v>338</v>
      </c>
    </row>
    <row r="19" spans="1:31">
      <c r="A19" s="287">
        <v>18</v>
      </c>
      <c r="B19" s="288">
        <v>25</v>
      </c>
      <c r="C19" s="299">
        <v>322</v>
      </c>
      <c r="D19" s="289" t="s">
        <v>805</v>
      </c>
      <c r="E19" s="289" t="s">
        <v>805</v>
      </c>
      <c r="F19" s="290">
        <v>1520</v>
      </c>
      <c r="G19" s="47" t="s">
        <v>35</v>
      </c>
      <c r="H19" s="290">
        <v>511</v>
      </c>
      <c r="I19" s="158">
        <v>8</v>
      </c>
      <c r="J19" s="158">
        <v>39</v>
      </c>
      <c r="K19" s="158">
        <v>37</v>
      </c>
      <c r="L19" s="158">
        <v>0</v>
      </c>
      <c r="M19" s="158">
        <v>165</v>
      </c>
      <c r="N19" s="158">
        <v>26</v>
      </c>
      <c r="O19" s="158">
        <v>2</v>
      </c>
      <c r="P19" s="158">
        <v>16</v>
      </c>
      <c r="Q19" s="158">
        <v>16</v>
      </c>
      <c r="R19" s="158">
        <v>20</v>
      </c>
      <c r="S19" s="158">
        <v>0</v>
      </c>
      <c r="T19" s="158">
        <v>2</v>
      </c>
      <c r="U19" s="158">
        <v>1</v>
      </c>
      <c r="V19" s="158">
        <v>0</v>
      </c>
      <c r="W19" s="294"/>
      <c r="X19" s="294"/>
      <c r="Y19" s="294"/>
      <c r="Z19" s="294"/>
      <c r="AA19" s="294"/>
      <c r="AB19" s="294"/>
      <c r="AC19" s="158">
        <v>0</v>
      </c>
      <c r="AD19" s="158">
        <v>9</v>
      </c>
      <c r="AE19" s="294">
        <f t="shared" si="0"/>
        <v>341</v>
      </c>
    </row>
    <row r="20" spans="1:31">
      <c r="A20" s="287">
        <v>19</v>
      </c>
      <c r="B20" s="288">
        <v>25</v>
      </c>
      <c r="C20" s="299">
        <v>322</v>
      </c>
      <c r="D20" s="289" t="s">
        <v>805</v>
      </c>
      <c r="E20" s="289" t="s">
        <v>805</v>
      </c>
      <c r="F20" s="290">
        <v>1521</v>
      </c>
      <c r="G20" s="47" t="s">
        <v>33</v>
      </c>
      <c r="H20" s="290">
        <v>426</v>
      </c>
      <c r="I20" s="158">
        <v>3</v>
      </c>
      <c r="J20" s="158">
        <v>25</v>
      </c>
      <c r="K20" s="158">
        <v>30</v>
      </c>
      <c r="L20" s="158">
        <v>0</v>
      </c>
      <c r="M20" s="158">
        <v>113</v>
      </c>
      <c r="N20" s="158">
        <v>24</v>
      </c>
      <c r="O20" s="158">
        <v>1</v>
      </c>
      <c r="P20" s="158">
        <v>4</v>
      </c>
      <c r="Q20" s="158">
        <v>17</v>
      </c>
      <c r="R20" s="158">
        <v>34</v>
      </c>
      <c r="S20" s="158">
        <v>0</v>
      </c>
      <c r="T20" s="158">
        <v>0</v>
      </c>
      <c r="U20" s="158">
        <v>4</v>
      </c>
      <c r="V20" s="158">
        <v>2</v>
      </c>
      <c r="W20" s="294"/>
      <c r="X20" s="294"/>
      <c r="Y20" s="294"/>
      <c r="Z20" s="294"/>
      <c r="AA20" s="294"/>
      <c r="AB20" s="294"/>
      <c r="AC20" s="158">
        <v>0</v>
      </c>
      <c r="AD20" s="158">
        <v>19</v>
      </c>
      <c r="AE20" s="294">
        <f t="shared" si="0"/>
        <v>276</v>
      </c>
    </row>
    <row r="21" spans="1:31">
      <c r="A21" s="287">
        <v>20</v>
      </c>
      <c r="B21" s="288">
        <v>25</v>
      </c>
      <c r="C21" s="299">
        <v>322</v>
      </c>
      <c r="D21" s="289" t="s">
        <v>805</v>
      </c>
      <c r="E21" s="289" t="s">
        <v>805</v>
      </c>
      <c r="F21" s="290">
        <v>1521</v>
      </c>
      <c r="G21" s="47" t="s">
        <v>34</v>
      </c>
      <c r="H21" s="290">
        <v>425</v>
      </c>
      <c r="I21" s="158">
        <v>3</v>
      </c>
      <c r="J21" s="158">
        <v>23</v>
      </c>
      <c r="K21" s="158">
        <v>31</v>
      </c>
      <c r="L21" s="158">
        <v>3</v>
      </c>
      <c r="M21" s="158">
        <v>105</v>
      </c>
      <c r="N21" s="158">
        <v>25</v>
      </c>
      <c r="O21" s="158">
        <v>1</v>
      </c>
      <c r="P21" s="158">
        <v>6</v>
      </c>
      <c r="Q21" s="158">
        <v>28</v>
      </c>
      <c r="R21" s="158">
        <v>38</v>
      </c>
      <c r="S21" s="158">
        <v>0</v>
      </c>
      <c r="T21" s="158">
        <v>0</v>
      </c>
      <c r="U21" s="158">
        <v>2</v>
      </c>
      <c r="V21" s="158">
        <v>0</v>
      </c>
      <c r="W21" s="294"/>
      <c r="X21" s="294"/>
      <c r="Y21" s="294"/>
      <c r="Z21" s="294"/>
      <c r="AA21" s="294"/>
      <c r="AB21" s="294"/>
      <c r="AC21" s="158">
        <v>0</v>
      </c>
      <c r="AD21" s="158">
        <v>8</v>
      </c>
      <c r="AE21" s="294">
        <f t="shared" si="0"/>
        <v>273</v>
      </c>
    </row>
    <row r="22" spans="1:31">
      <c r="A22" s="287">
        <v>21</v>
      </c>
      <c r="B22" s="288">
        <v>25</v>
      </c>
      <c r="C22" s="299">
        <v>322</v>
      </c>
      <c r="D22" s="289" t="s">
        <v>805</v>
      </c>
      <c r="E22" s="289" t="s">
        <v>805</v>
      </c>
      <c r="F22" s="290">
        <v>1521</v>
      </c>
      <c r="G22" s="47" t="s">
        <v>36</v>
      </c>
      <c r="H22" s="290"/>
      <c r="I22" s="158">
        <v>0</v>
      </c>
      <c r="J22" s="158">
        <v>5</v>
      </c>
      <c r="K22" s="158">
        <v>6</v>
      </c>
      <c r="L22" s="158">
        <v>0</v>
      </c>
      <c r="M22" s="158">
        <v>19</v>
      </c>
      <c r="N22" s="158">
        <v>4</v>
      </c>
      <c r="O22" s="158">
        <v>0</v>
      </c>
      <c r="P22" s="158">
        <v>5</v>
      </c>
      <c r="Q22" s="158">
        <v>5</v>
      </c>
      <c r="R22" s="158">
        <v>11</v>
      </c>
      <c r="S22" s="158">
        <v>0</v>
      </c>
      <c r="T22" s="158">
        <v>0</v>
      </c>
      <c r="U22" s="158">
        <v>1</v>
      </c>
      <c r="V22" s="158">
        <v>2</v>
      </c>
      <c r="W22" s="294"/>
      <c r="X22" s="294"/>
      <c r="Y22" s="294"/>
      <c r="Z22" s="294"/>
      <c r="AA22" s="294"/>
      <c r="AB22" s="294"/>
      <c r="AC22" s="158">
        <v>0</v>
      </c>
      <c r="AD22" s="158">
        <v>1</v>
      </c>
      <c r="AE22" s="294">
        <f t="shared" si="0"/>
        <v>59</v>
      </c>
    </row>
    <row r="23" spans="1:31">
      <c r="A23" s="287">
        <v>22</v>
      </c>
      <c r="B23" s="288">
        <v>25</v>
      </c>
      <c r="C23" s="299">
        <v>322</v>
      </c>
      <c r="D23" s="289" t="s">
        <v>805</v>
      </c>
      <c r="E23" s="289" t="s">
        <v>805</v>
      </c>
      <c r="F23" s="290">
        <v>1522</v>
      </c>
      <c r="G23" s="47" t="s">
        <v>33</v>
      </c>
      <c r="H23" s="290">
        <v>622</v>
      </c>
      <c r="I23" s="158">
        <v>5</v>
      </c>
      <c r="J23" s="158">
        <v>39</v>
      </c>
      <c r="K23" s="158">
        <v>34</v>
      </c>
      <c r="L23" s="158">
        <v>2</v>
      </c>
      <c r="M23" s="158">
        <v>197</v>
      </c>
      <c r="N23" s="158">
        <v>59</v>
      </c>
      <c r="O23" s="158">
        <v>1</v>
      </c>
      <c r="P23" s="158">
        <v>10</v>
      </c>
      <c r="Q23" s="158">
        <v>10</v>
      </c>
      <c r="R23" s="158">
        <v>27</v>
      </c>
      <c r="S23" s="158">
        <v>0</v>
      </c>
      <c r="T23" s="158">
        <v>5</v>
      </c>
      <c r="U23" s="158">
        <v>2</v>
      </c>
      <c r="V23" s="158">
        <v>1</v>
      </c>
      <c r="W23" s="294"/>
      <c r="X23" s="294"/>
      <c r="Y23" s="294"/>
      <c r="Z23" s="294"/>
      <c r="AA23" s="294"/>
      <c r="AB23" s="294"/>
      <c r="AC23" s="158">
        <v>0</v>
      </c>
      <c r="AD23" s="158">
        <v>15</v>
      </c>
      <c r="AE23" s="294">
        <f t="shared" si="0"/>
        <v>407</v>
      </c>
    </row>
    <row r="24" spans="1:31">
      <c r="A24" s="287">
        <v>23</v>
      </c>
      <c r="B24" s="288">
        <v>25</v>
      </c>
      <c r="C24" s="299">
        <v>322</v>
      </c>
      <c r="D24" s="289" t="s">
        <v>805</v>
      </c>
      <c r="E24" s="289" t="s">
        <v>805</v>
      </c>
      <c r="F24" s="290">
        <v>1522</v>
      </c>
      <c r="G24" s="47" t="s">
        <v>34</v>
      </c>
      <c r="H24" s="290">
        <v>622</v>
      </c>
      <c r="I24" s="158">
        <v>4</v>
      </c>
      <c r="J24" s="158">
        <v>43</v>
      </c>
      <c r="K24" s="158">
        <v>34</v>
      </c>
      <c r="L24" s="158">
        <v>4</v>
      </c>
      <c r="M24" s="158">
        <v>169</v>
      </c>
      <c r="N24" s="158">
        <v>51</v>
      </c>
      <c r="O24" s="158">
        <v>5</v>
      </c>
      <c r="P24" s="158">
        <v>19</v>
      </c>
      <c r="Q24" s="158">
        <v>16</v>
      </c>
      <c r="R24" s="158">
        <v>29</v>
      </c>
      <c r="S24" s="158">
        <v>0</v>
      </c>
      <c r="T24" s="158">
        <v>3</v>
      </c>
      <c r="U24" s="158">
        <v>2</v>
      </c>
      <c r="V24" s="158">
        <v>1</v>
      </c>
      <c r="W24" s="294"/>
      <c r="X24" s="294"/>
      <c r="Y24" s="294"/>
      <c r="Z24" s="294"/>
      <c r="AA24" s="294"/>
      <c r="AB24" s="294"/>
      <c r="AC24" s="158">
        <v>0</v>
      </c>
      <c r="AD24" s="158">
        <v>9</v>
      </c>
      <c r="AE24" s="294">
        <f t="shared" si="0"/>
        <v>389</v>
      </c>
    </row>
    <row r="25" spans="1:31">
      <c r="A25" s="287">
        <v>24</v>
      </c>
      <c r="B25" s="288">
        <v>25</v>
      </c>
      <c r="C25" s="299">
        <v>322</v>
      </c>
      <c r="D25" s="289" t="s">
        <v>805</v>
      </c>
      <c r="E25" s="289" t="s">
        <v>805</v>
      </c>
      <c r="F25" s="290">
        <v>1522</v>
      </c>
      <c r="G25" s="47" t="s">
        <v>35</v>
      </c>
      <c r="H25" s="290">
        <v>621</v>
      </c>
      <c r="I25" s="158">
        <v>2</v>
      </c>
      <c r="J25" s="158">
        <v>62</v>
      </c>
      <c r="K25" s="158">
        <v>31</v>
      </c>
      <c r="L25" s="158">
        <v>3</v>
      </c>
      <c r="M25" s="158">
        <v>183</v>
      </c>
      <c r="N25" s="158">
        <v>41</v>
      </c>
      <c r="O25" s="158">
        <v>0</v>
      </c>
      <c r="P25" s="158">
        <v>13</v>
      </c>
      <c r="Q25" s="158">
        <v>21</v>
      </c>
      <c r="R25" s="158">
        <v>15</v>
      </c>
      <c r="S25" s="158">
        <v>0</v>
      </c>
      <c r="T25" s="158">
        <v>2</v>
      </c>
      <c r="U25" s="158">
        <v>4</v>
      </c>
      <c r="V25" s="158">
        <v>1</v>
      </c>
      <c r="W25" s="294"/>
      <c r="X25" s="294"/>
      <c r="Y25" s="294"/>
      <c r="Z25" s="294"/>
      <c r="AA25" s="294"/>
      <c r="AB25" s="294"/>
      <c r="AC25" s="158">
        <v>0</v>
      </c>
      <c r="AD25" s="158">
        <v>12</v>
      </c>
      <c r="AE25" s="294">
        <f t="shared" si="0"/>
        <v>390</v>
      </c>
    </row>
    <row r="26" spans="1:31">
      <c r="A26" s="287">
        <v>25</v>
      </c>
      <c r="B26" s="288">
        <v>25</v>
      </c>
      <c r="C26" s="299">
        <v>322</v>
      </c>
      <c r="D26" s="289" t="s">
        <v>805</v>
      </c>
      <c r="E26" s="289" t="s">
        <v>805</v>
      </c>
      <c r="F26" s="290">
        <v>1522</v>
      </c>
      <c r="G26" s="47" t="s">
        <v>199</v>
      </c>
      <c r="H26" s="290">
        <v>621</v>
      </c>
      <c r="I26" s="158">
        <v>15</v>
      </c>
      <c r="J26" s="158">
        <v>72</v>
      </c>
      <c r="K26" s="158">
        <v>29</v>
      </c>
      <c r="L26" s="158">
        <v>6</v>
      </c>
      <c r="M26" s="158">
        <v>140</v>
      </c>
      <c r="N26" s="158">
        <v>55</v>
      </c>
      <c r="O26" s="158">
        <v>11</v>
      </c>
      <c r="P26" s="158">
        <v>11</v>
      </c>
      <c r="Q26" s="158">
        <v>18</v>
      </c>
      <c r="R26" s="158">
        <v>47</v>
      </c>
      <c r="S26" s="158">
        <v>0</v>
      </c>
      <c r="T26" s="158">
        <v>3</v>
      </c>
      <c r="U26" s="158">
        <v>2</v>
      </c>
      <c r="V26" s="158">
        <v>0</v>
      </c>
      <c r="W26" s="294"/>
      <c r="X26" s="294"/>
      <c r="Y26" s="294"/>
      <c r="Z26" s="294"/>
      <c r="AA26" s="294"/>
      <c r="AB26" s="294"/>
      <c r="AC26" s="158">
        <v>0</v>
      </c>
      <c r="AD26" s="158">
        <v>17</v>
      </c>
      <c r="AE26" s="294">
        <f t="shared" si="0"/>
        <v>426</v>
      </c>
    </row>
    <row r="27" spans="1:31">
      <c r="A27" s="287">
        <v>26</v>
      </c>
      <c r="B27" s="288">
        <v>25</v>
      </c>
      <c r="C27" s="299">
        <v>322</v>
      </c>
      <c r="D27" s="289" t="s">
        <v>805</v>
      </c>
      <c r="E27" s="289" t="s">
        <v>682</v>
      </c>
      <c r="F27" s="290">
        <v>1523</v>
      </c>
      <c r="G27" s="47" t="s">
        <v>33</v>
      </c>
      <c r="H27" s="290">
        <v>425</v>
      </c>
      <c r="I27" s="158">
        <v>0</v>
      </c>
      <c r="J27" s="158">
        <v>119</v>
      </c>
      <c r="K27" s="158">
        <v>9</v>
      </c>
      <c r="L27" s="158">
        <v>3</v>
      </c>
      <c r="M27" s="158">
        <v>145</v>
      </c>
      <c r="N27" s="158">
        <v>2</v>
      </c>
      <c r="O27" s="158">
        <v>0</v>
      </c>
      <c r="P27" s="158">
        <v>1</v>
      </c>
      <c r="Q27" s="158">
        <v>2</v>
      </c>
      <c r="R27" s="158">
        <v>4</v>
      </c>
      <c r="S27" s="158">
        <v>0</v>
      </c>
      <c r="T27" s="158">
        <v>0</v>
      </c>
      <c r="U27" s="158">
        <v>0</v>
      </c>
      <c r="V27" s="158">
        <v>0</v>
      </c>
      <c r="W27" s="294"/>
      <c r="X27" s="294"/>
      <c r="Y27" s="294"/>
      <c r="Z27" s="294"/>
      <c r="AA27" s="294"/>
      <c r="AB27" s="294"/>
      <c r="AC27" s="158">
        <v>0</v>
      </c>
      <c r="AD27" s="158">
        <v>7</v>
      </c>
      <c r="AE27" s="294">
        <f t="shared" si="0"/>
        <v>292</v>
      </c>
    </row>
    <row r="28" spans="1:31">
      <c r="A28" s="287">
        <v>27</v>
      </c>
      <c r="B28" s="288">
        <v>25</v>
      </c>
      <c r="C28" s="299">
        <v>322</v>
      </c>
      <c r="D28" s="289" t="s">
        <v>805</v>
      </c>
      <c r="E28" s="289" t="s">
        <v>682</v>
      </c>
      <c r="F28" s="290">
        <v>1523</v>
      </c>
      <c r="G28" s="47" t="s">
        <v>34</v>
      </c>
      <c r="H28" s="290">
        <v>425</v>
      </c>
      <c r="I28" s="158">
        <v>1</v>
      </c>
      <c r="J28" s="158">
        <v>109</v>
      </c>
      <c r="K28" s="158">
        <v>14</v>
      </c>
      <c r="L28" s="158">
        <v>1</v>
      </c>
      <c r="M28" s="158">
        <v>156</v>
      </c>
      <c r="N28" s="158">
        <v>2</v>
      </c>
      <c r="O28" s="158">
        <v>0</v>
      </c>
      <c r="P28" s="158">
        <v>1</v>
      </c>
      <c r="Q28" s="158">
        <v>2</v>
      </c>
      <c r="R28" s="158">
        <v>4</v>
      </c>
      <c r="S28" s="158">
        <v>0</v>
      </c>
      <c r="T28" s="158">
        <v>0</v>
      </c>
      <c r="U28" s="158">
        <v>1</v>
      </c>
      <c r="V28" s="158">
        <v>0</v>
      </c>
      <c r="W28" s="294"/>
      <c r="X28" s="294"/>
      <c r="Y28" s="294"/>
      <c r="Z28" s="294"/>
      <c r="AA28" s="294"/>
      <c r="AB28" s="294"/>
      <c r="AC28" s="158">
        <v>0</v>
      </c>
      <c r="AD28" s="158">
        <v>6</v>
      </c>
      <c r="AE28" s="294">
        <f t="shared" si="0"/>
        <v>297</v>
      </c>
    </row>
    <row r="29" spans="1:31">
      <c r="A29" s="287">
        <v>28</v>
      </c>
      <c r="B29" s="288">
        <v>25</v>
      </c>
      <c r="C29" s="299">
        <v>322</v>
      </c>
      <c r="D29" s="289" t="s">
        <v>805</v>
      </c>
      <c r="E29" s="289" t="s">
        <v>683</v>
      </c>
      <c r="F29" s="290">
        <v>1524</v>
      </c>
      <c r="G29" s="47" t="s">
        <v>33</v>
      </c>
      <c r="H29" s="290">
        <v>445</v>
      </c>
      <c r="I29" s="423">
        <v>15</v>
      </c>
      <c r="J29" s="423">
        <v>49</v>
      </c>
      <c r="K29" s="423">
        <v>31</v>
      </c>
      <c r="L29" s="423">
        <v>2</v>
      </c>
      <c r="M29" s="423">
        <v>77</v>
      </c>
      <c r="N29" s="423">
        <v>19</v>
      </c>
      <c r="O29" s="423">
        <v>8</v>
      </c>
      <c r="P29" s="423">
        <v>12</v>
      </c>
      <c r="Q29" s="423">
        <v>2</v>
      </c>
      <c r="R29" s="423">
        <v>63</v>
      </c>
      <c r="S29" s="423">
        <v>0</v>
      </c>
      <c r="T29" s="423">
        <v>0</v>
      </c>
      <c r="U29" s="423">
        <v>0</v>
      </c>
      <c r="V29" s="423">
        <v>0</v>
      </c>
      <c r="W29" s="294"/>
      <c r="X29" s="294"/>
      <c r="Y29" s="294"/>
      <c r="Z29" s="294"/>
      <c r="AA29" s="294"/>
      <c r="AB29" s="294"/>
      <c r="AC29" s="423">
        <v>0</v>
      </c>
      <c r="AD29" s="423">
        <v>12</v>
      </c>
      <c r="AE29" s="294">
        <f t="shared" si="0"/>
        <v>290</v>
      </c>
    </row>
    <row r="30" spans="1:31">
      <c r="A30" s="287">
        <v>29</v>
      </c>
      <c r="B30" s="288">
        <v>25</v>
      </c>
      <c r="C30" s="299">
        <v>322</v>
      </c>
      <c r="D30" s="289" t="s">
        <v>805</v>
      </c>
      <c r="E30" s="289" t="s">
        <v>684</v>
      </c>
      <c r="F30" s="290">
        <v>1525</v>
      </c>
      <c r="G30" s="47" t="s">
        <v>33</v>
      </c>
      <c r="H30" s="290">
        <v>561</v>
      </c>
      <c r="I30" s="158">
        <v>2</v>
      </c>
      <c r="J30" s="158">
        <v>88</v>
      </c>
      <c r="K30" s="158">
        <v>23</v>
      </c>
      <c r="L30" s="158">
        <v>1</v>
      </c>
      <c r="M30" s="158">
        <v>211</v>
      </c>
      <c r="N30" s="158">
        <v>14</v>
      </c>
      <c r="O30" s="158">
        <v>1</v>
      </c>
      <c r="P30" s="158">
        <v>13</v>
      </c>
      <c r="Q30" s="158">
        <v>7</v>
      </c>
      <c r="R30" s="158">
        <v>6</v>
      </c>
      <c r="S30" s="158">
        <v>0</v>
      </c>
      <c r="T30" s="158">
        <v>3</v>
      </c>
      <c r="U30" s="158">
        <v>0</v>
      </c>
      <c r="V30" s="158">
        <v>0</v>
      </c>
      <c r="W30" s="294"/>
      <c r="X30" s="294"/>
      <c r="Y30" s="294"/>
      <c r="Z30" s="294"/>
      <c r="AA30" s="294"/>
      <c r="AB30" s="294"/>
      <c r="AC30" s="158">
        <v>0</v>
      </c>
      <c r="AD30" s="158">
        <v>16</v>
      </c>
      <c r="AE30" s="294">
        <f t="shared" si="0"/>
        <v>385</v>
      </c>
    </row>
    <row r="31" spans="1:31">
      <c r="A31" s="287">
        <v>30</v>
      </c>
      <c r="B31" s="288">
        <v>25</v>
      </c>
      <c r="C31" s="299">
        <v>322</v>
      </c>
      <c r="D31" s="289" t="s">
        <v>805</v>
      </c>
      <c r="E31" s="289" t="s">
        <v>684</v>
      </c>
      <c r="F31" s="290">
        <v>1525</v>
      </c>
      <c r="G31" s="47" t="s">
        <v>34</v>
      </c>
      <c r="H31" s="290">
        <v>561</v>
      </c>
      <c r="I31" s="158">
        <v>8</v>
      </c>
      <c r="J31" s="158">
        <v>75</v>
      </c>
      <c r="K31" s="158">
        <v>23</v>
      </c>
      <c r="L31" s="158">
        <v>1</v>
      </c>
      <c r="M31" s="158">
        <v>195</v>
      </c>
      <c r="N31" s="158">
        <v>16</v>
      </c>
      <c r="O31" s="158">
        <v>1</v>
      </c>
      <c r="P31" s="158">
        <v>10</v>
      </c>
      <c r="Q31" s="158">
        <v>0</v>
      </c>
      <c r="R31" s="158">
        <v>2</v>
      </c>
      <c r="S31" s="158">
        <v>0</v>
      </c>
      <c r="T31" s="158">
        <v>2</v>
      </c>
      <c r="U31" s="158">
        <v>1</v>
      </c>
      <c r="V31" s="158">
        <v>6</v>
      </c>
      <c r="W31" s="294"/>
      <c r="X31" s="294"/>
      <c r="Y31" s="294"/>
      <c r="Z31" s="294"/>
      <c r="AA31" s="294"/>
      <c r="AB31" s="294"/>
      <c r="AC31" s="158">
        <v>0</v>
      </c>
      <c r="AD31" s="158">
        <v>28</v>
      </c>
      <c r="AE31" s="294">
        <f t="shared" si="0"/>
        <v>368</v>
      </c>
    </row>
    <row r="32" spans="1:31">
      <c r="A32" s="287">
        <v>31</v>
      </c>
      <c r="B32" s="288">
        <v>25</v>
      </c>
      <c r="C32" s="299">
        <v>322</v>
      </c>
      <c r="D32" s="289" t="s">
        <v>805</v>
      </c>
      <c r="E32" s="289" t="s">
        <v>685</v>
      </c>
      <c r="F32" s="290">
        <v>1527</v>
      </c>
      <c r="G32" s="47" t="s">
        <v>33</v>
      </c>
      <c r="H32" s="290">
        <v>703</v>
      </c>
      <c r="I32" s="158">
        <v>18</v>
      </c>
      <c r="J32" s="158">
        <v>41</v>
      </c>
      <c r="K32" s="158">
        <v>43</v>
      </c>
      <c r="L32" s="158">
        <v>4</v>
      </c>
      <c r="M32" s="158">
        <v>180</v>
      </c>
      <c r="N32" s="158">
        <v>46</v>
      </c>
      <c r="O32" s="158">
        <v>2</v>
      </c>
      <c r="P32" s="158">
        <v>71</v>
      </c>
      <c r="Q32" s="158">
        <v>12</v>
      </c>
      <c r="R32" s="158">
        <v>19</v>
      </c>
      <c r="S32" s="158">
        <v>0</v>
      </c>
      <c r="T32" s="158">
        <v>2</v>
      </c>
      <c r="U32" s="158">
        <v>2</v>
      </c>
      <c r="V32" s="158">
        <v>0</v>
      </c>
      <c r="W32" s="294"/>
      <c r="X32" s="294"/>
      <c r="Y32" s="294"/>
      <c r="Z32" s="294"/>
      <c r="AA32" s="294"/>
      <c r="AB32" s="294"/>
      <c r="AC32" s="158">
        <v>0</v>
      </c>
      <c r="AD32" s="158">
        <v>15</v>
      </c>
      <c r="AE32" s="294">
        <f t="shared" si="0"/>
        <v>455</v>
      </c>
    </row>
    <row r="33" spans="1:31">
      <c r="A33" s="287">
        <v>32</v>
      </c>
      <c r="B33" s="288">
        <v>25</v>
      </c>
      <c r="C33" s="299">
        <v>322</v>
      </c>
      <c r="D33" s="289" t="s">
        <v>805</v>
      </c>
      <c r="E33" s="289" t="s">
        <v>685</v>
      </c>
      <c r="F33" s="290">
        <v>1527</v>
      </c>
      <c r="G33" s="47" t="s">
        <v>34</v>
      </c>
      <c r="H33" s="290">
        <v>703</v>
      </c>
      <c r="I33" s="158">
        <v>7</v>
      </c>
      <c r="J33" s="158">
        <v>43</v>
      </c>
      <c r="K33" s="158">
        <v>42</v>
      </c>
      <c r="L33" s="158">
        <v>2</v>
      </c>
      <c r="M33" s="158">
        <v>182</v>
      </c>
      <c r="N33" s="158">
        <v>44</v>
      </c>
      <c r="O33" s="158">
        <v>5</v>
      </c>
      <c r="P33" s="158">
        <v>50</v>
      </c>
      <c r="Q33" s="158">
        <v>15</v>
      </c>
      <c r="R33" s="158">
        <v>28</v>
      </c>
      <c r="S33" s="158">
        <v>0</v>
      </c>
      <c r="T33" s="158">
        <v>2</v>
      </c>
      <c r="U33" s="158">
        <v>3</v>
      </c>
      <c r="V33" s="158">
        <v>0</v>
      </c>
      <c r="W33" s="294"/>
      <c r="X33" s="294"/>
      <c r="Y33" s="294"/>
      <c r="Z33" s="294"/>
      <c r="AA33" s="294"/>
      <c r="AB33" s="294"/>
      <c r="AC33" s="158">
        <v>0</v>
      </c>
      <c r="AD33" s="158">
        <v>27</v>
      </c>
      <c r="AE33" s="294">
        <f t="shared" si="0"/>
        <v>450</v>
      </c>
    </row>
    <row r="34" spans="1:31">
      <c r="A34" s="287">
        <v>33</v>
      </c>
      <c r="B34" s="288">
        <v>25</v>
      </c>
      <c r="C34" s="299">
        <v>322</v>
      </c>
      <c r="D34" s="289" t="s">
        <v>805</v>
      </c>
      <c r="E34" s="289" t="s">
        <v>685</v>
      </c>
      <c r="F34" s="290">
        <v>1527</v>
      </c>
      <c r="G34" s="47" t="s">
        <v>35</v>
      </c>
      <c r="H34" s="290">
        <v>702</v>
      </c>
      <c r="I34" s="158">
        <v>11</v>
      </c>
      <c r="J34" s="158">
        <v>43</v>
      </c>
      <c r="K34" s="158">
        <v>61</v>
      </c>
      <c r="L34" s="158">
        <v>2</v>
      </c>
      <c r="M34" s="158">
        <v>163</v>
      </c>
      <c r="N34" s="158">
        <v>40</v>
      </c>
      <c r="O34" s="158">
        <v>5</v>
      </c>
      <c r="P34" s="158">
        <v>61</v>
      </c>
      <c r="Q34" s="158">
        <v>15</v>
      </c>
      <c r="R34" s="158">
        <v>18</v>
      </c>
      <c r="S34" s="158">
        <v>0</v>
      </c>
      <c r="T34" s="158">
        <v>0</v>
      </c>
      <c r="U34" s="158">
        <v>1</v>
      </c>
      <c r="V34" s="158">
        <v>4</v>
      </c>
      <c r="W34" s="294"/>
      <c r="X34" s="294"/>
      <c r="Y34" s="294"/>
      <c r="Z34" s="294"/>
      <c r="AA34" s="294"/>
      <c r="AB34" s="294"/>
      <c r="AC34" s="158">
        <v>0</v>
      </c>
      <c r="AD34" s="158">
        <v>20</v>
      </c>
      <c r="AE34" s="294">
        <f t="shared" ref="AE34:AE55" si="1">SUM(I34:AD34)</f>
        <v>444</v>
      </c>
    </row>
    <row r="35" spans="1:31">
      <c r="A35" s="287">
        <v>34</v>
      </c>
      <c r="B35" s="288">
        <v>25</v>
      </c>
      <c r="C35" s="299">
        <v>322</v>
      </c>
      <c r="D35" s="289" t="s">
        <v>805</v>
      </c>
      <c r="E35" s="289" t="s">
        <v>685</v>
      </c>
      <c r="F35" s="290">
        <v>1528</v>
      </c>
      <c r="G35" s="47" t="s">
        <v>33</v>
      </c>
      <c r="H35" s="290">
        <v>503</v>
      </c>
      <c r="I35" s="158">
        <v>10</v>
      </c>
      <c r="J35" s="158">
        <v>37</v>
      </c>
      <c r="K35" s="158">
        <v>25</v>
      </c>
      <c r="L35" s="158">
        <v>1</v>
      </c>
      <c r="M35" s="158">
        <v>113</v>
      </c>
      <c r="N35" s="158">
        <v>31</v>
      </c>
      <c r="O35" s="158">
        <v>6</v>
      </c>
      <c r="P35" s="158">
        <v>30</v>
      </c>
      <c r="Q35" s="158">
        <v>11</v>
      </c>
      <c r="R35" s="158">
        <v>18</v>
      </c>
      <c r="S35" s="158">
        <v>0</v>
      </c>
      <c r="T35" s="158">
        <v>1</v>
      </c>
      <c r="U35" s="158">
        <v>2</v>
      </c>
      <c r="V35" s="158">
        <v>0</v>
      </c>
      <c r="W35" s="294"/>
      <c r="X35" s="294"/>
      <c r="Y35" s="294"/>
      <c r="Z35" s="294"/>
      <c r="AA35" s="294"/>
      <c r="AB35" s="294"/>
      <c r="AC35" s="158">
        <v>0</v>
      </c>
      <c r="AD35" s="158">
        <v>19</v>
      </c>
      <c r="AE35" s="294">
        <f t="shared" si="1"/>
        <v>304</v>
      </c>
    </row>
    <row r="36" spans="1:31">
      <c r="A36" s="287">
        <v>35</v>
      </c>
      <c r="B36" s="288">
        <v>25</v>
      </c>
      <c r="C36" s="299">
        <v>322</v>
      </c>
      <c r="D36" s="289" t="s">
        <v>805</v>
      </c>
      <c r="E36" s="289" t="s">
        <v>685</v>
      </c>
      <c r="F36" s="290">
        <v>1528</v>
      </c>
      <c r="G36" s="47" t="s">
        <v>34</v>
      </c>
      <c r="H36" s="290">
        <v>503</v>
      </c>
      <c r="I36" s="158">
        <v>5</v>
      </c>
      <c r="J36" s="158">
        <v>31</v>
      </c>
      <c r="K36" s="158">
        <v>24</v>
      </c>
      <c r="L36" s="158">
        <v>1</v>
      </c>
      <c r="M36" s="158">
        <v>136</v>
      </c>
      <c r="N36" s="158">
        <v>25</v>
      </c>
      <c r="O36" s="158">
        <v>2</v>
      </c>
      <c r="P36" s="158">
        <v>53</v>
      </c>
      <c r="Q36" s="158">
        <v>10</v>
      </c>
      <c r="R36" s="158">
        <v>25</v>
      </c>
      <c r="S36" s="158">
        <v>0</v>
      </c>
      <c r="T36" s="158">
        <v>0</v>
      </c>
      <c r="U36" s="158">
        <v>3</v>
      </c>
      <c r="V36" s="158">
        <v>1</v>
      </c>
      <c r="W36" s="294"/>
      <c r="X36" s="294"/>
      <c r="Y36" s="294"/>
      <c r="Z36" s="294"/>
      <c r="AA36" s="294"/>
      <c r="AB36" s="294"/>
      <c r="AC36" s="158">
        <v>0</v>
      </c>
      <c r="AD36" s="158">
        <v>17</v>
      </c>
      <c r="AE36" s="294">
        <f t="shared" si="1"/>
        <v>333</v>
      </c>
    </row>
    <row r="37" spans="1:31">
      <c r="A37" s="287">
        <v>36</v>
      </c>
      <c r="B37" s="288">
        <v>25</v>
      </c>
      <c r="C37" s="299">
        <v>322</v>
      </c>
      <c r="D37" s="289" t="s">
        <v>805</v>
      </c>
      <c r="E37" s="289" t="s">
        <v>685</v>
      </c>
      <c r="F37" s="290">
        <v>1528</v>
      </c>
      <c r="G37" s="47" t="s">
        <v>35</v>
      </c>
      <c r="H37" s="290">
        <v>503</v>
      </c>
      <c r="I37" s="158">
        <v>5</v>
      </c>
      <c r="J37" s="158">
        <v>38</v>
      </c>
      <c r="K37" s="158">
        <v>27</v>
      </c>
      <c r="L37" s="158">
        <v>0</v>
      </c>
      <c r="M37" s="158">
        <v>162</v>
      </c>
      <c r="N37" s="158">
        <v>17</v>
      </c>
      <c r="O37" s="158">
        <v>2</v>
      </c>
      <c r="P37" s="158">
        <v>49</v>
      </c>
      <c r="Q37" s="158">
        <v>7</v>
      </c>
      <c r="R37" s="158">
        <v>22</v>
      </c>
      <c r="S37" s="158">
        <v>0</v>
      </c>
      <c r="T37" s="158">
        <v>0</v>
      </c>
      <c r="U37" s="158">
        <v>0</v>
      </c>
      <c r="V37" s="158">
        <v>0</v>
      </c>
      <c r="W37" s="294"/>
      <c r="X37" s="294"/>
      <c r="Y37" s="294"/>
      <c r="Z37" s="294"/>
      <c r="AA37" s="294"/>
      <c r="AB37" s="294"/>
      <c r="AC37" s="158">
        <v>0</v>
      </c>
      <c r="AD37" s="158">
        <v>12</v>
      </c>
      <c r="AE37" s="294">
        <f t="shared" si="1"/>
        <v>341</v>
      </c>
    </row>
    <row r="38" spans="1:31">
      <c r="A38" s="287">
        <v>37</v>
      </c>
      <c r="B38" s="288">
        <v>25</v>
      </c>
      <c r="C38" s="299">
        <v>322</v>
      </c>
      <c r="D38" s="289" t="s">
        <v>805</v>
      </c>
      <c r="E38" s="289" t="s">
        <v>686</v>
      </c>
      <c r="F38" s="290">
        <v>1529</v>
      </c>
      <c r="G38" s="47" t="s">
        <v>33</v>
      </c>
      <c r="H38" s="290">
        <v>565</v>
      </c>
      <c r="I38" s="158">
        <v>12</v>
      </c>
      <c r="J38" s="158">
        <v>37</v>
      </c>
      <c r="K38" s="158">
        <v>87</v>
      </c>
      <c r="L38" s="158">
        <v>2</v>
      </c>
      <c r="M38" s="158">
        <v>178</v>
      </c>
      <c r="N38" s="158">
        <v>38</v>
      </c>
      <c r="O38" s="158">
        <v>0</v>
      </c>
      <c r="P38" s="158">
        <v>11</v>
      </c>
      <c r="Q38" s="158">
        <v>11</v>
      </c>
      <c r="R38" s="158">
        <v>9</v>
      </c>
      <c r="S38" s="158">
        <v>0</v>
      </c>
      <c r="T38" s="158">
        <v>0</v>
      </c>
      <c r="U38" s="158">
        <v>5</v>
      </c>
      <c r="V38" s="158">
        <v>3</v>
      </c>
      <c r="W38" s="294"/>
      <c r="X38" s="294"/>
      <c r="Y38" s="294"/>
      <c r="Z38" s="294"/>
      <c r="AA38" s="294"/>
      <c r="AB38" s="294"/>
      <c r="AC38" s="158">
        <v>0</v>
      </c>
      <c r="AD38" s="158">
        <v>10</v>
      </c>
      <c r="AE38" s="294">
        <f t="shared" si="1"/>
        <v>403</v>
      </c>
    </row>
    <row r="39" spans="1:31">
      <c r="A39" s="287">
        <v>38</v>
      </c>
      <c r="B39" s="288">
        <v>25</v>
      </c>
      <c r="C39" s="299">
        <v>322</v>
      </c>
      <c r="D39" s="289" t="s">
        <v>805</v>
      </c>
      <c r="E39" s="289" t="s">
        <v>686</v>
      </c>
      <c r="F39" s="290">
        <v>1529</v>
      </c>
      <c r="G39" s="47" t="s">
        <v>34</v>
      </c>
      <c r="H39" s="290">
        <v>564</v>
      </c>
      <c r="I39" s="158">
        <v>12</v>
      </c>
      <c r="J39" s="158">
        <v>54</v>
      </c>
      <c r="K39" s="158">
        <v>56</v>
      </c>
      <c r="L39" s="158">
        <v>4</v>
      </c>
      <c r="M39" s="158">
        <v>169</v>
      </c>
      <c r="N39" s="158">
        <v>59</v>
      </c>
      <c r="O39" s="158">
        <v>7</v>
      </c>
      <c r="P39" s="158">
        <v>6</v>
      </c>
      <c r="Q39" s="158">
        <v>18</v>
      </c>
      <c r="R39" s="158">
        <v>12</v>
      </c>
      <c r="S39" s="158">
        <v>0</v>
      </c>
      <c r="T39" s="158">
        <v>2</v>
      </c>
      <c r="U39" s="158">
        <v>7</v>
      </c>
      <c r="V39" s="158">
        <v>0</v>
      </c>
      <c r="W39" s="294"/>
      <c r="X39" s="294"/>
      <c r="Y39" s="294"/>
      <c r="Z39" s="294"/>
      <c r="AA39" s="294"/>
      <c r="AB39" s="294"/>
      <c r="AC39" s="158">
        <v>0</v>
      </c>
      <c r="AD39" s="158">
        <v>14</v>
      </c>
      <c r="AE39" s="294">
        <f t="shared" si="1"/>
        <v>420</v>
      </c>
    </row>
    <row r="40" spans="1:31">
      <c r="A40" s="287">
        <v>39</v>
      </c>
      <c r="B40" s="288">
        <v>25</v>
      </c>
      <c r="C40" s="299">
        <v>322</v>
      </c>
      <c r="D40" s="289" t="s">
        <v>805</v>
      </c>
      <c r="E40" s="289" t="s">
        <v>686</v>
      </c>
      <c r="F40" s="290">
        <v>1529</v>
      </c>
      <c r="G40" s="47" t="s">
        <v>35</v>
      </c>
      <c r="H40" s="290">
        <v>564</v>
      </c>
      <c r="I40" s="158">
        <v>13</v>
      </c>
      <c r="J40" s="158">
        <v>61</v>
      </c>
      <c r="K40" s="158">
        <v>71</v>
      </c>
      <c r="L40" s="158">
        <v>5</v>
      </c>
      <c r="M40" s="158">
        <v>135</v>
      </c>
      <c r="N40" s="158">
        <v>37</v>
      </c>
      <c r="O40" s="158">
        <v>4</v>
      </c>
      <c r="P40" s="158">
        <v>9</v>
      </c>
      <c r="Q40" s="158">
        <v>15</v>
      </c>
      <c r="R40" s="158">
        <v>17</v>
      </c>
      <c r="S40" s="158">
        <v>0</v>
      </c>
      <c r="T40" s="158">
        <v>1</v>
      </c>
      <c r="U40" s="158">
        <v>5</v>
      </c>
      <c r="V40" s="158">
        <v>2</v>
      </c>
      <c r="W40" s="294"/>
      <c r="X40" s="294"/>
      <c r="Y40" s="294"/>
      <c r="Z40" s="294"/>
      <c r="AA40" s="294"/>
      <c r="AB40" s="294"/>
      <c r="AC40" s="158">
        <v>0</v>
      </c>
      <c r="AD40" s="158">
        <v>17</v>
      </c>
      <c r="AE40" s="294">
        <f t="shared" si="1"/>
        <v>392</v>
      </c>
    </row>
    <row r="41" spans="1:31">
      <c r="A41" s="287">
        <v>40</v>
      </c>
      <c r="B41" s="288">
        <v>25</v>
      </c>
      <c r="C41" s="299">
        <v>322</v>
      </c>
      <c r="D41" s="289" t="s">
        <v>805</v>
      </c>
      <c r="E41" s="289" t="s">
        <v>686</v>
      </c>
      <c r="F41" s="290">
        <v>1529</v>
      </c>
      <c r="G41" s="47" t="s">
        <v>199</v>
      </c>
      <c r="H41" s="290">
        <v>564</v>
      </c>
      <c r="I41" s="158">
        <v>12</v>
      </c>
      <c r="J41" s="158">
        <v>37</v>
      </c>
      <c r="K41" s="158">
        <v>71</v>
      </c>
      <c r="L41" s="158">
        <v>1</v>
      </c>
      <c r="M41" s="158">
        <v>170</v>
      </c>
      <c r="N41" s="158">
        <v>32</v>
      </c>
      <c r="O41" s="158">
        <v>2</v>
      </c>
      <c r="P41" s="158">
        <v>13</v>
      </c>
      <c r="Q41" s="158">
        <v>15</v>
      </c>
      <c r="R41" s="158">
        <v>12</v>
      </c>
      <c r="S41" s="158">
        <v>0</v>
      </c>
      <c r="T41" s="158">
        <v>1</v>
      </c>
      <c r="U41" s="158">
        <v>6</v>
      </c>
      <c r="V41" s="158">
        <v>0</v>
      </c>
      <c r="W41" s="294"/>
      <c r="X41" s="294"/>
      <c r="Y41" s="294"/>
      <c r="Z41" s="294"/>
      <c r="AA41" s="294"/>
      <c r="AB41" s="294"/>
      <c r="AC41" s="158">
        <v>0</v>
      </c>
      <c r="AD41" s="158">
        <v>20</v>
      </c>
      <c r="AE41" s="294">
        <f t="shared" si="1"/>
        <v>392</v>
      </c>
    </row>
    <row r="42" spans="1:31">
      <c r="A42" s="287">
        <v>41</v>
      </c>
      <c r="B42" s="288">
        <v>25</v>
      </c>
      <c r="C42" s="299">
        <v>322</v>
      </c>
      <c r="D42" s="289" t="s">
        <v>805</v>
      </c>
      <c r="E42" s="289" t="s">
        <v>687</v>
      </c>
      <c r="F42" s="290">
        <v>1529</v>
      </c>
      <c r="G42" s="47" t="s">
        <v>81</v>
      </c>
      <c r="H42" s="290">
        <v>252</v>
      </c>
      <c r="I42" s="158">
        <v>0</v>
      </c>
      <c r="J42" s="158">
        <v>47</v>
      </c>
      <c r="K42" s="158">
        <v>6</v>
      </c>
      <c r="L42" s="158">
        <v>1</v>
      </c>
      <c r="M42" s="158">
        <v>117</v>
      </c>
      <c r="N42" s="158">
        <v>5</v>
      </c>
      <c r="O42" s="158">
        <v>1</v>
      </c>
      <c r="P42" s="158">
        <v>2</v>
      </c>
      <c r="Q42" s="158">
        <v>4</v>
      </c>
      <c r="R42" s="158">
        <v>1</v>
      </c>
      <c r="S42" s="158">
        <v>0</v>
      </c>
      <c r="T42" s="158">
        <v>1</v>
      </c>
      <c r="U42" s="158">
        <v>0</v>
      </c>
      <c r="V42" s="158">
        <v>1</v>
      </c>
      <c r="W42" s="294"/>
      <c r="X42" s="294"/>
      <c r="Y42" s="294"/>
      <c r="Z42" s="294"/>
      <c r="AA42" s="294"/>
      <c r="AB42" s="294"/>
      <c r="AC42" s="158">
        <v>0</v>
      </c>
      <c r="AD42" s="158">
        <v>5</v>
      </c>
      <c r="AE42" s="294">
        <f t="shared" si="1"/>
        <v>191</v>
      </c>
    </row>
    <row r="43" spans="1:31">
      <c r="A43" s="287">
        <v>42</v>
      </c>
      <c r="B43" s="288">
        <v>25</v>
      </c>
      <c r="C43" s="299">
        <v>322</v>
      </c>
      <c r="D43" s="289" t="s">
        <v>805</v>
      </c>
      <c r="E43" s="289" t="s">
        <v>688</v>
      </c>
      <c r="F43" s="290">
        <v>1530</v>
      </c>
      <c r="G43" s="47" t="s">
        <v>33</v>
      </c>
      <c r="H43" s="290">
        <v>729</v>
      </c>
      <c r="I43" s="158">
        <v>5</v>
      </c>
      <c r="J43" s="158">
        <v>59</v>
      </c>
      <c r="K43" s="158">
        <v>82</v>
      </c>
      <c r="L43" s="158">
        <v>2</v>
      </c>
      <c r="M43" s="158">
        <v>243</v>
      </c>
      <c r="N43" s="158">
        <v>49</v>
      </c>
      <c r="O43" s="158">
        <v>3</v>
      </c>
      <c r="P43" s="158">
        <v>5</v>
      </c>
      <c r="Q43" s="158">
        <v>6</v>
      </c>
      <c r="R43" s="158">
        <v>16</v>
      </c>
      <c r="S43" s="158">
        <v>0</v>
      </c>
      <c r="T43" s="158">
        <v>6</v>
      </c>
      <c r="U43" s="158">
        <v>6</v>
      </c>
      <c r="V43" s="158">
        <v>2</v>
      </c>
      <c r="W43" s="294"/>
      <c r="X43" s="294"/>
      <c r="Y43" s="294"/>
      <c r="Z43" s="294"/>
      <c r="AA43" s="294"/>
      <c r="AB43" s="294"/>
      <c r="AC43" s="158">
        <v>0</v>
      </c>
      <c r="AD43" s="158">
        <v>18</v>
      </c>
      <c r="AE43" s="294">
        <f t="shared" si="1"/>
        <v>502</v>
      </c>
    </row>
    <row r="44" spans="1:31">
      <c r="A44" s="287">
        <v>43</v>
      </c>
      <c r="B44" s="288">
        <v>25</v>
      </c>
      <c r="C44" s="299">
        <v>322</v>
      </c>
      <c r="D44" s="289" t="s">
        <v>805</v>
      </c>
      <c r="E44" s="289" t="s">
        <v>688</v>
      </c>
      <c r="F44" s="290">
        <v>1530</v>
      </c>
      <c r="G44" s="47" t="s">
        <v>34</v>
      </c>
      <c r="H44" s="290">
        <v>728</v>
      </c>
      <c r="I44" s="158">
        <v>6</v>
      </c>
      <c r="J44" s="158">
        <v>77</v>
      </c>
      <c r="K44" s="158">
        <v>82</v>
      </c>
      <c r="L44" s="158">
        <v>3</v>
      </c>
      <c r="M44" s="158">
        <v>230</v>
      </c>
      <c r="N44" s="158">
        <v>28</v>
      </c>
      <c r="O44" s="158">
        <v>2</v>
      </c>
      <c r="P44" s="158">
        <v>6</v>
      </c>
      <c r="Q44" s="158">
        <v>6</v>
      </c>
      <c r="R44" s="158">
        <v>12</v>
      </c>
      <c r="S44" s="158">
        <v>0</v>
      </c>
      <c r="T44" s="158">
        <v>3</v>
      </c>
      <c r="U44" s="158">
        <v>0</v>
      </c>
      <c r="V44" s="158">
        <v>0</v>
      </c>
      <c r="W44" s="294"/>
      <c r="X44" s="294"/>
      <c r="Y44" s="294"/>
      <c r="Z44" s="294"/>
      <c r="AA44" s="294"/>
      <c r="AB44" s="294"/>
      <c r="AC44" s="158">
        <v>0</v>
      </c>
      <c r="AD44" s="158">
        <v>28</v>
      </c>
      <c r="AE44" s="294">
        <f t="shared" si="1"/>
        <v>483</v>
      </c>
    </row>
    <row r="45" spans="1:31">
      <c r="A45" s="287">
        <v>44</v>
      </c>
      <c r="B45" s="288">
        <v>25</v>
      </c>
      <c r="C45" s="299">
        <v>322</v>
      </c>
      <c r="D45" s="289" t="s">
        <v>805</v>
      </c>
      <c r="E45" s="289" t="s">
        <v>689</v>
      </c>
      <c r="F45" s="290">
        <v>1531</v>
      </c>
      <c r="G45" s="47" t="s">
        <v>33</v>
      </c>
      <c r="H45" s="290">
        <v>538</v>
      </c>
      <c r="I45" s="158">
        <v>8</v>
      </c>
      <c r="J45" s="158">
        <v>32</v>
      </c>
      <c r="K45" s="158">
        <v>31</v>
      </c>
      <c r="L45" s="158">
        <v>0</v>
      </c>
      <c r="M45" s="158">
        <v>201</v>
      </c>
      <c r="N45" s="158">
        <v>95</v>
      </c>
      <c r="O45" s="158">
        <v>1</v>
      </c>
      <c r="P45" s="158">
        <v>3</v>
      </c>
      <c r="Q45" s="158">
        <v>4</v>
      </c>
      <c r="R45" s="158">
        <v>13</v>
      </c>
      <c r="S45" s="158">
        <v>0</v>
      </c>
      <c r="T45" s="158">
        <v>1</v>
      </c>
      <c r="U45" s="158">
        <v>1</v>
      </c>
      <c r="V45" s="158">
        <v>0</v>
      </c>
      <c r="W45" s="294"/>
      <c r="X45" s="294"/>
      <c r="Y45" s="294"/>
      <c r="Z45" s="294"/>
      <c r="AA45" s="294"/>
      <c r="AB45" s="294"/>
      <c r="AC45" s="158">
        <v>0</v>
      </c>
      <c r="AD45" s="158">
        <v>7</v>
      </c>
      <c r="AE45" s="294">
        <f t="shared" si="1"/>
        <v>397</v>
      </c>
    </row>
    <row r="46" spans="1:31">
      <c r="A46" s="287">
        <v>45</v>
      </c>
      <c r="B46" s="288">
        <v>25</v>
      </c>
      <c r="C46" s="299">
        <v>322</v>
      </c>
      <c r="D46" s="289" t="s">
        <v>805</v>
      </c>
      <c r="E46" s="289" t="s">
        <v>689</v>
      </c>
      <c r="F46" s="290">
        <v>1531</v>
      </c>
      <c r="G46" s="47" t="s">
        <v>34</v>
      </c>
      <c r="H46" s="290">
        <v>538</v>
      </c>
      <c r="I46" s="158">
        <v>13</v>
      </c>
      <c r="J46" s="158">
        <v>80</v>
      </c>
      <c r="K46" s="158">
        <v>37</v>
      </c>
      <c r="L46" s="158">
        <v>2</v>
      </c>
      <c r="M46" s="158">
        <v>177</v>
      </c>
      <c r="N46" s="158">
        <v>62</v>
      </c>
      <c r="O46" s="158">
        <v>1</v>
      </c>
      <c r="P46" s="158">
        <v>4</v>
      </c>
      <c r="Q46" s="158">
        <v>2</v>
      </c>
      <c r="R46" s="158">
        <v>22</v>
      </c>
      <c r="S46" s="158">
        <v>0</v>
      </c>
      <c r="T46" s="158">
        <v>0</v>
      </c>
      <c r="U46" s="158">
        <v>0</v>
      </c>
      <c r="V46" s="158">
        <v>0</v>
      </c>
      <c r="W46" s="294"/>
      <c r="X46" s="294"/>
      <c r="Y46" s="294"/>
      <c r="Z46" s="294"/>
      <c r="AA46" s="294"/>
      <c r="AB46" s="294"/>
      <c r="AC46" s="158">
        <v>0</v>
      </c>
      <c r="AD46" s="158">
        <v>8</v>
      </c>
      <c r="AE46" s="294">
        <f t="shared" si="1"/>
        <v>408</v>
      </c>
    </row>
    <row r="47" spans="1:31">
      <c r="A47" s="287">
        <v>46</v>
      </c>
      <c r="B47" s="288">
        <v>25</v>
      </c>
      <c r="C47" s="299">
        <v>322</v>
      </c>
      <c r="D47" s="289" t="s">
        <v>805</v>
      </c>
      <c r="E47" s="289" t="s">
        <v>689</v>
      </c>
      <c r="F47" s="290">
        <v>1531</v>
      </c>
      <c r="G47" s="47" t="s">
        <v>35</v>
      </c>
      <c r="H47" s="290">
        <v>537</v>
      </c>
      <c r="I47" s="158">
        <v>6</v>
      </c>
      <c r="J47" s="158">
        <v>65</v>
      </c>
      <c r="K47" s="158">
        <v>25</v>
      </c>
      <c r="L47" s="158">
        <v>2</v>
      </c>
      <c r="M47" s="158">
        <v>207</v>
      </c>
      <c r="N47" s="158">
        <v>44</v>
      </c>
      <c r="O47" s="158">
        <v>1</v>
      </c>
      <c r="P47" s="158">
        <v>2</v>
      </c>
      <c r="Q47" s="158">
        <v>2</v>
      </c>
      <c r="R47" s="158">
        <v>15</v>
      </c>
      <c r="S47" s="158">
        <v>0</v>
      </c>
      <c r="T47" s="158">
        <v>1</v>
      </c>
      <c r="U47" s="158">
        <v>2</v>
      </c>
      <c r="V47" s="158">
        <v>1</v>
      </c>
      <c r="W47" s="294"/>
      <c r="X47" s="294"/>
      <c r="Y47" s="294"/>
      <c r="Z47" s="294"/>
      <c r="AA47" s="294"/>
      <c r="AB47" s="294"/>
      <c r="AC47" s="158">
        <v>0</v>
      </c>
      <c r="AD47" s="158">
        <v>12</v>
      </c>
      <c r="AE47" s="294">
        <f t="shared" si="1"/>
        <v>385</v>
      </c>
    </row>
    <row r="48" spans="1:31">
      <c r="A48" s="287">
        <v>47</v>
      </c>
      <c r="B48" s="288">
        <v>25</v>
      </c>
      <c r="C48" s="299">
        <v>322</v>
      </c>
      <c r="D48" s="289" t="s">
        <v>805</v>
      </c>
      <c r="E48" s="289" t="s">
        <v>690</v>
      </c>
      <c r="F48" s="290">
        <v>1532</v>
      </c>
      <c r="G48" s="47" t="s">
        <v>33</v>
      </c>
      <c r="H48" s="290">
        <v>582</v>
      </c>
      <c r="I48" s="158">
        <v>6</v>
      </c>
      <c r="J48" s="158">
        <v>42</v>
      </c>
      <c r="K48" s="158">
        <v>32</v>
      </c>
      <c r="L48" s="158">
        <v>5</v>
      </c>
      <c r="M48" s="158">
        <v>166</v>
      </c>
      <c r="N48" s="158">
        <v>52</v>
      </c>
      <c r="O48" s="158">
        <v>3</v>
      </c>
      <c r="P48" s="158">
        <v>7</v>
      </c>
      <c r="Q48" s="158">
        <v>17</v>
      </c>
      <c r="R48" s="158">
        <v>18</v>
      </c>
      <c r="S48" s="158">
        <v>0</v>
      </c>
      <c r="T48" s="158">
        <v>3</v>
      </c>
      <c r="U48" s="158">
        <v>2</v>
      </c>
      <c r="V48" s="158">
        <v>1</v>
      </c>
      <c r="W48" s="294"/>
      <c r="X48" s="294"/>
      <c r="Y48" s="294"/>
      <c r="Z48" s="294"/>
      <c r="AA48" s="294"/>
      <c r="AB48" s="294"/>
      <c r="AC48" s="158">
        <v>0</v>
      </c>
      <c r="AD48" s="158">
        <v>18</v>
      </c>
      <c r="AE48" s="294">
        <f t="shared" si="1"/>
        <v>372</v>
      </c>
    </row>
    <row r="49" spans="1:31">
      <c r="A49" s="287">
        <v>48</v>
      </c>
      <c r="B49" s="288">
        <v>25</v>
      </c>
      <c r="C49" s="299">
        <v>322</v>
      </c>
      <c r="D49" s="289" t="s">
        <v>805</v>
      </c>
      <c r="E49" s="289" t="s">
        <v>690</v>
      </c>
      <c r="F49" s="290">
        <v>1532</v>
      </c>
      <c r="G49" s="47" t="s">
        <v>34</v>
      </c>
      <c r="H49" s="290">
        <v>582</v>
      </c>
      <c r="I49" s="158">
        <v>7</v>
      </c>
      <c r="J49" s="158">
        <v>60</v>
      </c>
      <c r="K49" s="158">
        <v>44</v>
      </c>
      <c r="L49" s="158">
        <v>6</v>
      </c>
      <c r="M49" s="158">
        <v>158</v>
      </c>
      <c r="N49" s="158">
        <v>39</v>
      </c>
      <c r="O49" s="158">
        <v>4</v>
      </c>
      <c r="P49" s="158">
        <v>6</v>
      </c>
      <c r="Q49" s="158">
        <v>13</v>
      </c>
      <c r="R49" s="158">
        <v>15</v>
      </c>
      <c r="S49" s="158">
        <v>0</v>
      </c>
      <c r="T49" s="158">
        <v>2</v>
      </c>
      <c r="U49" s="158">
        <v>2</v>
      </c>
      <c r="V49" s="158">
        <v>0</v>
      </c>
      <c r="W49" s="294"/>
      <c r="X49" s="294"/>
      <c r="Y49" s="294"/>
      <c r="Z49" s="294"/>
      <c r="AA49" s="294"/>
      <c r="AB49" s="294"/>
      <c r="AC49" s="158">
        <v>0</v>
      </c>
      <c r="AD49" s="158">
        <v>16</v>
      </c>
      <c r="AE49" s="294">
        <f t="shared" si="1"/>
        <v>372</v>
      </c>
    </row>
    <row r="50" spans="1:31">
      <c r="A50" s="287">
        <v>49</v>
      </c>
      <c r="B50" s="288">
        <v>25</v>
      </c>
      <c r="C50" s="299">
        <v>322</v>
      </c>
      <c r="D50" s="289" t="s">
        <v>805</v>
      </c>
      <c r="E50" s="289" t="s">
        <v>691</v>
      </c>
      <c r="F50" s="290">
        <v>1533</v>
      </c>
      <c r="G50" s="47" t="s">
        <v>33</v>
      </c>
      <c r="H50" s="290">
        <v>678</v>
      </c>
      <c r="I50" s="158">
        <v>4</v>
      </c>
      <c r="J50" s="158">
        <v>45</v>
      </c>
      <c r="K50" s="158">
        <v>55</v>
      </c>
      <c r="L50" s="158">
        <v>4</v>
      </c>
      <c r="M50" s="158">
        <v>126</v>
      </c>
      <c r="N50" s="158">
        <v>92</v>
      </c>
      <c r="O50" s="158">
        <v>7</v>
      </c>
      <c r="P50" s="158">
        <v>15</v>
      </c>
      <c r="Q50" s="158">
        <v>50</v>
      </c>
      <c r="R50" s="158">
        <v>26</v>
      </c>
      <c r="S50" s="158">
        <v>0</v>
      </c>
      <c r="T50" s="158">
        <v>2</v>
      </c>
      <c r="U50" s="158">
        <v>3</v>
      </c>
      <c r="V50" s="158">
        <v>2</v>
      </c>
      <c r="W50" s="294"/>
      <c r="X50" s="294"/>
      <c r="Y50" s="294"/>
      <c r="Z50" s="294"/>
      <c r="AA50" s="294"/>
      <c r="AB50" s="294"/>
      <c r="AC50" s="158">
        <v>0</v>
      </c>
      <c r="AD50" s="158">
        <v>8</v>
      </c>
      <c r="AE50" s="294">
        <f t="shared" si="1"/>
        <v>439</v>
      </c>
    </row>
    <row r="51" spans="1:31">
      <c r="A51" s="287">
        <v>50</v>
      </c>
      <c r="B51" s="288">
        <v>25</v>
      </c>
      <c r="C51" s="299">
        <v>322</v>
      </c>
      <c r="D51" s="289" t="s">
        <v>805</v>
      </c>
      <c r="E51" s="289" t="s">
        <v>691</v>
      </c>
      <c r="F51" s="290">
        <v>1533</v>
      </c>
      <c r="G51" s="47" t="s">
        <v>34</v>
      </c>
      <c r="H51" s="290">
        <v>678</v>
      </c>
      <c r="I51" s="158">
        <v>5</v>
      </c>
      <c r="J51" s="158">
        <v>47</v>
      </c>
      <c r="K51" s="158">
        <v>63</v>
      </c>
      <c r="L51" s="158">
        <v>3</v>
      </c>
      <c r="M51" s="158">
        <v>116</v>
      </c>
      <c r="N51" s="158">
        <v>112</v>
      </c>
      <c r="O51" s="158">
        <v>4</v>
      </c>
      <c r="P51" s="158">
        <v>8</v>
      </c>
      <c r="Q51" s="158">
        <v>46</v>
      </c>
      <c r="R51" s="158">
        <v>20</v>
      </c>
      <c r="S51" s="158">
        <v>0</v>
      </c>
      <c r="T51" s="158">
        <v>1</v>
      </c>
      <c r="U51" s="158">
        <v>7</v>
      </c>
      <c r="V51" s="158">
        <v>2</v>
      </c>
      <c r="W51" s="294"/>
      <c r="X51" s="294"/>
      <c r="Y51" s="294"/>
      <c r="Z51" s="294"/>
      <c r="AA51" s="294"/>
      <c r="AB51" s="294"/>
      <c r="AC51" s="158">
        <v>0</v>
      </c>
      <c r="AD51" s="158">
        <v>15</v>
      </c>
      <c r="AE51" s="294">
        <f t="shared" si="1"/>
        <v>449</v>
      </c>
    </row>
    <row r="52" spans="1:31">
      <c r="A52" s="287">
        <v>51</v>
      </c>
      <c r="B52" s="288">
        <v>25</v>
      </c>
      <c r="C52" s="299">
        <v>322</v>
      </c>
      <c r="D52" s="289" t="s">
        <v>805</v>
      </c>
      <c r="E52" s="289" t="s">
        <v>691</v>
      </c>
      <c r="F52" s="290">
        <v>1533</v>
      </c>
      <c r="G52" s="47" t="s">
        <v>35</v>
      </c>
      <c r="H52" s="290">
        <v>678</v>
      </c>
      <c r="I52" s="158">
        <v>4</v>
      </c>
      <c r="J52" s="158">
        <v>35</v>
      </c>
      <c r="K52" s="158">
        <v>35</v>
      </c>
      <c r="L52" s="158">
        <v>0</v>
      </c>
      <c r="M52" s="158">
        <v>135</v>
      </c>
      <c r="N52" s="158">
        <v>90</v>
      </c>
      <c r="O52" s="158">
        <v>7</v>
      </c>
      <c r="P52" s="158">
        <v>7</v>
      </c>
      <c r="Q52" s="158">
        <v>48</v>
      </c>
      <c r="R52" s="158">
        <v>26</v>
      </c>
      <c r="S52" s="158">
        <v>0</v>
      </c>
      <c r="T52" s="158">
        <v>3</v>
      </c>
      <c r="U52" s="158">
        <v>4</v>
      </c>
      <c r="V52" s="158">
        <v>1</v>
      </c>
      <c r="W52" s="294"/>
      <c r="X52" s="294"/>
      <c r="Y52" s="294"/>
      <c r="Z52" s="294"/>
      <c r="AA52" s="294"/>
      <c r="AB52" s="294"/>
      <c r="AC52" s="158">
        <v>1</v>
      </c>
      <c r="AD52" s="158">
        <v>10</v>
      </c>
      <c r="AE52" s="294">
        <f t="shared" si="1"/>
        <v>406</v>
      </c>
    </row>
    <row r="53" spans="1:31">
      <c r="A53" s="287">
        <v>52</v>
      </c>
      <c r="B53" s="288">
        <v>25</v>
      </c>
      <c r="C53" s="299">
        <v>322</v>
      </c>
      <c r="D53" s="289" t="s">
        <v>805</v>
      </c>
      <c r="E53" s="289" t="s">
        <v>691</v>
      </c>
      <c r="F53" s="290">
        <v>1534</v>
      </c>
      <c r="G53" s="47" t="s">
        <v>33</v>
      </c>
      <c r="H53" s="290">
        <v>590</v>
      </c>
      <c r="I53" s="158">
        <v>6</v>
      </c>
      <c r="J53" s="158">
        <v>36</v>
      </c>
      <c r="K53" s="158">
        <v>42</v>
      </c>
      <c r="L53" s="158">
        <v>0</v>
      </c>
      <c r="M53" s="158">
        <v>94</v>
      </c>
      <c r="N53" s="158">
        <v>76</v>
      </c>
      <c r="O53" s="158">
        <v>6</v>
      </c>
      <c r="P53" s="158">
        <v>8</v>
      </c>
      <c r="Q53" s="158">
        <v>82</v>
      </c>
      <c r="R53" s="158">
        <v>25</v>
      </c>
      <c r="S53" s="158">
        <v>0</v>
      </c>
      <c r="T53" s="158">
        <v>5</v>
      </c>
      <c r="U53" s="158">
        <v>3</v>
      </c>
      <c r="V53" s="158">
        <v>0</v>
      </c>
      <c r="W53" s="294"/>
      <c r="X53" s="294"/>
      <c r="Y53" s="294"/>
      <c r="Z53" s="294"/>
      <c r="AA53" s="294"/>
      <c r="AB53" s="294"/>
      <c r="AC53" s="158">
        <v>0</v>
      </c>
      <c r="AD53" s="158">
        <v>4</v>
      </c>
      <c r="AE53" s="294">
        <f t="shared" si="1"/>
        <v>387</v>
      </c>
    </row>
    <row r="54" spans="1:31">
      <c r="A54" s="287">
        <v>53</v>
      </c>
      <c r="B54" s="288">
        <v>25</v>
      </c>
      <c r="C54" s="299">
        <v>322</v>
      </c>
      <c r="D54" s="289" t="s">
        <v>805</v>
      </c>
      <c r="E54" s="289" t="s">
        <v>691</v>
      </c>
      <c r="F54" s="290">
        <v>1534</v>
      </c>
      <c r="G54" s="47" t="s">
        <v>34</v>
      </c>
      <c r="H54" s="290">
        <v>590</v>
      </c>
      <c r="I54" s="158">
        <v>4</v>
      </c>
      <c r="J54" s="158">
        <v>45</v>
      </c>
      <c r="K54" s="158">
        <v>56</v>
      </c>
      <c r="L54" s="158">
        <v>1</v>
      </c>
      <c r="M54" s="158">
        <v>101</v>
      </c>
      <c r="N54" s="158">
        <v>58</v>
      </c>
      <c r="O54" s="158">
        <v>1</v>
      </c>
      <c r="P54" s="158">
        <v>3</v>
      </c>
      <c r="Q54" s="158">
        <v>68</v>
      </c>
      <c r="R54" s="158">
        <v>24</v>
      </c>
      <c r="S54" s="158">
        <v>0</v>
      </c>
      <c r="T54" s="158">
        <v>6</v>
      </c>
      <c r="U54" s="158">
        <v>5</v>
      </c>
      <c r="V54" s="158">
        <v>2</v>
      </c>
      <c r="W54" s="294"/>
      <c r="X54" s="294"/>
      <c r="Y54" s="294"/>
      <c r="Z54" s="294"/>
      <c r="AA54" s="294"/>
      <c r="AB54" s="294"/>
      <c r="AC54" s="158">
        <v>0</v>
      </c>
      <c r="AD54" s="158">
        <v>25</v>
      </c>
      <c r="AE54" s="294">
        <f t="shared" si="1"/>
        <v>399</v>
      </c>
    </row>
    <row r="55" spans="1:31">
      <c r="A55" s="287">
        <v>54</v>
      </c>
      <c r="B55" s="288">
        <v>25</v>
      </c>
      <c r="C55" s="299">
        <v>322</v>
      </c>
      <c r="D55" s="289" t="s">
        <v>805</v>
      </c>
      <c r="E55" s="289" t="s">
        <v>691</v>
      </c>
      <c r="F55" s="290">
        <v>1534</v>
      </c>
      <c r="G55" s="47" t="s">
        <v>35</v>
      </c>
      <c r="H55" s="290">
        <v>590</v>
      </c>
      <c r="I55" s="158">
        <v>2</v>
      </c>
      <c r="J55" s="158">
        <v>51</v>
      </c>
      <c r="K55" s="158">
        <v>49</v>
      </c>
      <c r="L55" s="158">
        <v>1</v>
      </c>
      <c r="M55" s="158">
        <v>103</v>
      </c>
      <c r="N55" s="158">
        <v>86</v>
      </c>
      <c r="O55" s="158">
        <v>1</v>
      </c>
      <c r="P55" s="158">
        <v>6</v>
      </c>
      <c r="Q55" s="158">
        <v>49</v>
      </c>
      <c r="R55" s="158">
        <v>17</v>
      </c>
      <c r="S55" s="158">
        <v>0</v>
      </c>
      <c r="T55" s="158">
        <v>3</v>
      </c>
      <c r="U55" s="158">
        <v>4</v>
      </c>
      <c r="V55" s="158">
        <v>1</v>
      </c>
      <c r="W55" s="294"/>
      <c r="X55" s="294"/>
      <c r="Y55" s="294"/>
      <c r="Z55" s="294"/>
      <c r="AA55" s="294"/>
      <c r="AB55" s="294"/>
      <c r="AC55" s="158">
        <v>0</v>
      </c>
      <c r="AD55" s="158">
        <v>13</v>
      </c>
      <c r="AE55" s="294">
        <f t="shared" si="1"/>
        <v>386</v>
      </c>
    </row>
    <row r="56" spans="1:31">
      <c r="A56" s="294"/>
      <c r="B56" s="294"/>
      <c r="C56" s="157" t="s">
        <v>65</v>
      </c>
      <c r="D56" s="688"/>
      <c r="E56" s="688"/>
      <c r="F56" s="564"/>
      <c r="G56" s="429"/>
      <c r="H56" s="302">
        <f>SUM(H2:H55)</f>
        <v>31242</v>
      </c>
      <c r="I56" s="302">
        <f>SUM(I2:I55)</f>
        <v>313</v>
      </c>
      <c r="J56" s="302">
        <f t="shared" ref="J56:AD56" si="2">SUM(J2:J55)</f>
        <v>2613</v>
      </c>
      <c r="K56" s="302">
        <f t="shared" si="2"/>
        <v>2334</v>
      </c>
      <c r="L56" s="302">
        <f t="shared" si="2"/>
        <v>104</v>
      </c>
      <c r="M56" s="302">
        <f t="shared" si="2"/>
        <v>8917</v>
      </c>
      <c r="N56" s="302">
        <f t="shared" si="2"/>
        <v>2326</v>
      </c>
      <c r="O56" s="302">
        <f t="shared" si="2"/>
        <v>155</v>
      </c>
      <c r="P56" s="302">
        <f t="shared" si="2"/>
        <v>694</v>
      </c>
      <c r="Q56" s="302">
        <f t="shared" si="2"/>
        <v>992</v>
      </c>
      <c r="R56" s="302">
        <f t="shared" si="2"/>
        <v>1229</v>
      </c>
      <c r="S56" s="302">
        <f t="shared" si="2"/>
        <v>0</v>
      </c>
      <c r="T56" s="302">
        <f t="shared" si="2"/>
        <v>105</v>
      </c>
      <c r="U56" s="302">
        <f t="shared" si="2"/>
        <v>135</v>
      </c>
      <c r="V56" s="302">
        <f t="shared" si="2"/>
        <v>55</v>
      </c>
      <c r="W56" s="302">
        <f t="shared" si="2"/>
        <v>0</v>
      </c>
      <c r="X56" s="302">
        <f t="shared" si="2"/>
        <v>0</v>
      </c>
      <c r="Y56" s="302">
        <f t="shared" si="2"/>
        <v>0</v>
      </c>
      <c r="Z56" s="302">
        <f t="shared" si="2"/>
        <v>0</v>
      </c>
      <c r="AA56" s="302">
        <f t="shared" si="2"/>
        <v>0</v>
      </c>
      <c r="AB56" s="302">
        <f t="shared" si="2"/>
        <v>0</v>
      </c>
      <c r="AC56" s="302">
        <f t="shared" si="2"/>
        <v>3</v>
      </c>
      <c r="AD56" s="302">
        <f t="shared" si="2"/>
        <v>738</v>
      </c>
      <c r="AE56" s="302">
        <f>SUM(AE2:AE55)</f>
        <v>20713</v>
      </c>
    </row>
    <row r="57" spans="1:31">
      <c r="F57" s="297"/>
      <c r="U57" s="286">
        <f>U56/2</f>
        <v>67.5</v>
      </c>
      <c r="V57" s="286">
        <f>V56/2</f>
        <v>27.5</v>
      </c>
    </row>
    <row r="58" spans="1:31">
      <c r="C58" s="300" t="s">
        <v>67</v>
      </c>
      <c r="D58" s="689" t="s">
        <v>68</v>
      </c>
      <c r="E58" s="690"/>
      <c r="F58" s="690"/>
      <c r="G58" s="691"/>
      <c r="H58" s="301" t="s">
        <v>8</v>
      </c>
      <c r="I58" s="570" t="s">
        <v>9</v>
      </c>
      <c r="J58" s="570" t="s">
        <v>10</v>
      </c>
      <c r="K58" s="570" t="s">
        <v>11</v>
      </c>
      <c r="L58" s="570" t="s">
        <v>12</v>
      </c>
      <c r="M58" s="570" t="s">
        <v>13</v>
      </c>
      <c r="N58" s="570" t="s">
        <v>14</v>
      </c>
      <c r="O58" s="570" t="s">
        <v>15</v>
      </c>
      <c r="P58" s="570" t="s">
        <v>16</v>
      </c>
      <c r="Q58" s="570" t="s">
        <v>17</v>
      </c>
      <c r="R58" s="570" t="s">
        <v>18</v>
      </c>
      <c r="S58" s="570" t="s">
        <v>19</v>
      </c>
      <c r="T58" s="570" t="s">
        <v>20</v>
      </c>
      <c r="U58" s="309" t="s">
        <v>24</v>
      </c>
      <c r="V58" s="570" t="s">
        <v>25</v>
      </c>
      <c r="W58" s="570" t="s">
        <v>26</v>
      </c>
      <c r="X58" s="570" t="s">
        <v>27</v>
      </c>
      <c r="Y58" s="570" t="s">
        <v>28</v>
      </c>
      <c r="Z58" s="570" t="s">
        <v>29</v>
      </c>
      <c r="AA58" s="570" t="s">
        <v>30</v>
      </c>
      <c r="AB58" s="570" t="s">
        <v>31</v>
      </c>
    </row>
    <row r="59" spans="1:31">
      <c r="D59" s="692"/>
      <c r="E59" s="693"/>
      <c r="F59" s="693"/>
      <c r="G59" s="694"/>
      <c r="H59" s="294">
        <f>H56</f>
        <v>31242</v>
      </c>
      <c r="I59" s="294">
        <f>I56+67</f>
        <v>380</v>
      </c>
      <c r="J59" s="294">
        <f>J56+28</f>
        <v>2641</v>
      </c>
      <c r="K59" s="294">
        <f>K56+68</f>
        <v>2402</v>
      </c>
      <c r="L59" s="294">
        <f>L56+27</f>
        <v>131</v>
      </c>
      <c r="M59" s="294">
        <f t="shared" ref="M59:T59" si="3">M56</f>
        <v>8917</v>
      </c>
      <c r="N59" s="294">
        <f t="shared" si="3"/>
        <v>2326</v>
      </c>
      <c r="O59" s="294">
        <f t="shared" si="3"/>
        <v>155</v>
      </c>
      <c r="P59" s="294">
        <f t="shared" si="3"/>
        <v>694</v>
      </c>
      <c r="Q59" s="294">
        <f t="shared" si="3"/>
        <v>992</v>
      </c>
      <c r="R59" s="294">
        <f t="shared" si="3"/>
        <v>1229</v>
      </c>
      <c r="S59" s="294">
        <f t="shared" si="3"/>
        <v>0</v>
      </c>
      <c r="T59" s="294">
        <f t="shared" si="3"/>
        <v>105</v>
      </c>
      <c r="Z59" s="294">
        <f>AC56</f>
        <v>3</v>
      </c>
      <c r="AA59" s="294">
        <f>AD56</f>
        <v>738</v>
      </c>
      <c r="AB59" s="294">
        <f>SUM(I59:AA59)</f>
        <v>20713</v>
      </c>
    </row>
    <row r="60" spans="1:31">
      <c r="F60" s="297"/>
    </row>
    <row r="61" spans="1:31" ht="30.75" customHeight="1">
      <c r="C61" s="300" t="s">
        <v>69</v>
      </c>
      <c r="D61" s="695" t="s">
        <v>70</v>
      </c>
      <c r="E61" s="695"/>
      <c r="F61" s="695"/>
      <c r="G61" s="695"/>
      <c r="H61" s="301" t="s">
        <v>8</v>
      </c>
      <c r="I61" s="696" t="s">
        <v>71</v>
      </c>
      <c r="J61" s="696"/>
      <c r="K61" s="696" t="s">
        <v>72</v>
      </c>
      <c r="L61" s="696"/>
      <c r="M61" s="570" t="s">
        <v>13</v>
      </c>
      <c r="N61" s="570" t="s">
        <v>14</v>
      </c>
      <c r="O61" s="570" t="s">
        <v>15</v>
      </c>
      <c r="P61" s="570" t="s">
        <v>16</v>
      </c>
      <c r="Q61" s="570" t="s">
        <v>17</v>
      </c>
      <c r="R61" s="570" t="s">
        <v>18</v>
      </c>
      <c r="S61" s="570" t="s">
        <v>19</v>
      </c>
      <c r="T61" s="570" t="s">
        <v>20</v>
      </c>
      <c r="U61" s="309" t="s">
        <v>24</v>
      </c>
      <c r="V61" s="570" t="s">
        <v>25</v>
      </c>
      <c r="W61" s="570" t="s">
        <v>26</v>
      </c>
      <c r="X61" s="570" t="s">
        <v>27</v>
      </c>
      <c r="Y61" s="570" t="s">
        <v>28</v>
      </c>
      <c r="Z61" s="570" t="s">
        <v>29</v>
      </c>
      <c r="AA61" s="570" t="s">
        <v>30</v>
      </c>
      <c r="AB61" s="570" t="s">
        <v>31</v>
      </c>
    </row>
    <row r="62" spans="1:31">
      <c r="D62" s="695"/>
      <c r="E62" s="695"/>
      <c r="F62" s="695"/>
      <c r="G62" s="695"/>
      <c r="H62" s="294">
        <f>H56</f>
        <v>31242</v>
      </c>
      <c r="I62" s="697">
        <f>I59+K59</f>
        <v>2782</v>
      </c>
      <c r="J62" s="697"/>
      <c r="K62" s="697">
        <f>J59+L59</f>
        <v>2772</v>
      </c>
      <c r="L62" s="697"/>
      <c r="M62" s="294">
        <f>M59</f>
        <v>8917</v>
      </c>
      <c r="N62" s="294">
        <f t="shared" ref="N62:R62" si="4">N59</f>
        <v>2326</v>
      </c>
      <c r="O62" s="294">
        <f t="shared" si="4"/>
        <v>155</v>
      </c>
      <c r="P62" s="294">
        <f t="shared" si="4"/>
        <v>694</v>
      </c>
      <c r="Q62" s="294">
        <f t="shared" si="4"/>
        <v>992</v>
      </c>
      <c r="R62" s="294">
        <f t="shared" si="4"/>
        <v>1229</v>
      </c>
      <c r="S62" s="294" t="s">
        <v>799</v>
      </c>
      <c r="T62" s="294">
        <f>T59</f>
        <v>105</v>
      </c>
      <c r="U62" s="286" t="s">
        <v>799</v>
      </c>
      <c r="V62" s="286" t="s">
        <v>799</v>
      </c>
      <c r="W62" s="286" t="s">
        <v>799</v>
      </c>
      <c r="X62" s="286" t="s">
        <v>799</v>
      </c>
      <c r="Y62" s="286" t="s">
        <v>799</v>
      </c>
      <c r="Z62" s="294">
        <f>Z59</f>
        <v>3</v>
      </c>
      <c r="AA62" s="294">
        <f>AA59</f>
        <v>738</v>
      </c>
      <c r="AB62" s="294">
        <f>SUM(I62:AA62)</f>
        <v>20713</v>
      </c>
    </row>
    <row r="65" spans="1:31" s="280" customFormat="1" ht="15.75" customHeight="1">
      <c r="A65" s="282" t="s">
        <v>1</v>
      </c>
      <c r="B65" s="304" t="s">
        <v>2</v>
      </c>
      <c r="C65" s="305" t="s">
        <v>3</v>
      </c>
      <c r="D65" s="282" t="s">
        <v>4</v>
      </c>
      <c r="E65" s="282" t="s">
        <v>5</v>
      </c>
      <c r="F65" s="424" t="s">
        <v>671</v>
      </c>
      <c r="G65" s="431" t="s">
        <v>672</v>
      </c>
      <c r="H65" s="306" t="s">
        <v>8</v>
      </c>
      <c r="I65" s="424" t="s">
        <v>9</v>
      </c>
      <c r="J65" s="424" t="s">
        <v>10</v>
      </c>
      <c r="K65" s="424" t="s">
        <v>11</v>
      </c>
      <c r="L65" s="424" t="s">
        <v>673</v>
      </c>
      <c r="M65" s="424" t="s">
        <v>13</v>
      </c>
      <c r="N65" s="424" t="s">
        <v>14</v>
      </c>
      <c r="O65" s="424" t="s">
        <v>15</v>
      </c>
      <c r="P65" s="424" t="s">
        <v>16</v>
      </c>
      <c r="Q65" s="424" t="s">
        <v>17</v>
      </c>
      <c r="R65" s="424" t="s">
        <v>18</v>
      </c>
      <c r="S65" s="425" t="s">
        <v>19</v>
      </c>
      <c r="T65" s="425" t="s">
        <v>20</v>
      </c>
      <c r="U65" s="425" t="s">
        <v>21</v>
      </c>
      <c r="V65" s="426" t="s">
        <v>22</v>
      </c>
      <c r="W65" s="141" t="s">
        <v>23</v>
      </c>
      <c r="X65" s="427" t="s">
        <v>24</v>
      </c>
      <c r="Y65" s="141" t="s">
        <v>25</v>
      </c>
      <c r="Z65" s="141" t="s">
        <v>26</v>
      </c>
      <c r="AA65" s="141" t="s">
        <v>27</v>
      </c>
      <c r="AB65" s="141" t="s">
        <v>28</v>
      </c>
      <c r="AC65" s="425" t="s">
        <v>29</v>
      </c>
      <c r="AD65" s="425" t="s">
        <v>30</v>
      </c>
      <c r="AE65" s="642" t="s">
        <v>692</v>
      </c>
    </row>
    <row r="66" spans="1:31">
      <c r="A66" s="407">
        <v>1</v>
      </c>
      <c r="B66" s="294">
        <v>25</v>
      </c>
      <c r="C66" s="294">
        <v>414</v>
      </c>
      <c r="D66" s="294" t="s">
        <v>693</v>
      </c>
      <c r="E66" s="294"/>
      <c r="F66" s="407">
        <v>1841</v>
      </c>
      <c r="G66" s="641" t="s">
        <v>33</v>
      </c>
      <c r="H66" s="550">
        <v>656</v>
      </c>
      <c r="I66" s="407">
        <v>34</v>
      </c>
      <c r="J66" s="407">
        <v>47</v>
      </c>
      <c r="K66" s="407">
        <v>19</v>
      </c>
      <c r="L66" s="407">
        <v>2</v>
      </c>
      <c r="M66" s="407">
        <v>16</v>
      </c>
      <c r="N66" s="407">
        <v>73</v>
      </c>
      <c r="O66" s="407">
        <v>7</v>
      </c>
      <c r="P66" s="407">
        <v>101</v>
      </c>
      <c r="Q66" s="407">
        <v>17</v>
      </c>
      <c r="R66" s="407">
        <v>6</v>
      </c>
      <c r="S66" s="407"/>
      <c r="T66" s="407">
        <v>82</v>
      </c>
      <c r="U66" s="407">
        <v>7</v>
      </c>
      <c r="V66" s="407">
        <v>1</v>
      </c>
      <c r="W66" s="294"/>
      <c r="X66" s="407">
        <v>2</v>
      </c>
      <c r="Y66" s="294"/>
      <c r="Z66" s="294"/>
      <c r="AA66" s="294"/>
      <c r="AB66" s="294"/>
      <c r="AC66" s="407">
        <v>0</v>
      </c>
      <c r="AD66" s="407">
        <v>29</v>
      </c>
      <c r="AE66" s="294">
        <f t="shared" ref="AE66:AE114" si="5">SUM(I66:AD66)</f>
        <v>443</v>
      </c>
    </row>
    <row r="67" spans="1:31">
      <c r="A67" s="407">
        <v>2</v>
      </c>
      <c r="B67" s="294">
        <v>25</v>
      </c>
      <c r="C67" s="294">
        <v>414</v>
      </c>
      <c r="D67" s="294" t="s">
        <v>693</v>
      </c>
      <c r="E67" s="294"/>
      <c r="F67" s="407">
        <v>1841</v>
      </c>
      <c r="G67" s="641" t="s">
        <v>34</v>
      </c>
      <c r="H67" s="550">
        <v>656</v>
      </c>
      <c r="I67" s="407">
        <v>26</v>
      </c>
      <c r="J67" s="407">
        <v>25</v>
      </c>
      <c r="K67" s="407">
        <v>20</v>
      </c>
      <c r="L67" s="407">
        <v>2</v>
      </c>
      <c r="M67" s="407">
        <v>12</v>
      </c>
      <c r="N67" s="407">
        <v>78</v>
      </c>
      <c r="O67" s="407">
        <v>3</v>
      </c>
      <c r="P67" s="407">
        <v>101</v>
      </c>
      <c r="Q67" s="407">
        <v>16</v>
      </c>
      <c r="R67" s="407">
        <v>11</v>
      </c>
      <c r="S67" s="407"/>
      <c r="T67" s="407">
        <v>105</v>
      </c>
      <c r="U67" s="407">
        <v>11</v>
      </c>
      <c r="V67" s="407">
        <v>2</v>
      </c>
      <c r="W67" s="294"/>
      <c r="X67" s="407">
        <v>5</v>
      </c>
      <c r="Y67" s="294"/>
      <c r="Z67" s="294"/>
      <c r="AA67" s="294"/>
      <c r="AB67" s="294"/>
      <c r="AC67" s="407">
        <v>1</v>
      </c>
      <c r="AD67" s="407">
        <v>28</v>
      </c>
      <c r="AE67" s="294">
        <f t="shared" si="5"/>
        <v>446</v>
      </c>
    </row>
    <row r="68" spans="1:31">
      <c r="A68" s="407">
        <v>3</v>
      </c>
      <c r="B68" s="294">
        <v>25</v>
      </c>
      <c r="C68" s="294">
        <v>414</v>
      </c>
      <c r="D68" s="294" t="s">
        <v>693</v>
      </c>
      <c r="E68" s="294"/>
      <c r="F68" s="407">
        <v>1841</v>
      </c>
      <c r="G68" s="641" t="s">
        <v>35</v>
      </c>
      <c r="H68" s="550">
        <v>656</v>
      </c>
      <c r="I68" s="407">
        <v>29</v>
      </c>
      <c r="J68" s="407">
        <v>48</v>
      </c>
      <c r="K68" s="407">
        <v>13</v>
      </c>
      <c r="L68" s="407">
        <v>3</v>
      </c>
      <c r="M68" s="407">
        <v>16</v>
      </c>
      <c r="N68" s="407">
        <v>68</v>
      </c>
      <c r="O68" s="407">
        <v>4</v>
      </c>
      <c r="P68" s="407">
        <v>125</v>
      </c>
      <c r="Q68" s="407">
        <v>21</v>
      </c>
      <c r="R68" s="407">
        <v>7</v>
      </c>
      <c r="S68" s="407"/>
      <c r="T68" s="407">
        <v>83</v>
      </c>
      <c r="U68" s="407">
        <v>8</v>
      </c>
      <c r="V68" s="407">
        <v>2</v>
      </c>
      <c r="W68" s="294"/>
      <c r="X68" s="407">
        <v>4</v>
      </c>
      <c r="Y68" s="294"/>
      <c r="Z68" s="294"/>
      <c r="AA68" s="294"/>
      <c r="AB68" s="294"/>
      <c r="AC68" s="407">
        <v>0</v>
      </c>
      <c r="AD68" s="407">
        <v>16</v>
      </c>
      <c r="AE68" s="294">
        <f t="shared" si="5"/>
        <v>447</v>
      </c>
    </row>
    <row r="69" spans="1:31">
      <c r="A69" s="407">
        <v>4</v>
      </c>
      <c r="B69" s="294">
        <v>25</v>
      </c>
      <c r="C69" s="294">
        <v>414</v>
      </c>
      <c r="D69" s="294" t="s">
        <v>693</v>
      </c>
      <c r="E69" s="294"/>
      <c r="F69" s="407">
        <v>1841</v>
      </c>
      <c r="G69" s="641" t="s">
        <v>199</v>
      </c>
      <c r="H69" s="550">
        <v>656</v>
      </c>
      <c r="I69" s="407">
        <v>13</v>
      </c>
      <c r="J69" s="407">
        <v>31</v>
      </c>
      <c r="K69" s="407">
        <v>20</v>
      </c>
      <c r="L69" s="407">
        <v>4</v>
      </c>
      <c r="M69" s="407">
        <v>18</v>
      </c>
      <c r="N69" s="407">
        <v>91</v>
      </c>
      <c r="O69" s="407">
        <v>5</v>
      </c>
      <c r="P69" s="407">
        <v>125</v>
      </c>
      <c r="Q69" s="407">
        <v>19</v>
      </c>
      <c r="R69" s="407">
        <v>6</v>
      </c>
      <c r="S69" s="407"/>
      <c r="T69" s="407">
        <v>100</v>
      </c>
      <c r="U69" s="407">
        <v>6</v>
      </c>
      <c r="V69" s="407">
        <v>2</v>
      </c>
      <c r="W69" s="294"/>
      <c r="X69" s="407">
        <v>3</v>
      </c>
      <c r="Y69" s="294"/>
      <c r="Z69" s="294"/>
      <c r="AA69" s="294"/>
      <c r="AB69" s="294"/>
      <c r="AC69" s="407">
        <v>0</v>
      </c>
      <c r="AD69" s="407">
        <v>15</v>
      </c>
      <c r="AE69" s="294">
        <f t="shared" si="5"/>
        <v>458</v>
      </c>
    </row>
    <row r="70" spans="1:31">
      <c r="A70" s="407">
        <v>5</v>
      </c>
      <c r="B70" s="294">
        <v>25</v>
      </c>
      <c r="C70" s="294">
        <v>414</v>
      </c>
      <c r="D70" s="294" t="s">
        <v>693</v>
      </c>
      <c r="E70" s="294"/>
      <c r="F70" s="407">
        <v>1842</v>
      </c>
      <c r="G70" s="641" t="s">
        <v>33</v>
      </c>
      <c r="H70" s="550">
        <v>674</v>
      </c>
      <c r="I70" s="407">
        <v>19</v>
      </c>
      <c r="J70" s="407">
        <v>53</v>
      </c>
      <c r="K70" s="407">
        <v>20</v>
      </c>
      <c r="L70" s="407">
        <v>4</v>
      </c>
      <c r="M70" s="407">
        <v>37</v>
      </c>
      <c r="N70" s="407">
        <v>90</v>
      </c>
      <c r="O70" s="407">
        <v>3</v>
      </c>
      <c r="P70" s="407">
        <v>76</v>
      </c>
      <c r="Q70" s="407">
        <v>11</v>
      </c>
      <c r="R70" s="407">
        <v>3</v>
      </c>
      <c r="S70" s="407"/>
      <c r="T70" s="407">
        <v>85</v>
      </c>
      <c r="U70" s="407">
        <v>15</v>
      </c>
      <c r="V70" s="407">
        <v>4</v>
      </c>
      <c r="W70" s="294"/>
      <c r="X70" s="407">
        <v>1</v>
      </c>
      <c r="Y70" s="294"/>
      <c r="Z70" s="294"/>
      <c r="AA70" s="294"/>
      <c r="AB70" s="294"/>
      <c r="AC70" s="407">
        <v>0</v>
      </c>
      <c r="AD70" s="407">
        <v>16</v>
      </c>
      <c r="AE70" s="294">
        <f t="shared" si="5"/>
        <v>437</v>
      </c>
    </row>
    <row r="71" spans="1:31">
      <c r="A71" s="407">
        <v>6</v>
      </c>
      <c r="B71" s="294">
        <v>25</v>
      </c>
      <c r="C71" s="294">
        <v>414</v>
      </c>
      <c r="D71" s="294" t="s">
        <v>693</v>
      </c>
      <c r="E71" s="294"/>
      <c r="F71" s="407">
        <v>1842</v>
      </c>
      <c r="G71" s="641" t="s">
        <v>34</v>
      </c>
      <c r="H71" s="550">
        <v>674</v>
      </c>
      <c r="I71" s="407">
        <v>23</v>
      </c>
      <c r="J71" s="407">
        <v>55</v>
      </c>
      <c r="K71" s="407">
        <v>18</v>
      </c>
      <c r="L71" s="407">
        <v>6</v>
      </c>
      <c r="M71" s="407">
        <v>37</v>
      </c>
      <c r="N71" s="407">
        <v>65</v>
      </c>
      <c r="O71" s="407">
        <v>3</v>
      </c>
      <c r="P71" s="407">
        <v>107</v>
      </c>
      <c r="Q71" s="407">
        <v>21</v>
      </c>
      <c r="R71" s="407">
        <v>8</v>
      </c>
      <c r="S71" s="407"/>
      <c r="T71" s="407">
        <v>69</v>
      </c>
      <c r="U71" s="407">
        <v>4</v>
      </c>
      <c r="V71" s="407">
        <v>5</v>
      </c>
      <c r="W71" s="294"/>
      <c r="X71" s="407">
        <v>3</v>
      </c>
      <c r="Y71" s="294"/>
      <c r="Z71" s="294"/>
      <c r="AA71" s="294"/>
      <c r="AB71" s="294"/>
      <c r="AC71" s="407">
        <v>0</v>
      </c>
      <c r="AD71" s="407">
        <v>22</v>
      </c>
      <c r="AE71" s="294">
        <f t="shared" si="5"/>
        <v>446</v>
      </c>
    </row>
    <row r="72" spans="1:31">
      <c r="A72" s="407">
        <v>7</v>
      </c>
      <c r="B72" s="294">
        <v>25</v>
      </c>
      <c r="C72" s="294">
        <v>414</v>
      </c>
      <c r="D72" s="294" t="s">
        <v>693</v>
      </c>
      <c r="E72" s="294"/>
      <c r="F72" s="407">
        <v>1842</v>
      </c>
      <c r="G72" s="641" t="s">
        <v>35</v>
      </c>
      <c r="H72" s="550">
        <v>674</v>
      </c>
      <c r="I72" s="407">
        <v>22</v>
      </c>
      <c r="J72" s="407">
        <v>51</v>
      </c>
      <c r="K72" s="407">
        <v>10</v>
      </c>
      <c r="L72" s="407">
        <v>8</v>
      </c>
      <c r="M72" s="407">
        <v>39</v>
      </c>
      <c r="N72" s="407">
        <v>79</v>
      </c>
      <c r="O72" s="407">
        <v>2</v>
      </c>
      <c r="P72" s="407">
        <v>92</v>
      </c>
      <c r="Q72" s="407">
        <v>21</v>
      </c>
      <c r="R72" s="407">
        <v>6</v>
      </c>
      <c r="S72" s="407"/>
      <c r="T72" s="407">
        <v>88</v>
      </c>
      <c r="U72" s="407">
        <v>5</v>
      </c>
      <c r="V72" s="407">
        <v>1</v>
      </c>
      <c r="W72" s="294"/>
      <c r="X72" s="407">
        <v>3</v>
      </c>
      <c r="Y72" s="294"/>
      <c r="Z72" s="294"/>
      <c r="AA72" s="294"/>
      <c r="AB72" s="294"/>
      <c r="AC72" s="407">
        <v>0</v>
      </c>
      <c r="AD72" s="407">
        <v>26</v>
      </c>
      <c r="AE72" s="294">
        <f t="shared" si="5"/>
        <v>453</v>
      </c>
    </row>
    <row r="73" spans="1:31">
      <c r="A73" s="407">
        <v>8</v>
      </c>
      <c r="B73" s="294">
        <v>25</v>
      </c>
      <c r="C73" s="294">
        <v>414</v>
      </c>
      <c r="D73" s="294" t="s">
        <v>693</v>
      </c>
      <c r="E73" s="294"/>
      <c r="F73" s="407">
        <v>1842</v>
      </c>
      <c r="G73" s="641" t="s">
        <v>199</v>
      </c>
      <c r="H73" s="550">
        <v>674</v>
      </c>
      <c r="I73" s="407">
        <v>24</v>
      </c>
      <c r="J73" s="407">
        <v>48</v>
      </c>
      <c r="K73" s="407">
        <v>22</v>
      </c>
      <c r="L73" s="407">
        <v>2</v>
      </c>
      <c r="M73" s="407">
        <v>33</v>
      </c>
      <c r="N73" s="407">
        <v>85</v>
      </c>
      <c r="O73" s="407">
        <v>3</v>
      </c>
      <c r="P73" s="407">
        <v>76</v>
      </c>
      <c r="Q73" s="407">
        <v>17</v>
      </c>
      <c r="R73" s="407">
        <v>9</v>
      </c>
      <c r="S73" s="407"/>
      <c r="T73" s="407">
        <v>83</v>
      </c>
      <c r="U73" s="407">
        <v>6</v>
      </c>
      <c r="V73" s="407">
        <v>1</v>
      </c>
      <c r="W73" s="294"/>
      <c r="X73" s="407">
        <v>1</v>
      </c>
      <c r="Y73" s="294"/>
      <c r="Z73" s="294"/>
      <c r="AA73" s="294"/>
      <c r="AB73" s="294"/>
      <c r="AC73" s="407">
        <v>0</v>
      </c>
      <c r="AD73" s="407">
        <v>20</v>
      </c>
      <c r="AE73" s="294">
        <f t="shared" si="5"/>
        <v>430</v>
      </c>
    </row>
    <row r="74" spans="1:31">
      <c r="A74" s="407">
        <v>9</v>
      </c>
      <c r="B74" s="294">
        <v>25</v>
      </c>
      <c r="C74" s="294">
        <v>414</v>
      </c>
      <c r="D74" s="294" t="s">
        <v>693</v>
      </c>
      <c r="E74" s="294"/>
      <c r="F74" s="407">
        <v>1842</v>
      </c>
      <c r="G74" s="641" t="s">
        <v>337</v>
      </c>
      <c r="H74" s="550">
        <v>674</v>
      </c>
      <c r="I74" s="407">
        <v>23</v>
      </c>
      <c r="J74" s="407">
        <v>46</v>
      </c>
      <c r="K74" s="407">
        <v>21</v>
      </c>
      <c r="L74" s="407">
        <v>6</v>
      </c>
      <c r="M74" s="407">
        <v>44</v>
      </c>
      <c r="N74" s="407">
        <v>89</v>
      </c>
      <c r="O74" s="407">
        <v>1</v>
      </c>
      <c r="P74" s="407">
        <v>79</v>
      </c>
      <c r="Q74" s="407">
        <v>17</v>
      </c>
      <c r="R74" s="407">
        <v>12</v>
      </c>
      <c r="S74" s="407"/>
      <c r="T74" s="407">
        <v>86</v>
      </c>
      <c r="U74" s="407">
        <v>14</v>
      </c>
      <c r="V74" s="407">
        <v>4</v>
      </c>
      <c r="W74" s="294"/>
      <c r="X74" s="407">
        <v>1</v>
      </c>
      <c r="Y74" s="294"/>
      <c r="Z74" s="294"/>
      <c r="AA74" s="294"/>
      <c r="AB74" s="294"/>
      <c r="AC74" s="407">
        <v>0</v>
      </c>
      <c r="AD74" s="407">
        <v>22</v>
      </c>
      <c r="AE74" s="294">
        <f t="shared" si="5"/>
        <v>465</v>
      </c>
    </row>
    <row r="75" spans="1:31">
      <c r="A75" s="407">
        <v>10</v>
      </c>
      <c r="B75" s="294">
        <v>25</v>
      </c>
      <c r="C75" s="294">
        <v>414</v>
      </c>
      <c r="D75" s="294" t="s">
        <v>693</v>
      </c>
      <c r="E75" s="294"/>
      <c r="F75" s="407">
        <v>1842</v>
      </c>
      <c r="G75" s="641" t="s">
        <v>338</v>
      </c>
      <c r="H75" s="550">
        <v>674</v>
      </c>
      <c r="I75" s="407">
        <v>24</v>
      </c>
      <c r="J75" s="407">
        <v>53</v>
      </c>
      <c r="K75" s="407">
        <v>20</v>
      </c>
      <c r="L75" s="407">
        <v>5</v>
      </c>
      <c r="M75" s="407">
        <v>38</v>
      </c>
      <c r="N75" s="407">
        <v>95</v>
      </c>
      <c r="O75" s="407">
        <v>4</v>
      </c>
      <c r="P75" s="407">
        <v>99</v>
      </c>
      <c r="Q75" s="407">
        <v>16</v>
      </c>
      <c r="R75" s="407">
        <v>7</v>
      </c>
      <c r="S75" s="407"/>
      <c r="T75" s="407">
        <v>64</v>
      </c>
      <c r="U75" s="407">
        <v>8</v>
      </c>
      <c r="V75" s="407">
        <v>1</v>
      </c>
      <c r="W75" s="294"/>
      <c r="X75" s="407">
        <v>5</v>
      </c>
      <c r="Y75" s="294"/>
      <c r="Z75" s="294"/>
      <c r="AA75" s="294"/>
      <c r="AB75" s="294"/>
      <c r="AC75" s="407">
        <v>0</v>
      </c>
      <c r="AD75" s="407">
        <v>17</v>
      </c>
      <c r="AE75" s="294">
        <f t="shared" si="5"/>
        <v>456</v>
      </c>
    </row>
    <row r="76" spans="1:31">
      <c r="A76" s="407">
        <v>11</v>
      </c>
      <c r="B76" s="294">
        <v>25</v>
      </c>
      <c r="C76" s="294">
        <v>414</v>
      </c>
      <c r="D76" s="294" t="s">
        <v>693</v>
      </c>
      <c r="E76" s="294"/>
      <c r="F76" s="407">
        <v>1842</v>
      </c>
      <c r="G76" s="525" t="s">
        <v>346</v>
      </c>
      <c r="H76" s="550">
        <v>674</v>
      </c>
      <c r="I76" s="407">
        <v>17</v>
      </c>
      <c r="J76" s="407">
        <v>50</v>
      </c>
      <c r="K76" s="407">
        <v>9</v>
      </c>
      <c r="L76" s="407">
        <v>2</v>
      </c>
      <c r="M76" s="407">
        <v>44</v>
      </c>
      <c r="N76" s="407">
        <v>91</v>
      </c>
      <c r="O76" s="407">
        <v>1</v>
      </c>
      <c r="P76" s="407">
        <v>77</v>
      </c>
      <c r="Q76" s="407">
        <v>13</v>
      </c>
      <c r="R76" s="407">
        <v>7</v>
      </c>
      <c r="S76" s="407"/>
      <c r="T76" s="407">
        <v>72</v>
      </c>
      <c r="U76" s="407">
        <v>11</v>
      </c>
      <c r="V76" s="407">
        <v>7</v>
      </c>
      <c r="W76" s="294"/>
      <c r="X76" s="407">
        <v>4</v>
      </c>
      <c r="Y76" s="294"/>
      <c r="Z76" s="294"/>
      <c r="AA76" s="294"/>
      <c r="AB76" s="294"/>
      <c r="AC76" s="407">
        <v>0</v>
      </c>
      <c r="AD76" s="407">
        <v>7</v>
      </c>
      <c r="AE76" s="294">
        <f t="shared" si="5"/>
        <v>412</v>
      </c>
    </row>
    <row r="77" spans="1:31">
      <c r="A77" s="407">
        <v>12</v>
      </c>
      <c r="B77" s="294">
        <v>25</v>
      </c>
      <c r="C77" s="294">
        <v>414</v>
      </c>
      <c r="D77" s="294" t="s">
        <v>693</v>
      </c>
      <c r="E77" s="294"/>
      <c r="F77" s="407">
        <v>1843</v>
      </c>
      <c r="G77" s="641" t="s">
        <v>33</v>
      </c>
      <c r="H77" s="550">
        <v>275</v>
      </c>
      <c r="I77" s="407">
        <v>2</v>
      </c>
      <c r="J77" s="407">
        <v>13</v>
      </c>
      <c r="K77" s="407">
        <v>3</v>
      </c>
      <c r="L77" s="407">
        <v>2</v>
      </c>
      <c r="M77" s="407">
        <v>20</v>
      </c>
      <c r="N77" s="407">
        <v>32</v>
      </c>
      <c r="O77" s="407">
        <v>2</v>
      </c>
      <c r="P77" s="407">
        <v>62</v>
      </c>
      <c r="Q77" s="407">
        <v>7</v>
      </c>
      <c r="R77" s="407">
        <v>3</v>
      </c>
      <c r="S77" s="407"/>
      <c r="T77" s="407">
        <v>30</v>
      </c>
      <c r="U77" s="407">
        <v>0</v>
      </c>
      <c r="V77" s="407">
        <v>1</v>
      </c>
      <c r="W77" s="294"/>
      <c r="X77" s="407">
        <v>2</v>
      </c>
      <c r="Y77" s="294"/>
      <c r="Z77" s="294"/>
      <c r="AA77" s="294"/>
      <c r="AB77" s="294"/>
      <c r="AC77" s="407">
        <v>0</v>
      </c>
      <c r="AD77" s="407">
        <v>24</v>
      </c>
      <c r="AE77" s="294">
        <f t="shared" si="5"/>
        <v>203</v>
      </c>
    </row>
    <row r="78" spans="1:31">
      <c r="A78" s="407">
        <v>13</v>
      </c>
      <c r="B78" s="294">
        <v>25</v>
      </c>
      <c r="C78" s="294">
        <v>414</v>
      </c>
      <c r="D78" s="294" t="s">
        <v>693</v>
      </c>
      <c r="E78" s="294"/>
      <c r="F78" s="407">
        <v>1844</v>
      </c>
      <c r="G78" s="641" t="s">
        <v>33</v>
      </c>
      <c r="H78" s="550">
        <v>697</v>
      </c>
      <c r="I78" s="407">
        <v>36</v>
      </c>
      <c r="J78" s="407">
        <v>83</v>
      </c>
      <c r="K78" s="407">
        <v>11</v>
      </c>
      <c r="L78" s="407">
        <v>5</v>
      </c>
      <c r="M78" s="407">
        <v>70</v>
      </c>
      <c r="N78" s="407">
        <v>76</v>
      </c>
      <c r="O78" s="407">
        <v>7</v>
      </c>
      <c r="P78" s="407">
        <v>69</v>
      </c>
      <c r="Q78" s="407">
        <v>43</v>
      </c>
      <c r="R78" s="407">
        <v>2</v>
      </c>
      <c r="S78" s="407"/>
      <c r="T78" s="407">
        <v>85</v>
      </c>
      <c r="U78" s="407">
        <v>3</v>
      </c>
      <c r="V78" s="407">
        <v>4</v>
      </c>
      <c r="W78" s="294"/>
      <c r="X78" s="407">
        <v>1</v>
      </c>
      <c r="Y78" s="294"/>
      <c r="Z78" s="294"/>
      <c r="AA78" s="294"/>
      <c r="AB78" s="294"/>
      <c r="AC78" s="407">
        <v>0</v>
      </c>
      <c r="AD78" s="407">
        <v>26</v>
      </c>
      <c r="AE78" s="294">
        <f t="shared" si="5"/>
        <v>521</v>
      </c>
    </row>
    <row r="79" spans="1:31">
      <c r="A79" s="407">
        <v>14</v>
      </c>
      <c r="B79" s="294">
        <v>25</v>
      </c>
      <c r="C79" s="294">
        <v>414</v>
      </c>
      <c r="D79" s="294" t="s">
        <v>693</v>
      </c>
      <c r="E79" s="294"/>
      <c r="F79" s="407">
        <v>1844</v>
      </c>
      <c r="G79" s="641" t="s">
        <v>34</v>
      </c>
      <c r="H79" s="550">
        <v>697</v>
      </c>
      <c r="I79" s="407">
        <v>25</v>
      </c>
      <c r="J79" s="407">
        <v>69</v>
      </c>
      <c r="K79" s="407">
        <v>13</v>
      </c>
      <c r="L79" s="407">
        <v>2</v>
      </c>
      <c r="M79" s="407">
        <v>94</v>
      </c>
      <c r="N79" s="407">
        <v>94</v>
      </c>
      <c r="O79" s="407">
        <v>6</v>
      </c>
      <c r="P79" s="407">
        <v>58</v>
      </c>
      <c r="Q79" s="407">
        <v>33</v>
      </c>
      <c r="R79" s="407">
        <v>4</v>
      </c>
      <c r="S79" s="407"/>
      <c r="T79" s="407">
        <v>45</v>
      </c>
      <c r="U79" s="407">
        <v>4</v>
      </c>
      <c r="V79" s="407">
        <v>3</v>
      </c>
      <c r="W79" s="294"/>
      <c r="X79" s="407">
        <v>0</v>
      </c>
      <c r="Y79" s="294"/>
      <c r="Z79" s="294"/>
      <c r="AA79" s="294"/>
      <c r="AB79" s="294"/>
      <c r="AC79" s="407">
        <v>0</v>
      </c>
      <c r="AD79" s="407">
        <v>23</v>
      </c>
      <c r="AE79" s="294">
        <f t="shared" si="5"/>
        <v>473</v>
      </c>
    </row>
    <row r="80" spans="1:31">
      <c r="A80" s="407">
        <v>15</v>
      </c>
      <c r="B80" s="294">
        <v>25</v>
      </c>
      <c r="C80" s="294">
        <v>414</v>
      </c>
      <c r="D80" s="294" t="s">
        <v>693</v>
      </c>
      <c r="E80" s="294"/>
      <c r="F80" s="407">
        <v>1844</v>
      </c>
      <c r="G80" s="641" t="s">
        <v>35</v>
      </c>
      <c r="H80" s="550">
        <v>697</v>
      </c>
      <c r="I80" s="407">
        <v>19</v>
      </c>
      <c r="J80" s="407">
        <v>64</v>
      </c>
      <c r="K80" s="407">
        <v>19</v>
      </c>
      <c r="L80" s="407">
        <v>8</v>
      </c>
      <c r="M80" s="407">
        <v>84</v>
      </c>
      <c r="N80" s="407">
        <v>98</v>
      </c>
      <c r="O80" s="407">
        <v>9</v>
      </c>
      <c r="P80" s="407">
        <v>62</v>
      </c>
      <c r="Q80" s="407">
        <v>42</v>
      </c>
      <c r="R80" s="407">
        <v>8</v>
      </c>
      <c r="S80" s="407"/>
      <c r="T80" s="407">
        <v>60</v>
      </c>
      <c r="U80" s="407">
        <v>4</v>
      </c>
      <c r="V80" s="407">
        <v>3</v>
      </c>
      <c r="W80" s="294"/>
      <c r="X80" s="407">
        <v>2</v>
      </c>
      <c r="Y80" s="294"/>
      <c r="Z80" s="294"/>
      <c r="AA80" s="294"/>
      <c r="AB80" s="294"/>
      <c r="AC80" s="407">
        <v>0</v>
      </c>
      <c r="AD80" s="407">
        <v>18</v>
      </c>
      <c r="AE80" s="294">
        <f t="shared" si="5"/>
        <v>500</v>
      </c>
    </row>
    <row r="81" spans="1:31">
      <c r="A81" s="407">
        <v>16</v>
      </c>
      <c r="B81" s="294">
        <v>25</v>
      </c>
      <c r="C81" s="294">
        <v>414</v>
      </c>
      <c r="D81" s="294" t="s">
        <v>693</v>
      </c>
      <c r="E81" s="294"/>
      <c r="F81" s="407">
        <v>1845</v>
      </c>
      <c r="G81" s="641" t="s">
        <v>33</v>
      </c>
      <c r="H81" s="550">
        <v>666</v>
      </c>
      <c r="I81" s="407">
        <v>31</v>
      </c>
      <c r="J81" s="407">
        <v>24</v>
      </c>
      <c r="K81" s="407">
        <v>28</v>
      </c>
      <c r="L81" s="407">
        <v>7</v>
      </c>
      <c r="M81" s="407">
        <v>4</v>
      </c>
      <c r="N81" s="407">
        <v>130</v>
      </c>
      <c r="O81" s="407">
        <v>3</v>
      </c>
      <c r="P81" s="407">
        <v>70</v>
      </c>
      <c r="Q81" s="407">
        <v>6</v>
      </c>
      <c r="R81" s="407">
        <v>14</v>
      </c>
      <c r="S81" s="407"/>
      <c r="T81" s="407">
        <v>40</v>
      </c>
      <c r="U81" s="407">
        <v>6</v>
      </c>
      <c r="V81" s="407">
        <v>1</v>
      </c>
      <c r="W81" s="294"/>
      <c r="X81" s="407">
        <v>14</v>
      </c>
      <c r="Y81" s="294"/>
      <c r="Z81" s="294"/>
      <c r="AA81" s="294"/>
      <c r="AB81" s="294"/>
      <c r="AC81" s="407">
        <v>0</v>
      </c>
      <c r="AD81" s="407">
        <v>11</v>
      </c>
      <c r="AE81" s="294">
        <f t="shared" si="5"/>
        <v>389</v>
      </c>
    </row>
    <row r="82" spans="1:31">
      <c r="A82" s="407">
        <v>17</v>
      </c>
      <c r="B82" s="294">
        <v>25</v>
      </c>
      <c r="C82" s="294">
        <v>414</v>
      </c>
      <c r="D82" s="294" t="s">
        <v>693</v>
      </c>
      <c r="E82" s="294"/>
      <c r="F82" s="407">
        <v>1845</v>
      </c>
      <c r="G82" s="641" t="s">
        <v>34</v>
      </c>
      <c r="H82" s="550">
        <v>666</v>
      </c>
      <c r="I82" s="407">
        <v>28</v>
      </c>
      <c r="J82" s="407">
        <v>33</v>
      </c>
      <c r="K82" s="407">
        <v>22</v>
      </c>
      <c r="L82" s="407">
        <v>8</v>
      </c>
      <c r="M82" s="407">
        <v>14</v>
      </c>
      <c r="N82" s="407">
        <v>109</v>
      </c>
      <c r="O82" s="407">
        <v>1</v>
      </c>
      <c r="P82" s="407">
        <v>78</v>
      </c>
      <c r="Q82" s="407">
        <v>4</v>
      </c>
      <c r="R82" s="407">
        <v>16</v>
      </c>
      <c r="S82" s="407"/>
      <c r="T82" s="407">
        <v>43</v>
      </c>
      <c r="U82" s="407">
        <v>7</v>
      </c>
      <c r="V82" s="407">
        <v>1</v>
      </c>
      <c r="W82" s="294"/>
      <c r="X82" s="407">
        <v>18</v>
      </c>
      <c r="Y82" s="294"/>
      <c r="Z82" s="294"/>
      <c r="AA82" s="294"/>
      <c r="AB82" s="294"/>
      <c r="AC82" s="407">
        <v>0</v>
      </c>
      <c r="AD82" s="407">
        <v>12</v>
      </c>
      <c r="AE82" s="294">
        <f t="shared" si="5"/>
        <v>394</v>
      </c>
    </row>
    <row r="83" spans="1:31">
      <c r="A83" s="407">
        <v>18</v>
      </c>
      <c r="B83" s="294">
        <v>25</v>
      </c>
      <c r="C83" s="294">
        <v>414</v>
      </c>
      <c r="D83" s="294" t="s">
        <v>693</v>
      </c>
      <c r="E83" s="294"/>
      <c r="F83" s="407">
        <v>1845</v>
      </c>
      <c r="G83" s="641" t="s">
        <v>35</v>
      </c>
      <c r="H83" s="550">
        <v>665</v>
      </c>
      <c r="I83" s="407">
        <v>29</v>
      </c>
      <c r="J83" s="407">
        <v>27</v>
      </c>
      <c r="K83" s="407">
        <v>22</v>
      </c>
      <c r="L83" s="407">
        <v>4</v>
      </c>
      <c r="M83" s="407">
        <v>12</v>
      </c>
      <c r="N83" s="407">
        <v>143</v>
      </c>
      <c r="O83" s="407">
        <v>5</v>
      </c>
      <c r="P83" s="407">
        <v>59</v>
      </c>
      <c r="Q83" s="407">
        <v>7</v>
      </c>
      <c r="R83" s="407">
        <v>17</v>
      </c>
      <c r="S83" s="407"/>
      <c r="T83" s="407">
        <v>19</v>
      </c>
      <c r="U83" s="407">
        <v>5</v>
      </c>
      <c r="V83" s="407">
        <v>1</v>
      </c>
      <c r="W83" s="294"/>
      <c r="X83" s="407">
        <v>8</v>
      </c>
      <c r="Y83" s="294"/>
      <c r="Z83" s="294"/>
      <c r="AA83" s="294"/>
      <c r="AB83" s="294"/>
      <c r="AC83" s="407">
        <v>0</v>
      </c>
      <c r="AD83" s="407">
        <v>12</v>
      </c>
      <c r="AE83" s="294">
        <f t="shared" si="5"/>
        <v>370</v>
      </c>
    </row>
    <row r="84" spans="1:31">
      <c r="A84" s="407">
        <v>19</v>
      </c>
      <c r="B84" s="294">
        <v>25</v>
      </c>
      <c r="C84" s="294">
        <v>414</v>
      </c>
      <c r="D84" s="294" t="s">
        <v>693</v>
      </c>
      <c r="E84" s="294"/>
      <c r="F84" s="407">
        <v>1845</v>
      </c>
      <c r="G84" s="641" t="s">
        <v>199</v>
      </c>
      <c r="H84" s="550">
        <v>665</v>
      </c>
      <c r="I84" s="407">
        <v>34</v>
      </c>
      <c r="J84" s="407">
        <v>28</v>
      </c>
      <c r="K84" s="407">
        <v>26</v>
      </c>
      <c r="L84" s="407">
        <v>9</v>
      </c>
      <c r="M84" s="407">
        <v>9</v>
      </c>
      <c r="N84" s="407">
        <v>125</v>
      </c>
      <c r="O84" s="407">
        <v>4</v>
      </c>
      <c r="P84" s="407">
        <v>71</v>
      </c>
      <c r="Q84" s="407">
        <v>13</v>
      </c>
      <c r="R84" s="407">
        <v>22</v>
      </c>
      <c r="S84" s="407"/>
      <c r="T84" s="407">
        <v>30</v>
      </c>
      <c r="U84" s="407">
        <v>7</v>
      </c>
      <c r="V84" s="407">
        <v>1</v>
      </c>
      <c r="W84" s="294"/>
      <c r="X84" s="407">
        <v>12</v>
      </c>
      <c r="Y84" s="294"/>
      <c r="Z84" s="294"/>
      <c r="AA84" s="294"/>
      <c r="AB84" s="294"/>
      <c r="AC84" s="407">
        <v>0</v>
      </c>
      <c r="AD84" s="407">
        <v>10</v>
      </c>
      <c r="AE84" s="294">
        <f t="shared" si="5"/>
        <v>401</v>
      </c>
    </row>
    <row r="85" spans="1:31">
      <c r="A85" s="407">
        <v>20</v>
      </c>
      <c r="B85" s="294">
        <v>25</v>
      </c>
      <c r="C85" s="294">
        <v>414</v>
      </c>
      <c r="D85" s="294" t="s">
        <v>693</v>
      </c>
      <c r="E85" s="294"/>
      <c r="F85" s="407">
        <v>1845</v>
      </c>
      <c r="G85" s="641" t="s">
        <v>337</v>
      </c>
      <c r="H85" s="550">
        <v>665</v>
      </c>
      <c r="I85" s="407">
        <v>26</v>
      </c>
      <c r="J85" s="407">
        <v>24</v>
      </c>
      <c r="K85" s="407">
        <v>29</v>
      </c>
      <c r="L85" s="407">
        <v>10</v>
      </c>
      <c r="M85" s="407">
        <v>9</v>
      </c>
      <c r="N85" s="407">
        <v>125</v>
      </c>
      <c r="O85" s="407">
        <v>3</v>
      </c>
      <c r="P85" s="407">
        <v>76</v>
      </c>
      <c r="Q85" s="407">
        <v>3</v>
      </c>
      <c r="R85" s="407">
        <v>19</v>
      </c>
      <c r="S85" s="407"/>
      <c r="T85" s="407">
        <v>28</v>
      </c>
      <c r="U85" s="407">
        <v>13</v>
      </c>
      <c r="V85" s="407">
        <v>4</v>
      </c>
      <c r="W85" s="294"/>
      <c r="X85" s="407">
        <v>9</v>
      </c>
      <c r="Y85" s="294"/>
      <c r="Z85" s="294"/>
      <c r="AA85" s="294"/>
      <c r="AB85" s="294"/>
      <c r="AC85" s="407">
        <v>0</v>
      </c>
      <c r="AD85" s="407">
        <v>8</v>
      </c>
      <c r="AE85" s="294">
        <f t="shared" si="5"/>
        <v>386</v>
      </c>
    </row>
    <row r="86" spans="1:31">
      <c r="A86" s="407">
        <v>21</v>
      </c>
      <c r="B86" s="294">
        <v>25</v>
      </c>
      <c r="C86" s="294">
        <v>414</v>
      </c>
      <c r="D86" s="294" t="s">
        <v>693</v>
      </c>
      <c r="E86" s="294"/>
      <c r="F86" s="407">
        <v>1845</v>
      </c>
      <c r="G86" s="641" t="s">
        <v>338</v>
      </c>
      <c r="H86" s="550">
        <v>665</v>
      </c>
      <c r="I86" s="407">
        <v>28</v>
      </c>
      <c r="J86" s="407">
        <v>31</v>
      </c>
      <c r="K86" s="407">
        <v>30</v>
      </c>
      <c r="L86" s="407">
        <v>11</v>
      </c>
      <c r="M86" s="407">
        <v>6</v>
      </c>
      <c r="N86" s="407">
        <v>139</v>
      </c>
      <c r="O86" s="407">
        <v>1</v>
      </c>
      <c r="P86" s="407">
        <v>65</v>
      </c>
      <c r="Q86" s="407">
        <v>7</v>
      </c>
      <c r="R86" s="407">
        <v>13</v>
      </c>
      <c r="S86" s="407"/>
      <c r="T86" s="407">
        <v>25</v>
      </c>
      <c r="U86" s="407">
        <v>10</v>
      </c>
      <c r="V86" s="407">
        <v>3</v>
      </c>
      <c r="W86" s="294"/>
      <c r="X86" s="407">
        <v>9</v>
      </c>
      <c r="Y86" s="294"/>
      <c r="Z86" s="294"/>
      <c r="AA86" s="294"/>
      <c r="AB86" s="294"/>
      <c r="AC86" s="407">
        <v>0</v>
      </c>
      <c r="AD86" s="407">
        <v>12</v>
      </c>
      <c r="AE86" s="294">
        <f t="shared" si="5"/>
        <v>390</v>
      </c>
    </row>
    <row r="87" spans="1:31">
      <c r="A87" s="407">
        <v>22</v>
      </c>
      <c r="B87" s="294">
        <v>25</v>
      </c>
      <c r="C87" s="294">
        <v>414</v>
      </c>
      <c r="D87" s="294" t="s">
        <v>693</v>
      </c>
      <c r="E87" s="294"/>
      <c r="F87" s="407">
        <v>1845</v>
      </c>
      <c r="G87" s="641" t="s">
        <v>36</v>
      </c>
      <c r="H87" s="550"/>
      <c r="I87" s="407">
        <v>5</v>
      </c>
      <c r="J87" s="407">
        <v>3</v>
      </c>
      <c r="K87" s="407">
        <v>5</v>
      </c>
      <c r="L87" s="407">
        <v>0</v>
      </c>
      <c r="M87" s="407">
        <v>2</v>
      </c>
      <c r="N87" s="407">
        <v>10</v>
      </c>
      <c r="O87" s="407">
        <v>1</v>
      </c>
      <c r="P87" s="407">
        <v>7</v>
      </c>
      <c r="Q87" s="407">
        <v>1</v>
      </c>
      <c r="R87" s="407">
        <v>3</v>
      </c>
      <c r="S87" s="407"/>
      <c r="T87" s="407">
        <v>5</v>
      </c>
      <c r="U87" s="407">
        <v>0</v>
      </c>
      <c r="V87" s="407">
        <v>1</v>
      </c>
      <c r="W87" s="294"/>
      <c r="X87" s="407">
        <v>2</v>
      </c>
      <c r="Y87" s="294"/>
      <c r="Z87" s="294"/>
      <c r="AA87" s="294"/>
      <c r="AB87" s="294"/>
      <c r="AC87" s="407">
        <v>0</v>
      </c>
      <c r="AD87" s="407">
        <v>1</v>
      </c>
      <c r="AE87" s="294">
        <f t="shared" si="5"/>
        <v>46</v>
      </c>
    </row>
    <row r="88" spans="1:31">
      <c r="A88" s="407">
        <v>23</v>
      </c>
      <c r="B88" s="294">
        <v>25</v>
      </c>
      <c r="C88" s="294">
        <v>414</v>
      </c>
      <c r="D88" s="294" t="s">
        <v>693</v>
      </c>
      <c r="E88" s="294"/>
      <c r="F88" s="407">
        <v>1846</v>
      </c>
      <c r="G88" s="641" t="s">
        <v>33</v>
      </c>
      <c r="H88" s="550">
        <v>735</v>
      </c>
      <c r="I88" s="407">
        <v>44</v>
      </c>
      <c r="J88" s="407">
        <v>44</v>
      </c>
      <c r="K88" s="407">
        <v>25</v>
      </c>
      <c r="L88" s="407">
        <v>7</v>
      </c>
      <c r="M88" s="407">
        <v>14</v>
      </c>
      <c r="N88" s="407">
        <v>118</v>
      </c>
      <c r="O88" s="407">
        <v>0</v>
      </c>
      <c r="P88" s="407">
        <v>57</v>
      </c>
      <c r="Q88" s="407">
        <v>10</v>
      </c>
      <c r="R88" s="407">
        <v>17</v>
      </c>
      <c r="S88" s="407"/>
      <c r="T88" s="407">
        <v>18</v>
      </c>
      <c r="U88" s="407">
        <v>5</v>
      </c>
      <c r="V88" s="407">
        <v>3</v>
      </c>
      <c r="W88" s="294"/>
      <c r="X88" s="407">
        <v>16</v>
      </c>
      <c r="Y88" s="294"/>
      <c r="Z88" s="294"/>
      <c r="AA88" s="294"/>
      <c r="AB88" s="294"/>
      <c r="AC88" s="407">
        <v>0</v>
      </c>
      <c r="AD88" s="407">
        <v>8</v>
      </c>
      <c r="AE88" s="294">
        <f t="shared" si="5"/>
        <v>386</v>
      </c>
    </row>
    <row r="89" spans="1:31">
      <c r="A89" s="407">
        <v>24</v>
      </c>
      <c r="B89" s="294">
        <v>25</v>
      </c>
      <c r="C89" s="294">
        <v>414</v>
      </c>
      <c r="D89" s="294" t="s">
        <v>693</v>
      </c>
      <c r="E89" s="294"/>
      <c r="F89" s="407">
        <v>1846</v>
      </c>
      <c r="G89" s="641" t="s">
        <v>34</v>
      </c>
      <c r="H89" s="550">
        <v>735</v>
      </c>
      <c r="I89" s="407">
        <v>50</v>
      </c>
      <c r="J89" s="407">
        <v>31</v>
      </c>
      <c r="K89" s="407">
        <v>29</v>
      </c>
      <c r="L89" s="407">
        <v>1</v>
      </c>
      <c r="M89" s="407">
        <v>8</v>
      </c>
      <c r="N89" s="407">
        <v>101</v>
      </c>
      <c r="O89" s="407">
        <v>1</v>
      </c>
      <c r="P89" s="407">
        <v>54</v>
      </c>
      <c r="Q89" s="407">
        <v>12</v>
      </c>
      <c r="R89" s="407">
        <v>27</v>
      </c>
      <c r="S89" s="407"/>
      <c r="T89" s="407">
        <v>19</v>
      </c>
      <c r="U89" s="407">
        <v>6</v>
      </c>
      <c r="V89" s="407">
        <v>1</v>
      </c>
      <c r="W89" s="294"/>
      <c r="X89" s="407">
        <v>25</v>
      </c>
      <c r="Y89" s="294"/>
      <c r="Z89" s="294"/>
      <c r="AA89" s="294"/>
      <c r="AB89" s="294"/>
      <c r="AC89" s="407">
        <v>0</v>
      </c>
      <c r="AD89" s="407">
        <v>8</v>
      </c>
      <c r="AE89" s="294">
        <f t="shared" si="5"/>
        <v>373</v>
      </c>
    </row>
    <row r="90" spans="1:31">
      <c r="A90" s="407">
        <v>25</v>
      </c>
      <c r="B90" s="294">
        <v>25</v>
      </c>
      <c r="C90" s="294">
        <v>414</v>
      </c>
      <c r="D90" s="294" t="s">
        <v>693</v>
      </c>
      <c r="E90" s="294"/>
      <c r="F90" s="407">
        <v>1846</v>
      </c>
      <c r="G90" s="641" t="s">
        <v>35</v>
      </c>
      <c r="H90" s="550">
        <v>735</v>
      </c>
      <c r="I90" s="407">
        <v>38</v>
      </c>
      <c r="J90" s="407">
        <v>33</v>
      </c>
      <c r="K90" s="407">
        <v>23</v>
      </c>
      <c r="L90" s="407">
        <v>3</v>
      </c>
      <c r="M90" s="407">
        <v>14</v>
      </c>
      <c r="N90" s="407">
        <v>123</v>
      </c>
      <c r="O90" s="407">
        <v>1</v>
      </c>
      <c r="P90" s="407">
        <v>64</v>
      </c>
      <c r="Q90" s="407">
        <v>9</v>
      </c>
      <c r="R90" s="407">
        <v>19</v>
      </c>
      <c r="S90" s="407"/>
      <c r="T90" s="407">
        <v>37</v>
      </c>
      <c r="U90" s="407">
        <v>7</v>
      </c>
      <c r="V90" s="407">
        <v>0</v>
      </c>
      <c r="W90" s="294"/>
      <c r="X90" s="407">
        <v>20</v>
      </c>
      <c r="Y90" s="294"/>
      <c r="Z90" s="294"/>
      <c r="AA90" s="294"/>
      <c r="AB90" s="294"/>
      <c r="AC90" s="407">
        <v>0</v>
      </c>
      <c r="AD90" s="407">
        <v>9</v>
      </c>
      <c r="AE90" s="294">
        <f t="shared" si="5"/>
        <v>400</v>
      </c>
    </row>
    <row r="91" spans="1:31">
      <c r="A91" s="407">
        <v>26</v>
      </c>
      <c r="B91" s="294">
        <v>25</v>
      </c>
      <c r="C91" s="294">
        <v>414</v>
      </c>
      <c r="D91" s="294" t="s">
        <v>693</v>
      </c>
      <c r="E91" s="294"/>
      <c r="F91" s="407">
        <v>1846</v>
      </c>
      <c r="G91" s="641" t="s">
        <v>199</v>
      </c>
      <c r="H91" s="550">
        <v>735</v>
      </c>
      <c r="I91" s="407">
        <v>30</v>
      </c>
      <c r="J91" s="407">
        <v>33</v>
      </c>
      <c r="K91" s="407">
        <v>23</v>
      </c>
      <c r="L91" s="407">
        <v>5</v>
      </c>
      <c r="M91" s="407">
        <v>7</v>
      </c>
      <c r="N91" s="407">
        <v>127</v>
      </c>
      <c r="O91" s="407">
        <v>3</v>
      </c>
      <c r="P91" s="407">
        <v>68</v>
      </c>
      <c r="Q91" s="407">
        <v>8</v>
      </c>
      <c r="R91" s="407">
        <v>27</v>
      </c>
      <c r="S91" s="407"/>
      <c r="T91" s="407">
        <v>41</v>
      </c>
      <c r="U91" s="407">
        <v>9</v>
      </c>
      <c r="V91" s="407">
        <v>3</v>
      </c>
      <c r="W91" s="294"/>
      <c r="X91" s="407">
        <v>20</v>
      </c>
      <c r="Y91" s="294"/>
      <c r="Z91" s="294"/>
      <c r="AA91" s="294"/>
      <c r="AB91" s="294"/>
      <c r="AC91" s="407">
        <v>0</v>
      </c>
      <c r="AD91" s="407">
        <v>9</v>
      </c>
      <c r="AE91" s="294">
        <f t="shared" si="5"/>
        <v>413</v>
      </c>
    </row>
    <row r="92" spans="1:31">
      <c r="A92" s="407">
        <v>27</v>
      </c>
      <c r="B92" s="294">
        <v>25</v>
      </c>
      <c r="C92" s="294">
        <v>414</v>
      </c>
      <c r="D92" s="294" t="s">
        <v>693</v>
      </c>
      <c r="E92" s="294"/>
      <c r="F92" s="407">
        <v>1846</v>
      </c>
      <c r="G92" s="641" t="s">
        <v>337</v>
      </c>
      <c r="H92" s="550">
        <v>735</v>
      </c>
      <c r="I92" s="407">
        <v>33</v>
      </c>
      <c r="J92" s="407">
        <v>37</v>
      </c>
      <c r="K92" s="407">
        <v>23</v>
      </c>
      <c r="L92" s="407">
        <v>8</v>
      </c>
      <c r="M92" s="407">
        <v>12</v>
      </c>
      <c r="N92" s="407">
        <v>155</v>
      </c>
      <c r="O92" s="407">
        <v>3</v>
      </c>
      <c r="P92" s="407">
        <v>58</v>
      </c>
      <c r="Q92" s="407">
        <v>9</v>
      </c>
      <c r="R92" s="407">
        <v>28</v>
      </c>
      <c r="S92" s="407"/>
      <c r="T92" s="407">
        <v>25</v>
      </c>
      <c r="U92" s="407">
        <v>4</v>
      </c>
      <c r="V92" s="407">
        <v>2</v>
      </c>
      <c r="W92" s="294"/>
      <c r="X92" s="407">
        <v>19</v>
      </c>
      <c r="Y92" s="294"/>
      <c r="Z92" s="294"/>
      <c r="AA92" s="294"/>
      <c r="AB92" s="294"/>
      <c r="AC92" s="407">
        <v>0</v>
      </c>
      <c r="AD92" s="407">
        <v>12</v>
      </c>
      <c r="AE92" s="294">
        <f t="shared" si="5"/>
        <v>428</v>
      </c>
    </row>
    <row r="93" spans="1:31">
      <c r="A93" s="407">
        <v>28</v>
      </c>
      <c r="B93" s="294">
        <v>25</v>
      </c>
      <c r="C93" s="294">
        <v>414</v>
      </c>
      <c r="D93" s="294" t="s">
        <v>693</v>
      </c>
      <c r="E93" s="294"/>
      <c r="F93" s="407">
        <v>1846</v>
      </c>
      <c r="G93" s="641" t="s">
        <v>338</v>
      </c>
      <c r="H93" s="550">
        <v>735</v>
      </c>
      <c r="I93" s="407">
        <v>39</v>
      </c>
      <c r="J93" s="407">
        <v>28</v>
      </c>
      <c r="K93" s="407">
        <v>21</v>
      </c>
      <c r="L93" s="407">
        <v>2</v>
      </c>
      <c r="M93" s="407">
        <v>6</v>
      </c>
      <c r="N93" s="407">
        <v>136</v>
      </c>
      <c r="O93" s="407">
        <v>1</v>
      </c>
      <c r="P93" s="407">
        <v>52</v>
      </c>
      <c r="Q93" s="407">
        <v>12</v>
      </c>
      <c r="R93" s="407">
        <v>31</v>
      </c>
      <c r="S93" s="407"/>
      <c r="T93" s="407">
        <v>30</v>
      </c>
      <c r="U93" s="407">
        <v>12</v>
      </c>
      <c r="V93" s="407">
        <v>0</v>
      </c>
      <c r="W93" s="294"/>
      <c r="X93" s="407">
        <v>16</v>
      </c>
      <c r="Y93" s="294"/>
      <c r="Z93" s="294"/>
      <c r="AA93" s="294"/>
      <c r="AB93" s="294"/>
      <c r="AC93" s="407">
        <v>0</v>
      </c>
      <c r="AD93" s="407">
        <v>11</v>
      </c>
      <c r="AE93" s="294">
        <f t="shared" si="5"/>
        <v>397</v>
      </c>
    </row>
    <row r="94" spans="1:31">
      <c r="A94" s="407">
        <v>29</v>
      </c>
      <c r="B94" s="294">
        <v>25</v>
      </c>
      <c r="C94" s="294">
        <v>414</v>
      </c>
      <c r="D94" s="294" t="s">
        <v>693</v>
      </c>
      <c r="E94" s="294"/>
      <c r="F94" s="407">
        <v>1846</v>
      </c>
      <c r="G94" s="525" t="s">
        <v>346</v>
      </c>
      <c r="H94" s="550">
        <v>735</v>
      </c>
      <c r="I94" s="407">
        <v>47</v>
      </c>
      <c r="J94" s="407">
        <v>25</v>
      </c>
      <c r="K94" s="407">
        <v>28</v>
      </c>
      <c r="L94" s="407">
        <v>2</v>
      </c>
      <c r="M94" s="407">
        <v>9</v>
      </c>
      <c r="N94" s="407">
        <v>127</v>
      </c>
      <c r="O94" s="407">
        <v>2</v>
      </c>
      <c r="P94" s="407">
        <v>50</v>
      </c>
      <c r="Q94" s="407">
        <v>13</v>
      </c>
      <c r="R94" s="407">
        <v>26</v>
      </c>
      <c r="S94" s="407"/>
      <c r="T94" s="407">
        <v>36</v>
      </c>
      <c r="U94" s="407">
        <v>9</v>
      </c>
      <c r="V94" s="407">
        <v>2</v>
      </c>
      <c r="W94" s="294"/>
      <c r="X94" s="407">
        <v>14</v>
      </c>
      <c r="Y94" s="294"/>
      <c r="Z94" s="294"/>
      <c r="AA94" s="294"/>
      <c r="AB94" s="294"/>
      <c r="AC94" s="407">
        <v>0</v>
      </c>
      <c r="AD94" s="407">
        <v>13</v>
      </c>
      <c r="AE94" s="294">
        <f t="shared" si="5"/>
        <v>403</v>
      </c>
    </row>
    <row r="95" spans="1:31">
      <c r="A95" s="407">
        <v>30</v>
      </c>
      <c r="B95" s="294">
        <v>25</v>
      </c>
      <c r="C95" s="294">
        <v>414</v>
      </c>
      <c r="D95" s="294" t="s">
        <v>693</v>
      </c>
      <c r="E95" s="294"/>
      <c r="F95" s="407">
        <v>1846</v>
      </c>
      <c r="G95" s="641" t="s">
        <v>347</v>
      </c>
      <c r="H95" s="550">
        <v>735</v>
      </c>
      <c r="I95" s="407">
        <v>0</v>
      </c>
      <c r="J95" s="407">
        <v>0</v>
      </c>
      <c r="K95" s="407">
        <v>0</v>
      </c>
      <c r="L95" s="407">
        <v>0</v>
      </c>
      <c r="M95" s="407">
        <v>12</v>
      </c>
      <c r="N95" s="407">
        <v>144</v>
      </c>
      <c r="O95" s="407">
        <v>0</v>
      </c>
      <c r="P95" s="407">
        <v>44</v>
      </c>
      <c r="Q95" s="407">
        <v>9</v>
      </c>
      <c r="R95" s="407">
        <v>27</v>
      </c>
      <c r="S95" s="407"/>
      <c r="T95" s="407">
        <v>36</v>
      </c>
      <c r="U95" s="407">
        <v>68</v>
      </c>
      <c r="V95" s="407">
        <v>48</v>
      </c>
      <c r="W95" s="294"/>
      <c r="X95" s="407">
        <v>12</v>
      </c>
      <c r="Y95" s="294"/>
      <c r="Z95" s="294"/>
      <c r="AA95" s="294"/>
      <c r="AB95" s="294"/>
      <c r="AC95" s="407">
        <v>0</v>
      </c>
      <c r="AD95" s="407">
        <v>9</v>
      </c>
      <c r="AE95" s="294">
        <f t="shared" si="5"/>
        <v>409</v>
      </c>
    </row>
    <row r="96" spans="1:31">
      <c r="A96" s="407">
        <v>31</v>
      </c>
      <c r="B96" s="294">
        <v>25</v>
      </c>
      <c r="C96" s="294">
        <v>414</v>
      </c>
      <c r="D96" s="294" t="s">
        <v>693</v>
      </c>
      <c r="E96" s="294"/>
      <c r="F96" s="407">
        <v>1846</v>
      </c>
      <c r="G96" s="641" t="s">
        <v>348</v>
      </c>
      <c r="H96" s="550">
        <v>735</v>
      </c>
      <c r="I96" s="407">
        <v>46</v>
      </c>
      <c r="J96" s="407">
        <v>21</v>
      </c>
      <c r="K96" s="407">
        <v>23</v>
      </c>
      <c r="L96" s="407">
        <v>1</v>
      </c>
      <c r="M96" s="407">
        <v>8</v>
      </c>
      <c r="N96" s="407">
        <v>139</v>
      </c>
      <c r="O96" s="407">
        <v>0</v>
      </c>
      <c r="P96" s="407">
        <v>37</v>
      </c>
      <c r="Q96" s="407">
        <v>15</v>
      </c>
      <c r="R96" s="407">
        <v>31</v>
      </c>
      <c r="S96" s="407"/>
      <c r="T96" s="407">
        <v>20</v>
      </c>
      <c r="U96" s="407">
        <v>5</v>
      </c>
      <c r="V96" s="407">
        <v>0</v>
      </c>
      <c r="W96" s="294"/>
      <c r="X96" s="407">
        <v>24</v>
      </c>
      <c r="Y96" s="294"/>
      <c r="Z96" s="294"/>
      <c r="AA96" s="294"/>
      <c r="AB96" s="294"/>
      <c r="AC96" s="407">
        <v>0</v>
      </c>
      <c r="AD96" s="407">
        <v>6</v>
      </c>
      <c r="AE96" s="294">
        <f t="shared" si="5"/>
        <v>376</v>
      </c>
    </row>
    <row r="97" spans="1:31">
      <c r="A97" s="407">
        <v>32</v>
      </c>
      <c r="B97" s="294">
        <v>25</v>
      </c>
      <c r="C97" s="294">
        <v>414</v>
      </c>
      <c r="D97" s="294" t="s">
        <v>693</v>
      </c>
      <c r="E97" s="294"/>
      <c r="F97" s="407">
        <v>1846</v>
      </c>
      <c r="G97" s="641" t="s">
        <v>349</v>
      </c>
      <c r="H97" s="550">
        <v>735</v>
      </c>
      <c r="I97" s="407">
        <v>46</v>
      </c>
      <c r="J97" s="407">
        <v>26</v>
      </c>
      <c r="K97" s="407">
        <v>20</v>
      </c>
      <c r="L97" s="407">
        <v>3</v>
      </c>
      <c r="M97" s="407">
        <v>8</v>
      </c>
      <c r="N97" s="407">
        <v>124</v>
      </c>
      <c r="O97" s="407">
        <v>6</v>
      </c>
      <c r="P97" s="407">
        <v>58</v>
      </c>
      <c r="Q97" s="407">
        <v>14</v>
      </c>
      <c r="R97" s="407">
        <v>27</v>
      </c>
      <c r="S97" s="407"/>
      <c r="T97" s="407">
        <v>32</v>
      </c>
      <c r="U97" s="407">
        <v>7</v>
      </c>
      <c r="V97" s="407">
        <v>3</v>
      </c>
      <c r="W97" s="294"/>
      <c r="X97" s="407">
        <v>21</v>
      </c>
      <c r="Y97" s="294"/>
      <c r="Z97" s="294"/>
      <c r="AA97" s="294"/>
      <c r="AB97" s="294"/>
      <c r="AC97" s="407">
        <v>0</v>
      </c>
      <c r="AD97" s="407">
        <v>6</v>
      </c>
      <c r="AE97" s="294">
        <f t="shared" si="5"/>
        <v>401</v>
      </c>
    </row>
    <row r="98" spans="1:31">
      <c r="A98" s="407">
        <v>33</v>
      </c>
      <c r="B98" s="294">
        <v>25</v>
      </c>
      <c r="C98" s="294">
        <v>414</v>
      </c>
      <c r="D98" s="294" t="s">
        <v>693</v>
      </c>
      <c r="E98" s="294"/>
      <c r="F98" s="407">
        <v>1846</v>
      </c>
      <c r="G98" s="641" t="s">
        <v>350</v>
      </c>
      <c r="H98" s="550">
        <v>735</v>
      </c>
      <c r="I98" s="407">
        <v>51</v>
      </c>
      <c r="J98" s="407">
        <v>31</v>
      </c>
      <c r="K98" s="407">
        <v>19</v>
      </c>
      <c r="L98" s="407">
        <v>6</v>
      </c>
      <c r="M98" s="407">
        <v>15</v>
      </c>
      <c r="N98" s="407">
        <v>105</v>
      </c>
      <c r="O98" s="407">
        <v>5</v>
      </c>
      <c r="P98" s="407">
        <v>57</v>
      </c>
      <c r="Q98" s="407">
        <v>8</v>
      </c>
      <c r="R98" s="407">
        <v>39</v>
      </c>
      <c r="S98" s="407"/>
      <c r="T98" s="407">
        <v>30</v>
      </c>
      <c r="U98" s="407">
        <v>6</v>
      </c>
      <c r="V98" s="407">
        <v>3</v>
      </c>
      <c r="W98" s="294"/>
      <c r="X98" s="407">
        <v>20</v>
      </c>
      <c r="Y98" s="294"/>
      <c r="Z98" s="294"/>
      <c r="AA98" s="294"/>
      <c r="AB98" s="294"/>
      <c r="AC98" s="407">
        <v>1</v>
      </c>
      <c r="AD98" s="407">
        <v>6</v>
      </c>
      <c r="AE98" s="294">
        <f t="shared" si="5"/>
        <v>402</v>
      </c>
    </row>
    <row r="99" spans="1:31">
      <c r="A99" s="407">
        <v>34</v>
      </c>
      <c r="B99" s="294">
        <v>25</v>
      </c>
      <c r="C99" s="294">
        <v>414</v>
      </c>
      <c r="D99" s="294" t="s">
        <v>693</v>
      </c>
      <c r="E99" s="294"/>
      <c r="F99" s="407">
        <v>1846</v>
      </c>
      <c r="G99" s="641" t="s">
        <v>353</v>
      </c>
      <c r="H99" s="550">
        <v>734</v>
      </c>
      <c r="I99" s="407">
        <v>37</v>
      </c>
      <c r="J99" s="407">
        <v>36</v>
      </c>
      <c r="K99" s="407">
        <v>26</v>
      </c>
      <c r="L99" s="407">
        <v>5</v>
      </c>
      <c r="M99" s="407">
        <v>12</v>
      </c>
      <c r="N99" s="407">
        <v>122</v>
      </c>
      <c r="O99" s="407">
        <v>2</v>
      </c>
      <c r="P99" s="407">
        <v>52</v>
      </c>
      <c r="Q99" s="407">
        <v>16</v>
      </c>
      <c r="R99" s="407">
        <v>24</v>
      </c>
      <c r="S99" s="407"/>
      <c r="T99" s="407">
        <v>35</v>
      </c>
      <c r="U99" s="407">
        <v>3</v>
      </c>
      <c r="V99" s="407">
        <v>2</v>
      </c>
      <c r="W99" s="294"/>
      <c r="X99" s="407">
        <v>23</v>
      </c>
      <c r="Y99" s="294"/>
      <c r="Z99" s="294"/>
      <c r="AA99" s="294"/>
      <c r="AB99" s="294"/>
      <c r="AC99" s="407">
        <v>0</v>
      </c>
      <c r="AD99" s="407">
        <v>8</v>
      </c>
      <c r="AE99" s="294">
        <f t="shared" si="5"/>
        <v>403</v>
      </c>
    </row>
    <row r="100" spans="1:31">
      <c r="A100" s="407">
        <v>35</v>
      </c>
      <c r="B100" s="294">
        <v>25</v>
      </c>
      <c r="C100" s="294">
        <v>414</v>
      </c>
      <c r="D100" s="294" t="s">
        <v>693</v>
      </c>
      <c r="E100" s="294"/>
      <c r="F100" s="407">
        <v>1846</v>
      </c>
      <c r="G100" s="641" t="s">
        <v>354</v>
      </c>
      <c r="H100" s="550">
        <v>734</v>
      </c>
      <c r="I100" s="407">
        <v>42</v>
      </c>
      <c r="J100" s="407">
        <v>34</v>
      </c>
      <c r="K100" s="407">
        <v>26</v>
      </c>
      <c r="L100" s="407">
        <v>6</v>
      </c>
      <c r="M100" s="407">
        <v>12</v>
      </c>
      <c r="N100" s="407">
        <v>147</v>
      </c>
      <c r="O100" s="407">
        <v>2</v>
      </c>
      <c r="P100" s="407">
        <v>42</v>
      </c>
      <c r="Q100" s="407">
        <v>14</v>
      </c>
      <c r="R100" s="407">
        <v>27</v>
      </c>
      <c r="S100" s="407"/>
      <c r="T100" s="407">
        <v>23</v>
      </c>
      <c r="U100" s="407">
        <v>4</v>
      </c>
      <c r="V100" s="407">
        <v>5</v>
      </c>
      <c r="W100" s="294"/>
      <c r="X100" s="407">
        <v>26</v>
      </c>
      <c r="Y100" s="294"/>
      <c r="Z100" s="294"/>
      <c r="AA100" s="294"/>
      <c r="AB100" s="294"/>
      <c r="AC100" s="407">
        <v>0</v>
      </c>
      <c r="AD100" s="407">
        <v>6</v>
      </c>
      <c r="AE100" s="294">
        <f t="shared" si="5"/>
        <v>416</v>
      </c>
    </row>
    <row r="101" spans="1:31">
      <c r="A101" s="407">
        <v>36</v>
      </c>
      <c r="B101" s="294">
        <v>25</v>
      </c>
      <c r="C101" s="294">
        <v>414</v>
      </c>
      <c r="D101" s="294" t="s">
        <v>693</v>
      </c>
      <c r="E101" s="294"/>
      <c r="F101" s="407">
        <v>1847</v>
      </c>
      <c r="G101" s="641" t="s">
        <v>33</v>
      </c>
      <c r="H101" s="550">
        <v>385</v>
      </c>
      <c r="I101" s="407">
        <v>22</v>
      </c>
      <c r="J101" s="407">
        <v>18</v>
      </c>
      <c r="K101" s="407">
        <v>12</v>
      </c>
      <c r="L101" s="407">
        <v>3</v>
      </c>
      <c r="M101" s="407">
        <v>5</v>
      </c>
      <c r="N101" s="407">
        <v>65</v>
      </c>
      <c r="O101" s="407">
        <v>1</v>
      </c>
      <c r="P101" s="407">
        <v>23</v>
      </c>
      <c r="Q101" s="407">
        <v>7</v>
      </c>
      <c r="R101" s="407">
        <v>15</v>
      </c>
      <c r="S101" s="407"/>
      <c r="T101" s="407">
        <v>46</v>
      </c>
      <c r="U101" s="407">
        <v>2</v>
      </c>
      <c r="V101" s="407">
        <v>2</v>
      </c>
      <c r="W101" s="294"/>
      <c r="X101" s="407">
        <v>5</v>
      </c>
      <c r="Y101" s="294"/>
      <c r="Z101" s="294"/>
      <c r="AA101" s="294"/>
      <c r="AB101" s="294"/>
      <c r="AC101" s="407">
        <v>0</v>
      </c>
      <c r="AD101" s="407">
        <v>9</v>
      </c>
      <c r="AE101" s="294">
        <f t="shared" si="5"/>
        <v>235</v>
      </c>
    </row>
    <row r="102" spans="1:31">
      <c r="A102" s="407">
        <v>37</v>
      </c>
      <c r="B102" s="294">
        <v>25</v>
      </c>
      <c r="C102" s="294">
        <v>414</v>
      </c>
      <c r="D102" s="294" t="s">
        <v>693</v>
      </c>
      <c r="E102" s="294"/>
      <c r="F102" s="407">
        <v>1847</v>
      </c>
      <c r="G102" s="641" t="s">
        <v>34</v>
      </c>
      <c r="H102" s="550">
        <v>385</v>
      </c>
      <c r="I102" s="407">
        <v>22</v>
      </c>
      <c r="J102" s="407">
        <v>15</v>
      </c>
      <c r="K102" s="407">
        <v>10</v>
      </c>
      <c r="L102" s="407">
        <v>1</v>
      </c>
      <c r="M102" s="407">
        <v>6</v>
      </c>
      <c r="N102" s="407">
        <v>52</v>
      </c>
      <c r="O102" s="407">
        <v>1</v>
      </c>
      <c r="P102" s="407">
        <v>29</v>
      </c>
      <c r="Q102" s="407">
        <v>5</v>
      </c>
      <c r="R102" s="407">
        <v>10</v>
      </c>
      <c r="S102" s="407"/>
      <c r="T102" s="407">
        <v>37</v>
      </c>
      <c r="U102" s="407">
        <v>3</v>
      </c>
      <c r="V102" s="407">
        <v>4</v>
      </c>
      <c r="W102" s="294"/>
      <c r="X102" s="407">
        <v>5</v>
      </c>
      <c r="Y102" s="294"/>
      <c r="Z102" s="294"/>
      <c r="AA102" s="294"/>
      <c r="AB102" s="294"/>
      <c r="AC102" s="407">
        <v>0</v>
      </c>
      <c r="AD102" s="407">
        <v>10</v>
      </c>
      <c r="AE102" s="294">
        <f t="shared" si="5"/>
        <v>210</v>
      </c>
    </row>
    <row r="103" spans="1:31">
      <c r="A103" s="407">
        <v>38</v>
      </c>
      <c r="B103" s="294">
        <v>25</v>
      </c>
      <c r="C103" s="294">
        <v>414</v>
      </c>
      <c r="D103" s="294" t="s">
        <v>693</v>
      </c>
      <c r="E103" s="294"/>
      <c r="F103" s="407">
        <v>1847</v>
      </c>
      <c r="G103" s="641" t="s">
        <v>36</v>
      </c>
      <c r="H103" s="550"/>
      <c r="I103" s="407">
        <v>1</v>
      </c>
      <c r="J103" s="407">
        <v>3</v>
      </c>
      <c r="K103" s="407">
        <v>0</v>
      </c>
      <c r="L103" s="407">
        <v>1</v>
      </c>
      <c r="M103" s="407">
        <v>0</v>
      </c>
      <c r="N103" s="407">
        <v>9</v>
      </c>
      <c r="O103" s="407">
        <v>0</v>
      </c>
      <c r="P103" s="407">
        <v>11</v>
      </c>
      <c r="Q103" s="407">
        <v>2</v>
      </c>
      <c r="R103" s="407">
        <v>0</v>
      </c>
      <c r="S103" s="407"/>
      <c r="T103" s="407">
        <v>9</v>
      </c>
      <c r="U103" s="407">
        <v>1</v>
      </c>
      <c r="V103" s="407">
        <v>0</v>
      </c>
      <c r="W103" s="294"/>
      <c r="X103" s="407">
        <v>3</v>
      </c>
      <c r="Y103" s="294"/>
      <c r="Z103" s="294"/>
      <c r="AA103" s="294"/>
      <c r="AB103" s="294"/>
      <c r="AC103" s="407">
        <v>0</v>
      </c>
      <c r="AD103" s="407">
        <v>0</v>
      </c>
      <c r="AE103" s="294">
        <f t="shared" si="5"/>
        <v>40</v>
      </c>
    </row>
    <row r="104" spans="1:31">
      <c r="A104" s="407">
        <v>39</v>
      </c>
      <c r="B104" s="294">
        <v>25</v>
      </c>
      <c r="C104" s="294">
        <v>414</v>
      </c>
      <c r="D104" s="294" t="s">
        <v>693</v>
      </c>
      <c r="E104" s="294"/>
      <c r="F104" s="407">
        <v>1848</v>
      </c>
      <c r="G104" s="641" t="s">
        <v>33</v>
      </c>
      <c r="H104" s="550">
        <v>649</v>
      </c>
      <c r="I104" s="407">
        <v>11</v>
      </c>
      <c r="J104" s="407">
        <v>33</v>
      </c>
      <c r="K104" s="407">
        <v>10</v>
      </c>
      <c r="L104" s="407">
        <v>1</v>
      </c>
      <c r="M104" s="407">
        <v>18</v>
      </c>
      <c r="N104" s="407">
        <v>97</v>
      </c>
      <c r="O104" s="407">
        <v>8</v>
      </c>
      <c r="P104" s="407">
        <v>109</v>
      </c>
      <c r="Q104" s="407">
        <v>25</v>
      </c>
      <c r="R104" s="407">
        <v>6</v>
      </c>
      <c r="S104" s="407"/>
      <c r="T104" s="407">
        <v>61</v>
      </c>
      <c r="U104" s="407">
        <v>6</v>
      </c>
      <c r="V104" s="407">
        <v>3</v>
      </c>
      <c r="W104" s="294"/>
      <c r="X104" s="407">
        <v>5</v>
      </c>
      <c r="Y104" s="294"/>
      <c r="Z104" s="294"/>
      <c r="AA104" s="294"/>
      <c r="AB104" s="294"/>
      <c r="AC104" s="407">
        <v>0</v>
      </c>
      <c r="AD104" s="407">
        <v>23</v>
      </c>
      <c r="AE104" s="294">
        <f t="shared" si="5"/>
        <v>416</v>
      </c>
    </row>
    <row r="105" spans="1:31">
      <c r="A105" s="407">
        <v>40</v>
      </c>
      <c r="B105" s="294">
        <v>25</v>
      </c>
      <c r="C105" s="294">
        <v>414</v>
      </c>
      <c r="D105" s="294" t="s">
        <v>693</v>
      </c>
      <c r="E105" s="294"/>
      <c r="F105" s="407">
        <v>1848</v>
      </c>
      <c r="G105" s="641" t="s">
        <v>34</v>
      </c>
      <c r="H105" s="550">
        <v>648</v>
      </c>
      <c r="I105" s="407">
        <v>16</v>
      </c>
      <c r="J105" s="407">
        <v>48</v>
      </c>
      <c r="K105" s="407">
        <v>16</v>
      </c>
      <c r="L105" s="407">
        <v>7</v>
      </c>
      <c r="M105" s="407">
        <v>9</v>
      </c>
      <c r="N105" s="407">
        <v>88</v>
      </c>
      <c r="O105" s="407">
        <v>10</v>
      </c>
      <c r="P105" s="407">
        <v>113</v>
      </c>
      <c r="Q105" s="407">
        <v>24</v>
      </c>
      <c r="R105" s="407">
        <v>12</v>
      </c>
      <c r="S105" s="407"/>
      <c r="T105" s="407">
        <v>41</v>
      </c>
      <c r="U105" s="407">
        <v>1</v>
      </c>
      <c r="V105" s="407">
        <v>5</v>
      </c>
      <c r="W105" s="294"/>
      <c r="X105" s="407">
        <v>6</v>
      </c>
      <c r="Y105" s="294"/>
      <c r="Z105" s="294"/>
      <c r="AA105" s="294"/>
      <c r="AB105" s="294"/>
      <c r="AC105" s="407">
        <v>0</v>
      </c>
      <c r="AD105" s="407">
        <v>31</v>
      </c>
      <c r="AE105" s="294">
        <f t="shared" si="5"/>
        <v>427</v>
      </c>
    </row>
    <row r="106" spans="1:31">
      <c r="A106" s="407">
        <v>41</v>
      </c>
      <c r="B106" s="294">
        <v>25</v>
      </c>
      <c r="C106" s="294">
        <v>414</v>
      </c>
      <c r="D106" s="294" t="s">
        <v>693</v>
      </c>
      <c r="E106" s="294"/>
      <c r="F106" s="407">
        <v>1848</v>
      </c>
      <c r="G106" s="641" t="s">
        <v>35</v>
      </c>
      <c r="H106" s="550">
        <v>648</v>
      </c>
      <c r="I106" s="407">
        <v>22</v>
      </c>
      <c r="J106" s="407">
        <v>35</v>
      </c>
      <c r="K106" s="407">
        <v>8</v>
      </c>
      <c r="L106" s="407">
        <v>11</v>
      </c>
      <c r="M106" s="407">
        <v>21</v>
      </c>
      <c r="N106" s="407">
        <v>98</v>
      </c>
      <c r="O106" s="407">
        <v>6</v>
      </c>
      <c r="P106" s="407">
        <v>79</v>
      </c>
      <c r="Q106" s="407">
        <v>26</v>
      </c>
      <c r="R106" s="407">
        <v>15</v>
      </c>
      <c r="S106" s="407"/>
      <c r="T106" s="407">
        <v>64</v>
      </c>
      <c r="U106" s="407">
        <v>5</v>
      </c>
      <c r="V106" s="407">
        <v>1</v>
      </c>
      <c r="W106" s="294"/>
      <c r="X106" s="407">
        <v>11</v>
      </c>
      <c r="Y106" s="294"/>
      <c r="Z106" s="294"/>
      <c r="AA106" s="294"/>
      <c r="AB106" s="294"/>
      <c r="AC106" s="407">
        <v>0</v>
      </c>
      <c r="AD106" s="407">
        <v>22</v>
      </c>
      <c r="AE106" s="294">
        <f t="shared" si="5"/>
        <v>424</v>
      </c>
    </row>
    <row r="107" spans="1:31">
      <c r="A107" s="407">
        <v>42</v>
      </c>
      <c r="B107" s="294">
        <v>25</v>
      </c>
      <c r="C107" s="294">
        <v>414</v>
      </c>
      <c r="D107" s="294" t="s">
        <v>693</v>
      </c>
      <c r="E107" s="294"/>
      <c r="F107" s="407">
        <v>1848</v>
      </c>
      <c r="G107" s="525" t="s">
        <v>81</v>
      </c>
      <c r="H107" s="550">
        <v>667</v>
      </c>
      <c r="I107" s="407">
        <v>17</v>
      </c>
      <c r="J107" s="407">
        <v>100</v>
      </c>
      <c r="K107" s="407">
        <v>19</v>
      </c>
      <c r="L107" s="407">
        <v>12</v>
      </c>
      <c r="M107" s="407">
        <v>18</v>
      </c>
      <c r="N107" s="407">
        <v>117</v>
      </c>
      <c r="O107" s="407">
        <v>4</v>
      </c>
      <c r="P107" s="407">
        <v>78</v>
      </c>
      <c r="Q107" s="407">
        <v>11</v>
      </c>
      <c r="R107" s="407">
        <v>5</v>
      </c>
      <c r="S107" s="407"/>
      <c r="T107" s="407">
        <v>81</v>
      </c>
      <c r="U107" s="407">
        <v>4</v>
      </c>
      <c r="V107" s="407">
        <v>10</v>
      </c>
      <c r="W107" s="294"/>
      <c r="X107" s="407">
        <v>3</v>
      </c>
      <c r="Y107" s="294"/>
      <c r="Z107" s="294"/>
      <c r="AA107" s="294"/>
      <c r="AB107" s="294"/>
      <c r="AC107" s="407">
        <v>0</v>
      </c>
      <c r="AD107" s="407">
        <v>17</v>
      </c>
      <c r="AE107" s="294">
        <f t="shared" si="5"/>
        <v>496</v>
      </c>
    </row>
    <row r="108" spans="1:31">
      <c r="A108" s="407">
        <v>43</v>
      </c>
      <c r="B108" s="294">
        <v>25</v>
      </c>
      <c r="C108" s="294">
        <v>414</v>
      </c>
      <c r="D108" s="294" t="s">
        <v>693</v>
      </c>
      <c r="E108" s="294"/>
      <c r="F108" s="407">
        <v>1848</v>
      </c>
      <c r="G108" s="525" t="s">
        <v>379</v>
      </c>
      <c r="H108" s="550">
        <v>667</v>
      </c>
      <c r="I108" s="407">
        <v>16</v>
      </c>
      <c r="J108" s="407">
        <v>93</v>
      </c>
      <c r="K108" s="407">
        <v>14</v>
      </c>
      <c r="L108" s="407">
        <v>16</v>
      </c>
      <c r="M108" s="407">
        <v>39</v>
      </c>
      <c r="N108" s="407">
        <v>118</v>
      </c>
      <c r="O108" s="407">
        <v>3</v>
      </c>
      <c r="P108" s="407">
        <v>86</v>
      </c>
      <c r="Q108" s="407">
        <v>11</v>
      </c>
      <c r="R108" s="407">
        <v>4</v>
      </c>
      <c r="S108" s="407"/>
      <c r="T108" s="407">
        <v>84</v>
      </c>
      <c r="U108" s="407">
        <v>9</v>
      </c>
      <c r="V108" s="407">
        <v>6</v>
      </c>
      <c r="W108" s="294"/>
      <c r="X108" s="407">
        <v>0</v>
      </c>
      <c r="Y108" s="294"/>
      <c r="Z108" s="294"/>
      <c r="AA108" s="294"/>
      <c r="AB108" s="294"/>
      <c r="AC108" s="407">
        <v>0</v>
      </c>
      <c r="AD108" s="407">
        <v>17</v>
      </c>
      <c r="AE108" s="294">
        <f t="shared" si="5"/>
        <v>516</v>
      </c>
    </row>
    <row r="109" spans="1:31">
      <c r="A109" s="407">
        <v>44</v>
      </c>
      <c r="B109" s="294">
        <v>25</v>
      </c>
      <c r="C109" s="294">
        <v>414</v>
      </c>
      <c r="D109" s="294" t="s">
        <v>693</v>
      </c>
      <c r="E109" s="294"/>
      <c r="F109" s="407">
        <v>1849</v>
      </c>
      <c r="G109" s="641" t="s">
        <v>33</v>
      </c>
      <c r="H109" s="550">
        <v>577</v>
      </c>
      <c r="I109" s="407">
        <v>26</v>
      </c>
      <c r="J109" s="407">
        <v>59</v>
      </c>
      <c r="K109" s="407">
        <v>26</v>
      </c>
      <c r="L109" s="407">
        <v>3</v>
      </c>
      <c r="M109" s="407">
        <v>19</v>
      </c>
      <c r="N109" s="407">
        <v>81</v>
      </c>
      <c r="O109" s="407">
        <v>3</v>
      </c>
      <c r="P109" s="407">
        <v>79</v>
      </c>
      <c r="Q109" s="407">
        <v>15</v>
      </c>
      <c r="R109" s="407">
        <v>9</v>
      </c>
      <c r="S109" s="407"/>
      <c r="T109" s="407">
        <v>48</v>
      </c>
      <c r="U109" s="407">
        <v>10</v>
      </c>
      <c r="V109" s="407">
        <v>3</v>
      </c>
      <c r="W109" s="294"/>
      <c r="X109" s="407">
        <v>4</v>
      </c>
      <c r="Y109" s="294"/>
      <c r="Z109" s="294"/>
      <c r="AA109" s="294"/>
      <c r="AB109" s="294"/>
      <c r="AC109" s="407">
        <v>0</v>
      </c>
      <c r="AD109" s="407">
        <v>19</v>
      </c>
      <c r="AE109" s="294">
        <f t="shared" si="5"/>
        <v>404</v>
      </c>
    </row>
    <row r="110" spans="1:31">
      <c r="A110" s="407">
        <v>45</v>
      </c>
      <c r="B110" s="294">
        <v>25</v>
      </c>
      <c r="C110" s="294">
        <v>414</v>
      </c>
      <c r="D110" s="294" t="s">
        <v>693</v>
      </c>
      <c r="E110" s="294"/>
      <c r="F110" s="407">
        <v>1849</v>
      </c>
      <c r="G110" s="641" t="s">
        <v>34</v>
      </c>
      <c r="H110" s="550">
        <v>577</v>
      </c>
      <c r="I110" s="407">
        <v>15</v>
      </c>
      <c r="J110" s="407">
        <v>60</v>
      </c>
      <c r="K110" s="407">
        <v>20</v>
      </c>
      <c r="L110" s="407">
        <v>0</v>
      </c>
      <c r="M110" s="407">
        <v>12</v>
      </c>
      <c r="N110" s="407">
        <v>82</v>
      </c>
      <c r="O110" s="407">
        <v>9</v>
      </c>
      <c r="P110" s="407">
        <v>78</v>
      </c>
      <c r="Q110" s="407">
        <v>16</v>
      </c>
      <c r="R110" s="407">
        <v>6</v>
      </c>
      <c r="S110" s="407"/>
      <c r="T110" s="407">
        <v>71</v>
      </c>
      <c r="U110" s="407">
        <v>12</v>
      </c>
      <c r="V110" s="407">
        <v>4</v>
      </c>
      <c r="W110" s="294"/>
      <c r="X110" s="407">
        <v>5</v>
      </c>
      <c r="Y110" s="294"/>
      <c r="Z110" s="294"/>
      <c r="AA110" s="294"/>
      <c r="AB110" s="294"/>
      <c r="AC110" s="407">
        <v>0</v>
      </c>
      <c r="AD110" s="407">
        <v>18</v>
      </c>
      <c r="AE110" s="294">
        <f t="shared" si="5"/>
        <v>408</v>
      </c>
    </row>
    <row r="111" spans="1:31">
      <c r="A111" s="407">
        <v>46</v>
      </c>
      <c r="B111" s="294">
        <v>25</v>
      </c>
      <c r="C111" s="294">
        <v>414</v>
      </c>
      <c r="D111" s="294" t="s">
        <v>693</v>
      </c>
      <c r="E111" s="294"/>
      <c r="F111" s="407">
        <v>1849</v>
      </c>
      <c r="G111" s="641" t="s">
        <v>35</v>
      </c>
      <c r="H111" s="550">
        <v>576</v>
      </c>
      <c r="I111" s="407">
        <v>35</v>
      </c>
      <c r="J111" s="407">
        <v>61</v>
      </c>
      <c r="K111" s="407">
        <v>20</v>
      </c>
      <c r="L111" s="407">
        <v>2</v>
      </c>
      <c r="M111" s="407">
        <v>15</v>
      </c>
      <c r="N111" s="407">
        <v>76</v>
      </c>
      <c r="O111" s="407">
        <v>5</v>
      </c>
      <c r="P111" s="407">
        <v>72</v>
      </c>
      <c r="Q111" s="407">
        <v>21</v>
      </c>
      <c r="R111" s="407">
        <v>7</v>
      </c>
      <c r="S111" s="407"/>
      <c r="T111" s="407">
        <v>64</v>
      </c>
      <c r="U111" s="407">
        <v>12</v>
      </c>
      <c r="V111" s="407">
        <v>2</v>
      </c>
      <c r="W111" s="294"/>
      <c r="X111" s="407">
        <v>1</v>
      </c>
      <c r="Y111" s="294"/>
      <c r="Z111" s="294"/>
      <c r="AA111" s="294"/>
      <c r="AB111" s="294"/>
      <c r="AC111" s="407">
        <v>0</v>
      </c>
      <c r="AD111" s="407">
        <v>14</v>
      </c>
      <c r="AE111" s="294">
        <f t="shared" si="5"/>
        <v>407</v>
      </c>
    </row>
    <row r="112" spans="1:31">
      <c r="A112" s="407">
        <v>47</v>
      </c>
      <c r="B112" s="294">
        <v>25</v>
      </c>
      <c r="C112" s="294">
        <v>414</v>
      </c>
      <c r="D112" s="294" t="s">
        <v>693</v>
      </c>
      <c r="E112" s="294"/>
      <c r="F112" s="407">
        <v>1850</v>
      </c>
      <c r="G112" s="641" t="s">
        <v>33</v>
      </c>
      <c r="H112" s="550">
        <v>592</v>
      </c>
      <c r="I112" s="407">
        <v>27</v>
      </c>
      <c r="J112" s="407">
        <v>47</v>
      </c>
      <c r="K112" s="407">
        <v>16</v>
      </c>
      <c r="L112" s="407">
        <v>9</v>
      </c>
      <c r="M112" s="407">
        <v>8</v>
      </c>
      <c r="N112" s="407">
        <v>103</v>
      </c>
      <c r="O112" s="407">
        <v>4</v>
      </c>
      <c r="P112" s="407">
        <v>45</v>
      </c>
      <c r="Q112" s="407">
        <v>4</v>
      </c>
      <c r="R112" s="407">
        <v>11</v>
      </c>
      <c r="S112" s="407"/>
      <c r="T112" s="407">
        <v>22</v>
      </c>
      <c r="U112" s="407">
        <v>7</v>
      </c>
      <c r="V112" s="407">
        <v>6</v>
      </c>
      <c r="W112" s="294"/>
      <c r="X112" s="407">
        <v>16</v>
      </c>
      <c r="Y112" s="294"/>
      <c r="Z112" s="294"/>
      <c r="AA112" s="294"/>
      <c r="AB112" s="294"/>
      <c r="AC112" s="407">
        <v>0</v>
      </c>
      <c r="AD112" s="407">
        <v>12</v>
      </c>
      <c r="AE112" s="294">
        <f t="shared" si="5"/>
        <v>337</v>
      </c>
    </row>
    <row r="113" spans="1:31" ht="17.25" thickBot="1">
      <c r="A113" s="407">
        <v>48</v>
      </c>
      <c r="B113" s="294">
        <v>25</v>
      </c>
      <c r="C113" s="294">
        <v>414</v>
      </c>
      <c r="D113" s="294" t="s">
        <v>693</v>
      </c>
      <c r="E113" s="294"/>
      <c r="F113" s="407">
        <v>1850</v>
      </c>
      <c r="G113" s="641" t="s">
        <v>34</v>
      </c>
      <c r="H113" s="610">
        <v>591</v>
      </c>
      <c r="I113" s="407">
        <v>30</v>
      </c>
      <c r="J113" s="407">
        <v>35</v>
      </c>
      <c r="K113" s="407">
        <v>13</v>
      </c>
      <c r="L113" s="407">
        <v>4</v>
      </c>
      <c r="M113" s="407">
        <v>13</v>
      </c>
      <c r="N113" s="407">
        <v>101</v>
      </c>
      <c r="O113" s="407">
        <v>4</v>
      </c>
      <c r="P113" s="407">
        <v>42</v>
      </c>
      <c r="Q113" s="407">
        <v>12</v>
      </c>
      <c r="R113" s="407">
        <v>15</v>
      </c>
      <c r="S113" s="407"/>
      <c r="T113" s="407">
        <v>19</v>
      </c>
      <c r="U113" s="407">
        <v>8</v>
      </c>
      <c r="V113" s="407">
        <v>6</v>
      </c>
      <c r="W113" s="294"/>
      <c r="X113" s="407">
        <v>8</v>
      </c>
      <c r="Y113" s="294"/>
      <c r="Z113" s="294"/>
      <c r="AA113" s="294"/>
      <c r="AB113" s="294"/>
      <c r="AC113" s="407">
        <v>0</v>
      </c>
      <c r="AD113" s="407">
        <v>10</v>
      </c>
      <c r="AE113" s="294">
        <f t="shared" si="5"/>
        <v>320</v>
      </c>
    </row>
    <row r="114" spans="1:31">
      <c r="A114" s="407"/>
      <c r="B114" s="294"/>
      <c r="C114" s="294"/>
      <c r="D114" s="294" t="s">
        <v>848</v>
      </c>
      <c r="E114" s="294"/>
      <c r="F114" s="407"/>
      <c r="G114" s="641"/>
      <c r="H114" s="686"/>
      <c r="I114" s="407"/>
      <c r="J114" s="407">
        <v>1</v>
      </c>
      <c r="K114" s="407"/>
      <c r="L114" s="407">
        <v>3</v>
      </c>
      <c r="M114" s="407"/>
      <c r="N114" s="407">
        <v>2</v>
      </c>
      <c r="O114" s="407"/>
      <c r="P114" s="407"/>
      <c r="Q114" s="407"/>
      <c r="R114" s="407"/>
      <c r="S114" s="407"/>
      <c r="T114" s="407"/>
      <c r="U114" s="407"/>
      <c r="V114" s="407"/>
      <c r="W114" s="294"/>
      <c r="X114" s="407"/>
      <c r="Y114" s="294"/>
      <c r="Z114" s="294"/>
      <c r="AA114" s="294"/>
      <c r="AB114" s="294"/>
      <c r="AC114" s="407"/>
      <c r="AD114" s="407">
        <v>2</v>
      </c>
      <c r="AE114" s="294">
        <f t="shared" si="5"/>
        <v>8</v>
      </c>
    </row>
    <row r="115" spans="1:31">
      <c r="A115" s="294"/>
      <c r="B115" s="294"/>
      <c r="C115" s="157" t="s">
        <v>65</v>
      </c>
      <c r="D115" s="688"/>
      <c r="E115" s="688"/>
      <c r="F115" s="564"/>
      <c r="G115" s="429"/>
      <c r="H115" s="302">
        <f>SUM(H66:H113)</f>
        <v>30215</v>
      </c>
      <c r="I115" s="433">
        <f t="shared" ref="I115:AC115" si="6">SUM(I66:I113)</f>
        <v>1280</v>
      </c>
      <c r="J115" s="433">
        <f>SUM(J66:J114)</f>
        <v>1893</v>
      </c>
      <c r="K115" s="433">
        <f t="shared" si="6"/>
        <v>870</v>
      </c>
      <c r="L115" s="433">
        <f>SUM(L66:L114)</f>
        <v>232</v>
      </c>
      <c r="M115" s="433">
        <f t="shared" si="6"/>
        <v>978</v>
      </c>
      <c r="N115" s="433">
        <f>SUM(N66:N114)</f>
        <v>4742</v>
      </c>
      <c r="O115" s="433">
        <f t="shared" si="6"/>
        <v>162</v>
      </c>
      <c r="P115" s="433">
        <f t="shared" si="6"/>
        <v>3272</v>
      </c>
      <c r="Q115" s="433">
        <f t="shared" si="6"/>
        <v>683</v>
      </c>
      <c r="R115" s="433">
        <f t="shared" si="6"/>
        <v>668</v>
      </c>
      <c r="S115" s="433">
        <f t="shared" si="6"/>
        <v>0</v>
      </c>
      <c r="T115" s="433">
        <f t="shared" si="6"/>
        <v>2356</v>
      </c>
      <c r="U115" s="433">
        <f t="shared" si="6"/>
        <v>379</v>
      </c>
      <c r="V115" s="433">
        <f t="shared" si="6"/>
        <v>177</v>
      </c>
      <c r="W115" s="433">
        <f t="shared" si="6"/>
        <v>0</v>
      </c>
      <c r="X115" s="433">
        <f t="shared" si="6"/>
        <v>437</v>
      </c>
      <c r="Y115" s="433">
        <f t="shared" si="6"/>
        <v>0</v>
      </c>
      <c r="Z115" s="433">
        <f t="shared" si="6"/>
        <v>0</v>
      </c>
      <c r="AA115" s="433">
        <f t="shared" si="6"/>
        <v>0</v>
      </c>
      <c r="AB115" s="433">
        <f t="shared" si="6"/>
        <v>0</v>
      </c>
      <c r="AC115" s="433">
        <f t="shared" si="6"/>
        <v>2</v>
      </c>
      <c r="AD115" s="433">
        <f>SUM(AD66:AD114)</f>
        <v>690</v>
      </c>
      <c r="AE115" s="433">
        <f>SUM(AE66:AE114)</f>
        <v>18821</v>
      </c>
    </row>
    <row r="116" spans="1:31">
      <c r="F116" s="297"/>
      <c r="U116" s="286">
        <f>U115/2</f>
        <v>189.5</v>
      </c>
      <c r="V116" s="286">
        <f>V115/2</f>
        <v>88.5</v>
      </c>
    </row>
    <row r="117" spans="1:31">
      <c r="C117" s="300" t="s">
        <v>67</v>
      </c>
      <c r="D117" s="689" t="s">
        <v>68</v>
      </c>
      <c r="E117" s="690"/>
      <c r="F117" s="690"/>
      <c r="G117" s="691"/>
      <c r="H117" s="301" t="s">
        <v>8</v>
      </c>
      <c r="I117" s="570" t="s">
        <v>9</v>
      </c>
      <c r="J117" s="570" t="s">
        <v>10</v>
      </c>
      <c r="K117" s="570" t="s">
        <v>11</v>
      </c>
      <c r="L117" s="570" t="s">
        <v>12</v>
      </c>
      <c r="M117" s="570" t="s">
        <v>13</v>
      </c>
      <c r="N117" s="570" t="s">
        <v>14</v>
      </c>
      <c r="O117" s="570" t="s">
        <v>15</v>
      </c>
      <c r="P117" s="570" t="s">
        <v>16</v>
      </c>
      <c r="Q117" s="570" t="s">
        <v>17</v>
      </c>
      <c r="R117" s="570" t="s">
        <v>18</v>
      </c>
      <c r="S117" s="570" t="s">
        <v>19</v>
      </c>
      <c r="T117" s="570" t="s">
        <v>20</v>
      </c>
      <c r="U117" s="309" t="s">
        <v>24</v>
      </c>
      <c r="V117" s="570" t="s">
        <v>25</v>
      </c>
      <c r="W117" s="570" t="s">
        <v>26</v>
      </c>
      <c r="X117" s="570" t="s">
        <v>27</v>
      </c>
      <c r="Y117" s="570" t="s">
        <v>28</v>
      </c>
      <c r="Z117" s="570" t="s">
        <v>29</v>
      </c>
      <c r="AA117" s="570" t="s">
        <v>30</v>
      </c>
      <c r="AB117" s="570" t="s">
        <v>31</v>
      </c>
    </row>
    <row r="118" spans="1:31">
      <c r="D118" s="692"/>
      <c r="E118" s="693"/>
      <c r="F118" s="693"/>
      <c r="G118" s="694"/>
      <c r="H118" s="294">
        <f>H115</f>
        <v>30215</v>
      </c>
      <c r="I118" s="434">
        <f>I115+190</f>
        <v>1470</v>
      </c>
      <c r="J118" s="434">
        <f>J115+89</f>
        <v>1982</v>
      </c>
      <c r="K118" s="434">
        <f>K115+189</f>
        <v>1059</v>
      </c>
      <c r="L118" s="434">
        <f>L115+88</f>
        <v>320</v>
      </c>
      <c r="M118" s="434">
        <f>M115</f>
        <v>978</v>
      </c>
      <c r="N118" s="294">
        <f t="shared" ref="N118:T118" si="7">N115</f>
        <v>4742</v>
      </c>
      <c r="O118" s="294">
        <f t="shared" si="7"/>
        <v>162</v>
      </c>
      <c r="P118" s="294">
        <f t="shared" si="7"/>
        <v>3272</v>
      </c>
      <c r="Q118" s="294">
        <f t="shared" si="7"/>
        <v>683</v>
      </c>
      <c r="R118" s="294">
        <f t="shared" si="7"/>
        <v>668</v>
      </c>
      <c r="S118" s="294">
        <f t="shared" si="7"/>
        <v>0</v>
      </c>
      <c r="T118" s="294">
        <f t="shared" si="7"/>
        <v>2356</v>
      </c>
      <c r="U118" s="435">
        <f>X115</f>
        <v>437</v>
      </c>
      <c r="Z118" s="294">
        <f>AC115</f>
        <v>2</v>
      </c>
      <c r="AA118" s="434">
        <f>AD115</f>
        <v>690</v>
      </c>
      <c r="AB118" s="434">
        <f>SUM(I118:AA118)</f>
        <v>18821</v>
      </c>
    </row>
    <row r="119" spans="1:31">
      <c r="F119" s="297"/>
      <c r="L119" s="286" t="s">
        <v>796</v>
      </c>
    </row>
    <row r="120" spans="1:31" ht="30.75" customHeight="1">
      <c r="C120" s="300" t="s">
        <v>69</v>
      </c>
      <c r="D120" s="695" t="s">
        <v>70</v>
      </c>
      <c r="E120" s="695"/>
      <c r="F120" s="695"/>
      <c r="G120" s="695"/>
      <c r="H120" s="301" t="s">
        <v>8</v>
      </c>
      <c r="I120" s="696" t="s">
        <v>71</v>
      </c>
      <c r="J120" s="696"/>
      <c r="K120" s="696" t="s">
        <v>72</v>
      </c>
      <c r="L120" s="696"/>
      <c r="M120" s="570" t="s">
        <v>13</v>
      </c>
      <c r="N120" s="570" t="s">
        <v>14</v>
      </c>
      <c r="O120" s="570" t="s">
        <v>15</v>
      </c>
      <c r="P120" s="570" t="s">
        <v>16</v>
      </c>
      <c r="Q120" s="570" t="s">
        <v>17</v>
      </c>
      <c r="R120" s="570" t="s">
        <v>18</v>
      </c>
      <c r="S120" s="570" t="s">
        <v>19</v>
      </c>
      <c r="T120" s="570" t="s">
        <v>20</v>
      </c>
      <c r="U120" s="309" t="s">
        <v>24</v>
      </c>
      <c r="V120" s="570" t="s">
        <v>25</v>
      </c>
      <c r="W120" s="570" t="s">
        <v>26</v>
      </c>
      <c r="X120" s="570" t="s">
        <v>27</v>
      </c>
      <c r="Y120" s="570" t="s">
        <v>28</v>
      </c>
      <c r="Z120" s="570" t="s">
        <v>29</v>
      </c>
      <c r="AA120" s="570" t="s">
        <v>30</v>
      </c>
      <c r="AB120" s="570" t="s">
        <v>31</v>
      </c>
    </row>
    <row r="121" spans="1:31">
      <c r="D121" s="695"/>
      <c r="E121" s="695"/>
      <c r="F121" s="695"/>
      <c r="G121" s="695"/>
      <c r="H121" s="294">
        <f>H115</f>
        <v>30215</v>
      </c>
      <c r="I121" s="766">
        <f>I118+K118</f>
        <v>2529</v>
      </c>
      <c r="J121" s="766"/>
      <c r="K121" s="766">
        <f>J118+L118</f>
        <v>2302</v>
      </c>
      <c r="L121" s="766"/>
      <c r="M121" s="434">
        <f>M118</f>
        <v>978</v>
      </c>
      <c r="N121" s="434">
        <f t="shared" ref="N121:R121" si="8">N118</f>
        <v>4742</v>
      </c>
      <c r="O121" s="434">
        <f t="shared" si="8"/>
        <v>162</v>
      </c>
      <c r="P121" s="434">
        <f t="shared" si="8"/>
        <v>3272</v>
      </c>
      <c r="Q121" s="434">
        <f t="shared" si="8"/>
        <v>683</v>
      </c>
      <c r="R121" s="434">
        <f t="shared" si="8"/>
        <v>668</v>
      </c>
      <c r="S121" s="434" t="s">
        <v>799</v>
      </c>
      <c r="T121" s="434">
        <f>T118</f>
        <v>2356</v>
      </c>
      <c r="U121" s="434">
        <f>U118</f>
        <v>437</v>
      </c>
      <c r="V121" s="434" t="s">
        <v>799</v>
      </c>
      <c r="W121" s="434" t="s">
        <v>799</v>
      </c>
      <c r="X121" s="434" t="s">
        <v>799</v>
      </c>
      <c r="Y121" s="434" t="s">
        <v>799</v>
      </c>
      <c r="Z121" s="434">
        <f>Z118</f>
        <v>2</v>
      </c>
      <c r="AA121" s="434">
        <f>AA118</f>
        <v>690</v>
      </c>
      <c r="AB121" s="434">
        <f>SUM(I121:AA121)</f>
        <v>18821</v>
      </c>
    </row>
    <row r="123" spans="1:31">
      <c r="A123" s="286" t="s">
        <v>849</v>
      </c>
      <c r="G123" s="657"/>
    </row>
    <row r="125" spans="1:31" s="281" customFormat="1" ht="15.75" customHeight="1">
      <c r="A125" s="282" t="s">
        <v>1</v>
      </c>
      <c r="B125" s="304" t="s">
        <v>2</v>
      </c>
      <c r="C125" s="305" t="s">
        <v>3</v>
      </c>
      <c r="D125" s="282" t="s">
        <v>4</v>
      </c>
      <c r="E125" s="282" t="s">
        <v>5</v>
      </c>
      <c r="F125" s="425" t="s">
        <v>671</v>
      </c>
      <c r="G125" s="425" t="s">
        <v>672</v>
      </c>
      <c r="H125" s="306" t="s">
        <v>8</v>
      </c>
      <c r="I125" s="425" t="s">
        <v>9</v>
      </c>
      <c r="J125" s="425" t="s">
        <v>10</v>
      </c>
      <c r="K125" s="425" t="s">
        <v>11</v>
      </c>
      <c r="L125" s="425" t="s">
        <v>673</v>
      </c>
      <c r="M125" s="425" t="s">
        <v>13</v>
      </c>
      <c r="N125" s="425" t="s">
        <v>14</v>
      </c>
      <c r="O125" s="425" t="s">
        <v>15</v>
      </c>
      <c r="P125" s="425" t="s">
        <v>16</v>
      </c>
      <c r="Q125" s="425" t="s">
        <v>17</v>
      </c>
      <c r="R125" s="425" t="s">
        <v>18</v>
      </c>
      <c r="S125" s="425" t="s">
        <v>19</v>
      </c>
      <c r="T125" s="425" t="s">
        <v>20</v>
      </c>
      <c r="U125" s="425" t="s">
        <v>21</v>
      </c>
      <c r="V125" s="425" t="s">
        <v>22</v>
      </c>
      <c r="W125" s="141" t="s">
        <v>23</v>
      </c>
      <c r="X125" s="427" t="s">
        <v>24</v>
      </c>
      <c r="Y125" s="141" t="s">
        <v>25</v>
      </c>
      <c r="Z125" s="141" t="s">
        <v>26</v>
      </c>
      <c r="AA125" s="141" t="s">
        <v>27</v>
      </c>
      <c r="AB125" s="141" t="s">
        <v>28</v>
      </c>
      <c r="AC125" s="425" t="s">
        <v>29</v>
      </c>
      <c r="AD125" s="425" t="s">
        <v>30</v>
      </c>
      <c r="AE125" s="643" t="s">
        <v>692</v>
      </c>
    </row>
    <row r="126" spans="1:31">
      <c r="A126" s="407">
        <v>1</v>
      </c>
      <c r="B126" s="294">
        <v>25</v>
      </c>
      <c r="C126" s="294">
        <v>440</v>
      </c>
      <c r="D126" s="294" t="s">
        <v>708</v>
      </c>
      <c r="E126" s="294"/>
      <c r="F126" s="432">
        <v>1919</v>
      </c>
      <c r="G126" s="294" t="s">
        <v>33</v>
      </c>
      <c r="H126" s="407">
        <v>626</v>
      </c>
      <c r="I126" s="407">
        <v>51</v>
      </c>
      <c r="J126" s="407">
        <v>71</v>
      </c>
      <c r="K126" s="407">
        <v>40</v>
      </c>
      <c r="L126" s="407">
        <v>6</v>
      </c>
      <c r="M126" s="407">
        <v>7</v>
      </c>
      <c r="N126" s="407">
        <v>7</v>
      </c>
      <c r="O126" s="407"/>
      <c r="P126" s="407">
        <v>110</v>
      </c>
      <c r="Q126" s="407">
        <v>4</v>
      </c>
      <c r="R126" s="407">
        <v>124</v>
      </c>
      <c r="S126" s="407"/>
      <c r="T126" s="407"/>
      <c r="U126" s="407"/>
      <c r="V126" s="407">
        <v>5</v>
      </c>
      <c r="W126" s="294"/>
      <c r="X126" s="407">
        <v>6</v>
      </c>
      <c r="Y126" s="294"/>
      <c r="Z126" s="294"/>
      <c r="AA126" s="294"/>
      <c r="AB126" s="294"/>
      <c r="AC126" s="407">
        <v>0</v>
      </c>
      <c r="AD126" s="407">
        <v>20</v>
      </c>
      <c r="AE126" s="294">
        <f t="shared" ref="AE126:AE153" si="9">SUM(I126:AD126)</f>
        <v>451</v>
      </c>
    </row>
    <row r="127" spans="1:31">
      <c r="A127" s="407">
        <v>2</v>
      </c>
      <c r="B127" s="294">
        <v>25</v>
      </c>
      <c r="C127" s="294">
        <v>440</v>
      </c>
      <c r="D127" s="294" t="s">
        <v>708</v>
      </c>
      <c r="E127" s="294"/>
      <c r="F127" s="432">
        <v>1919</v>
      </c>
      <c r="G127" s="294" t="s">
        <v>34</v>
      </c>
      <c r="H127" s="407">
        <v>626</v>
      </c>
      <c r="I127" s="407">
        <v>74</v>
      </c>
      <c r="J127" s="407">
        <v>82</v>
      </c>
      <c r="K127" s="407">
        <v>26</v>
      </c>
      <c r="L127" s="407">
        <v>6</v>
      </c>
      <c r="M127" s="407">
        <v>6</v>
      </c>
      <c r="N127" s="407">
        <v>11</v>
      </c>
      <c r="O127" s="407"/>
      <c r="P127" s="407">
        <v>116</v>
      </c>
      <c r="Q127" s="407">
        <v>5</v>
      </c>
      <c r="R127" s="407">
        <v>112</v>
      </c>
      <c r="S127" s="407"/>
      <c r="T127" s="407"/>
      <c r="U127" s="407"/>
      <c r="V127" s="407">
        <v>3</v>
      </c>
      <c r="W127" s="294"/>
      <c r="X127" s="407">
        <v>8</v>
      </c>
      <c r="Y127" s="294"/>
      <c r="Z127" s="294"/>
      <c r="AA127" s="294"/>
      <c r="AB127" s="294"/>
      <c r="AC127" s="407">
        <v>0</v>
      </c>
      <c r="AD127" s="407">
        <v>12</v>
      </c>
      <c r="AE127" s="294">
        <f t="shared" si="9"/>
        <v>461</v>
      </c>
    </row>
    <row r="128" spans="1:31">
      <c r="A128" s="407">
        <v>3</v>
      </c>
      <c r="B128" s="294">
        <v>25</v>
      </c>
      <c r="C128" s="294">
        <v>440</v>
      </c>
      <c r="D128" s="294" t="s">
        <v>708</v>
      </c>
      <c r="E128" s="294"/>
      <c r="F128" s="432">
        <v>1919</v>
      </c>
      <c r="G128" s="294" t="s">
        <v>35</v>
      </c>
      <c r="H128" s="407">
        <v>626</v>
      </c>
      <c r="I128" s="407">
        <v>76</v>
      </c>
      <c r="J128" s="407">
        <v>81</v>
      </c>
      <c r="K128" s="407">
        <v>49</v>
      </c>
      <c r="L128" s="407">
        <v>3</v>
      </c>
      <c r="M128" s="407">
        <v>3</v>
      </c>
      <c r="N128" s="407">
        <v>7</v>
      </c>
      <c r="O128" s="407"/>
      <c r="P128" s="407">
        <v>97</v>
      </c>
      <c r="Q128" s="407">
        <v>7</v>
      </c>
      <c r="R128" s="407">
        <v>101</v>
      </c>
      <c r="S128" s="407"/>
      <c r="T128" s="407"/>
      <c r="U128" s="407"/>
      <c r="V128" s="407">
        <v>2</v>
      </c>
      <c r="W128" s="294"/>
      <c r="X128" s="407">
        <v>6</v>
      </c>
      <c r="Y128" s="294"/>
      <c r="Z128" s="294"/>
      <c r="AA128" s="294"/>
      <c r="AB128" s="294"/>
      <c r="AC128" s="407">
        <v>0</v>
      </c>
      <c r="AD128" s="407">
        <v>25</v>
      </c>
      <c r="AE128" s="294">
        <f t="shared" si="9"/>
        <v>457</v>
      </c>
    </row>
    <row r="129" spans="1:31">
      <c r="A129" s="407">
        <v>4</v>
      </c>
      <c r="B129" s="294">
        <v>25</v>
      </c>
      <c r="C129" s="294">
        <v>440</v>
      </c>
      <c r="D129" s="294" t="s">
        <v>708</v>
      </c>
      <c r="E129" s="294"/>
      <c r="F129" s="432">
        <v>1919</v>
      </c>
      <c r="G129" s="294" t="s">
        <v>199</v>
      </c>
      <c r="H129" s="407">
        <v>626</v>
      </c>
      <c r="I129" s="407">
        <v>68</v>
      </c>
      <c r="J129" s="407">
        <v>76</v>
      </c>
      <c r="K129" s="407">
        <v>30</v>
      </c>
      <c r="L129" s="407">
        <v>5</v>
      </c>
      <c r="M129" s="407">
        <v>9</v>
      </c>
      <c r="N129" s="407">
        <v>4</v>
      </c>
      <c r="O129" s="407"/>
      <c r="P129" s="407">
        <v>97</v>
      </c>
      <c r="Q129" s="407">
        <v>7</v>
      </c>
      <c r="R129" s="407">
        <v>139</v>
      </c>
      <c r="S129" s="407"/>
      <c r="T129" s="407"/>
      <c r="U129" s="407"/>
      <c r="V129" s="407">
        <v>0</v>
      </c>
      <c r="W129" s="294"/>
      <c r="X129" s="407">
        <v>4</v>
      </c>
      <c r="Y129" s="294"/>
      <c r="Z129" s="294"/>
      <c r="AA129" s="294"/>
      <c r="AB129" s="294"/>
      <c r="AC129" s="407">
        <v>0</v>
      </c>
      <c r="AD129" s="407">
        <v>16</v>
      </c>
      <c r="AE129" s="294">
        <f t="shared" si="9"/>
        <v>455</v>
      </c>
    </row>
    <row r="130" spans="1:31">
      <c r="A130" s="407">
        <v>5</v>
      </c>
      <c r="B130" s="294">
        <v>25</v>
      </c>
      <c r="C130" s="294">
        <v>440</v>
      </c>
      <c r="D130" s="294" t="s">
        <v>708</v>
      </c>
      <c r="E130" s="294"/>
      <c r="F130" s="432">
        <v>1920</v>
      </c>
      <c r="G130" s="294" t="s">
        <v>33</v>
      </c>
      <c r="H130" s="407">
        <v>625</v>
      </c>
      <c r="I130" s="407">
        <v>87</v>
      </c>
      <c r="J130" s="407">
        <v>60</v>
      </c>
      <c r="K130" s="407">
        <v>60</v>
      </c>
      <c r="L130" s="407">
        <v>10</v>
      </c>
      <c r="M130" s="407">
        <v>5</v>
      </c>
      <c r="N130" s="407">
        <v>12</v>
      </c>
      <c r="O130" s="407"/>
      <c r="P130" s="407">
        <v>114</v>
      </c>
      <c r="Q130" s="407">
        <v>17</v>
      </c>
      <c r="R130" s="407">
        <v>58</v>
      </c>
      <c r="S130" s="407"/>
      <c r="T130" s="407"/>
      <c r="U130" s="407"/>
      <c r="V130" s="407">
        <v>1</v>
      </c>
      <c r="W130" s="294"/>
      <c r="X130" s="407">
        <v>3</v>
      </c>
      <c r="Y130" s="294"/>
      <c r="Z130" s="294"/>
      <c r="AA130" s="294"/>
      <c r="AB130" s="294"/>
      <c r="AC130" s="407">
        <v>0</v>
      </c>
      <c r="AD130" s="407">
        <v>14</v>
      </c>
      <c r="AE130" s="294">
        <f t="shared" si="9"/>
        <v>441</v>
      </c>
    </row>
    <row r="131" spans="1:31">
      <c r="A131" s="407">
        <v>6</v>
      </c>
      <c r="B131" s="294">
        <v>25</v>
      </c>
      <c r="C131" s="294">
        <v>440</v>
      </c>
      <c r="D131" s="294" t="s">
        <v>708</v>
      </c>
      <c r="E131" s="294"/>
      <c r="F131" s="432">
        <v>1920</v>
      </c>
      <c r="G131" s="294" t="s">
        <v>34</v>
      </c>
      <c r="H131" s="407">
        <v>625</v>
      </c>
      <c r="I131" s="407">
        <v>91</v>
      </c>
      <c r="J131" s="407">
        <v>53</v>
      </c>
      <c r="K131" s="407">
        <v>85</v>
      </c>
      <c r="L131" s="407">
        <v>5</v>
      </c>
      <c r="M131" s="407">
        <v>7</v>
      </c>
      <c r="N131" s="407">
        <v>16</v>
      </c>
      <c r="O131" s="407"/>
      <c r="P131" s="407">
        <v>131</v>
      </c>
      <c r="Q131" s="407">
        <v>12</v>
      </c>
      <c r="R131" s="407">
        <v>55</v>
      </c>
      <c r="S131" s="407"/>
      <c r="T131" s="407"/>
      <c r="U131" s="407"/>
      <c r="V131" s="407">
        <v>2</v>
      </c>
      <c r="W131" s="294"/>
      <c r="X131" s="407">
        <v>3</v>
      </c>
      <c r="Y131" s="294"/>
      <c r="Z131" s="294"/>
      <c r="AA131" s="294"/>
      <c r="AB131" s="294"/>
      <c r="AC131" s="407">
        <v>0</v>
      </c>
      <c r="AD131" s="407">
        <v>18</v>
      </c>
      <c r="AE131" s="294">
        <f t="shared" si="9"/>
        <v>478</v>
      </c>
    </row>
    <row r="132" spans="1:31">
      <c r="A132" s="407">
        <v>7</v>
      </c>
      <c r="B132" s="294">
        <v>25</v>
      </c>
      <c r="C132" s="294">
        <v>440</v>
      </c>
      <c r="D132" s="294" t="s">
        <v>708</v>
      </c>
      <c r="E132" s="294"/>
      <c r="F132" s="432">
        <v>1921</v>
      </c>
      <c r="G132" s="294" t="s">
        <v>33</v>
      </c>
      <c r="H132" s="407">
        <v>451</v>
      </c>
      <c r="I132" s="407">
        <v>47</v>
      </c>
      <c r="J132" s="407">
        <v>13</v>
      </c>
      <c r="K132" s="407">
        <v>38</v>
      </c>
      <c r="L132" s="407">
        <v>5</v>
      </c>
      <c r="M132" s="407">
        <v>6</v>
      </c>
      <c r="N132" s="407">
        <v>50</v>
      </c>
      <c r="O132" s="407"/>
      <c r="P132" s="407">
        <v>31</v>
      </c>
      <c r="Q132" s="407">
        <v>13</v>
      </c>
      <c r="R132" s="407">
        <v>40</v>
      </c>
      <c r="S132" s="407"/>
      <c r="T132" s="407"/>
      <c r="U132" s="407"/>
      <c r="V132" s="407">
        <v>0</v>
      </c>
      <c r="W132" s="294"/>
      <c r="X132" s="407">
        <v>11</v>
      </c>
      <c r="Y132" s="294"/>
      <c r="Z132" s="294"/>
      <c r="AA132" s="294"/>
      <c r="AB132" s="294"/>
      <c r="AC132" s="407">
        <v>0</v>
      </c>
      <c r="AD132" s="407">
        <v>12</v>
      </c>
      <c r="AE132" s="294">
        <f t="shared" si="9"/>
        <v>266</v>
      </c>
    </row>
    <row r="133" spans="1:31">
      <c r="A133" s="407">
        <v>8</v>
      </c>
      <c r="B133" s="294">
        <v>25</v>
      </c>
      <c r="C133" s="294">
        <v>440</v>
      </c>
      <c r="D133" s="294" t="s">
        <v>708</v>
      </c>
      <c r="E133" s="294"/>
      <c r="F133" s="432">
        <v>1921</v>
      </c>
      <c r="G133" s="294" t="s">
        <v>34</v>
      </c>
      <c r="H133" s="407">
        <v>451</v>
      </c>
      <c r="I133" s="407">
        <v>45</v>
      </c>
      <c r="J133" s="407">
        <v>13</v>
      </c>
      <c r="K133" s="407">
        <v>47</v>
      </c>
      <c r="L133" s="407">
        <v>8</v>
      </c>
      <c r="M133" s="407">
        <v>5</v>
      </c>
      <c r="N133" s="407">
        <v>53</v>
      </c>
      <c r="O133" s="407"/>
      <c r="P133" s="407">
        <v>43</v>
      </c>
      <c r="Q133" s="407">
        <v>10</v>
      </c>
      <c r="R133" s="407">
        <v>49</v>
      </c>
      <c r="S133" s="407"/>
      <c r="T133" s="407"/>
      <c r="U133" s="407"/>
      <c r="V133" s="407">
        <v>0</v>
      </c>
      <c r="W133" s="294"/>
      <c r="X133" s="407">
        <v>0</v>
      </c>
      <c r="Y133" s="294"/>
      <c r="Z133" s="294"/>
      <c r="AA133" s="294"/>
      <c r="AB133" s="294"/>
      <c r="AC133" s="407">
        <v>0</v>
      </c>
      <c r="AD133" s="407">
        <v>13</v>
      </c>
      <c r="AE133" s="294">
        <f t="shared" si="9"/>
        <v>286</v>
      </c>
    </row>
    <row r="134" spans="1:31">
      <c r="A134" s="407">
        <v>9</v>
      </c>
      <c r="B134" s="294">
        <v>25</v>
      </c>
      <c r="C134" s="294">
        <v>440</v>
      </c>
      <c r="D134" s="294" t="s">
        <v>708</v>
      </c>
      <c r="E134" s="294"/>
      <c r="F134" s="432">
        <v>1922</v>
      </c>
      <c r="G134" s="294" t="s">
        <v>33</v>
      </c>
      <c r="H134" s="407">
        <v>594</v>
      </c>
      <c r="I134" s="407">
        <v>92</v>
      </c>
      <c r="J134" s="407">
        <v>47</v>
      </c>
      <c r="K134" s="407">
        <v>40</v>
      </c>
      <c r="L134" s="407">
        <v>8</v>
      </c>
      <c r="M134" s="407">
        <v>3</v>
      </c>
      <c r="N134" s="407">
        <v>73</v>
      </c>
      <c r="O134" s="407"/>
      <c r="P134" s="407">
        <v>31</v>
      </c>
      <c r="Q134" s="407">
        <v>31</v>
      </c>
      <c r="R134" s="407">
        <v>41</v>
      </c>
      <c r="S134" s="407"/>
      <c r="T134" s="407"/>
      <c r="U134" s="407"/>
      <c r="V134" s="407">
        <v>3</v>
      </c>
      <c r="W134" s="294"/>
      <c r="X134" s="407">
        <v>2</v>
      </c>
      <c r="Y134" s="294"/>
      <c r="Z134" s="294"/>
      <c r="AA134" s="294"/>
      <c r="AB134" s="294"/>
      <c r="AC134" s="407">
        <v>0</v>
      </c>
      <c r="AD134" s="407">
        <v>24</v>
      </c>
      <c r="AE134" s="294">
        <f t="shared" si="9"/>
        <v>395</v>
      </c>
    </row>
    <row r="135" spans="1:31">
      <c r="A135" s="407">
        <v>10</v>
      </c>
      <c r="B135" s="294">
        <v>25</v>
      </c>
      <c r="C135" s="294">
        <v>440</v>
      </c>
      <c r="D135" s="294" t="s">
        <v>708</v>
      </c>
      <c r="E135" s="294"/>
      <c r="F135" s="432">
        <v>1922</v>
      </c>
      <c r="G135" s="294" t="s">
        <v>34</v>
      </c>
      <c r="H135" s="407">
        <v>593</v>
      </c>
      <c r="I135" s="407">
        <v>94</v>
      </c>
      <c r="J135" s="407">
        <v>32</v>
      </c>
      <c r="K135" s="407">
        <v>23</v>
      </c>
      <c r="L135" s="407">
        <v>3</v>
      </c>
      <c r="M135" s="407">
        <v>6</v>
      </c>
      <c r="N135" s="407">
        <v>84</v>
      </c>
      <c r="O135" s="407"/>
      <c r="P135" s="407">
        <v>46</v>
      </c>
      <c r="Q135" s="407">
        <v>15</v>
      </c>
      <c r="R135" s="407">
        <v>74</v>
      </c>
      <c r="S135" s="407"/>
      <c r="T135" s="407"/>
      <c r="U135" s="407"/>
      <c r="V135" s="407">
        <v>1</v>
      </c>
      <c r="W135" s="294"/>
      <c r="X135" s="407">
        <v>0</v>
      </c>
      <c r="Y135" s="294"/>
      <c r="Z135" s="294"/>
      <c r="AA135" s="294"/>
      <c r="AB135" s="294"/>
      <c r="AC135" s="407">
        <v>0</v>
      </c>
      <c r="AD135" s="407">
        <v>14</v>
      </c>
      <c r="AE135" s="294">
        <f t="shared" si="9"/>
        <v>392</v>
      </c>
    </row>
    <row r="136" spans="1:31">
      <c r="A136" s="407">
        <v>11</v>
      </c>
      <c r="B136" s="294">
        <v>25</v>
      </c>
      <c r="C136" s="294">
        <v>440</v>
      </c>
      <c r="D136" s="294" t="s">
        <v>708</v>
      </c>
      <c r="E136" s="294"/>
      <c r="F136" s="432">
        <v>1922</v>
      </c>
      <c r="G136" s="294" t="s">
        <v>35</v>
      </c>
      <c r="H136" s="407">
        <v>593</v>
      </c>
      <c r="I136" s="407">
        <v>85</v>
      </c>
      <c r="J136" s="407">
        <v>55</v>
      </c>
      <c r="K136" s="407">
        <v>29</v>
      </c>
      <c r="L136" s="407">
        <v>4</v>
      </c>
      <c r="M136" s="407">
        <v>5</v>
      </c>
      <c r="N136" s="407">
        <v>97</v>
      </c>
      <c r="O136" s="407"/>
      <c r="P136" s="407">
        <v>36</v>
      </c>
      <c r="Q136" s="407">
        <v>16</v>
      </c>
      <c r="R136" s="407">
        <v>84</v>
      </c>
      <c r="S136" s="407"/>
      <c r="T136" s="407"/>
      <c r="U136" s="407"/>
      <c r="V136" s="407">
        <v>3</v>
      </c>
      <c r="W136" s="294"/>
      <c r="X136" s="407">
        <v>2</v>
      </c>
      <c r="Y136" s="294"/>
      <c r="Z136" s="294"/>
      <c r="AA136" s="294"/>
      <c r="AB136" s="294"/>
      <c r="AC136" s="407">
        <v>0</v>
      </c>
      <c r="AD136" s="407">
        <v>8</v>
      </c>
      <c r="AE136" s="294">
        <f t="shared" si="9"/>
        <v>424</v>
      </c>
    </row>
    <row r="137" spans="1:31">
      <c r="A137" s="407">
        <v>12</v>
      </c>
      <c r="B137" s="294">
        <v>25</v>
      </c>
      <c r="C137" s="294">
        <v>440</v>
      </c>
      <c r="D137" s="294" t="s">
        <v>708</v>
      </c>
      <c r="E137" s="294"/>
      <c r="F137" s="432">
        <v>1922</v>
      </c>
      <c r="G137" s="294" t="s">
        <v>199</v>
      </c>
      <c r="H137" s="407">
        <v>593</v>
      </c>
      <c r="I137" s="407">
        <v>86</v>
      </c>
      <c r="J137" s="407">
        <v>40</v>
      </c>
      <c r="K137" s="407">
        <v>15</v>
      </c>
      <c r="L137" s="407">
        <v>2</v>
      </c>
      <c r="M137" s="407">
        <v>6</v>
      </c>
      <c r="N137" s="407">
        <v>113</v>
      </c>
      <c r="O137" s="407"/>
      <c r="P137" s="407">
        <v>31</v>
      </c>
      <c r="Q137" s="407">
        <v>10</v>
      </c>
      <c r="R137" s="407">
        <v>44</v>
      </c>
      <c r="S137" s="407"/>
      <c r="T137" s="407"/>
      <c r="U137" s="407"/>
      <c r="V137" s="407">
        <v>1</v>
      </c>
      <c r="W137" s="294"/>
      <c r="X137" s="407">
        <v>3</v>
      </c>
      <c r="Y137" s="294"/>
      <c r="Z137" s="294"/>
      <c r="AA137" s="294"/>
      <c r="AB137" s="294"/>
      <c r="AC137" s="407">
        <v>0</v>
      </c>
      <c r="AD137" s="407">
        <v>13</v>
      </c>
      <c r="AE137" s="294">
        <f t="shared" si="9"/>
        <v>364</v>
      </c>
    </row>
    <row r="138" spans="1:31">
      <c r="A138" s="407">
        <v>13</v>
      </c>
      <c r="B138" s="294">
        <v>25</v>
      </c>
      <c r="C138" s="294">
        <v>440</v>
      </c>
      <c r="D138" s="294" t="s">
        <v>708</v>
      </c>
      <c r="E138" s="294"/>
      <c r="F138" s="432">
        <v>1923</v>
      </c>
      <c r="G138" s="294" t="s">
        <v>33</v>
      </c>
      <c r="H138" s="407">
        <v>579</v>
      </c>
      <c r="I138" s="407">
        <v>74</v>
      </c>
      <c r="J138" s="407">
        <v>21</v>
      </c>
      <c r="K138" s="407">
        <v>124</v>
      </c>
      <c r="L138" s="407">
        <v>8</v>
      </c>
      <c r="M138" s="407">
        <v>4</v>
      </c>
      <c r="N138" s="407">
        <v>27</v>
      </c>
      <c r="O138" s="407"/>
      <c r="P138" s="407">
        <v>89</v>
      </c>
      <c r="Q138" s="407">
        <v>9</v>
      </c>
      <c r="R138" s="407">
        <v>20</v>
      </c>
      <c r="S138" s="407"/>
      <c r="T138" s="407"/>
      <c r="U138" s="407"/>
      <c r="V138" s="407">
        <v>1</v>
      </c>
      <c r="W138" s="294"/>
      <c r="X138" s="407">
        <v>6</v>
      </c>
      <c r="Y138" s="294"/>
      <c r="Z138" s="294"/>
      <c r="AA138" s="294"/>
      <c r="AB138" s="294"/>
      <c r="AC138" s="407">
        <v>0</v>
      </c>
      <c r="AD138" s="407">
        <v>14</v>
      </c>
      <c r="AE138" s="294">
        <f t="shared" si="9"/>
        <v>397</v>
      </c>
    </row>
    <row r="139" spans="1:31">
      <c r="A139" s="407">
        <v>14</v>
      </c>
      <c r="B139" s="294">
        <v>25</v>
      </c>
      <c r="C139" s="294">
        <v>440</v>
      </c>
      <c r="D139" s="294" t="s">
        <v>708</v>
      </c>
      <c r="E139" s="294"/>
      <c r="F139" s="432">
        <v>1923</v>
      </c>
      <c r="G139" s="294" t="s">
        <v>34</v>
      </c>
      <c r="H139" s="407">
        <v>579</v>
      </c>
      <c r="I139" s="407">
        <v>65</v>
      </c>
      <c r="J139" s="407">
        <v>42</v>
      </c>
      <c r="K139" s="407">
        <v>92</v>
      </c>
      <c r="L139" s="407">
        <v>3</v>
      </c>
      <c r="M139" s="407">
        <v>6</v>
      </c>
      <c r="N139" s="407">
        <v>45</v>
      </c>
      <c r="O139" s="407"/>
      <c r="P139" s="407">
        <v>74</v>
      </c>
      <c r="Q139" s="407">
        <v>7</v>
      </c>
      <c r="R139" s="407">
        <v>31</v>
      </c>
      <c r="S139" s="407"/>
      <c r="T139" s="407"/>
      <c r="U139" s="407"/>
      <c r="V139" s="407">
        <v>1</v>
      </c>
      <c r="W139" s="294"/>
      <c r="X139" s="407">
        <v>9</v>
      </c>
      <c r="Y139" s="294"/>
      <c r="Z139" s="294"/>
      <c r="AA139" s="294"/>
      <c r="AB139" s="294"/>
      <c r="AC139" s="407">
        <v>0</v>
      </c>
      <c r="AD139" s="407">
        <v>15</v>
      </c>
      <c r="AE139" s="294">
        <f t="shared" si="9"/>
        <v>390</v>
      </c>
    </row>
    <row r="140" spans="1:31">
      <c r="A140" s="407">
        <v>15</v>
      </c>
      <c r="B140" s="294">
        <v>25</v>
      </c>
      <c r="C140" s="294">
        <v>440</v>
      </c>
      <c r="D140" s="294" t="s">
        <v>708</v>
      </c>
      <c r="E140" s="294"/>
      <c r="F140" s="432">
        <v>1923</v>
      </c>
      <c r="G140" s="294" t="s">
        <v>35</v>
      </c>
      <c r="H140" s="407">
        <v>579</v>
      </c>
      <c r="I140" s="407">
        <v>78</v>
      </c>
      <c r="J140" s="407">
        <v>49</v>
      </c>
      <c r="K140" s="407">
        <v>96</v>
      </c>
      <c r="L140" s="407">
        <v>2</v>
      </c>
      <c r="M140" s="407">
        <v>3</v>
      </c>
      <c r="N140" s="407">
        <v>62</v>
      </c>
      <c r="O140" s="407"/>
      <c r="P140" s="407">
        <v>62</v>
      </c>
      <c r="Q140" s="407">
        <v>2</v>
      </c>
      <c r="R140" s="407">
        <v>28</v>
      </c>
      <c r="S140" s="407"/>
      <c r="T140" s="407"/>
      <c r="U140" s="407"/>
      <c r="V140" s="407">
        <v>0</v>
      </c>
      <c r="W140" s="294"/>
      <c r="X140" s="407">
        <v>8</v>
      </c>
      <c r="Y140" s="294"/>
      <c r="Z140" s="294"/>
      <c r="AA140" s="294"/>
      <c r="AB140" s="294"/>
      <c r="AC140" s="407">
        <v>0</v>
      </c>
      <c r="AD140" s="407">
        <v>19</v>
      </c>
      <c r="AE140" s="294">
        <f t="shared" si="9"/>
        <v>409</v>
      </c>
    </row>
    <row r="141" spans="1:31">
      <c r="A141" s="407">
        <v>16</v>
      </c>
      <c r="B141" s="294">
        <v>25</v>
      </c>
      <c r="C141" s="294">
        <v>440</v>
      </c>
      <c r="D141" s="294" t="s">
        <v>708</v>
      </c>
      <c r="E141" s="294"/>
      <c r="F141" s="432">
        <v>1924</v>
      </c>
      <c r="G141" s="294" t="s">
        <v>33</v>
      </c>
      <c r="H141" s="407">
        <v>534</v>
      </c>
      <c r="I141" s="407">
        <v>64</v>
      </c>
      <c r="J141" s="407">
        <v>50</v>
      </c>
      <c r="K141" s="407">
        <v>26</v>
      </c>
      <c r="L141" s="407">
        <v>7</v>
      </c>
      <c r="M141" s="407">
        <v>4</v>
      </c>
      <c r="N141" s="407">
        <v>24</v>
      </c>
      <c r="O141" s="407"/>
      <c r="P141" s="407">
        <v>106</v>
      </c>
      <c r="Q141" s="407">
        <v>9</v>
      </c>
      <c r="R141" s="407">
        <v>44</v>
      </c>
      <c r="S141" s="407"/>
      <c r="T141" s="407"/>
      <c r="U141" s="407"/>
      <c r="V141" s="407">
        <v>2</v>
      </c>
      <c r="W141" s="294"/>
      <c r="X141" s="407">
        <v>0</v>
      </c>
      <c r="Y141" s="294"/>
      <c r="Z141" s="294"/>
      <c r="AA141" s="294"/>
      <c r="AB141" s="294"/>
      <c r="AC141" s="407">
        <v>0</v>
      </c>
      <c r="AD141" s="407">
        <v>11</v>
      </c>
      <c r="AE141" s="294">
        <f t="shared" si="9"/>
        <v>347</v>
      </c>
    </row>
    <row r="142" spans="1:31">
      <c r="A142" s="407">
        <v>17</v>
      </c>
      <c r="B142" s="294">
        <v>25</v>
      </c>
      <c r="C142" s="294">
        <v>440</v>
      </c>
      <c r="D142" s="294" t="s">
        <v>708</v>
      </c>
      <c r="E142" s="294"/>
      <c r="F142" s="432">
        <v>1924</v>
      </c>
      <c r="G142" s="294" t="s">
        <v>34</v>
      </c>
      <c r="H142" s="407">
        <v>533</v>
      </c>
      <c r="I142" s="407">
        <v>83</v>
      </c>
      <c r="J142" s="407">
        <v>40</v>
      </c>
      <c r="K142" s="407">
        <v>34</v>
      </c>
      <c r="L142" s="407">
        <v>2</v>
      </c>
      <c r="M142" s="407">
        <v>2</v>
      </c>
      <c r="N142" s="407">
        <v>30</v>
      </c>
      <c r="O142" s="407"/>
      <c r="P142" s="407">
        <v>83</v>
      </c>
      <c r="Q142" s="407">
        <v>10</v>
      </c>
      <c r="R142" s="407">
        <v>45</v>
      </c>
      <c r="S142" s="407"/>
      <c r="T142" s="407"/>
      <c r="U142" s="407"/>
      <c r="V142" s="407">
        <v>4</v>
      </c>
      <c r="W142" s="294"/>
      <c r="X142" s="407">
        <v>4</v>
      </c>
      <c r="Y142" s="294"/>
      <c r="Z142" s="294"/>
      <c r="AA142" s="294"/>
      <c r="AB142" s="294"/>
      <c r="AC142" s="407">
        <v>0</v>
      </c>
      <c r="AD142" s="407">
        <v>19</v>
      </c>
      <c r="AE142" s="294">
        <f t="shared" si="9"/>
        <v>356</v>
      </c>
    </row>
    <row r="143" spans="1:31">
      <c r="A143" s="407">
        <v>18</v>
      </c>
      <c r="B143" s="294">
        <v>25</v>
      </c>
      <c r="C143" s="294">
        <v>440</v>
      </c>
      <c r="D143" s="294" t="s">
        <v>708</v>
      </c>
      <c r="E143" s="294"/>
      <c r="F143" s="432">
        <v>1924</v>
      </c>
      <c r="G143" s="294" t="s">
        <v>35</v>
      </c>
      <c r="H143" s="407">
        <v>533</v>
      </c>
      <c r="I143" s="407">
        <v>65</v>
      </c>
      <c r="J143" s="407">
        <v>45</v>
      </c>
      <c r="K143" s="407">
        <v>38</v>
      </c>
      <c r="L143" s="407">
        <v>9</v>
      </c>
      <c r="M143" s="407">
        <v>3</v>
      </c>
      <c r="N143" s="407">
        <v>37</v>
      </c>
      <c r="O143" s="407"/>
      <c r="P143" s="407">
        <v>85</v>
      </c>
      <c r="Q143" s="407">
        <v>9</v>
      </c>
      <c r="R143" s="407">
        <v>48</v>
      </c>
      <c r="S143" s="407"/>
      <c r="T143" s="407"/>
      <c r="U143" s="407"/>
      <c r="V143" s="407">
        <v>3</v>
      </c>
      <c r="W143" s="294"/>
      <c r="X143" s="407">
        <v>1</v>
      </c>
      <c r="Y143" s="294"/>
      <c r="Z143" s="294"/>
      <c r="AA143" s="294"/>
      <c r="AB143" s="294"/>
      <c r="AC143" s="407">
        <v>0</v>
      </c>
      <c r="AD143" s="407">
        <v>13</v>
      </c>
      <c r="AE143" s="294">
        <f t="shared" si="9"/>
        <v>356</v>
      </c>
    </row>
    <row r="144" spans="1:31">
      <c r="A144" s="407">
        <v>19</v>
      </c>
      <c r="B144" s="294">
        <v>25</v>
      </c>
      <c r="C144" s="294">
        <v>440</v>
      </c>
      <c r="D144" s="294" t="s">
        <v>708</v>
      </c>
      <c r="E144" s="294"/>
      <c r="F144" s="432">
        <v>1925</v>
      </c>
      <c r="G144" s="294" t="s">
        <v>33</v>
      </c>
      <c r="H144" s="407">
        <v>725</v>
      </c>
      <c r="I144" s="407">
        <v>74</v>
      </c>
      <c r="J144" s="407">
        <v>60</v>
      </c>
      <c r="K144" s="407">
        <v>32</v>
      </c>
      <c r="L144" s="407">
        <v>8</v>
      </c>
      <c r="M144" s="407">
        <v>4</v>
      </c>
      <c r="N144" s="407">
        <v>22</v>
      </c>
      <c r="O144" s="407"/>
      <c r="P144" s="407">
        <v>127</v>
      </c>
      <c r="Q144" s="407">
        <v>12</v>
      </c>
      <c r="R144" s="407">
        <v>66</v>
      </c>
      <c r="S144" s="407"/>
      <c r="T144" s="407"/>
      <c r="U144" s="407"/>
      <c r="V144" s="407">
        <v>1</v>
      </c>
      <c r="W144" s="294"/>
      <c r="X144" s="407">
        <v>8</v>
      </c>
      <c r="Y144" s="294"/>
      <c r="Z144" s="294"/>
      <c r="AA144" s="294"/>
      <c r="AB144" s="294"/>
      <c r="AC144" s="407">
        <v>0</v>
      </c>
      <c r="AD144" s="407">
        <v>28</v>
      </c>
      <c r="AE144" s="294">
        <f t="shared" si="9"/>
        <v>442</v>
      </c>
    </row>
    <row r="145" spans="1:31">
      <c r="A145" s="407">
        <v>20</v>
      </c>
      <c r="B145" s="294">
        <v>25</v>
      </c>
      <c r="C145" s="294">
        <v>440</v>
      </c>
      <c r="D145" s="294" t="s">
        <v>708</v>
      </c>
      <c r="E145" s="294"/>
      <c r="F145" s="432">
        <v>1925</v>
      </c>
      <c r="G145" s="294" t="s">
        <v>34</v>
      </c>
      <c r="H145" s="407">
        <v>725</v>
      </c>
      <c r="I145" s="407">
        <v>102</v>
      </c>
      <c r="J145" s="407">
        <v>49</v>
      </c>
      <c r="K145" s="407">
        <v>42</v>
      </c>
      <c r="L145" s="407">
        <v>6</v>
      </c>
      <c r="M145" s="407">
        <v>6</v>
      </c>
      <c r="N145" s="407">
        <v>28</v>
      </c>
      <c r="O145" s="407"/>
      <c r="P145" s="407">
        <v>130</v>
      </c>
      <c r="Q145" s="407">
        <v>25</v>
      </c>
      <c r="R145" s="407">
        <v>53</v>
      </c>
      <c r="S145" s="407"/>
      <c r="T145" s="407"/>
      <c r="U145" s="407"/>
      <c r="V145" s="407">
        <v>2</v>
      </c>
      <c r="W145" s="294"/>
      <c r="X145" s="407">
        <v>1</v>
      </c>
      <c r="Y145" s="294"/>
      <c r="Z145" s="294"/>
      <c r="AA145" s="294"/>
      <c r="AB145" s="294"/>
      <c r="AC145" s="407">
        <v>0</v>
      </c>
      <c r="AD145" s="407">
        <v>18</v>
      </c>
      <c r="AE145" s="294">
        <f t="shared" si="9"/>
        <v>462</v>
      </c>
    </row>
    <row r="146" spans="1:31">
      <c r="A146" s="407">
        <v>21</v>
      </c>
      <c r="B146" s="294">
        <v>25</v>
      </c>
      <c r="C146" s="294">
        <v>440</v>
      </c>
      <c r="D146" s="294" t="s">
        <v>708</v>
      </c>
      <c r="E146" s="294"/>
      <c r="F146" s="432">
        <v>1925</v>
      </c>
      <c r="G146" s="294" t="s">
        <v>35</v>
      </c>
      <c r="H146" s="407">
        <v>724</v>
      </c>
      <c r="I146" s="407">
        <v>83</v>
      </c>
      <c r="J146" s="407">
        <v>72</v>
      </c>
      <c r="K146" s="407">
        <v>40</v>
      </c>
      <c r="L146" s="407">
        <v>14</v>
      </c>
      <c r="M146" s="407">
        <v>3</v>
      </c>
      <c r="N146" s="407">
        <v>24</v>
      </c>
      <c r="O146" s="407"/>
      <c r="P146" s="407">
        <v>105</v>
      </c>
      <c r="Q146" s="407">
        <v>17</v>
      </c>
      <c r="R146" s="407">
        <v>76</v>
      </c>
      <c r="S146" s="407"/>
      <c r="T146" s="407"/>
      <c r="U146" s="407"/>
      <c r="V146" s="407">
        <v>5</v>
      </c>
      <c r="W146" s="294"/>
      <c r="X146" s="407">
        <v>9</v>
      </c>
      <c r="Y146" s="294"/>
      <c r="Z146" s="294"/>
      <c r="AA146" s="294"/>
      <c r="AB146" s="294"/>
      <c r="AC146" s="407">
        <v>0</v>
      </c>
      <c r="AD146" s="407">
        <v>19</v>
      </c>
      <c r="AE146" s="294">
        <f t="shared" si="9"/>
        <v>467</v>
      </c>
    </row>
    <row r="147" spans="1:31">
      <c r="A147" s="407">
        <v>22</v>
      </c>
      <c r="B147" s="294">
        <v>25</v>
      </c>
      <c r="C147" s="294">
        <v>440</v>
      </c>
      <c r="D147" s="294" t="s">
        <v>708</v>
      </c>
      <c r="E147" s="294"/>
      <c r="F147" s="432">
        <v>1926</v>
      </c>
      <c r="G147" s="294" t="s">
        <v>33</v>
      </c>
      <c r="H147" s="407">
        <v>694</v>
      </c>
      <c r="I147" s="407">
        <v>156</v>
      </c>
      <c r="J147" s="407">
        <v>84</v>
      </c>
      <c r="K147" s="407">
        <v>20</v>
      </c>
      <c r="L147" s="407">
        <v>6</v>
      </c>
      <c r="M147" s="407">
        <v>9</v>
      </c>
      <c r="N147" s="407">
        <v>17</v>
      </c>
      <c r="O147" s="407"/>
      <c r="P147" s="407">
        <v>69</v>
      </c>
      <c r="Q147" s="407">
        <v>4</v>
      </c>
      <c r="R147" s="407">
        <v>79</v>
      </c>
      <c r="S147" s="407"/>
      <c r="T147" s="407"/>
      <c r="U147" s="407"/>
      <c r="V147" s="407">
        <v>2</v>
      </c>
      <c r="W147" s="294"/>
      <c r="X147" s="407">
        <v>2</v>
      </c>
      <c r="Y147" s="294"/>
      <c r="Z147" s="294"/>
      <c r="AA147" s="294"/>
      <c r="AB147" s="294"/>
      <c r="AC147" s="407">
        <v>0</v>
      </c>
      <c r="AD147" s="407">
        <v>30</v>
      </c>
      <c r="AE147" s="294">
        <f t="shared" si="9"/>
        <v>478</v>
      </c>
    </row>
    <row r="148" spans="1:31">
      <c r="A148" s="407">
        <v>23</v>
      </c>
      <c r="B148" s="294">
        <v>25</v>
      </c>
      <c r="C148" s="294">
        <v>440</v>
      </c>
      <c r="D148" s="294" t="s">
        <v>708</v>
      </c>
      <c r="E148" s="294"/>
      <c r="F148" s="432">
        <v>1926</v>
      </c>
      <c r="G148" s="294" t="s">
        <v>34</v>
      </c>
      <c r="H148" s="407">
        <v>693</v>
      </c>
      <c r="I148" s="407">
        <v>158</v>
      </c>
      <c r="J148" s="407">
        <v>68</v>
      </c>
      <c r="K148" s="407">
        <v>21</v>
      </c>
      <c r="L148" s="407">
        <v>4</v>
      </c>
      <c r="M148" s="407">
        <v>4</v>
      </c>
      <c r="N148" s="407">
        <v>11</v>
      </c>
      <c r="O148" s="407"/>
      <c r="P148" s="407">
        <v>45</v>
      </c>
      <c r="Q148" s="407">
        <v>5</v>
      </c>
      <c r="R148" s="407">
        <v>100</v>
      </c>
      <c r="S148" s="407"/>
      <c r="T148" s="407"/>
      <c r="U148" s="407"/>
      <c r="V148" s="407">
        <v>3</v>
      </c>
      <c r="W148" s="294"/>
      <c r="X148" s="407">
        <v>2</v>
      </c>
      <c r="Y148" s="294"/>
      <c r="Z148" s="294"/>
      <c r="AA148" s="294"/>
      <c r="AB148" s="294"/>
      <c r="AC148" s="407">
        <v>0</v>
      </c>
      <c r="AD148" s="407">
        <v>16</v>
      </c>
      <c r="AE148" s="294">
        <f t="shared" si="9"/>
        <v>437</v>
      </c>
    </row>
    <row r="149" spans="1:31">
      <c r="A149" s="407">
        <v>24</v>
      </c>
      <c r="B149" s="294">
        <v>25</v>
      </c>
      <c r="C149" s="294">
        <v>440</v>
      </c>
      <c r="D149" s="294" t="s">
        <v>708</v>
      </c>
      <c r="E149" s="294"/>
      <c r="F149" s="432">
        <v>1927</v>
      </c>
      <c r="G149" s="294" t="s">
        <v>33</v>
      </c>
      <c r="H149" s="407">
        <v>632</v>
      </c>
      <c r="I149" s="407">
        <v>78</v>
      </c>
      <c r="J149" s="407">
        <v>61</v>
      </c>
      <c r="K149" s="407">
        <v>42</v>
      </c>
      <c r="L149" s="407">
        <v>4</v>
      </c>
      <c r="M149" s="407">
        <v>5</v>
      </c>
      <c r="N149" s="407">
        <v>16</v>
      </c>
      <c r="O149" s="407"/>
      <c r="P149" s="407">
        <v>75</v>
      </c>
      <c r="Q149" s="407">
        <v>4</v>
      </c>
      <c r="R149" s="407">
        <v>107</v>
      </c>
      <c r="S149" s="407"/>
      <c r="T149" s="407"/>
      <c r="U149" s="407"/>
      <c r="V149" s="407">
        <v>2</v>
      </c>
      <c r="W149" s="294"/>
      <c r="X149" s="407">
        <v>6</v>
      </c>
      <c r="Y149" s="294"/>
      <c r="Z149" s="294"/>
      <c r="AA149" s="294"/>
      <c r="AB149" s="294"/>
      <c r="AC149" s="407">
        <v>0</v>
      </c>
      <c r="AD149" s="407">
        <v>16</v>
      </c>
      <c r="AE149" s="294">
        <f t="shared" si="9"/>
        <v>416</v>
      </c>
    </row>
    <row r="150" spans="1:31">
      <c r="A150" s="407">
        <v>25</v>
      </c>
      <c r="B150" s="294">
        <v>25</v>
      </c>
      <c r="C150" s="294">
        <v>440</v>
      </c>
      <c r="D150" s="294" t="s">
        <v>708</v>
      </c>
      <c r="E150" s="294"/>
      <c r="F150" s="432">
        <v>1927</v>
      </c>
      <c r="G150" s="294" t="s">
        <v>34</v>
      </c>
      <c r="H150" s="407">
        <v>632</v>
      </c>
      <c r="I150" s="407">
        <v>94</v>
      </c>
      <c r="J150" s="407">
        <v>48</v>
      </c>
      <c r="K150" s="407">
        <v>41</v>
      </c>
      <c r="L150" s="407">
        <v>8</v>
      </c>
      <c r="M150" s="407">
        <v>5</v>
      </c>
      <c r="N150" s="407">
        <v>16</v>
      </c>
      <c r="O150" s="407"/>
      <c r="P150" s="407">
        <v>66</v>
      </c>
      <c r="Q150" s="407">
        <v>4</v>
      </c>
      <c r="R150" s="407">
        <v>84</v>
      </c>
      <c r="S150" s="407"/>
      <c r="T150" s="407"/>
      <c r="U150" s="407"/>
      <c r="V150" s="407">
        <v>2</v>
      </c>
      <c r="W150" s="294"/>
      <c r="X150" s="407">
        <v>5</v>
      </c>
      <c r="Y150" s="294"/>
      <c r="Z150" s="294"/>
      <c r="AA150" s="294"/>
      <c r="AB150" s="294"/>
      <c r="AC150" s="407">
        <v>0</v>
      </c>
      <c r="AD150" s="407">
        <v>24</v>
      </c>
      <c r="AE150" s="294">
        <f t="shared" si="9"/>
        <v>397</v>
      </c>
    </row>
    <row r="151" spans="1:31">
      <c r="A151" s="407">
        <v>26</v>
      </c>
      <c r="B151" s="294">
        <v>25</v>
      </c>
      <c r="C151" s="294">
        <v>440</v>
      </c>
      <c r="D151" s="294" t="s">
        <v>708</v>
      </c>
      <c r="E151" s="294"/>
      <c r="F151" s="432">
        <v>1927</v>
      </c>
      <c r="G151" s="294" t="s">
        <v>35</v>
      </c>
      <c r="H151" s="407">
        <v>631</v>
      </c>
      <c r="I151" s="407">
        <v>74</v>
      </c>
      <c r="J151" s="407">
        <v>58</v>
      </c>
      <c r="K151" s="407">
        <v>42</v>
      </c>
      <c r="L151" s="407">
        <v>5</v>
      </c>
      <c r="M151" s="407">
        <v>7</v>
      </c>
      <c r="N151" s="407">
        <v>10</v>
      </c>
      <c r="O151" s="407"/>
      <c r="P151" s="407">
        <v>68</v>
      </c>
      <c r="Q151" s="407">
        <v>4</v>
      </c>
      <c r="R151" s="407">
        <v>90</v>
      </c>
      <c r="S151" s="407"/>
      <c r="T151" s="407"/>
      <c r="U151" s="407"/>
      <c r="V151" s="407">
        <v>4</v>
      </c>
      <c r="W151" s="294"/>
      <c r="X151" s="407">
        <v>5</v>
      </c>
      <c r="Y151" s="294"/>
      <c r="Z151" s="294"/>
      <c r="AA151" s="294"/>
      <c r="AB151" s="294"/>
      <c r="AC151" s="407">
        <v>0</v>
      </c>
      <c r="AD151" s="407">
        <v>19</v>
      </c>
      <c r="AE151" s="294">
        <f t="shared" si="9"/>
        <v>386</v>
      </c>
    </row>
    <row r="152" spans="1:31">
      <c r="A152" s="407">
        <v>27</v>
      </c>
      <c r="B152" s="294">
        <v>25</v>
      </c>
      <c r="C152" s="294">
        <v>440</v>
      </c>
      <c r="D152" s="294" t="s">
        <v>708</v>
      </c>
      <c r="E152" s="294"/>
      <c r="F152" s="432">
        <v>1927</v>
      </c>
      <c r="G152" s="294" t="s">
        <v>199</v>
      </c>
      <c r="H152" s="407">
        <v>631</v>
      </c>
      <c r="I152" s="407">
        <v>72</v>
      </c>
      <c r="J152" s="407">
        <v>50</v>
      </c>
      <c r="K152" s="407">
        <v>32</v>
      </c>
      <c r="L152" s="407">
        <v>3</v>
      </c>
      <c r="M152" s="407">
        <v>3</v>
      </c>
      <c r="N152" s="407">
        <v>20</v>
      </c>
      <c r="O152" s="407"/>
      <c r="P152" s="407">
        <v>78</v>
      </c>
      <c r="Q152" s="407">
        <v>7</v>
      </c>
      <c r="R152" s="407">
        <v>96</v>
      </c>
      <c r="S152" s="407"/>
      <c r="T152" s="407"/>
      <c r="U152" s="407"/>
      <c r="V152" s="407">
        <v>3</v>
      </c>
      <c r="W152" s="294"/>
      <c r="X152" s="407">
        <v>3</v>
      </c>
      <c r="Y152" s="294"/>
      <c r="Z152" s="294"/>
      <c r="AA152" s="294"/>
      <c r="AB152" s="294"/>
      <c r="AC152" s="407">
        <v>0</v>
      </c>
      <c r="AD152" s="407">
        <v>19</v>
      </c>
      <c r="AE152" s="294">
        <f t="shared" si="9"/>
        <v>386</v>
      </c>
    </row>
    <row r="153" spans="1:31">
      <c r="A153" s="407">
        <v>28</v>
      </c>
      <c r="B153" s="294">
        <v>25</v>
      </c>
      <c r="C153" s="294">
        <v>440</v>
      </c>
      <c r="D153" s="294" t="s">
        <v>708</v>
      </c>
      <c r="E153" s="294"/>
      <c r="F153" s="432">
        <v>1927</v>
      </c>
      <c r="G153" s="294" t="s">
        <v>337</v>
      </c>
      <c r="H153" s="407">
        <v>631</v>
      </c>
      <c r="I153" s="407">
        <v>96</v>
      </c>
      <c r="J153" s="407">
        <v>46</v>
      </c>
      <c r="K153" s="407">
        <v>38</v>
      </c>
      <c r="L153" s="407">
        <v>4</v>
      </c>
      <c r="M153" s="407">
        <v>8</v>
      </c>
      <c r="N153" s="407">
        <v>15</v>
      </c>
      <c r="O153" s="407"/>
      <c r="P153" s="407">
        <v>73</v>
      </c>
      <c r="Q153" s="407">
        <v>6</v>
      </c>
      <c r="R153" s="407">
        <v>87</v>
      </c>
      <c r="S153" s="407"/>
      <c r="T153" s="407"/>
      <c r="U153" s="407"/>
      <c r="V153" s="407">
        <v>3</v>
      </c>
      <c r="W153" s="294"/>
      <c r="X153" s="407">
        <v>7</v>
      </c>
      <c r="Y153" s="294"/>
      <c r="Z153" s="294"/>
      <c r="AA153" s="294"/>
      <c r="AB153" s="294"/>
      <c r="AC153" s="407">
        <v>0</v>
      </c>
      <c r="AD153" s="407">
        <v>20</v>
      </c>
      <c r="AE153" s="294">
        <f t="shared" si="9"/>
        <v>403</v>
      </c>
    </row>
    <row r="154" spans="1:31">
      <c r="A154" s="294"/>
      <c r="B154" s="294"/>
      <c r="C154" s="157" t="s">
        <v>65</v>
      </c>
      <c r="D154" s="688"/>
      <c r="E154" s="688"/>
      <c r="F154" s="564"/>
      <c r="G154" s="429"/>
      <c r="H154" s="302">
        <f t="shared" ref="H154:AE154" si="10">SUM(H126:H153)</f>
        <v>17084</v>
      </c>
      <c r="I154" s="433">
        <f t="shared" si="10"/>
        <v>2312</v>
      </c>
      <c r="J154" s="433">
        <f t="shared" si="10"/>
        <v>1466</v>
      </c>
      <c r="K154" s="433">
        <f t="shared" si="10"/>
        <v>1242</v>
      </c>
      <c r="L154" s="433">
        <f t="shared" si="10"/>
        <v>158</v>
      </c>
      <c r="M154" s="433">
        <f t="shared" si="10"/>
        <v>144</v>
      </c>
      <c r="N154" s="433">
        <f t="shared" si="10"/>
        <v>931</v>
      </c>
      <c r="O154" s="433">
        <f t="shared" si="10"/>
        <v>0</v>
      </c>
      <c r="P154" s="433">
        <f t="shared" si="10"/>
        <v>2218</v>
      </c>
      <c r="Q154" s="433">
        <f t="shared" si="10"/>
        <v>281</v>
      </c>
      <c r="R154" s="433">
        <f t="shared" si="10"/>
        <v>1975</v>
      </c>
      <c r="S154" s="433">
        <f t="shared" si="10"/>
        <v>0</v>
      </c>
      <c r="T154" s="433">
        <f t="shared" si="10"/>
        <v>0</v>
      </c>
      <c r="U154" s="433">
        <f t="shared" si="10"/>
        <v>0</v>
      </c>
      <c r="V154" s="433">
        <f t="shared" si="10"/>
        <v>59</v>
      </c>
      <c r="W154" s="433">
        <f t="shared" si="10"/>
        <v>0</v>
      </c>
      <c r="X154" s="433">
        <f t="shared" si="10"/>
        <v>124</v>
      </c>
      <c r="Y154" s="433">
        <f t="shared" si="10"/>
        <v>0</v>
      </c>
      <c r="Z154" s="433">
        <f t="shared" si="10"/>
        <v>0</v>
      </c>
      <c r="AA154" s="433">
        <f t="shared" si="10"/>
        <v>0</v>
      </c>
      <c r="AB154" s="433">
        <f t="shared" si="10"/>
        <v>0</v>
      </c>
      <c r="AC154" s="433">
        <f t="shared" si="10"/>
        <v>0</v>
      </c>
      <c r="AD154" s="433">
        <f t="shared" si="10"/>
        <v>489</v>
      </c>
      <c r="AE154" s="433">
        <f t="shared" si="10"/>
        <v>11399</v>
      </c>
    </row>
    <row r="155" spans="1:31">
      <c r="F155" s="297"/>
      <c r="U155" s="286">
        <f>U154/2</f>
        <v>0</v>
      </c>
      <c r="V155" s="286">
        <f>V154/2</f>
        <v>29.5</v>
      </c>
    </row>
    <row r="156" spans="1:31">
      <c r="C156" s="300" t="s">
        <v>67</v>
      </c>
      <c r="D156" s="689" t="s">
        <v>68</v>
      </c>
      <c r="E156" s="690"/>
      <c r="F156" s="690"/>
      <c r="G156" s="691"/>
      <c r="H156" s="301" t="s">
        <v>8</v>
      </c>
      <c r="I156" s="570" t="s">
        <v>9</v>
      </c>
      <c r="J156" s="570" t="s">
        <v>10</v>
      </c>
      <c r="K156" s="570" t="s">
        <v>11</v>
      </c>
      <c r="L156" s="570" t="s">
        <v>12</v>
      </c>
      <c r="M156" s="570" t="s">
        <v>13</v>
      </c>
      <c r="N156" s="570" t="s">
        <v>14</v>
      </c>
      <c r="O156" s="570" t="s">
        <v>15</v>
      </c>
      <c r="P156" s="570" t="s">
        <v>16</v>
      </c>
      <c r="Q156" s="570" t="s">
        <v>17</v>
      </c>
      <c r="R156" s="570" t="s">
        <v>18</v>
      </c>
      <c r="S156" s="570" t="s">
        <v>19</v>
      </c>
      <c r="T156" s="570" t="s">
        <v>20</v>
      </c>
      <c r="U156" s="309" t="s">
        <v>24</v>
      </c>
      <c r="V156" s="570" t="s">
        <v>25</v>
      </c>
      <c r="W156" s="570" t="s">
        <v>26</v>
      </c>
      <c r="X156" s="570" t="s">
        <v>27</v>
      </c>
      <c r="Y156" s="570" t="s">
        <v>28</v>
      </c>
      <c r="Z156" s="570" t="s">
        <v>29</v>
      </c>
      <c r="AA156" s="570" t="s">
        <v>30</v>
      </c>
      <c r="AB156" s="570" t="s">
        <v>31</v>
      </c>
    </row>
    <row r="157" spans="1:31">
      <c r="D157" s="692"/>
      <c r="E157" s="693"/>
      <c r="F157" s="693"/>
      <c r="G157" s="694"/>
      <c r="H157" s="294">
        <f>H154</f>
        <v>17084</v>
      </c>
      <c r="I157" s="434">
        <f>I154</f>
        <v>2312</v>
      </c>
      <c r="J157" s="434">
        <f>J154+30</f>
        <v>1496</v>
      </c>
      <c r="K157" s="434">
        <f>K154</f>
        <v>1242</v>
      </c>
      <c r="L157" s="434">
        <f>L154+29</f>
        <v>187</v>
      </c>
      <c r="M157" s="434">
        <f>M154</f>
        <v>144</v>
      </c>
      <c r="N157" s="294">
        <f t="shared" ref="N157:T157" si="11">N154</f>
        <v>931</v>
      </c>
      <c r="O157" s="294">
        <f t="shared" si="11"/>
        <v>0</v>
      </c>
      <c r="P157" s="294">
        <f t="shared" si="11"/>
        <v>2218</v>
      </c>
      <c r="Q157" s="294">
        <f t="shared" si="11"/>
        <v>281</v>
      </c>
      <c r="R157" s="294">
        <f t="shared" si="11"/>
        <v>1975</v>
      </c>
      <c r="S157" s="294">
        <f t="shared" si="11"/>
        <v>0</v>
      </c>
      <c r="T157" s="294">
        <f t="shared" si="11"/>
        <v>0</v>
      </c>
      <c r="U157" s="435">
        <f>X154</f>
        <v>124</v>
      </c>
      <c r="Z157" s="294">
        <f>AC154</f>
        <v>0</v>
      </c>
      <c r="AA157" s="434">
        <f>AD154</f>
        <v>489</v>
      </c>
      <c r="AB157" s="434">
        <f>SUM(I157:AA157)</f>
        <v>11399</v>
      </c>
    </row>
    <row r="158" spans="1:31">
      <c r="F158" s="297"/>
    </row>
    <row r="159" spans="1:31" ht="30.75" customHeight="1">
      <c r="C159" s="300" t="s">
        <v>69</v>
      </c>
      <c r="D159" s="695" t="s">
        <v>831</v>
      </c>
      <c r="E159" s="695"/>
      <c r="F159" s="695"/>
      <c r="G159" s="695"/>
      <c r="H159" s="301" t="s">
        <v>8</v>
      </c>
      <c r="I159" s="44" t="s">
        <v>9</v>
      </c>
      <c r="J159" s="704" t="s">
        <v>72</v>
      </c>
      <c r="K159" s="704"/>
      <c r="L159" s="353" t="s">
        <v>11</v>
      </c>
      <c r="M159" s="570" t="s">
        <v>13</v>
      </c>
      <c r="N159" s="570" t="s">
        <v>14</v>
      </c>
      <c r="O159" s="570" t="s">
        <v>15</v>
      </c>
      <c r="P159" s="570" t="s">
        <v>16</v>
      </c>
      <c r="Q159" s="570" t="s">
        <v>17</v>
      </c>
      <c r="R159" s="570" t="s">
        <v>18</v>
      </c>
      <c r="S159" s="570" t="s">
        <v>19</v>
      </c>
      <c r="T159" s="570" t="s">
        <v>20</v>
      </c>
      <c r="U159" s="309" t="s">
        <v>24</v>
      </c>
      <c r="V159" s="570" t="s">
        <v>25</v>
      </c>
      <c r="W159" s="570" t="s">
        <v>26</v>
      </c>
      <c r="X159" s="570" t="s">
        <v>27</v>
      </c>
      <c r="Y159" s="570" t="s">
        <v>28</v>
      </c>
      <c r="Z159" s="570" t="s">
        <v>29</v>
      </c>
      <c r="AA159" s="570" t="s">
        <v>30</v>
      </c>
      <c r="AB159" s="570" t="s">
        <v>31</v>
      </c>
    </row>
    <row r="160" spans="1:31">
      <c r="D160" s="695"/>
      <c r="E160" s="695"/>
      <c r="F160" s="695"/>
      <c r="G160" s="695"/>
      <c r="H160" s="294">
        <f>H154</f>
        <v>17084</v>
      </c>
      <c r="I160" s="534">
        <f>I157</f>
        <v>2312</v>
      </c>
      <c r="J160" s="767">
        <f>J157+L157</f>
        <v>1683</v>
      </c>
      <c r="K160" s="767"/>
      <c r="L160" s="535">
        <f>K157</f>
        <v>1242</v>
      </c>
      <c r="M160" s="434">
        <f>M157</f>
        <v>144</v>
      </c>
      <c r="N160" s="434">
        <f t="shared" ref="N160:R160" si="12">N157</f>
        <v>931</v>
      </c>
      <c r="O160" s="434" t="s">
        <v>799</v>
      </c>
      <c r="P160" s="434">
        <f t="shared" si="12"/>
        <v>2218</v>
      </c>
      <c r="Q160" s="434">
        <f t="shared" si="12"/>
        <v>281</v>
      </c>
      <c r="R160" s="434">
        <f t="shared" si="12"/>
        <v>1975</v>
      </c>
      <c r="S160" s="434" t="s">
        <v>799</v>
      </c>
      <c r="T160" s="434" t="s">
        <v>799</v>
      </c>
      <c r="U160" s="434">
        <f>U157</f>
        <v>124</v>
      </c>
      <c r="V160" s="434" t="s">
        <v>799</v>
      </c>
      <c r="W160" s="434" t="s">
        <v>799</v>
      </c>
      <c r="X160" s="434" t="s">
        <v>799</v>
      </c>
      <c r="Y160" s="434" t="s">
        <v>799</v>
      </c>
      <c r="Z160" s="434">
        <f>Z157</f>
        <v>0</v>
      </c>
      <c r="AA160" s="434">
        <f>AA157</f>
        <v>489</v>
      </c>
      <c r="AB160" s="434">
        <f>SUM(I160:AA160)</f>
        <v>11399</v>
      </c>
    </row>
    <row r="162" spans="1:31">
      <c r="A162" s="658" t="s">
        <v>832</v>
      </c>
      <c r="B162" s="658"/>
      <c r="C162" s="658"/>
      <c r="D162" s="658"/>
      <c r="E162" s="658"/>
      <c r="F162" s="658"/>
      <c r="G162" s="659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658"/>
      <c r="AB162" s="658"/>
      <c r="AC162" s="658"/>
      <c r="AD162" s="658"/>
      <c r="AE162" s="658"/>
    </row>
  </sheetData>
  <mergeCells count="19">
    <mergeCell ref="D154:E154"/>
    <mergeCell ref="D156:G157"/>
    <mergeCell ref="D159:G160"/>
    <mergeCell ref="J159:K159"/>
    <mergeCell ref="J160:K160"/>
    <mergeCell ref="D56:E56"/>
    <mergeCell ref="D58:G59"/>
    <mergeCell ref="D61:G62"/>
    <mergeCell ref="I61:J61"/>
    <mergeCell ref="K61:L61"/>
    <mergeCell ref="I62:J62"/>
    <mergeCell ref="K62:L62"/>
    <mergeCell ref="D115:E115"/>
    <mergeCell ref="D117:G118"/>
    <mergeCell ref="D120:G121"/>
    <mergeCell ref="I120:J120"/>
    <mergeCell ref="K120:L120"/>
    <mergeCell ref="I121:J121"/>
    <mergeCell ref="K121:L121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61"/>
  <sheetViews>
    <sheetView tabSelected="1" topLeftCell="A146" workbookViewId="0">
      <selection activeCell="BV108" sqref="BV108"/>
    </sheetView>
  </sheetViews>
  <sheetFormatPr baseColWidth="10" defaultRowHeight="16.5"/>
  <cols>
    <col min="1" max="1" width="4" style="286" bestFit="1" customWidth="1"/>
    <col min="2" max="2" width="6.28515625" style="286" bestFit="1" customWidth="1"/>
    <col min="3" max="3" width="5.5703125" style="286" bestFit="1" customWidth="1"/>
    <col min="4" max="4" width="43" style="286" bestFit="1" customWidth="1"/>
    <col min="5" max="7" width="7.42578125" style="286" bestFit="1" customWidth="1"/>
    <col min="8" max="8" width="6.42578125" style="286" bestFit="1" customWidth="1"/>
    <col min="9" max="9" width="7.42578125" style="286" bestFit="1" customWidth="1"/>
    <col min="10" max="13" width="6.42578125" style="286" bestFit="1" customWidth="1"/>
    <col min="14" max="14" width="8.7109375" style="286" bestFit="1" customWidth="1"/>
    <col min="15" max="15" width="5.42578125" style="286" bestFit="1" customWidth="1"/>
    <col min="16" max="17" width="6.42578125" style="286" bestFit="1" customWidth="1"/>
    <col min="18" max="18" width="5.85546875" style="286" bestFit="1" customWidth="1"/>
    <col min="19" max="19" width="4.5703125" style="286" bestFit="1" customWidth="1"/>
    <col min="20" max="21" width="6.42578125" style="286" bestFit="1" customWidth="1"/>
    <col min="22" max="24" width="6" style="286" bestFit="1" customWidth="1"/>
    <col min="25" max="25" width="4.85546875" style="286" bestFit="1" customWidth="1"/>
    <col min="26" max="26" width="7.140625" style="286" bestFit="1" customWidth="1"/>
    <col min="27" max="27" width="8.85546875" style="286" bestFit="1" customWidth="1"/>
    <col min="28" max="28" width="2" style="286" bestFit="1" customWidth="1"/>
    <col min="29" max="31" width="7.42578125" style="286" bestFit="1" customWidth="1"/>
    <col min="32" max="32" width="6.42578125" style="286" bestFit="1" customWidth="1"/>
    <col min="33" max="33" width="7.42578125" style="286" bestFit="1" customWidth="1"/>
    <col min="34" max="37" width="6.42578125" style="286" bestFit="1" customWidth="1"/>
    <col min="38" max="38" width="8.7109375" style="286" bestFit="1" customWidth="1"/>
    <col min="39" max="39" width="5.42578125" style="286" bestFit="1" customWidth="1"/>
    <col min="40" max="42" width="6.42578125" style="286" bestFit="1" customWidth="1"/>
    <col min="43" max="45" width="6" style="286" bestFit="1" customWidth="1"/>
    <col min="46" max="46" width="4.85546875" style="286" bestFit="1" customWidth="1"/>
    <col min="47" max="47" width="7.140625" style="286" bestFit="1" customWidth="1"/>
    <col min="48" max="48" width="11.7109375" style="286" bestFit="1" customWidth="1"/>
    <col min="49" max="49" width="2" style="286" bestFit="1" customWidth="1"/>
    <col min="50" max="50" width="5.42578125" style="286" bestFit="1" customWidth="1"/>
    <col min="51" max="51" width="7.42578125" style="286" bestFit="1" customWidth="1"/>
    <col min="52" max="52" width="6.42578125" style="286" bestFit="1" customWidth="1"/>
    <col min="53" max="53" width="9.28515625" style="286" bestFit="1" customWidth="1"/>
    <col min="54" max="54" width="6.42578125" style="286" bestFit="1" customWidth="1"/>
    <col min="55" max="55" width="5.85546875" style="286" bestFit="1" customWidth="1"/>
    <col min="56" max="56" width="13.7109375" style="286" bestFit="1" customWidth="1"/>
    <col min="57" max="57" width="7.42578125" style="286" bestFit="1" customWidth="1"/>
    <col min="58" max="61" width="6.42578125" style="286" bestFit="1" customWidth="1"/>
    <col min="62" max="62" width="8.7109375" style="286" bestFit="1" customWidth="1"/>
    <col min="63" max="63" width="5.42578125" style="286" bestFit="1" customWidth="1"/>
    <col min="64" max="66" width="6.42578125" style="286" bestFit="1" customWidth="1"/>
    <col min="67" max="67" width="5.42578125" style="286" bestFit="1" customWidth="1"/>
    <col min="68" max="69" width="6" style="286" bestFit="1" customWidth="1"/>
    <col min="70" max="70" width="11.42578125" style="286" customWidth="1"/>
    <col min="71" max="71" width="4.85546875" style="286" bestFit="1" customWidth="1"/>
    <col min="72" max="72" width="7.140625" style="286" bestFit="1" customWidth="1"/>
    <col min="73" max="73" width="8.85546875" style="286" bestFit="1" customWidth="1"/>
    <col min="74" max="74" width="6" style="297" bestFit="1" customWidth="1"/>
    <col min="75" max="16384" width="11.42578125" style="286"/>
  </cols>
  <sheetData>
    <row r="1" spans="1:73">
      <c r="A1" s="294"/>
      <c r="B1" s="294"/>
      <c r="C1" s="294"/>
      <c r="D1" s="294"/>
      <c r="E1" s="705" t="s">
        <v>66</v>
      </c>
      <c r="F1" s="706"/>
      <c r="G1" s="706"/>
      <c r="H1" s="706"/>
      <c r="I1" s="706"/>
      <c r="J1" s="706"/>
      <c r="K1" s="706"/>
      <c r="L1" s="706"/>
      <c r="M1" s="706"/>
      <c r="N1" s="706"/>
      <c r="O1" s="706"/>
      <c r="P1" s="706"/>
      <c r="Q1" s="706"/>
      <c r="R1" s="706"/>
      <c r="S1" s="706"/>
      <c r="T1" s="706"/>
      <c r="U1" s="706"/>
      <c r="V1" s="706"/>
      <c r="W1" s="706"/>
      <c r="X1" s="706"/>
      <c r="Y1" s="706"/>
      <c r="Z1" s="706"/>
      <c r="AA1" s="709"/>
      <c r="AC1" s="697" t="s">
        <v>68</v>
      </c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X1" s="697" t="s">
        <v>831</v>
      </c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</row>
    <row r="2" spans="1:73" s="41" customFormat="1" ht="33">
      <c r="A2" s="594" t="s">
        <v>1</v>
      </c>
      <c r="B2" s="594" t="s">
        <v>2</v>
      </c>
      <c r="C2" s="593" t="s">
        <v>806</v>
      </c>
      <c r="D2" s="594" t="s">
        <v>4</v>
      </c>
      <c r="E2" s="594" t="s">
        <v>9</v>
      </c>
      <c r="F2" s="594" t="s">
        <v>10</v>
      </c>
      <c r="G2" s="594" t="s">
        <v>11</v>
      </c>
      <c r="H2" s="594" t="s">
        <v>12</v>
      </c>
      <c r="I2" s="594" t="s">
        <v>13</v>
      </c>
      <c r="J2" s="594" t="s">
        <v>14</v>
      </c>
      <c r="K2" s="594" t="s">
        <v>15</v>
      </c>
      <c r="L2" s="594" t="s">
        <v>16</v>
      </c>
      <c r="M2" s="594" t="s">
        <v>17</v>
      </c>
      <c r="N2" s="594" t="s">
        <v>18</v>
      </c>
      <c r="O2" s="594" t="s">
        <v>19</v>
      </c>
      <c r="P2" s="594" t="s">
        <v>20</v>
      </c>
      <c r="Q2" s="593" t="s">
        <v>845</v>
      </c>
      <c r="R2" s="593" t="s">
        <v>844</v>
      </c>
      <c r="S2" s="593" t="s">
        <v>843</v>
      </c>
      <c r="T2" s="594" t="s">
        <v>24</v>
      </c>
      <c r="U2" s="594" t="s">
        <v>25</v>
      </c>
      <c r="V2" s="594" t="s">
        <v>26</v>
      </c>
      <c r="W2" s="594" t="s">
        <v>27</v>
      </c>
      <c r="X2" s="594" t="s">
        <v>28</v>
      </c>
      <c r="Y2" s="594" t="s">
        <v>29</v>
      </c>
      <c r="Z2" s="594" t="s">
        <v>30</v>
      </c>
      <c r="AA2" s="593" t="s">
        <v>840</v>
      </c>
      <c r="AC2" s="594" t="s">
        <v>9</v>
      </c>
      <c r="AD2" s="594" t="s">
        <v>10</v>
      </c>
      <c r="AE2" s="594" t="s">
        <v>11</v>
      </c>
      <c r="AF2" s="594" t="s">
        <v>12</v>
      </c>
      <c r="AG2" s="594" t="s">
        <v>13</v>
      </c>
      <c r="AH2" s="594" t="s">
        <v>14</v>
      </c>
      <c r="AI2" s="594" t="s">
        <v>15</v>
      </c>
      <c r="AJ2" s="594" t="s">
        <v>16</v>
      </c>
      <c r="AK2" s="594" t="s">
        <v>17</v>
      </c>
      <c r="AL2" s="594" t="s">
        <v>18</v>
      </c>
      <c r="AM2" s="594" t="s">
        <v>19</v>
      </c>
      <c r="AN2" s="594" t="s">
        <v>20</v>
      </c>
      <c r="AO2" s="594" t="s">
        <v>24</v>
      </c>
      <c r="AP2" s="594" t="s">
        <v>25</v>
      </c>
      <c r="AQ2" s="594" t="s">
        <v>26</v>
      </c>
      <c r="AR2" s="594" t="s">
        <v>27</v>
      </c>
      <c r="AS2" s="594" t="s">
        <v>28</v>
      </c>
      <c r="AT2" s="594" t="s">
        <v>29</v>
      </c>
      <c r="AU2" s="594" t="s">
        <v>30</v>
      </c>
      <c r="AV2" s="594" t="s">
        <v>31</v>
      </c>
      <c r="AX2" s="594" t="s">
        <v>9</v>
      </c>
      <c r="AY2" s="594" t="s">
        <v>842</v>
      </c>
      <c r="AZ2" s="594" t="s">
        <v>10</v>
      </c>
      <c r="BA2" s="594" t="s">
        <v>22</v>
      </c>
      <c r="BB2" s="594" t="s">
        <v>11</v>
      </c>
      <c r="BC2" s="594" t="s">
        <v>12</v>
      </c>
      <c r="BD2" s="593" t="s">
        <v>839</v>
      </c>
      <c r="BE2" s="594" t="s">
        <v>13</v>
      </c>
      <c r="BF2" s="594" t="s">
        <v>14</v>
      </c>
      <c r="BG2" s="594" t="s">
        <v>15</v>
      </c>
      <c r="BH2" s="594" t="s">
        <v>16</v>
      </c>
      <c r="BI2" s="594" t="s">
        <v>17</v>
      </c>
      <c r="BJ2" s="594" t="s">
        <v>18</v>
      </c>
      <c r="BK2" s="594" t="s">
        <v>19</v>
      </c>
      <c r="BL2" s="594" t="s">
        <v>20</v>
      </c>
      <c r="BM2" s="594" t="s">
        <v>24</v>
      </c>
      <c r="BN2" s="594" t="s">
        <v>25</v>
      </c>
      <c r="BO2" s="594" t="s">
        <v>841</v>
      </c>
      <c r="BP2" s="594" t="s">
        <v>27</v>
      </c>
      <c r="BQ2" s="594" t="s">
        <v>28</v>
      </c>
      <c r="BR2" s="687" t="s">
        <v>722</v>
      </c>
      <c r="BS2" s="594" t="s">
        <v>29</v>
      </c>
      <c r="BT2" s="594" t="s">
        <v>30</v>
      </c>
      <c r="BU2" s="594" t="s">
        <v>692</v>
      </c>
    </row>
    <row r="3" spans="1:73">
      <c r="A3" s="294">
        <v>1</v>
      </c>
      <c r="B3" s="294">
        <v>1</v>
      </c>
      <c r="C3" s="294">
        <v>2</v>
      </c>
      <c r="D3" s="294" t="s">
        <v>32</v>
      </c>
      <c r="E3" s="434">
        <f>'D01'!I64</f>
        <v>13174</v>
      </c>
      <c r="F3" s="434">
        <f>'D01'!J64</f>
        <v>7479</v>
      </c>
      <c r="G3" s="434">
        <f>'D01'!K64</f>
        <v>454</v>
      </c>
      <c r="H3" s="434">
        <f>'D01'!L64</f>
        <v>302</v>
      </c>
      <c r="I3" s="434">
        <f>'D01'!M64</f>
        <v>298</v>
      </c>
      <c r="J3" s="434">
        <f>'D01'!N64</f>
        <v>112</v>
      </c>
      <c r="K3" s="434">
        <f>'D01'!O64</f>
        <v>0</v>
      </c>
      <c r="L3" s="434">
        <f>'D01'!P64</f>
        <v>82</v>
      </c>
      <c r="M3" s="434">
        <f>'D01'!Q64</f>
        <v>43</v>
      </c>
      <c r="N3" s="434">
        <f>'D01'!R64</f>
        <v>732</v>
      </c>
      <c r="O3" s="434">
        <f>'D01'!S64</f>
        <v>0</v>
      </c>
      <c r="P3" s="434">
        <f>'D01'!T64</f>
        <v>0</v>
      </c>
      <c r="Q3" s="434">
        <f>'D01'!U64</f>
        <v>477</v>
      </c>
      <c r="R3" s="434">
        <f>'D01'!V64</f>
        <v>110</v>
      </c>
      <c r="S3" s="434">
        <f>'D01'!W64</f>
        <v>0</v>
      </c>
      <c r="T3" s="434">
        <f>'D01'!X64</f>
        <v>0</v>
      </c>
      <c r="U3" s="434">
        <f>'D01'!Y64</f>
        <v>0</v>
      </c>
      <c r="V3" s="434">
        <f>'D01'!Z64</f>
        <v>0</v>
      </c>
      <c r="W3" s="434">
        <f>'D01'!AA64</f>
        <v>0</v>
      </c>
      <c r="X3" s="434">
        <f>'D01'!AB64</f>
        <v>0</v>
      </c>
      <c r="Y3" s="434">
        <f>'D01'!AC64</f>
        <v>4</v>
      </c>
      <c r="Z3" s="434">
        <f>'D01'!AD64</f>
        <v>452</v>
      </c>
      <c r="AA3" s="434">
        <f>'D01'!AE64</f>
        <v>23719</v>
      </c>
      <c r="AB3" s="435"/>
      <c r="AC3" s="434">
        <f>'D01'!I67</f>
        <v>13413</v>
      </c>
      <c r="AD3" s="434">
        <f>'D01'!J67</f>
        <v>7534</v>
      </c>
      <c r="AE3" s="434">
        <f>'D01'!K67</f>
        <v>692</v>
      </c>
      <c r="AF3" s="434">
        <f>'D01'!L67</f>
        <v>357</v>
      </c>
      <c r="AG3" s="434">
        <f>'D01'!M67</f>
        <v>298</v>
      </c>
      <c r="AH3" s="434">
        <f>'D01'!N67</f>
        <v>112</v>
      </c>
      <c r="AI3" s="434">
        <f>'D01'!O67</f>
        <v>0</v>
      </c>
      <c r="AJ3" s="434">
        <f>'D01'!P67</f>
        <v>82</v>
      </c>
      <c r="AK3" s="434">
        <f>'D01'!Q67</f>
        <v>43</v>
      </c>
      <c r="AL3" s="434">
        <f>'D01'!R67</f>
        <v>732</v>
      </c>
      <c r="AM3" s="434">
        <f>'D01'!S67</f>
        <v>0</v>
      </c>
      <c r="AN3" s="434">
        <f>'D01'!T67</f>
        <v>0</v>
      </c>
      <c r="AO3" s="434">
        <f>'D01'!U67</f>
        <v>0</v>
      </c>
      <c r="AP3" s="434">
        <f>'D01'!V67</f>
        <v>0</v>
      </c>
      <c r="AQ3" s="434">
        <f>'D01'!W67</f>
        <v>0</v>
      </c>
      <c r="AR3" s="434">
        <f>'D01'!X67</f>
        <v>0</v>
      </c>
      <c r="AS3" s="434">
        <f>'D01'!Y67</f>
        <v>0</v>
      </c>
      <c r="AT3" s="434">
        <f>'D01'!Z67</f>
        <v>4</v>
      </c>
      <c r="AU3" s="434">
        <f>'D01'!AA67</f>
        <v>452</v>
      </c>
      <c r="AV3" s="434">
        <f>'D01'!AB67</f>
        <v>23719</v>
      </c>
      <c r="AW3" s="435"/>
      <c r="AX3" s="434"/>
      <c r="AY3" s="434">
        <f>AC3+AE3</f>
        <v>14105</v>
      </c>
      <c r="AZ3" s="434"/>
      <c r="BA3" s="434">
        <f>AD3+AF3</f>
        <v>7891</v>
      </c>
      <c r="BB3" s="434"/>
      <c r="BC3" s="434"/>
      <c r="BD3" s="434"/>
      <c r="BE3" s="434">
        <f>'D01'!M70</f>
        <v>298</v>
      </c>
      <c r="BF3" s="434">
        <f>'D01'!N70</f>
        <v>112</v>
      </c>
      <c r="BG3" s="434">
        <f>'D01'!O70</f>
        <v>0</v>
      </c>
      <c r="BH3" s="434">
        <f>'D01'!P70</f>
        <v>82</v>
      </c>
      <c r="BI3" s="434">
        <f>'D01'!Q70</f>
        <v>43</v>
      </c>
      <c r="BJ3" s="434">
        <f>'D01'!R70</f>
        <v>732</v>
      </c>
      <c r="BK3" s="434">
        <f>'D01'!S70</f>
        <v>0</v>
      </c>
      <c r="BL3" s="434">
        <f>'D01'!T70</f>
        <v>0</v>
      </c>
      <c r="BM3" s="434">
        <f>'D01'!U70</f>
        <v>0</v>
      </c>
      <c r="BN3" s="434">
        <f>'D01'!V70</f>
        <v>0</v>
      </c>
      <c r="BO3" s="434">
        <f>'D01'!W70</f>
        <v>0</v>
      </c>
      <c r="BP3" s="434">
        <f>'D01'!X70</f>
        <v>0</v>
      </c>
      <c r="BQ3" s="434">
        <f>'D01'!Y70</f>
        <v>0</v>
      </c>
      <c r="BR3" s="434"/>
      <c r="BS3" s="434">
        <f>'D01'!Z70</f>
        <v>4</v>
      </c>
      <c r="BT3" s="434">
        <f>'D01'!AA70</f>
        <v>452</v>
      </c>
      <c r="BU3" s="434">
        <f>SUM(AX3:BT3)</f>
        <v>23719</v>
      </c>
    </row>
    <row r="4" spans="1:73">
      <c r="A4" s="294">
        <v>2</v>
      </c>
      <c r="B4" s="294">
        <v>1</v>
      </c>
      <c r="C4" s="294">
        <v>24</v>
      </c>
      <c r="D4" s="294" t="s">
        <v>73</v>
      </c>
      <c r="E4" s="434">
        <f>'D01'!I91</f>
        <v>749</v>
      </c>
      <c r="F4" s="434">
        <f>'D01'!J91</f>
        <v>3259</v>
      </c>
      <c r="G4" s="434">
        <f>'D01'!K91</f>
        <v>60</v>
      </c>
      <c r="H4" s="434">
        <f>'D01'!L91</f>
        <v>183</v>
      </c>
      <c r="I4" s="434">
        <f>'D01'!M91</f>
        <v>40</v>
      </c>
      <c r="J4" s="434">
        <f>'D01'!N91</f>
        <v>2027</v>
      </c>
      <c r="K4" s="434">
        <f>'D01'!O91</f>
        <v>0</v>
      </c>
      <c r="L4" s="434">
        <f>'D01'!P91</f>
        <v>23</v>
      </c>
      <c r="M4" s="434">
        <f>'D01'!Q91</f>
        <v>36</v>
      </c>
      <c r="N4" s="434">
        <f>'D01'!R91</f>
        <v>80</v>
      </c>
      <c r="O4" s="434">
        <f>'D01'!S91</f>
        <v>0</v>
      </c>
      <c r="P4" s="434">
        <f>'D01'!T91</f>
        <v>38</v>
      </c>
      <c r="Q4" s="434">
        <f>'D01'!U91</f>
        <v>24</v>
      </c>
      <c r="R4" s="434">
        <f>'D01'!V91</f>
        <v>200</v>
      </c>
      <c r="S4" s="434">
        <f>'D01'!W91</f>
        <v>0</v>
      </c>
      <c r="T4" s="434">
        <f>'D01'!X91</f>
        <v>0</v>
      </c>
      <c r="U4" s="434">
        <f>'D01'!Y91</f>
        <v>0</v>
      </c>
      <c r="V4" s="434">
        <f>'D01'!Z91</f>
        <v>0</v>
      </c>
      <c r="W4" s="434">
        <f>'D01'!AA91</f>
        <v>0</v>
      </c>
      <c r="X4" s="434">
        <f>'D01'!AB91</f>
        <v>0</v>
      </c>
      <c r="Y4" s="434">
        <f>'D01'!AC91</f>
        <v>0</v>
      </c>
      <c r="Z4" s="434">
        <f>'D01'!AD91</f>
        <v>255</v>
      </c>
      <c r="AA4" s="434">
        <f>'D01'!AE91</f>
        <v>6974</v>
      </c>
      <c r="AB4" s="435"/>
      <c r="AC4" s="434">
        <f>'D01'!I94</f>
        <v>761</v>
      </c>
      <c r="AD4" s="434">
        <f>'D01'!J94</f>
        <v>3359</v>
      </c>
      <c r="AE4" s="434">
        <f>'D01'!K94</f>
        <v>72</v>
      </c>
      <c r="AF4" s="434">
        <f>'D01'!L94</f>
        <v>283</v>
      </c>
      <c r="AG4" s="434">
        <f>'D01'!M94</f>
        <v>40</v>
      </c>
      <c r="AH4" s="434">
        <f>'D01'!N94</f>
        <v>2027</v>
      </c>
      <c r="AI4" s="434">
        <f>'D01'!O94</f>
        <v>0</v>
      </c>
      <c r="AJ4" s="434">
        <f>'D01'!P94</f>
        <v>23</v>
      </c>
      <c r="AK4" s="434">
        <f>'D01'!Q94</f>
        <v>36</v>
      </c>
      <c r="AL4" s="434">
        <f>'D01'!R94</f>
        <v>80</v>
      </c>
      <c r="AM4" s="434">
        <f>'D01'!S94</f>
        <v>0</v>
      </c>
      <c r="AN4" s="434">
        <f>'D01'!T94</f>
        <v>38</v>
      </c>
      <c r="AO4" s="434">
        <f>'D01'!U94</f>
        <v>0</v>
      </c>
      <c r="AP4" s="434">
        <f>'D01'!V94</f>
        <v>0</v>
      </c>
      <c r="AQ4" s="434">
        <f>'D01'!W94</f>
        <v>0</v>
      </c>
      <c r="AR4" s="434">
        <f>'D01'!X94</f>
        <v>0</v>
      </c>
      <c r="AS4" s="434">
        <f>'D01'!Y94</f>
        <v>0</v>
      </c>
      <c r="AT4" s="434">
        <f>'D01'!Z94</f>
        <v>0</v>
      </c>
      <c r="AU4" s="434">
        <f>'D01'!AA94</f>
        <v>255</v>
      </c>
      <c r="AV4" s="434">
        <f>'D01'!AB94</f>
        <v>6974</v>
      </c>
      <c r="AW4" s="435"/>
      <c r="AX4" s="434"/>
      <c r="AY4" s="434">
        <f>AC4+AE4</f>
        <v>833</v>
      </c>
      <c r="AZ4" s="434"/>
      <c r="BA4" s="434">
        <f>AD4+AF4</f>
        <v>3642</v>
      </c>
      <c r="BB4" s="434"/>
      <c r="BC4" s="434"/>
      <c r="BD4" s="434"/>
      <c r="BE4" s="434">
        <f>'D01'!M97</f>
        <v>40</v>
      </c>
      <c r="BF4" s="434">
        <f>'D01'!N97</f>
        <v>2027</v>
      </c>
      <c r="BG4" s="434">
        <f>'D01'!O97</f>
        <v>0</v>
      </c>
      <c r="BH4" s="434">
        <f>'D01'!P97</f>
        <v>23</v>
      </c>
      <c r="BI4" s="434">
        <f>'D01'!Q97</f>
        <v>36</v>
      </c>
      <c r="BJ4" s="434">
        <f>'D01'!R97</f>
        <v>80</v>
      </c>
      <c r="BK4" s="434">
        <f>'D01'!S97</f>
        <v>0</v>
      </c>
      <c r="BL4" s="434">
        <f>'D01'!T97</f>
        <v>38</v>
      </c>
      <c r="BM4" s="434">
        <f>'D01'!U97</f>
        <v>0</v>
      </c>
      <c r="BN4" s="434">
        <f>'D01'!V97</f>
        <v>0</v>
      </c>
      <c r="BO4" s="434">
        <f>'D01'!W97</f>
        <v>0</v>
      </c>
      <c r="BP4" s="434">
        <f>'D01'!X97</f>
        <v>0</v>
      </c>
      <c r="BQ4" s="434">
        <f>'D01'!Y97</f>
        <v>0</v>
      </c>
      <c r="BR4" s="434"/>
      <c r="BS4" s="434">
        <f>'D01'!Z97</f>
        <v>0</v>
      </c>
      <c r="BT4" s="434">
        <f>'D01'!AA97</f>
        <v>255</v>
      </c>
      <c r="BU4" s="434">
        <f t="shared" ref="BU4:BU67" si="0">SUM(AX4:BT4)</f>
        <v>6974</v>
      </c>
    </row>
    <row r="5" spans="1:73">
      <c r="A5" s="294">
        <v>3</v>
      </c>
      <c r="B5" s="294">
        <v>1</v>
      </c>
      <c r="C5" s="294">
        <v>167</v>
      </c>
      <c r="D5" s="294" t="s">
        <v>74</v>
      </c>
      <c r="E5" s="434">
        <f>'D01'!I107</f>
        <v>81</v>
      </c>
      <c r="F5" s="434">
        <f>'D01'!J107</f>
        <v>1364</v>
      </c>
      <c r="G5" s="434">
        <f>'D01'!K107</f>
        <v>1137</v>
      </c>
      <c r="H5" s="434">
        <f>'D01'!L107</f>
        <v>4</v>
      </c>
      <c r="I5" s="434">
        <f>'D01'!M107</f>
        <v>2</v>
      </c>
      <c r="J5" s="434">
        <f>'D01'!N107</f>
        <v>0</v>
      </c>
      <c r="K5" s="434">
        <f>'D01'!O107</f>
        <v>0</v>
      </c>
      <c r="L5" s="434">
        <f>'D01'!P107</f>
        <v>0</v>
      </c>
      <c r="M5" s="434">
        <f>'D01'!Q107</f>
        <v>0</v>
      </c>
      <c r="N5" s="434">
        <f>'D01'!R107</f>
        <v>4</v>
      </c>
      <c r="O5" s="434">
        <f>'D01'!S107</f>
        <v>0</v>
      </c>
      <c r="P5" s="434">
        <f>'D01'!T107</f>
        <v>0</v>
      </c>
      <c r="Q5" s="434">
        <f>'D01'!U107</f>
        <v>21</v>
      </c>
      <c r="R5" s="434">
        <f>'D01'!V107</f>
        <v>13</v>
      </c>
      <c r="S5" s="434">
        <f>'D01'!W107</f>
        <v>0</v>
      </c>
      <c r="T5" s="434">
        <f>'D01'!X107</f>
        <v>0</v>
      </c>
      <c r="U5" s="434">
        <f>'D01'!Y107</f>
        <v>0</v>
      </c>
      <c r="V5" s="434">
        <f>'D01'!Z107</f>
        <v>0</v>
      </c>
      <c r="W5" s="434">
        <f>'D01'!AA107</f>
        <v>0</v>
      </c>
      <c r="X5" s="434">
        <f>'D01'!AB107</f>
        <v>0</v>
      </c>
      <c r="Y5" s="434">
        <f>'D01'!AC107</f>
        <v>0</v>
      </c>
      <c r="Z5" s="434">
        <f>'D01'!AD107</f>
        <v>19</v>
      </c>
      <c r="AA5" s="434">
        <f>'D01'!AE107</f>
        <v>2645</v>
      </c>
      <c r="AB5" s="435"/>
      <c r="AC5" s="434">
        <f>'D01'!I110</f>
        <v>91</v>
      </c>
      <c r="AD5" s="434">
        <f>'D01'!J110</f>
        <v>1371</v>
      </c>
      <c r="AE5" s="434">
        <f>'D01'!K110</f>
        <v>1148</v>
      </c>
      <c r="AF5" s="434">
        <f>'D01'!L110</f>
        <v>10</v>
      </c>
      <c r="AG5" s="434">
        <f>'D01'!M110</f>
        <v>2</v>
      </c>
      <c r="AH5" s="434">
        <f>'D01'!N110</f>
        <v>0</v>
      </c>
      <c r="AI5" s="434">
        <f>'D01'!O110</f>
        <v>0</v>
      </c>
      <c r="AJ5" s="434">
        <f>'D01'!P110</f>
        <v>0</v>
      </c>
      <c r="AK5" s="434">
        <f>'D01'!Q110</f>
        <v>0</v>
      </c>
      <c r="AL5" s="434">
        <f>'D01'!R110</f>
        <v>4</v>
      </c>
      <c r="AM5" s="434">
        <f>'D01'!S110</f>
        <v>0</v>
      </c>
      <c r="AN5" s="434">
        <f>'D01'!T110</f>
        <v>0</v>
      </c>
      <c r="AO5" s="434">
        <f>'D01'!U110</f>
        <v>0</v>
      </c>
      <c r="AP5" s="434">
        <f>'D01'!V110</f>
        <v>0</v>
      </c>
      <c r="AQ5" s="434">
        <f>'D01'!W110</f>
        <v>0</v>
      </c>
      <c r="AR5" s="434">
        <f>'D01'!X110</f>
        <v>0</v>
      </c>
      <c r="AS5" s="434">
        <f>'D01'!Y110</f>
        <v>0</v>
      </c>
      <c r="AT5" s="434">
        <f>'D01'!Z110</f>
        <v>0</v>
      </c>
      <c r="AU5" s="434">
        <f>'D01'!AA110</f>
        <v>19</v>
      </c>
      <c r="AV5" s="434">
        <f>'D01'!AB110</f>
        <v>2645</v>
      </c>
      <c r="AW5" s="435"/>
      <c r="AX5" s="434"/>
      <c r="AY5" s="434">
        <f t="shared" ref="AY5:AY17" si="1">AC5+AE5</f>
        <v>1239</v>
      </c>
      <c r="AZ5" s="434"/>
      <c r="BA5" s="434">
        <f t="shared" ref="BA5:BA18" si="2">AD5+AF5</f>
        <v>1381</v>
      </c>
      <c r="BB5" s="434"/>
      <c r="BC5" s="434"/>
      <c r="BD5" s="434"/>
      <c r="BE5" s="434">
        <f>'D01'!M113</f>
        <v>2</v>
      </c>
      <c r="BF5" s="434">
        <f>'D01'!N113</f>
        <v>0</v>
      </c>
      <c r="BG5" s="434">
        <f>'D01'!O113</f>
        <v>0</v>
      </c>
      <c r="BH5" s="434">
        <f>'D01'!P113</f>
        <v>0</v>
      </c>
      <c r="BI5" s="434">
        <f>'D01'!Q113</f>
        <v>0</v>
      </c>
      <c r="BJ5" s="434">
        <f>'D01'!R113</f>
        <v>4</v>
      </c>
      <c r="BK5" s="434">
        <f>'D01'!S113</f>
        <v>0</v>
      </c>
      <c r="BL5" s="434">
        <f>'D01'!T113</f>
        <v>0</v>
      </c>
      <c r="BM5" s="434">
        <f>'D01'!U113</f>
        <v>0</v>
      </c>
      <c r="BN5" s="434">
        <f>'D01'!V113</f>
        <v>0</v>
      </c>
      <c r="BO5" s="434">
        <f>'D01'!W113</f>
        <v>0</v>
      </c>
      <c r="BP5" s="434">
        <f>'D01'!X113</f>
        <v>0</v>
      </c>
      <c r="BQ5" s="434">
        <f>'D01'!Y113</f>
        <v>0</v>
      </c>
      <c r="BR5" s="434"/>
      <c r="BS5" s="434">
        <f>'D01'!Z113</f>
        <v>0</v>
      </c>
      <c r="BT5" s="434">
        <f>'D01'!AA113</f>
        <v>19</v>
      </c>
      <c r="BU5" s="434">
        <f t="shared" si="0"/>
        <v>2645</v>
      </c>
    </row>
    <row r="6" spans="1:73">
      <c r="A6" s="294">
        <v>4</v>
      </c>
      <c r="B6" s="294">
        <v>1</v>
      </c>
      <c r="C6" s="294">
        <v>170</v>
      </c>
      <c r="D6" s="294" t="s">
        <v>75</v>
      </c>
      <c r="E6" s="434">
        <f>'D01'!I142</f>
        <v>15</v>
      </c>
      <c r="F6" s="434">
        <f>'D01'!J142</f>
        <v>1324</v>
      </c>
      <c r="G6" s="434">
        <f>'D01'!K142</f>
        <v>79</v>
      </c>
      <c r="H6" s="434">
        <f>'D01'!L142</f>
        <v>25</v>
      </c>
      <c r="I6" s="434">
        <f>'D01'!M142</f>
        <v>2495</v>
      </c>
      <c r="J6" s="434">
        <f>'D01'!N142</f>
        <v>2312</v>
      </c>
      <c r="K6" s="434">
        <f>'D01'!O142</f>
        <v>0</v>
      </c>
      <c r="L6" s="434">
        <f>'D01'!P142</f>
        <v>0</v>
      </c>
      <c r="M6" s="434">
        <f>'D01'!Q142</f>
        <v>66</v>
      </c>
      <c r="N6" s="434">
        <f>'D01'!R142</f>
        <v>41</v>
      </c>
      <c r="O6" s="434">
        <f>'D01'!S142</f>
        <v>0</v>
      </c>
      <c r="P6" s="434">
        <f>'D01'!T142</f>
        <v>2048</v>
      </c>
      <c r="Q6" s="434">
        <f>'D01'!U142</f>
        <v>2</v>
      </c>
      <c r="R6" s="434">
        <f>'D01'!V142</f>
        <v>11</v>
      </c>
      <c r="S6" s="434">
        <f>'D01'!W142</f>
        <v>0</v>
      </c>
      <c r="T6" s="434">
        <f>'D01'!X142</f>
        <v>244</v>
      </c>
      <c r="U6" s="434">
        <f>'D01'!Y142</f>
        <v>0</v>
      </c>
      <c r="V6" s="434">
        <f>'D01'!Z142</f>
        <v>0</v>
      </c>
      <c r="W6" s="434">
        <f>'D01'!AA142</f>
        <v>0</v>
      </c>
      <c r="X6" s="434">
        <f>'D01'!AB142</f>
        <v>0</v>
      </c>
      <c r="Y6" s="434">
        <f>'D01'!AC142</f>
        <v>0</v>
      </c>
      <c r="Z6" s="434">
        <f>'D01'!AD142</f>
        <v>271</v>
      </c>
      <c r="AA6" s="434">
        <f>'D01'!AE142</f>
        <v>8933</v>
      </c>
      <c r="AB6" s="435"/>
      <c r="AC6" s="434">
        <f>'D01'!I145</f>
        <v>16</v>
      </c>
      <c r="AD6" s="434">
        <f>'D01'!J145</f>
        <v>1330</v>
      </c>
      <c r="AE6" s="434">
        <f>'D01'!K145</f>
        <v>80</v>
      </c>
      <c r="AF6" s="434">
        <f>'D01'!L145</f>
        <v>30</v>
      </c>
      <c r="AG6" s="434">
        <f>'D01'!M145</f>
        <v>2495</v>
      </c>
      <c r="AH6" s="434">
        <f>'D01'!N145</f>
        <v>2312</v>
      </c>
      <c r="AI6" s="434">
        <f>'D01'!O145</f>
        <v>0</v>
      </c>
      <c r="AJ6" s="434">
        <f>'D01'!P145</f>
        <v>0</v>
      </c>
      <c r="AK6" s="434">
        <f>'D01'!Q145</f>
        <v>66</v>
      </c>
      <c r="AL6" s="434">
        <f>'D01'!R145</f>
        <v>41</v>
      </c>
      <c r="AM6" s="434">
        <f>'D01'!S145</f>
        <v>0</v>
      </c>
      <c r="AN6" s="434">
        <f>'D01'!T145</f>
        <v>2048</v>
      </c>
      <c r="AO6" s="434">
        <f>'D01'!U145</f>
        <v>244</v>
      </c>
      <c r="AP6" s="434">
        <f>'D01'!V145</f>
        <v>0</v>
      </c>
      <c r="AQ6" s="434">
        <f>'D01'!W145</f>
        <v>0</v>
      </c>
      <c r="AR6" s="434">
        <f>'D01'!X145</f>
        <v>0</v>
      </c>
      <c r="AS6" s="434">
        <f>'D01'!Y145</f>
        <v>0</v>
      </c>
      <c r="AT6" s="434">
        <f>'D01'!Z145</f>
        <v>0</v>
      </c>
      <c r="AU6" s="434">
        <f>'D01'!AA145</f>
        <v>271</v>
      </c>
      <c r="AV6" s="434">
        <f>'D01'!AB145</f>
        <v>8933</v>
      </c>
      <c r="AW6" s="435"/>
      <c r="AX6" s="434"/>
      <c r="AY6" s="434">
        <f t="shared" si="1"/>
        <v>96</v>
      </c>
      <c r="AZ6" s="434"/>
      <c r="BA6" s="434">
        <f t="shared" si="2"/>
        <v>1360</v>
      </c>
      <c r="BB6" s="434"/>
      <c r="BC6" s="434"/>
      <c r="BD6" s="434"/>
      <c r="BE6" s="434">
        <f>'D01'!M148</f>
        <v>2495</v>
      </c>
      <c r="BF6" s="434">
        <f>'D01'!N148</f>
        <v>2312</v>
      </c>
      <c r="BG6" s="434">
        <f>'D01'!O148</f>
        <v>0</v>
      </c>
      <c r="BH6" s="434">
        <f>'D01'!P148</f>
        <v>0</v>
      </c>
      <c r="BI6" s="434">
        <f>'D01'!Q148</f>
        <v>66</v>
      </c>
      <c r="BJ6" s="434">
        <f>'D01'!R148</f>
        <v>41</v>
      </c>
      <c r="BK6" s="434">
        <f>'D01'!S148</f>
        <v>0</v>
      </c>
      <c r="BL6" s="434">
        <f>'D01'!T148</f>
        <v>2048</v>
      </c>
      <c r="BM6" s="434">
        <f>'D01'!U148</f>
        <v>244</v>
      </c>
      <c r="BN6" s="434">
        <f>'D01'!V148</f>
        <v>0</v>
      </c>
      <c r="BO6" s="434">
        <f>'D01'!W148</f>
        <v>0</v>
      </c>
      <c r="BP6" s="434">
        <f>'D01'!X148</f>
        <v>0</v>
      </c>
      <c r="BQ6" s="434">
        <f>'D01'!Y148</f>
        <v>0</v>
      </c>
      <c r="BR6" s="434"/>
      <c r="BS6" s="434">
        <f>'D01'!Z148</f>
        <v>0</v>
      </c>
      <c r="BT6" s="434">
        <f>'D01'!AA148</f>
        <v>271</v>
      </c>
      <c r="BU6" s="434">
        <f t="shared" si="0"/>
        <v>8933</v>
      </c>
    </row>
    <row r="7" spans="1:73">
      <c r="A7" s="294">
        <v>5</v>
      </c>
      <c r="B7" s="294">
        <v>1</v>
      </c>
      <c r="C7" s="294">
        <v>276</v>
      </c>
      <c r="D7" s="294" t="s">
        <v>807</v>
      </c>
      <c r="E7" s="434">
        <f>'D01'!I204</f>
        <v>4508</v>
      </c>
      <c r="F7" s="434">
        <f>'D01'!J204</f>
        <v>11908</v>
      </c>
      <c r="G7" s="434">
        <f>'D01'!K204</f>
        <v>2491</v>
      </c>
      <c r="H7" s="434">
        <f>'D01'!L204</f>
        <v>55</v>
      </c>
      <c r="I7" s="434">
        <f>'D01'!M204</f>
        <v>417</v>
      </c>
      <c r="J7" s="434">
        <f>'D01'!N204</f>
        <v>49</v>
      </c>
      <c r="K7" s="434">
        <f>'D01'!O204</f>
        <v>282</v>
      </c>
      <c r="L7" s="434">
        <f>'D01'!P204</f>
        <v>44</v>
      </c>
      <c r="M7" s="434">
        <f>'D01'!Q204</f>
        <v>0</v>
      </c>
      <c r="N7" s="434">
        <f>'D01'!R204</f>
        <v>545</v>
      </c>
      <c r="O7" s="434">
        <f>'D01'!S204</f>
        <v>0</v>
      </c>
      <c r="P7" s="434">
        <f>'D01'!T204</f>
        <v>0</v>
      </c>
      <c r="Q7" s="434">
        <f>'D01'!U204</f>
        <v>299</v>
      </c>
      <c r="R7" s="434">
        <f>'D01'!V204</f>
        <v>80</v>
      </c>
      <c r="S7" s="434">
        <f>'D01'!W204</f>
        <v>0</v>
      </c>
      <c r="T7" s="434">
        <f>'D01'!X204</f>
        <v>0</v>
      </c>
      <c r="U7" s="434">
        <f>'D01'!Y204</f>
        <v>0</v>
      </c>
      <c r="V7" s="434">
        <f>'D01'!Z204</f>
        <v>0</v>
      </c>
      <c r="W7" s="434">
        <f>'D01'!AA204</f>
        <v>0</v>
      </c>
      <c r="X7" s="434">
        <f>'D01'!AB204</f>
        <v>0</v>
      </c>
      <c r="Y7" s="434">
        <f>'D01'!AC204</f>
        <v>0</v>
      </c>
      <c r="Z7" s="434">
        <f>'D01'!AD204</f>
        <v>310</v>
      </c>
      <c r="AA7" s="434">
        <f>'D01'!AE204</f>
        <v>20988</v>
      </c>
      <c r="AB7" s="435"/>
      <c r="AC7" s="434">
        <f>'D01'!I207</f>
        <v>4658</v>
      </c>
      <c r="AD7" s="434">
        <f>'D01'!J207</f>
        <v>11948</v>
      </c>
      <c r="AE7" s="434">
        <f>'D01'!K207</f>
        <v>2640</v>
      </c>
      <c r="AF7" s="434">
        <f>'D01'!L207</f>
        <v>95</v>
      </c>
      <c r="AG7" s="434">
        <f>'D01'!M207</f>
        <v>417</v>
      </c>
      <c r="AH7" s="434">
        <f>'D01'!N207</f>
        <v>49</v>
      </c>
      <c r="AI7" s="434">
        <f>'D01'!O207</f>
        <v>282</v>
      </c>
      <c r="AJ7" s="434">
        <f>'D01'!P207</f>
        <v>44</v>
      </c>
      <c r="AK7" s="434">
        <f>'D01'!Q207</f>
        <v>0</v>
      </c>
      <c r="AL7" s="434">
        <f>'D01'!R207</f>
        <v>545</v>
      </c>
      <c r="AM7" s="434">
        <f>'D01'!S207</f>
        <v>0</v>
      </c>
      <c r="AN7" s="434">
        <f>'D01'!T207</f>
        <v>0</v>
      </c>
      <c r="AO7" s="434">
        <f>'D01'!U207</f>
        <v>0</v>
      </c>
      <c r="AP7" s="434">
        <f>'D01'!V207</f>
        <v>0</v>
      </c>
      <c r="AQ7" s="434">
        <f>'D01'!W207</f>
        <v>0</v>
      </c>
      <c r="AR7" s="434">
        <f>'D01'!X207</f>
        <v>0</v>
      </c>
      <c r="AS7" s="434">
        <f>'D01'!Y207</f>
        <v>0</v>
      </c>
      <c r="AT7" s="434">
        <f>'D01'!Z207</f>
        <v>0</v>
      </c>
      <c r="AU7" s="434">
        <f>'D01'!AA207</f>
        <v>310</v>
      </c>
      <c r="AV7" s="434">
        <f>'D01'!AB207</f>
        <v>20988</v>
      </c>
      <c r="AW7" s="435"/>
      <c r="AX7" s="434"/>
      <c r="AY7" s="434">
        <f t="shared" si="1"/>
        <v>7298</v>
      </c>
      <c r="AZ7" s="434"/>
      <c r="BA7" s="434">
        <f t="shared" si="2"/>
        <v>12043</v>
      </c>
      <c r="BB7" s="434"/>
      <c r="BC7" s="434"/>
      <c r="BD7" s="434"/>
      <c r="BE7" s="434">
        <f>'D01'!M210</f>
        <v>417</v>
      </c>
      <c r="BF7" s="434">
        <f>'D01'!N210</f>
        <v>49</v>
      </c>
      <c r="BG7" s="434">
        <f>'D01'!O210</f>
        <v>282</v>
      </c>
      <c r="BH7" s="434">
        <f>'D01'!P210</f>
        <v>44</v>
      </c>
      <c r="BI7" s="434">
        <f>'D01'!Q210</f>
        <v>0</v>
      </c>
      <c r="BJ7" s="434">
        <f>'D01'!R210</f>
        <v>545</v>
      </c>
      <c r="BK7" s="434">
        <f>'D01'!S210</f>
        <v>0</v>
      </c>
      <c r="BL7" s="434">
        <f>'D01'!T210</f>
        <v>0</v>
      </c>
      <c r="BM7" s="434">
        <f>'D01'!U210</f>
        <v>0</v>
      </c>
      <c r="BN7" s="434">
        <f>'D01'!V210</f>
        <v>0</v>
      </c>
      <c r="BO7" s="434">
        <f>'D01'!W210</f>
        <v>0</v>
      </c>
      <c r="BP7" s="434">
        <f>'D01'!X210</f>
        <v>0</v>
      </c>
      <c r="BQ7" s="434">
        <f>'D01'!Y210</f>
        <v>0</v>
      </c>
      <c r="BR7" s="434"/>
      <c r="BS7" s="434">
        <f>'D01'!Z210</f>
        <v>0</v>
      </c>
      <c r="BT7" s="434">
        <f>'D01'!AA210</f>
        <v>310</v>
      </c>
      <c r="BU7" s="434">
        <f t="shared" si="0"/>
        <v>20988</v>
      </c>
    </row>
    <row r="8" spans="1:73">
      <c r="A8" s="294">
        <v>6</v>
      </c>
      <c r="B8" s="294">
        <v>1</v>
      </c>
      <c r="C8" s="294">
        <v>307</v>
      </c>
      <c r="D8" s="294" t="s">
        <v>129</v>
      </c>
      <c r="E8" s="434">
        <f>'D01'!I228</f>
        <v>212</v>
      </c>
      <c r="F8" s="434">
        <f>'D01'!J228</f>
        <v>1795</v>
      </c>
      <c r="G8" s="434">
        <f>'D01'!K228</f>
        <v>55</v>
      </c>
      <c r="H8" s="434">
        <f>'D01'!L228</f>
        <v>15</v>
      </c>
      <c r="I8" s="434">
        <f>'D01'!M228</f>
        <v>68</v>
      </c>
      <c r="J8" s="434">
        <f>'D01'!N228</f>
        <v>1470</v>
      </c>
      <c r="K8" s="434">
        <f>'D01'!O228</f>
        <v>0</v>
      </c>
      <c r="L8" s="434">
        <f>'D01'!P228</f>
        <v>60</v>
      </c>
      <c r="M8" s="434">
        <f>'D01'!Q228</f>
        <v>0</v>
      </c>
      <c r="N8" s="434">
        <f>'D01'!R228</f>
        <v>2229</v>
      </c>
      <c r="O8" s="434">
        <f>'D01'!S228</f>
        <v>0</v>
      </c>
      <c r="P8" s="434">
        <f>'D01'!T228</f>
        <v>0</v>
      </c>
      <c r="Q8" s="434">
        <f>'D01'!U228</f>
        <v>5</v>
      </c>
      <c r="R8" s="434">
        <f>'D01'!V228</f>
        <v>6</v>
      </c>
      <c r="S8" s="434">
        <f>'D01'!W228</f>
        <v>0</v>
      </c>
      <c r="T8" s="434">
        <f>'D01'!X228</f>
        <v>0</v>
      </c>
      <c r="U8" s="434">
        <f>'D01'!Y228</f>
        <v>0</v>
      </c>
      <c r="V8" s="434">
        <f>'D01'!Z228</f>
        <v>0</v>
      </c>
      <c r="W8" s="434">
        <f>'D01'!AA228</f>
        <v>0</v>
      </c>
      <c r="X8" s="434">
        <f>'D01'!AB228</f>
        <v>0</v>
      </c>
      <c r="Y8" s="434">
        <f>'D01'!AC228</f>
        <v>0</v>
      </c>
      <c r="Z8" s="434">
        <f>'D01'!AD228</f>
        <v>201</v>
      </c>
      <c r="AA8" s="434">
        <f>'D01'!AE228</f>
        <v>6116</v>
      </c>
      <c r="AB8" s="435"/>
      <c r="AC8" s="434">
        <f>'D01'!I231</f>
        <v>215</v>
      </c>
      <c r="AD8" s="434">
        <f>'D01'!J231</f>
        <v>1798</v>
      </c>
      <c r="AE8" s="434">
        <f>'D01'!K231</f>
        <v>57</v>
      </c>
      <c r="AF8" s="434">
        <f>'D01'!L231</f>
        <v>18</v>
      </c>
      <c r="AG8" s="434">
        <f>'D01'!M231</f>
        <v>68</v>
      </c>
      <c r="AH8" s="434">
        <f>'D01'!N231</f>
        <v>1470</v>
      </c>
      <c r="AI8" s="434">
        <f>'D01'!O231</f>
        <v>0</v>
      </c>
      <c r="AJ8" s="434">
        <f>'D01'!P231</f>
        <v>60</v>
      </c>
      <c r="AK8" s="434">
        <f>'D01'!Q231</f>
        <v>0</v>
      </c>
      <c r="AL8" s="434">
        <f>'D01'!R231</f>
        <v>2229</v>
      </c>
      <c r="AM8" s="434">
        <f>'D01'!S231</f>
        <v>0</v>
      </c>
      <c r="AN8" s="434">
        <f>'D01'!T231</f>
        <v>0</v>
      </c>
      <c r="AO8" s="434">
        <f>'D01'!U231</f>
        <v>0</v>
      </c>
      <c r="AP8" s="434">
        <f>'D01'!V231</f>
        <v>0</v>
      </c>
      <c r="AQ8" s="434">
        <f>'D01'!W231</f>
        <v>0</v>
      </c>
      <c r="AR8" s="434">
        <f>'D01'!X231</f>
        <v>0</v>
      </c>
      <c r="AS8" s="434">
        <f>'D01'!Y231</f>
        <v>0</v>
      </c>
      <c r="AT8" s="434">
        <f>'D01'!Z231</f>
        <v>0</v>
      </c>
      <c r="AU8" s="434">
        <f>'D01'!AA231</f>
        <v>201</v>
      </c>
      <c r="AV8" s="434">
        <f>'D01'!AB231</f>
        <v>6116</v>
      </c>
      <c r="AW8" s="435"/>
      <c r="AX8" s="434"/>
      <c r="AY8" s="434">
        <f t="shared" si="1"/>
        <v>272</v>
      </c>
      <c r="AZ8" s="434"/>
      <c r="BA8" s="434">
        <f t="shared" si="2"/>
        <v>1816</v>
      </c>
      <c r="BB8" s="434"/>
      <c r="BC8" s="434"/>
      <c r="BD8" s="434"/>
      <c r="BE8" s="434">
        <f>'D01'!M234</f>
        <v>68</v>
      </c>
      <c r="BF8" s="434">
        <f>'D01'!N234</f>
        <v>1470</v>
      </c>
      <c r="BG8" s="434">
        <f>'D01'!O234</f>
        <v>0</v>
      </c>
      <c r="BH8" s="434">
        <f>'D01'!P234</f>
        <v>60</v>
      </c>
      <c r="BI8" s="434">
        <f>'D01'!Q234</f>
        <v>0</v>
      </c>
      <c r="BJ8" s="434">
        <f>'D01'!R234</f>
        <v>2229</v>
      </c>
      <c r="BK8" s="434">
        <f>'D01'!S234</f>
        <v>0</v>
      </c>
      <c r="BL8" s="434">
        <f>'D01'!T234</f>
        <v>0</v>
      </c>
      <c r="BM8" s="434">
        <f>'D01'!U234</f>
        <v>0</v>
      </c>
      <c r="BN8" s="434">
        <f>'D01'!V234</f>
        <v>0</v>
      </c>
      <c r="BO8" s="434">
        <f>'D01'!W234</f>
        <v>0</v>
      </c>
      <c r="BP8" s="434">
        <f>'D01'!X234</f>
        <v>0</v>
      </c>
      <c r="BQ8" s="434">
        <f>'D01'!Y234</f>
        <v>0</v>
      </c>
      <c r="BR8" s="434"/>
      <c r="BS8" s="434">
        <f>'D01'!Z234</f>
        <v>0</v>
      </c>
      <c r="BT8" s="434">
        <f>'D01'!AA234</f>
        <v>201</v>
      </c>
      <c r="BU8" s="434">
        <f t="shared" si="0"/>
        <v>6116</v>
      </c>
    </row>
    <row r="9" spans="1:73">
      <c r="A9" s="294">
        <v>7</v>
      </c>
      <c r="B9" s="294">
        <v>2</v>
      </c>
      <c r="C9" s="294">
        <v>182</v>
      </c>
      <c r="D9" s="294" t="s">
        <v>801</v>
      </c>
      <c r="E9" s="434">
        <f>'D02'!I197</f>
        <v>5689</v>
      </c>
      <c r="F9" s="434">
        <f>'D02'!J197</f>
        <v>11817</v>
      </c>
      <c r="G9" s="434">
        <f>'D02'!K197</f>
        <v>6032</v>
      </c>
      <c r="H9" s="434">
        <f>'D02'!L197</f>
        <v>801</v>
      </c>
      <c r="I9" s="434">
        <f>'D02'!M197</f>
        <v>16112</v>
      </c>
      <c r="J9" s="434">
        <f>'D02'!N197</f>
        <v>2776</v>
      </c>
      <c r="K9" s="434">
        <f>'D02'!O197</f>
        <v>325</v>
      </c>
      <c r="L9" s="434">
        <f>'D02'!P197</f>
        <v>1319</v>
      </c>
      <c r="M9" s="434">
        <f>'D02'!Q197</f>
        <v>319</v>
      </c>
      <c r="N9" s="434">
        <f>'D02'!R197</f>
        <v>10570</v>
      </c>
      <c r="O9" s="434">
        <f>'D02'!S197</f>
        <v>0</v>
      </c>
      <c r="P9" s="434">
        <f>'D02'!T197</f>
        <v>301</v>
      </c>
      <c r="Q9" s="434">
        <f>'D02'!U197</f>
        <v>937</v>
      </c>
      <c r="R9" s="434">
        <f>'D02'!V197</f>
        <v>278</v>
      </c>
      <c r="S9" s="434">
        <f>'D02'!W197</f>
        <v>0</v>
      </c>
      <c r="T9" s="434">
        <f>'D02'!X197</f>
        <v>4519</v>
      </c>
      <c r="U9" s="434">
        <f>'D02'!Y197</f>
        <v>342</v>
      </c>
      <c r="V9" s="434">
        <f>'D02'!Z197</f>
        <v>0</v>
      </c>
      <c r="W9" s="434">
        <f>'D02'!AA197</f>
        <v>0</v>
      </c>
      <c r="X9" s="434">
        <f>'D02'!AB197</f>
        <v>0</v>
      </c>
      <c r="Y9" s="434">
        <f>'D02'!AC197</f>
        <v>28</v>
      </c>
      <c r="Z9" s="434">
        <f>'D02'!AD197</f>
        <v>1658</v>
      </c>
      <c r="AA9" s="434">
        <f>'D02'!AE197</f>
        <v>63823</v>
      </c>
      <c r="AB9" s="435"/>
      <c r="AC9" s="434">
        <f>'D02'!I200</f>
        <v>6157</v>
      </c>
      <c r="AD9" s="434">
        <f>'D02'!J200</f>
        <v>11956</v>
      </c>
      <c r="AE9" s="434">
        <f>'D02'!K200</f>
        <v>6501</v>
      </c>
      <c r="AF9" s="434">
        <f>'D02'!L200</f>
        <v>940</v>
      </c>
      <c r="AG9" s="434">
        <f>'D02'!M200</f>
        <v>16112</v>
      </c>
      <c r="AH9" s="434">
        <f>'D02'!N200</f>
        <v>2776</v>
      </c>
      <c r="AI9" s="434">
        <f>'D02'!O200</f>
        <v>325</v>
      </c>
      <c r="AJ9" s="434">
        <f>'D02'!P200</f>
        <v>1319</v>
      </c>
      <c r="AK9" s="434">
        <f>'D02'!Q200</f>
        <v>319</v>
      </c>
      <c r="AL9" s="434">
        <f>'D02'!R200</f>
        <v>10570</v>
      </c>
      <c r="AM9" s="434">
        <f>'D02'!S200</f>
        <v>0</v>
      </c>
      <c r="AN9" s="434">
        <f>'D02'!T200</f>
        <v>301</v>
      </c>
      <c r="AO9" s="434">
        <f>'D02'!U200</f>
        <v>4519</v>
      </c>
      <c r="AP9" s="434">
        <f>'D02'!V200</f>
        <v>342</v>
      </c>
      <c r="AQ9" s="434">
        <f>'D02'!W200</f>
        <v>0</v>
      </c>
      <c r="AR9" s="434">
        <f>'D02'!X200</f>
        <v>0</v>
      </c>
      <c r="AS9" s="434">
        <f>'D02'!Y200</f>
        <v>0</v>
      </c>
      <c r="AT9" s="434">
        <f>'D02'!Z200</f>
        <v>28</v>
      </c>
      <c r="AU9" s="434">
        <f>'D02'!AA200</f>
        <v>1658</v>
      </c>
      <c r="AV9" s="434">
        <f>'D02'!AB200</f>
        <v>63823</v>
      </c>
      <c r="AW9" s="435"/>
      <c r="AX9" s="434"/>
      <c r="AY9" s="434">
        <f t="shared" si="1"/>
        <v>12658</v>
      </c>
      <c r="AZ9" s="434"/>
      <c r="BA9" s="434">
        <f t="shared" si="2"/>
        <v>12896</v>
      </c>
      <c r="BB9" s="434"/>
      <c r="BC9" s="434"/>
      <c r="BD9" s="434"/>
      <c r="BE9" s="434">
        <f>'D02'!M203</f>
        <v>16112</v>
      </c>
      <c r="BF9" s="434">
        <f>'D02'!N203</f>
        <v>2776</v>
      </c>
      <c r="BG9" s="434">
        <f>'D02'!O203</f>
        <v>325</v>
      </c>
      <c r="BH9" s="434">
        <f>'D02'!P203</f>
        <v>1319</v>
      </c>
      <c r="BI9" s="434">
        <f>'D02'!Q203</f>
        <v>319</v>
      </c>
      <c r="BJ9" s="434">
        <f>'D02'!R203</f>
        <v>10570</v>
      </c>
      <c r="BK9" s="434">
        <f>'D02'!S203</f>
        <v>0</v>
      </c>
      <c r="BL9" s="434">
        <f>'D02'!T203</f>
        <v>301</v>
      </c>
      <c r="BM9" s="434">
        <f>'D02'!U203</f>
        <v>4519</v>
      </c>
      <c r="BN9" s="434">
        <f>'D02'!V203</f>
        <v>342</v>
      </c>
      <c r="BO9" s="434">
        <f>'D02'!W203</f>
        <v>0</v>
      </c>
      <c r="BP9" s="434">
        <f>'D02'!X203</f>
        <v>0</v>
      </c>
      <c r="BQ9" s="434">
        <f>'D02'!Y203</f>
        <v>0</v>
      </c>
      <c r="BR9" s="434"/>
      <c r="BS9" s="434">
        <f>'D02'!Z203</f>
        <v>28</v>
      </c>
      <c r="BT9" s="434">
        <f>'D02'!AA203</f>
        <v>1658</v>
      </c>
      <c r="BU9" s="434">
        <f t="shared" si="0"/>
        <v>63823</v>
      </c>
    </row>
    <row r="10" spans="1:73">
      <c r="A10" s="294">
        <v>9</v>
      </c>
      <c r="B10" s="294">
        <v>3</v>
      </c>
      <c r="C10" s="294">
        <v>11</v>
      </c>
      <c r="D10" s="294" t="s">
        <v>694</v>
      </c>
      <c r="E10" s="434">
        <f>'D03'!I12</f>
        <v>100</v>
      </c>
      <c r="F10" s="434">
        <f>'D03'!J12</f>
        <v>1887</v>
      </c>
      <c r="G10" s="434">
        <f>'D03'!K12</f>
        <v>1309</v>
      </c>
      <c r="H10" s="434">
        <f>'D03'!L12</f>
        <v>11</v>
      </c>
      <c r="I10" s="434">
        <f>'D03'!M12</f>
        <v>12</v>
      </c>
      <c r="J10" s="434">
        <f>'D03'!N12</f>
        <v>3</v>
      </c>
      <c r="K10" s="434">
        <f>'D03'!O12</f>
        <v>69</v>
      </c>
      <c r="L10" s="434">
        <f>'D03'!P12</f>
        <v>0</v>
      </c>
      <c r="M10" s="434">
        <f>'D03'!Q12</f>
        <v>0</v>
      </c>
      <c r="N10" s="434">
        <f>'D03'!R12</f>
        <v>236</v>
      </c>
      <c r="O10" s="434">
        <f>'D03'!S12</f>
        <v>0</v>
      </c>
      <c r="P10" s="434">
        <f>'D03'!T12</f>
        <v>0</v>
      </c>
      <c r="Q10" s="434">
        <f>'D03'!U12</f>
        <v>46</v>
      </c>
      <c r="R10" s="434">
        <f>'D03'!V12</f>
        <v>35</v>
      </c>
      <c r="S10" s="434">
        <f>'D03'!W12</f>
        <v>0</v>
      </c>
      <c r="T10" s="434">
        <f>'D03'!X12</f>
        <v>0</v>
      </c>
      <c r="U10" s="434">
        <f>'D03'!Y12</f>
        <v>0</v>
      </c>
      <c r="V10" s="434">
        <f>'D03'!Z12</f>
        <v>0</v>
      </c>
      <c r="W10" s="434">
        <f>'D03'!AA12</f>
        <v>0</v>
      </c>
      <c r="X10" s="434">
        <f>'D03'!AB12</f>
        <v>0</v>
      </c>
      <c r="Y10" s="434">
        <f>'D03'!AC12</f>
        <v>0</v>
      </c>
      <c r="Z10" s="434">
        <f>'D03'!AD12</f>
        <v>92</v>
      </c>
      <c r="AA10" s="434">
        <f>'D03'!AE12</f>
        <v>3800</v>
      </c>
      <c r="AB10" s="435"/>
      <c r="AC10" s="434">
        <f>'D03'!I15</f>
        <v>123</v>
      </c>
      <c r="AD10" s="434">
        <f>'D03'!J15</f>
        <v>1905</v>
      </c>
      <c r="AE10" s="434">
        <f>'D03'!K15</f>
        <v>1332</v>
      </c>
      <c r="AF10" s="434">
        <f>'D03'!L15</f>
        <v>28</v>
      </c>
      <c r="AG10" s="434">
        <f>'D03'!M15</f>
        <v>12</v>
      </c>
      <c r="AH10" s="434">
        <f>'D03'!N15</f>
        <v>3</v>
      </c>
      <c r="AI10" s="434">
        <f>'D03'!O15</f>
        <v>69</v>
      </c>
      <c r="AJ10" s="434">
        <f>'D03'!P15</f>
        <v>0</v>
      </c>
      <c r="AK10" s="434">
        <f>'D03'!Q15</f>
        <v>0</v>
      </c>
      <c r="AL10" s="434">
        <f>'D03'!R15</f>
        <v>236</v>
      </c>
      <c r="AM10" s="434">
        <f>'D03'!S15</f>
        <v>0</v>
      </c>
      <c r="AN10" s="434">
        <f>'D03'!T15</f>
        <v>0</v>
      </c>
      <c r="AO10" s="434">
        <f>'D03'!U15</f>
        <v>0</v>
      </c>
      <c r="AP10" s="434">
        <f>'D03'!V15</f>
        <v>0</v>
      </c>
      <c r="AQ10" s="434">
        <f>'D03'!W15</f>
        <v>0</v>
      </c>
      <c r="AR10" s="434">
        <f>'D03'!X15</f>
        <v>0</v>
      </c>
      <c r="AS10" s="434">
        <f>'D03'!Y15</f>
        <v>0</v>
      </c>
      <c r="AT10" s="434">
        <f>'D03'!Z15</f>
        <v>0</v>
      </c>
      <c r="AU10" s="434">
        <f>'D03'!AA15</f>
        <v>92</v>
      </c>
      <c r="AV10" s="434">
        <f>'D03'!AB15</f>
        <v>3800</v>
      </c>
      <c r="AW10" s="435"/>
      <c r="AX10" s="434"/>
      <c r="AY10" s="434">
        <f t="shared" si="1"/>
        <v>1455</v>
      </c>
      <c r="AZ10" s="434"/>
      <c r="BA10" s="434">
        <f t="shared" si="2"/>
        <v>1933</v>
      </c>
      <c r="BB10" s="434"/>
      <c r="BC10" s="434"/>
      <c r="BD10" s="434"/>
      <c r="BE10" s="434">
        <f>'D03'!M18</f>
        <v>12</v>
      </c>
      <c r="BF10" s="434">
        <f>'D03'!N18</f>
        <v>3</v>
      </c>
      <c r="BG10" s="434">
        <f>'D03'!O18</f>
        <v>69</v>
      </c>
      <c r="BH10" s="434">
        <f>'D03'!P18</f>
        <v>0</v>
      </c>
      <c r="BI10" s="434">
        <f>'D03'!Q18</f>
        <v>0</v>
      </c>
      <c r="BJ10" s="434">
        <f>'D03'!R18</f>
        <v>236</v>
      </c>
      <c r="BK10" s="434">
        <f>'D03'!S18</f>
        <v>0</v>
      </c>
      <c r="BL10" s="434">
        <f>'D03'!T18</f>
        <v>0</v>
      </c>
      <c r="BM10" s="434">
        <f>'D03'!U18</f>
        <v>0</v>
      </c>
      <c r="BN10" s="434">
        <f>'D03'!V18</f>
        <v>0</v>
      </c>
      <c r="BO10" s="434">
        <f>'D03'!W18</f>
        <v>0</v>
      </c>
      <c r="BP10" s="434">
        <f>'D03'!X18</f>
        <v>0</v>
      </c>
      <c r="BQ10" s="434">
        <f>'D03'!Y18</f>
        <v>0</v>
      </c>
      <c r="BR10" s="434"/>
      <c r="BS10" s="434">
        <f>'D03'!Z18</f>
        <v>0</v>
      </c>
      <c r="BT10" s="434">
        <f>'D03'!AA18</f>
        <v>92</v>
      </c>
      <c r="BU10" s="434">
        <f t="shared" si="0"/>
        <v>3800</v>
      </c>
    </row>
    <row r="11" spans="1:73">
      <c r="A11" s="294">
        <v>10</v>
      </c>
      <c r="B11" s="294">
        <v>3</v>
      </c>
      <c r="C11" s="294">
        <v>44</v>
      </c>
      <c r="D11" s="294" t="s">
        <v>696</v>
      </c>
      <c r="E11" s="434">
        <f>'D03'!I81</f>
        <v>0</v>
      </c>
      <c r="F11" s="434">
        <f>'D03'!J81</f>
        <v>3138</v>
      </c>
      <c r="G11" s="434">
        <f>'D03'!K81</f>
        <v>6037</v>
      </c>
      <c r="H11" s="434">
        <f>'D03'!L81</f>
        <v>226</v>
      </c>
      <c r="I11" s="434">
        <f>'D03'!M81</f>
        <v>759</v>
      </c>
      <c r="J11" s="434">
        <f>'D03'!N81</f>
        <v>5719</v>
      </c>
      <c r="K11" s="434">
        <f>'D03'!O81</f>
        <v>100</v>
      </c>
      <c r="L11" s="434">
        <f>'D03'!P81</f>
        <v>247</v>
      </c>
      <c r="M11" s="434">
        <f>'D03'!Q81</f>
        <v>0</v>
      </c>
      <c r="N11" s="434">
        <f>'D03'!R81</f>
        <v>2206</v>
      </c>
      <c r="O11" s="434">
        <f>'D03'!S81</f>
        <v>0</v>
      </c>
      <c r="P11" s="434">
        <f>'D03'!T81</f>
        <v>77</v>
      </c>
      <c r="Q11" s="434">
        <f>'D03'!U81</f>
        <v>0</v>
      </c>
      <c r="R11" s="434">
        <f>'D03'!V81</f>
        <v>95</v>
      </c>
      <c r="S11" s="434">
        <f>'D03'!W81</f>
        <v>0</v>
      </c>
      <c r="T11" s="434">
        <f>'D03'!X81</f>
        <v>0</v>
      </c>
      <c r="U11" s="434">
        <f>'D03'!Y81</f>
        <v>0</v>
      </c>
      <c r="V11" s="434">
        <f>'D03'!Z81</f>
        <v>0</v>
      </c>
      <c r="W11" s="434">
        <f>'D03'!AA81</f>
        <v>0</v>
      </c>
      <c r="X11" s="434">
        <f>'D03'!AB81</f>
        <v>0</v>
      </c>
      <c r="Y11" s="434">
        <f>'D03'!AC81</f>
        <v>1</v>
      </c>
      <c r="Z11" s="434">
        <f>'D03'!AD81</f>
        <v>576</v>
      </c>
      <c r="AA11" s="434">
        <f>'D03'!AE81</f>
        <v>19181</v>
      </c>
      <c r="AB11" s="435"/>
      <c r="AC11" s="434">
        <f>'D03'!I84</f>
        <v>0</v>
      </c>
      <c r="AD11" s="434">
        <f>'D03'!J84</f>
        <v>3186</v>
      </c>
      <c r="AE11" s="434">
        <f>'D03'!K84</f>
        <v>6037</v>
      </c>
      <c r="AF11" s="434">
        <f>'D03'!L84</f>
        <v>273</v>
      </c>
      <c r="AG11" s="434">
        <f>'D03'!M84</f>
        <v>759</v>
      </c>
      <c r="AH11" s="434">
        <f>'D03'!N84</f>
        <v>5719</v>
      </c>
      <c r="AI11" s="434">
        <f>'D03'!O84</f>
        <v>100</v>
      </c>
      <c r="AJ11" s="434">
        <f>'D03'!P84</f>
        <v>247</v>
      </c>
      <c r="AK11" s="434">
        <f>'D03'!Q84</f>
        <v>0</v>
      </c>
      <c r="AL11" s="434">
        <f>'D03'!R84</f>
        <v>2206</v>
      </c>
      <c r="AM11" s="434">
        <f>'D03'!S84</f>
        <v>0</v>
      </c>
      <c r="AN11" s="434">
        <f>'D03'!T84</f>
        <v>77</v>
      </c>
      <c r="AO11" s="434">
        <f>'D03'!U84</f>
        <v>0</v>
      </c>
      <c r="AP11" s="434">
        <f>'D03'!V84</f>
        <v>0</v>
      </c>
      <c r="AQ11" s="434">
        <f>'D03'!W84</f>
        <v>0</v>
      </c>
      <c r="AR11" s="434">
        <f>'D03'!X84</f>
        <v>0</v>
      </c>
      <c r="AS11" s="434">
        <f>'D03'!Y84</f>
        <v>0</v>
      </c>
      <c r="AT11" s="434">
        <f>'D03'!Z84</f>
        <v>1</v>
      </c>
      <c r="AU11" s="434">
        <f>'D03'!AA84</f>
        <v>576</v>
      </c>
      <c r="AV11" s="434">
        <f>'D03'!AB84</f>
        <v>19181</v>
      </c>
      <c r="AW11" s="435"/>
      <c r="AX11" s="434">
        <f>AC11</f>
        <v>0</v>
      </c>
      <c r="AY11" s="434"/>
      <c r="AZ11" s="434"/>
      <c r="BA11" s="434">
        <f t="shared" si="2"/>
        <v>3459</v>
      </c>
      <c r="BB11" s="434">
        <f>AE11</f>
        <v>6037</v>
      </c>
      <c r="BC11" s="434"/>
      <c r="BD11" s="434"/>
      <c r="BE11" s="434">
        <f>'D03'!M87</f>
        <v>759</v>
      </c>
      <c r="BF11" s="434">
        <f>'D03'!N87</f>
        <v>5719</v>
      </c>
      <c r="BG11" s="434">
        <f>'D03'!O87</f>
        <v>100</v>
      </c>
      <c r="BH11" s="434">
        <f>'D03'!P87</f>
        <v>247</v>
      </c>
      <c r="BI11" s="434">
        <f>'D03'!Q87</f>
        <v>0</v>
      </c>
      <c r="BJ11" s="434">
        <f>'D03'!R87</f>
        <v>2206</v>
      </c>
      <c r="BK11" s="434">
        <f>'D03'!S87</f>
        <v>0</v>
      </c>
      <c r="BL11" s="434">
        <f>'D03'!T87</f>
        <v>77</v>
      </c>
      <c r="BM11" s="434">
        <f>'D03'!U87</f>
        <v>0</v>
      </c>
      <c r="BN11" s="434">
        <f>'D03'!V87</f>
        <v>0</v>
      </c>
      <c r="BO11" s="434">
        <f>'D03'!W87</f>
        <v>0</v>
      </c>
      <c r="BP11" s="434">
        <f>'D03'!X87</f>
        <v>0</v>
      </c>
      <c r="BQ11" s="434">
        <f>'D03'!Y87</f>
        <v>0</v>
      </c>
      <c r="BR11" s="434"/>
      <c r="BS11" s="434">
        <f>'D03'!Z87</f>
        <v>1</v>
      </c>
      <c r="BT11" s="434">
        <f>'D03'!AA87</f>
        <v>576</v>
      </c>
      <c r="BU11" s="434">
        <f t="shared" si="0"/>
        <v>19181</v>
      </c>
    </row>
    <row r="12" spans="1:73">
      <c r="A12" s="294">
        <v>11</v>
      </c>
      <c r="B12" s="294">
        <v>3</v>
      </c>
      <c r="C12" s="294">
        <v>131</v>
      </c>
      <c r="D12" s="294" t="s">
        <v>697</v>
      </c>
      <c r="E12" s="434">
        <f>'D03'!I124</f>
        <v>21</v>
      </c>
      <c r="F12" s="434">
        <f>'D03'!J124</f>
        <v>6400</v>
      </c>
      <c r="G12" s="434">
        <f>'D03'!K124</f>
        <v>1589</v>
      </c>
      <c r="H12" s="434">
        <f>'D03'!L124</f>
        <v>22</v>
      </c>
      <c r="I12" s="434">
        <f>'D03'!M124</f>
        <v>89</v>
      </c>
      <c r="J12" s="434">
        <f>'D03'!N124</f>
        <v>51</v>
      </c>
      <c r="K12" s="434">
        <f>'D03'!O124</f>
        <v>249</v>
      </c>
      <c r="L12" s="434">
        <f>'D03'!P124</f>
        <v>75</v>
      </c>
      <c r="M12" s="434">
        <f>'D03'!Q124</f>
        <v>79</v>
      </c>
      <c r="N12" s="434">
        <f>'D03'!R124</f>
        <v>6871</v>
      </c>
      <c r="O12" s="434">
        <f>'D03'!S124</f>
        <v>0</v>
      </c>
      <c r="P12" s="434">
        <f>'D03'!T124</f>
        <v>46</v>
      </c>
      <c r="Q12" s="434">
        <f>'D03'!U124</f>
        <v>19</v>
      </c>
      <c r="R12" s="434">
        <f>'D03'!V124</f>
        <v>97</v>
      </c>
      <c r="S12" s="434">
        <f>'D03'!W124</f>
        <v>0</v>
      </c>
      <c r="T12" s="434">
        <f>'D03'!X124</f>
        <v>0</v>
      </c>
      <c r="U12" s="434">
        <f>'D03'!Y124</f>
        <v>0</v>
      </c>
      <c r="V12" s="434">
        <f>'D03'!Z124</f>
        <v>0</v>
      </c>
      <c r="W12" s="434">
        <f>'D03'!AA124</f>
        <v>0</v>
      </c>
      <c r="X12" s="434">
        <f>'D03'!AB124</f>
        <v>0</v>
      </c>
      <c r="Y12" s="434">
        <f>'D03'!AC124</f>
        <v>0</v>
      </c>
      <c r="Z12" s="434">
        <f>'D03'!AD124</f>
        <v>155</v>
      </c>
      <c r="AA12" s="434">
        <f>'D03'!AE124</f>
        <v>15763</v>
      </c>
      <c r="AB12" s="435"/>
      <c r="AC12" s="434">
        <f>'D03'!I127</f>
        <v>30</v>
      </c>
      <c r="AD12" s="434">
        <f>'D03'!J127</f>
        <v>6449</v>
      </c>
      <c r="AE12" s="434">
        <f>'D03'!K127</f>
        <v>1599</v>
      </c>
      <c r="AF12" s="434">
        <f>'D03'!L127</f>
        <v>70</v>
      </c>
      <c r="AG12" s="434">
        <f>'D03'!M127</f>
        <v>89</v>
      </c>
      <c r="AH12" s="434">
        <f>'D03'!N127</f>
        <v>51</v>
      </c>
      <c r="AI12" s="434">
        <f>'D03'!O127</f>
        <v>249</v>
      </c>
      <c r="AJ12" s="434">
        <f>'D03'!P127</f>
        <v>75</v>
      </c>
      <c r="AK12" s="434">
        <f>'D03'!Q127</f>
        <v>79</v>
      </c>
      <c r="AL12" s="434">
        <f>'D03'!R127</f>
        <v>6871</v>
      </c>
      <c r="AM12" s="434">
        <f>'D03'!S127</f>
        <v>0</v>
      </c>
      <c r="AN12" s="434">
        <f>'D03'!T127</f>
        <v>46</v>
      </c>
      <c r="AO12" s="434">
        <f>'D03'!U127</f>
        <v>0</v>
      </c>
      <c r="AP12" s="434">
        <f>'D03'!V127</f>
        <v>0</v>
      </c>
      <c r="AQ12" s="434">
        <f>'D03'!W127</f>
        <v>0</v>
      </c>
      <c r="AR12" s="434">
        <f>'D03'!X127</f>
        <v>0</v>
      </c>
      <c r="AS12" s="434">
        <f>'D03'!Y127</f>
        <v>0</v>
      </c>
      <c r="AT12" s="434">
        <f>'D03'!Z127</f>
        <v>0</v>
      </c>
      <c r="AU12" s="434">
        <f>'D03'!AA127</f>
        <v>155</v>
      </c>
      <c r="AV12" s="434">
        <f>'D03'!AB127</f>
        <v>15763</v>
      </c>
      <c r="AW12" s="435"/>
      <c r="AX12" s="434"/>
      <c r="AY12" s="434">
        <f t="shared" si="1"/>
        <v>1629</v>
      </c>
      <c r="AZ12" s="434"/>
      <c r="BA12" s="434">
        <f t="shared" si="2"/>
        <v>6519</v>
      </c>
      <c r="BB12" s="434"/>
      <c r="BC12" s="434"/>
      <c r="BD12" s="434"/>
      <c r="BE12" s="434">
        <f>'D03'!M130</f>
        <v>89</v>
      </c>
      <c r="BF12" s="434">
        <f>'D03'!N130</f>
        <v>51</v>
      </c>
      <c r="BG12" s="434">
        <f>'D03'!O130</f>
        <v>249</v>
      </c>
      <c r="BH12" s="434">
        <f>'D03'!P130</f>
        <v>75</v>
      </c>
      <c r="BI12" s="434">
        <f>'D03'!Q130</f>
        <v>79</v>
      </c>
      <c r="BJ12" s="434">
        <f>'D03'!R130</f>
        <v>6871</v>
      </c>
      <c r="BK12" s="434">
        <f>'D03'!S130</f>
        <v>0</v>
      </c>
      <c r="BL12" s="434">
        <f>'D03'!T130</f>
        <v>46</v>
      </c>
      <c r="BM12" s="434">
        <f>'D03'!U130</f>
        <v>0</v>
      </c>
      <c r="BN12" s="434">
        <f>'D03'!V130</f>
        <v>0</v>
      </c>
      <c r="BO12" s="434">
        <f>'D03'!W130</f>
        <v>0</v>
      </c>
      <c r="BP12" s="434">
        <f>'D03'!X130</f>
        <v>0</v>
      </c>
      <c r="BQ12" s="434">
        <f>'D03'!Y130</f>
        <v>0</v>
      </c>
      <c r="BR12" s="434"/>
      <c r="BS12" s="434">
        <f>'D03'!Z130</f>
        <v>0</v>
      </c>
      <c r="BT12" s="434">
        <f>'D03'!AA130</f>
        <v>155</v>
      </c>
      <c r="BU12" s="434">
        <f t="shared" si="0"/>
        <v>15763</v>
      </c>
    </row>
    <row r="13" spans="1:73">
      <c r="A13" s="296">
        <v>12</v>
      </c>
      <c r="B13" s="296">
        <v>3</v>
      </c>
      <c r="C13" s="296">
        <v>133</v>
      </c>
      <c r="D13" s="296" t="s">
        <v>698</v>
      </c>
      <c r="E13" s="434">
        <f>'D03'!I148</f>
        <v>292</v>
      </c>
      <c r="F13" s="434">
        <f>'D03'!J148</f>
        <v>3454</v>
      </c>
      <c r="G13" s="434">
        <f>'D03'!K148</f>
        <v>22</v>
      </c>
      <c r="H13" s="434">
        <f>'D03'!L148</f>
        <v>19</v>
      </c>
      <c r="I13" s="434">
        <f>'D03'!M148</f>
        <v>100</v>
      </c>
      <c r="J13" s="434">
        <f>'D03'!N148</f>
        <v>0</v>
      </c>
      <c r="K13" s="434">
        <f>'D03'!O148</f>
        <v>1166</v>
      </c>
      <c r="L13" s="434">
        <f>'D03'!P148</f>
        <v>0</v>
      </c>
      <c r="M13" s="434">
        <f>'D03'!Q148</f>
        <v>21</v>
      </c>
      <c r="N13" s="434">
        <f>'D03'!R148</f>
        <v>2080</v>
      </c>
      <c r="O13" s="434">
        <f>'D03'!S148</f>
        <v>0</v>
      </c>
      <c r="P13" s="434">
        <f>'D03'!T148</f>
        <v>0</v>
      </c>
      <c r="Q13" s="434">
        <f>'D03'!U148</f>
        <v>0</v>
      </c>
      <c r="R13" s="434">
        <f>'D03'!V148</f>
        <v>15</v>
      </c>
      <c r="S13" s="434">
        <f>'D03'!W148</f>
        <v>0</v>
      </c>
      <c r="T13" s="434">
        <f>'D03'!X148</f>
        <v>0</v>
      </c>
      <c r="U13" s="434">
        <f>'D03'!Y148</f>
        <v>0</v>
      </c>
      <c r="V13" s="434">
        <f>'D03'!Z148</f>
        <v>0</v>
      </c>
      <c r="W13" s="434">
        <f>'D03'!AA148</f>
        <v>0</v>
      </c>
      <c r="X13" s="434">
        <f>'D03'!AB148</f>
        <v>0</v>
      </c>
      <c r="Y13" s="434">
        <f>'D03'!AC148</f>
        <v>0</v>
      </c>
      <c r="Z13" s="434">
        <f>'D03'!AD148</f>
        <v>60</v>
      </c>
      <c r="AA13" s="434">
        <f>'D03'!AE148</f>
        <v>7229</v>
      </c>
      <c r="AB13" s="435"/>
      <c r="AC13" s="434">
        <f>'D03'!I151</f>
        <v>292</v>
      </c>
      <c r="AD13" s="434">
        <f>'D03'!J151</f>
        <v>3462</v>
      </c>
      <c r="AE13" s="434">
        <f>'D03'!K151</f>
        <v>22</v>
      </c>
      <c r="AF13" s="434">
        <f>'D03'!L151</f>
        <v>26</v>
      </c>
      <c r="AG13" s="434">
        <f>'D03'!M151</f>
        <v>100</v>
      </c>
      <c r="AH13" s="434">
        <f>'D03'!N151</f>
        <v>0</v>
      </c>
      <c r="AI13" s="434">
        <f>'D03'!O151</f>
        <v>1166</v>
      </c>
      <c r="AJ13" s="434">
        <f>'D03'!P151</f>
        <v>0</v>
      </c>
      <c r="AK13" s="434">
        <f>'D03'!Q151</f>
        <v>21</v>
      </c>
      <c r="AL13" s="434">
        <f>'D03'!R151</f>
        <v>2080</v>
      </c>
      <c r="AM13" s="434">
        <f>'D03'!S151</f>
        <v>0</v>
      </c>
      <c r="AN13" s="434">
        <f>'D03'!T151</f>
        <v>0</v>
      </c>
      <c r="AO13" s="434">
        <f>'D03'!U151</f>
        <v>0</v>
      </c>
      <c r="AP13" s="434">
        <f>'D03'!V151</f>
        <v>0</v>
      </c>
      <c r="AQ13" s="434">
        <f>'D03'!W151</f>
        <v>0</v>
      </c>
      <c r="AR13" s="434">
        <f>'D03'!X151</f>
        <v>0</v>
      </c>
      <c r="AS13" s="434">
        <f>'D03'!Y151</f>
        <v>0</v>
      </c>
      <c r="AT13" s="434">
        <f>'D03'!Z151</f>
        <v>0</v>
      </c>
      <c r="AU13" s="434">
        <f>'D03'!AA151</f>
        <v>60</v>
      </c>
      <c r="AV13" s="434">
        <f>'D03'!AB151</f>
        <v>7229</v>
      </c>
      <c r="AW13" s="435"/>
      <c r="AX13" s="434"/>
      <c r="AY13" s="434">
        <f t="shared" si="1"/>
        <v>314</v>
      </c>
      <c r="AZ13" s="434"/>
      <c r="BA13" s="434">
        <f t="shared" si="2"/>
        <v>3488</v>
      </c>
      <c r="BB13" s="434"/>
      <c r="BC13" s="434"/>
      <c r="BD13" s="434"/>
      <c r="BE13" s="434">
        <f>'D03'!M154</f>
        <v>100</v>
      </c>
      <c r="BF13" s="434">
        <f>'D03'!N154</f>
        <v>0</v>
      </c>
      <c r="BG13" s="434">
        <f>'D03'!O154</f>
        <v>1166</v>
      </c>
      <c r="BH13" s="434">
        <f>'D03'!P154</f>
        <v>0</v>
      </c>
      <c r="BI13" s="434">
        <f>'D03'!Q154</f>
        <v>21</v>
      </c>
      <c r="BJ13" s="434">
        <f>'D03'!R154</f>
        <v>2080</v>
      </c>
      <c r="BK13" s="434">
        <f>'D03'!S154</f>
        <v>0</v>
      </c>
      <c r="BL13" s="434">
        <f>'D03'!T154</f>
        <v>0</v>
      </c>
      <c r="BM13" s="434">
        <f>'D03'!U154</f>
        <v>0</v>
      </c>
      <c r="BN13" s="434">
        <f>'D03'!V154</f>
        <v>0</v>
      </c>
      <c r="BO13" s="434">
        <f>'D03'!W154</f>
        <v>0</v>
      </c>
      <c r="BP13" s="434">
        <f>'D03'!X154</f>
        <v>0</v>
      </c>
      <c r="BQ13" s="434">
        <f>'D03'!Y154</f>
        <v>0</v>
      </c>
      <c r="BR13" s="434"/>
      <c r="BS13" s="434">
        <f>'D03'!Z154</f>
        <v>0</v>
      </c>
      <c r="BT13" s="434">
        <f>'D03'!AA154</f>
        <v>60</v>
      </c>
      <c r="BU13" s="434">
        <f t="shared" si="0"/>
        <v>7229</v>
      </c>
    </row>
    <row r="14" spans="1:73">
      <c r="A14" s="294">
        <v>13</v>
      </c>
      <c r="B14" s="294">
        <v>3</v>
      </c>
      <c r="C14" s="294">
        <v>164</v>
      </c>
      <c r="D14" s="294" t="s">
        <v>699</v>
      </c>
      <c r="E14" s="434">
        <f>'D03'!I173</f>
        <v>135</v>
      </c>
      <c r="F14" s="434">
        <f>'D03'!J173</f>
        <v>2241</v>
      </c>
      <c r="G14" s="434">
        <f>'D03'!K173</f>
        <v>597</v>
      </c>
      <c r="H14" s="434">
        <f>'D03'!L173</f>
        <v>103</v>
      </c>
      <c r="I14" s="434">
        <f>'D03'!M173</f>
        <v>314</v>
      </c>
      <c r="J14" s="434">
        <f>'D03'!N173</f>
        <v>856</v>
      </c>
      <c r="K14" s="434">
        <f>'D03'!O173</f>
        <v>0</v>
      </c>
      <c r="L14" s="434">
        <f>'D03'!P173</f>
        <v>49</v>
      </c>
      <c r="M14" s="434">
        <f>'D03'!Q173</f>
        <v>39</v>
      </c>
      <c r="N14" s="434">
        <f>'D03'!R173</f>
        <v>1905</v>
      </c>
      <c r="O14" s="434">
        <f>'D03'!S173</f>
        <v>0</v>
      </c>
      <c r="P14" s="434">
        <f>'D03'!T173</f>
        <v>0</v>
      </c>
      <c r="Q14" s="434">
        <f>'D03'!U173</f>
        <v>42</v>
      </c>
      <c r="R14" s="434">
        <f>'D03'!V173</f>
        <v>51</v>
      </c>
      <c r="S14" s="434">
        <f>'D03'!W173</f>
        <v>0</v>
      </c>
      <c r="T14" s="434">
        <f>'D03'!X173</f>
        <v>0</v>
      </c>
      <c r="U14" s="434">
        <f>'D03'!Y173</f>
        <v>0</v>
      </c>
      <c r="V14" s="434">
        <f>'D03'!Z173</f>
        <v>0</v>
      </c>
      <c r="W14" s="434">
        <f>'D03'!AA173</f>
        <v>0</v>
      </c>
      <c r="X14" s="434">
        <f>'D03'!AB173</f>
        <v>0</v>
      </c>
      <c r="Y14" s="434">
        <f>'D03'!AC173</f>
        <v>3</v>
      </c>
      <c r="Z14" s="434">
        <f>'D03'!AD173</f>
        <v>222</v>
      </c>
      <c r="AA14" s="434">
        <f>'D03'!AE173</f>
        <v>6557</v>
      </c>
      <c r="AB14" s="435"/>
      <c r="AC14" s="434">
        <f>'D03'!I176</f>
        <v>156</v>
      </c>
      <c r="AD14" s="434">
        <f>'D03'!J176</f>
        <v>2267</v>
      </c>
      <c r="AE14" s="434">
        <f>'D03'!K176</f>
        <v>618</v>
      </c>
      <c r="AF14" s="434">
        <f>'D03'!L176</f>
        <v>128</v>
      </c>
      <c r="AG14" s="434">
        <f>'D03'!M176</f>
        <v>314</v>
      </c>
      <c r="AH14" s="434">
        <f>'D03'!N176</f>
        <v>856</v>
      </c>
      <c r="AI14" s="434" t="str">
        <f>'D03'!O176</f>
        <v>-</v>
      </c>
      <c r="AJ14" s="434">
        <f>'D03'!P176</f>
        <v>49</v>
      </c>
      <c r="AK14" s="434">
        <f>'D03'!Q176</f>
        <v>39</v>
      </c>
      <c r="AL14" s="434">
        <f>'D03'!R176</f>
        <v>1905</v>
      </c>
      <c r="AM14" s="434" t="str">
        <f>'D03'!S176</f>
        <v>-</v>
      </c>
      <c r="AN14" s="434" t="str">
        <f>'D03'!T176</f>
        <v>-</v>
      </c>
      <c r="AO14" s="434" t="str">
        <f>'D03'!U176</f>
        <v>-</v>
      </c>
      <c r="AP14" s="434" t="str">
        <f>'D03'!V176</f>
        <v>-</v>
      </c>
      <c r="AQ14" s="434" t="str">
        <f>'D03'!W176</f>
        <v>-</v>
      </c>
      <c r="AR14" s="434" t="str">
        <f>'D03'!X176</f>
        <v>-</v>
      </c>
      <c r="AS14" s="434" t="str">
        <f>'D03'!Y176</f>
        <v>-</v>
      </c>
      <c r="AT14" s="434">
        <f>'D03'!Z176</f>
        <v>3</v>
      </c>
      <c r="AU14" s="434">
        <f>'D03'!AA176</f>
        <v>222</v>
      </c>
      <c r="AV14" s="434">
        <f>'D03'!AB176</f>
        <v>6557</v>
      </c>
      <c r="AW14" s="435"/>
      <c r="AX14" s="434"/>
      <c r="AY14" s="434">
        <f t="shared" si="1"/>
        <v>774</v>
      </c>
      <c r="AZ14" s="434"/>
      <c r="BA14" s="434">
        <f t="shared" si="2"/>
        <v>2395</v>
      </c>
      <c r="BB14" s="434"/>
      <c r="BC14" s="434"/>
      <c r="BD14" s="434"/>
      <c r="BE14" s="434">
        <f>'D03'!M179</f>
        <v>314</v>
      </c>
      <c r="BF14" s="434">
        <f>'D03'!N179</f>
        <v>856</v>
      </c>
      <c r="BG14" s="434" t="str">
        <f>'D03'!O179</f>
        <v>-</v>
      </c>
      <c r="BH14" s="434">
        <f>'D03'!P179</f>
        <v>49</v>
      </c>
      <c r="BI14" s="434">
        <f>'D03'!Q179</f>
        <v>39</v>
      </c>
      <c r="BJ14" s="434">
        <f>'D03'!R179</f>
        <v>1905</v>
      </c>
      <c r="BK14" s="434" t="str">
        <f>'D03'!S179</f>
        <v>-</v>
      </c>
      <c r="BL14" s="434" t="str">
        <f>'D03'!T179</f>
        <v>-</v>
      </c>
      <c r="BM14" s="434" t="str">
        <f>'D03'!U179</f>
        <v>-</v>
      </c>
      <c r="BN14" s="434" t="str">
        <f>'D03'!V179</f>
        <v>-</v>
      </c>
      <c r="BO14" s="434" t="str">
        <f>'D03'!W179</f>
        <v>-</v>
      </c>
      <c r="BP14" s="434" t="str">
        <f>'D03'!X179</f>
        <v>-</v>
      </c>
      <c r="BQ14" s="434" t="str">
        <f>'D03'!Y179</f>
        <v>-</v>
      </c>
      <c r="BR14" s="434"/>
      <c r="BS14" s="434">
        <f>'D03'!Z179</f>
        <v>3</v>
      </c>
      <c r="BT14" s="434">
        <f>'D03'!AA179</f>
        <v>222</v>
      </c>
      <c r="BU14" s="434">
        <f t="shared" si="0"/>
        <v>6557</v>
      </c>
    </row>
    <row r="15" spans="1:73">
      <c r="A15" s="294">
        <v>14</v>
      </c>
      <c r="B15" s="294">
        <v>3</v>
      </c>
      <c r="C15" s="294">
        <v>181</v>
      </c>
      <c r="D15" s="294" t="s">
        <v>700</v>
      </c>
      <c r="E15" s="434">
        <f>'D03'!I188</f>
        <v>0</v>
      </c>
      <c r="F15" s="434">
        <f>'D03'!J188</f>
        <v>60</v>
      </c>
      <c r="G15" s="434">
        <f>'D03'!K188</f>
        <v>0</v>
      </c>
      <c r="H15" s="434">
        <f>'D03'!L188</f>
        <v>297</v>
      </c>
      <c r="I15" s="434">
        <f>'D03'!M188</f>
        <v>4</v>
      </c>
      <c r="J15" s="434">
        <f>'D03'!N188</f>
        <v>0</v>
      </c>
      <c r="K15" s="434">
        <f>'D03'!O188</f>
        <v>30</v>
      </c>
      <c r="L15" s="434">
        <f>'D03'!P188</f>
        <v>292</v>
      </c>
      <c r="M15" s="434">
        <f>'D03'!Q188</f>
        <v>210</v>
      </c>
      <c r="N15" s="434">
        <f>'D03'!R188</f>
        <v>480</v>
      </c>
      <c r="O15" s="434">
        <f>'D03'!S188</f>
        <v>0</v>
      </c>
      <c r="P15" s="434">
        <f>'D03'!T188</f>
        <v>0</v>
      </c>
      <c r="Q15" s="434">
        <f>'D03'!U188</f>
        <v>0</v>
      </c>
      <c r="R15" s="434">
        <f>'D03'!V188</f>
        <v>8</v>
      </c>
      <c r="S15" s="434">
        <f>'D03'!W188</f>
        <v>0</v>
      </c>
      <c r="T15" s="434">
        <f>'D03'!X188</f>
        <v>0</v>
      </c>
      <c r="U15" s="434">
        <f>'D03'!Y188</f>
        <v>0</v>
      </c>
      <c r="V15" s="434">
        <f>'D03'!Z188</f>
        <v>0</v>
      </c>
      <c r="W15" s="434">
        <f>'D03'!AA188</f>
        <v>0</v>
      </c>
      <c r="X15" s="434">
        <f>'D03'!AB188</f>
        <v>0</v>
      </c>
      <c r="Y15" s="434">
        <f>'D03'!AC188</f>
        <v>0</v>
      </c>
      <c r="Z15" s="434">
        <f>'D03'!AD188</f>
        <v>20</v>
      </c>
      <c r="AA15" s="434">
        <f>'D03'!AE188</f>
        <v>1401</v>
      </c>
      <c r="AB15" s="435"/>
      <c r="AC15" s="434">
        <f>'D03'!I191</f>
        <v>0</v>
      </c>
      <c r="AD15" s="434">
        <f>'D03'!J191</f>
        <v>64</v>
      </c>
      <c r="AE15" s="434">
        <f>'D03'!K191</f>
        <v>0</v>
      </c>
      <c r="AF15" s="434">
        <f>'D03'!L191</f>
        <v>301</v>
      </c>
      <c r="AG15" s="434">
        <f>'D03'!M191</f>
        <v>4</v>
      </c>
      <c r="AH15" s="434">
        <f>'D03'!N191</f>
        <v>0</v>
      </c>
      <c r="AI15" s="434">
        <f>'D03'!O191</f>
        <v>30</v>
      </c>
      <c r="AJ15" s="434">
        <f>'D03'!P191</f>
        <v>292</v>
      </c>
      <c r="AK15" s="434">
        <f>'D03'!Q191</f>
        <v>210</v>
      </c>
      <c r="AL15" s="434">
        <f>'D03'!R191</f>
        <v>480</v>
      </c>
      <c r="AM15" s="434">
        <f>'D03'!S191</f>
        <v>0</v>
      </c>
      <c r="AN15" s="434">
        <f>'D03'!T191</f>
        <v>0</v>
      </c>
      <c r="AO15" s="434">
        <f>'D03'!U191</f>
        <v>0</v>
      </c>
      <c r="AP15" s="434">
        <f>'D03'!V191</f>
        <v>0</v>
      </c>
      <c r="AQ15" s="434">
        <f>'D03'!W191</f>
        <v>0</v>
      </c>
      <c r="AR15" s="434">
        <f>'D03'!X191</f>
        <v>0</v>
      </c>
      <c r="AS15" s="434">
        <f>'D03'!Y191</f>
        <v>0</v>
      </c>
      <c r="AT15" s="434">
        <f>'D03'!Z191</f>
        <v>0</v>
      </c>
      <c r="AU15" s="434">
        <f>'D03'!AA191</f>
        <v>20</v>
      </c>
      <c r="AV15" s="434">
        <f>'D03'!AB191</f>
        <v>1401</v>
      </c>
      <c r="AW15" s="435"/>
      <c r="AX15" s="434"/>
      <c r="AY15" s="434">
        <f t="shared" si="1"/>
        <v>0</v>
      </c>
      <c r="AZ15" s="434"/>
      <c r="BA15" s="434">
        <f t="shared" si="2"/>
        <v>365</v>
      </c>
      <c r="BB15" s="434"/>
      <c r="BC15" s="434"/>
      <c r="BD15" s="434"/>
      <c r="BE15" s="434">
        <f>'D03'!M194</f>
        <v>4</v>
      </c>
      <c r="BF15" s="434" t="str">
        <f>'D03'!N194</f>
        <v>-</v>
      </c>
      <c r="BG15" s="434">
        <f>'D03'!O194</f>
        <v>30</v>
      </c>
      <c r="BH15" s="434">
        <f>'D03'!P194</f>
        <v>292</v>
      </c>
      <c r="BI15" s="434">
        <f>'D03'!Q194</f>
        <v>210</v>
      </c>
      <c r="BJ15" s="434">
        <f>'D03'!R194</f>
        <v>480</v>
      </c>
      <c r="BK15" s="434" t="str">
        <f>'D03'!S194</f>
        <v>-</v>
      </c>
      <c r="BL15" s="434" t="str">
        <f>'D03'!T194</f>
        <v>-</v>
      </c>
      <c r="BM15" s="434" t="str">
        <f>'D03'!U194</f>
        <v>-</v>
      </c>
      <c r="BN15" s="434" t="str">
        <f>'D03'!V194</f>
        <v>-</v>
      </c>
      <c r="BO15" s="434" t="str">
        <f>'D03'!W194</f>
        <v>-</v>
      </c>
      <c r="BP15" s="434" t="str">
        <f>'D03'!X194</f>
        <v>-</v>
      </c>
      <c r="BQ15" s="434" t="str">
        <f>'D03'!Y194</f>
        <v>-</v>
      </c>
      <c r="BR15" s="434"/>
      <c r="BS15" s="434">
        <f>'D03'!Z194</f>
        <v>0</v>
      </c>
      <c r="BT15" s="434">
        <f>'D03'!AA194</f>
        <v>20</v>
      </c>
      <c r="BU15" s="434">
        <f t="shared" si="0"/>
        <v>1401</v>
      </c>
    </row>
    <row r="16" spans="1:73">
      <c r="A16" s="294">
        <v>8</v>
      </c>
      <c r="B16" s="294">
        <v>3</v>
      </c>
      <c r="C16" s="294">
        <v>232</v>
      </c>
      <c r="D16" s="294" t="s">
        <v>137</v>
      </c>
      <c r="E16" s="434">
        <f>'D03'!I225</f>
        <v>3481</v>
      </c>
      <c r="F16" s="434">
        <f>'D03'!J225</f>
        <v>1280</v>
      </c>
      <c r="G16" s="434">
        <f>'D03'!K225</f>
        <v>538</v>
      </c>
      <c r="H16" s="434">
        <f>'D03'!L225</f>
        <v>44</v>
      </c>
      <c r="I16" s="434">
        <f>'D03'!M225</f>
        <v>0</v>
      </c>
      <c r="J16" s="434">
        <f>'D03'!N225</f>
        <v>2083</v>
      </c>
      <c r="K16" s="434">
        <f>'D03'!O225</f>
        <v>0</v>
      </c>
      <c r="L16" s="434">
        <f>'D03'!P225</f>
        <v>77</v>
      </c>
      <c r="M16" s="434">
        <f>'D03'!Q225</f>
        <v>253</v>
      </c>
      <c r="N16" s="434">
        <f>'D03'!R225</f>
        <v>3895</v>
      </c>
      <c r="O16" s="434">
        <f>'D03'!S225</f>
        <v>0</v>
      </c>
      <c r="P16" s="434">
        <f>'D03'!T225</f>
        <v>0</v>
      </c>
      <c r="Q16" s="434">
        <f>'D03'!U225</f>
        <v>141</v>
      </c>
      <c r="R16" s="434">
        <f>'D03'!V225</f>
        <v>23</v>
      </c>
      <c r="S16" s="434">
        <f>'D03'!W225</f>
        <v>0</v>
      </c>
      <c r="T16" s="434">
        <f>'D03'!X225</f>
        <v>0</v>
      </c>
      <c r="U16" s="434">
        <f>'D03'!Y225</f>
        <v>0</v>
      </c>
      <c r="V16" s="434">
        <f>'D03'!Z225</f>
        <v>0</v>
      </c>
      <c r="W16" s="434">
        <f>'D03'!AA225</f>
        <v>0</v>
      </c>
      <c r="X16" s="434">
        <f>'D03'!AB225</f>
        <v>0</v>
      </c>
      <c r="Y16" s="434">
        <f>'D03'!AC225</f>
        <v>7</v>
      </c>
      <c r="Z16" s="434">
        <f>'D03'!AD225</f>
        <v>194</v>
      </c>
      <c r="AA16" s="434">
        <f>'D03'!AE225</f>
        <v>12016</v>
      </c>
      <c r="AB16" s="435"/>
      <c r="AC16" s="434">
        <f>'D03'!I228</f>
        <v>3552</v>
      </c>
      <c r="AD16" s="434">
        <f>'D03'!J228</f>
        <v>1292</v>
      </c>
      <c r="AE16" s="434">
        <f>'D03'!K228</f>
        <v>608</v>
      </c>
      <c r="AF16" s="434">
        <f>'D03'!L228</f>
        <v>55</v>
      </c>
      <c r="AG16" s="434">
        <f>'D03'!M228</f>
        <v>0</v>
      </c>
      <c r="AH16" s="434">
        <f>'D03'!N228</f>
        <v>2083</v>
      </c>
      <c r="AI16" s="434">
        <f>'D03'!O228</f>
        <v>0</v>
      </c>
      <c r="AJ16" s="434">
        <f>'D03'!P228</f>
        <v>77</v>
      </c>
      <c r="AK16" s="434">
        <f>'D03'!Q228</f>
        <v>253</v>
      </c>
      <c r="AL16" s="434">
        <f>'D03'!R228</f>
        <v>3895</v>
      </c>
      <c r="AM16" s="434">
        <f>'D03'!S228</f>
        <v>0</v>
      </c>
      <c r="AN16" s="434">
        <f>'D03'!T228</f>
        <v>0</v>
      </c>
      <c r="AO16" s="434">
        <f>'D03'!U228</f>
        <v>0</v>
      </c>
      <c r="AP16" s="434">
        <f>'D03'!V228</f>
        <v>0</v>
      </c>
      <c r="AQ16" s="434">
        <f>'D03'!W228</f>
        <v>0</v>
      </c>
      <c r="AR16" s="434">
        <f>'D03'!X228</f>
        <v>0</v>
      </c>
      <c r="AS16" s="434">
        <f>'D03'!Y228</f>
        <v>0</v>
      </c>
      <c r="AT16" s="434">
        <f>'D03'!Z228</f>
        <v>7</v>
      </c>
      <c r="AU16" s="434">
        <f>'D03'!AA228</f>
        <v>194</v>
      </c>
      <c r="AV16" s="434">
        <f>'D03'!AB228</f>
        <v>12016</v>
      </c>
      <c r="AW16" s="435"/>
      <c r="AX16" s="434"/>
      <c r="AY16" s="434">
        <f t="shared" si="1"/>
        <v>4160</v>
      </c>
      <c r="AZ16" s="434"/>
      <c r="BA16" s="434">
        <f t="shared" si="2"/>
        <v>1347</v>
      </c>
      <c r="BB16" s="434"/>
      <c r="BC16" s="434"/>
      <c r="BD16" s="434"/>
      <c r="BE16" s="434">
        <f>'D03'!M231</f>
        <v>0</v>
      </c>
      <c r="BF16" s="434">
        <f>'D03'!N231</f>
        <v>2083</v>
      </c>
      <c r="BG16" s="434">
        <f>'D03'!O231</f>
        <v>0</v>
      </c>
      <c r="BH16" s="434">
        <f>'D03'!P231</f>
        <v>77</v>
      </c>
      <c r="BI16" s="434">
        <f>'D03'!Q231</f>
        <v>253</v>
      </c>
      <c r="BJ16" s="434">
        <f>'D03'!R231</f>
        <v>3895</v>
      </c>
      <c r="BK16" s="434">
        <f>'D03'!S231</f>
        <v>0</v>
      </c>
      <c r="BL16" s="434">
        <f>'D03'!T231</f>
        <v>0</v>
      </c>
      <c r="BM16" s="434">
        <f>'D03'!U231</f>
        <v>0</v>
      </c>
      <c r="BN16" s="434">
        <f>'D03'!V231</f>
        <v>0</v>
      </c>
      <c r="BO16" s="434">
        <f>'D03'!W231</f>
        <v>0</v>
      </c>
      <c r="BP16" s="434">
        <f>'D03'!X231</f>
        <v>0</v>
      </c>
      <c r="BQ16" s="434">
        <f>'D03'!Y231</f>
        <v>0</v>
      </c>
      <c r="BR16" s="434"/>
      <c r="BS16" s="434">
        <f>'D03'!Z231</f>
        <v>7</v>
      </c>
      <c r="BT16" s="434">
        <f>'D03'!AA231</f>
        <v>194</v>
      </c>
      <c r="BU16" s="434">
        <f t="shared" si="0"/>
        <v>12016</v>
      </c>
    </row>
    <row r="17" spans="1:73">
      <c r="A17" s="294">
        <v>15</v>
      </c>
      <c r="B17" s="294">
        <v>3</v>
      </c>
      <c r="C17" s="294">
        <v>418</v>
      </c>
      <c r="D17" s="294" t="s">
        <v>701</v>
      </c>
      <c r="E17" s="434">
        <f>'D03'!I248</f>
        <v>164</v>
      </c>
      <c r="F17" s="434">
        <f>'D03'!J248</f>
        <v>748</v>
      </c>
      <c r="G17" s="434">
        <f>'D03'!K248</f>
        <v>1601</v>
      </c>
      <c r="H17" s="434">
        <f>'D03'!L248</f>
        <v>10</v>
      </c>
      <c r="I17" s="434">
        <f>'D03'!M248</f>
        <v>1416</v>
      </c>
      <c r="J17" s="434">
        <f>'D03'!N248</f>
        <v>10</v>
      </c>
      <c r="K17" s="434">
        <f>'D03'!O248</f>
        <v>0</v>
      </c>
      <c r="L17" s="434">
        <f>'D03'!P248</f>
        <v>16</v>
      </c>
      <c r="M17" s="434">
        <f>'D03'!Q248</f>
        <v>39</v>
      </c>
      <c r="N17" s="434">
        <f>'D03'!R248</f>
        <v>242</v>
      </c>
      <c r="O17" s="434">
        <f>'D03'!S248</f>
        <v>0</v>
      </c>
      <c r="P17" s="434">
        <f>'D03'!T248</f>
        <v>0</v>
      </c>
      <c r="Q17" s="434">
        <f>'D03'!U248</f>
        <v>100</v>
      </c>
      <c r="R17" s="434">
        <f>'D03'!V248</f>
        <v>0</v>
      </c>
      <c r="S17" s="434">
        <f>'D03'!W248</f>
        <v>0</v>
      </c>
      <c r="T17" s="434">
        <f>'D03'!X248</f>
        <v>898</v>
      </c>
      <c r="U17" s="434">
        <f>'D03'!Y248</f>
        <v>0</v>
      </c>
      <c r="V17" s="434">
        <f>'D03'!Z248</f>
        <v>0</v>
      </c>
      <c r="W17" s="434">
        <f>'D03'!AA248</f>
        <v>0</v>
      </c>
      <c r="X17" s="434">
        <f>'D03'!AB248</f>
        <v>0</v>
      </c>
      <c r="Y17" s="434">
        <f>'D03'!AC248</f>
        <v>0</v>
      </c>
      <c r="Z17" s="434">
        <f>'D03'!AD248</f>
        <v>150</v>
      </c>
      <c r="AA17" s="434">
        <f>'D03'!AE248</f>
        <v>5394</v>
      </c>
      <c r="AB17" s="435"/>
      <c r="AC17" s="434">
        <f>'D03'!I251</f>
        <v>214</v>
      </c>
      <c r="AD17" s="434">
        <f>'D03'!J251</f>
        <v>748</v>
      </c>
      <c r="AE17" s="434">
        <f>'D03'!K251</f>
        <v>1651</v>
      </c>
      <c r="AF17" s="434">
        <f>'D03'!L251</f>
        <v>10</v>
      </c>
      <c r="AG17" s="434">
        <f>'D03'!M251</f>
        <v>1416</v>
      </c>
      <c r="AH17" s="434">
        <f>'D03'!N251</f>
        <v>10</v>
      </c>
      <c r="AI17" s="434">
        <f>'D03'!O251</f>
        <v>0</v>
      </c>
      <c r="AJ17" s="434">
        <f>'D03'!P251</f>
        <v>16</v>
      </c>
      <c r="AK17" s="434">
        <f>'D03'!Q251</f>
        <v>39</v>
      </c>
      <c r="AL17" s="434">
        <f>'D03'!R251</f>
        <v>242</v>
      </c>
      <c r="AM17" s="434">
        <f>'D03'!S251</f>
        <v>0</v>
      </c>
      <c r="AN17" s="434">
        <f>'D03'!T251</f>
        <v>0</v>
      </c>
      <c r="AO17" s="434">
        <f>'D03'!U251</f>
        <v>898</v>
      </c>
      <c r="AP17" s="434">
        <f>'D03'!V251</f>
        <v>0</v>
      </c>
      <c r="AQ17" s="434">
        <f>'D03'!W251</f>
        <v>0</v>
      </c>
      <c r="AR17" s="434">
        <f>'D03'!X251</f>
        <v>0</v>
      </c>
      <c r="AS17" s="434">
        <f>'D03'!Y251</f>
        <v>0</v>
      </c>
      <c r="AT17" s="434">
        <f>'D03'!Z251</f>
        <v>0</v>
      </c>
      <c r="AU17" s="434">
        <f>'D03'!AA251</f>
        <v>150</v>
      </c>
      <c r="AV17" s="434">
        <f>'D03'!AB251</f>
        <v>5394</v>
      </c>
      <c r="AW17" s="435"/>
      <c r="AX17" s="434"/>
      <c r="AY17" s="434">
        <f t="shared" si="1"/>
        <v>1865</v>
      </c>
      <c r="AZ17" s="434">
        <f>AD17</f>
        <v>748</v>
      </c>
      <c r="BA17" s="434"/>
      <c r="BB17" s="434"/>
      <c r="BC17" s="434">
        <f>AF17</f>
        <v>10</v>
      </c>
      <c r="BD17" s="434"/>
      <c r="BE17" s="434">
        <f>'D03'!M254</f>
        <v>1416</v>
      </c>
      <c r="BF17" s="434">
        <f>'D03'!N254</f>
        <v>10</v>
      </c>
      <c r="BG17" s="434" t="str">
        <f>'D03'!O254</f>
        <v>-</v>
      </c>
      <c r="BH17" s="434">
        <f>'D03'!P254</f>
        <v>16</v>
      </c>
      <c r="BI17" s="434">
        <f>'D03'!Q254</f>
        <v>39</v>
      </c>
      <c r="BJ17" s="434">
        <f>'D03'!R254</f>
        <v>242</v>
      </c>
      <c r="BK17" s="434" t="str">
        <f>'D03'!S254</f>
        <v>-</v>
      </c>
      <c r="BL17" s="434" t="str">
        <f>'D03'!T254</f>
        <v>-</v>
      </c>
      <c r="BM17" s="434">
        <f>'D03'!U254</f>
        <v>898</v>
      </c>
      <c r="BN17" s="434" t="str">
        <f>'D03'!V254</f>
        <v>-</v>
      </c>
      <c r="BO17" s="434" t="str">
        <f>'D03'!W254</f>
        <v>-</v>
      </c>
      <c r="BP17" s="434" t="str">
        <f>'D03'!X254</f>
        <v>-</v>
      </c>
      <c r="BQ17" s="434" t="str">
        <f>'D03'!Y254</f>
        <v>-</v>
      </c>
      <c r="BR17" s="434"/>
      <c r="BS17" s="434">
        <f>'D03'!Z254</f>
        <v>0</v>
      </c>
      <c r="BT17" s="434">
        <f>'D03'!AA254</f>
        <v>150</v>
      </c>
      <c r="BU17" s="434">
        <f t="shared" si="0"/>
        <v>5394</v>
      </c>
    </row>
    <row r="18" spans="1:73">
      <c r="A18" s="294">
        <v>16</v>
      </c>
      <c r="B18" s="294">
        <v>4</v>
      </c>
      <c r="C18" s="294">
        <v>38</v>
      </c>
      <c r="D18" s="294" t="s">
        <v>139</v>
      </c>
      <c r="E18" s="434">
        <f>'D04'!I10</f>
        <v>0</v>
      </c>
      <c r="F18" s="434">
        <f>'D04'!J10</f>
        <v>1645</v>
      </c>
      <c r="G18" s="434">
        <f>'D04'!K10</f>
        <v>0</v>
      </c>
      <c r="H18" s="434">
        <f>'D04'!L10</f>
        <v>39</v>
      </c>
      <c r="I18" s="434">
        <f>'D04'!M10</f>
        <v>84</v>
      </c>
      <c r="J18" s="434">
        <f>'D04'!N10</f>
        <v>0</v>
      </c>
      <c r="K18" s="434">
        <f>'D04'!O10</f>
        <v>60</v>
      </c>
      <c r="L18" s="434">
        <f>'D04'!P10</f>
        <v>0</v>
      </c>
      <c r="M18" s="434">
        <f>'D04'!Q10</f>
        <v>0</v>
      </c>
      <c r="N18" s="434">
        <f>'D04'!R10</f>
        <v>1340</v>
      </c>
      <c r="O18" s="434">
        <f>'D04'!S10</f>
        <v>0</v>
      </c>
      <c r="P18" s="434">
        <f>'D04'!T10</f>
        <v>0</v>
      </c>
      <c r="Q18" s="434">
        <f>'D04'!U10</f>
        <v>0</v>
      </c>
      <c r="R18" s="434">
        <f>'D04'!V10</f>
        <v>10</v>
      </c>
      <c r="S18" s="434">
        <f>'D04'!W10</f>
        <v>0</v>
      </c>
      <c r="T18" s="434">
        <f>'D04'!X10</f>
        <v>0</v>
      </c>
      <c r="U18" s="434">
        <f>'D04'!Y10</f>
        <v>0</v>
      </c>
      <c r="V18" s="434">
        <f>'D04'!Z10</f>
        <v>0</v>
      </c>
      <c r="W18" s="434">
        <f>'D04'!AA10</f>
        <v>0</v>
      </c>
      <c r="X18" s="434">
        <f>'D04'!AB10</f>
        <v>0</v>
      </c>
      <c r="Y18" s="434">
        <f>'D04'!AC10</f>
        <v>0</v>
      </c>
      <c r="Z18" s="434">
        <f>'D04'!AD10</f>
        <v>107</v>
      </c>
      <c r="AA18" s="434">
        <f>'D04'!AE10</f>
        <v>3285</v>
      </c>
      <c r="AB18" s="435"/>
      <c r="AC18" s="434">
        <f>'D04'!I13</f>
        <v>0</v>
      </c>
      <c r="AD18" s="434">
        <f>'D04'!J13</f>
        <v>1650</v>
      </c>
      <c r="AE18" s="434">
        <f>'D04'!K13</f>
        <v>0</v>
      </c>
      <c r="AF18" s="434">
        <f>'D04'!L13</f>
        <v>44</v>
      </c>
      <c r="AG18" s="434">
        <f>'D04'!M13</f>
        <v>84</v>
      </c>
      <c r="AH18" s="434">
        <f>'D04'!N13</f>
        <v>0</v>
      </c>
      <c r="AI18" s="434">
        <f>'D04'!O13</f>
        <v>60</v>
      </c>
      <c r="AJ18" s="434">
        <f>'D04'!P13</f>
        <v>0</v>
      </c>
      <c r="AK18" s="434">
        <f>'D04'!Q13</f>
        <v>0</v>
      </c>
      <c r="AL18" s="434">
        <f>'D04'!R13</f>
        <v>1340</v>
      </c>
      <c r="AM18" s="434">
        <f>'D04'!S13</f>
        <v>0</v>
      </c>
      <c r="AN18" s="434">
        <f>'D04'!T13</f>
        <v>0</v>
      </c>
      <c r="AO18" s="434">
        <f>'D04'!U13</f>
        <v>0</v>
      </c>
      <c r="AP18" s="434">
        <f>'D04'!V13</f>
        <v>0</v>
      </c>
      <c r="AQ18" s="434">
        <f>'D04'!W13</f>
        <v>0</v>
      </c>
      <c r="AR18" s="434">
        <f>'D04'!X13</f>
        <v>0</v>
      </c>
      <c r="AS18" s="434">
        <f>'D04'!Y13</f>
        <v>0</v>
      </c>
      <c r="AT18" s="434">
        <f>'D04'!Z13</f>
        <v>0</v>
      </c>
      <c r="AU18" s="434">
        <f>'D04'!AA13</f>
        <v>107</v>
      </c>
      <c r="AV18" s="434">
        <f>'D04'!AB13</f>
        <v>3285</v>
      </c>
      <c r="AW18" s="435"/>
      <c r="AX18" s="434"/>
      <c r="AY18" s="434"/>
      <c r="AZ18" s="434"/>
      <c r="BA18" s="434">
        <f t="shared" si="2"/>
        <v>1694</v>
      </c>
      <c r="BB18" s="434"/>
      <c r="BC18" s="434"/>
      <c r="BD18" s="434"/>
      <c r="BE18" s="434">
        <f>'D04'!M16</f>
        <v>84</v>
      </c>
      <c r="BF18" s="434" t="str">
        <f>'D04'!N16</f>
        <v>-</v>
      </c>
      <c r="BG18" s="434">
        <f>'D04'!O16</f>
        <v>60</v>
      </c>
      <c r="BH18" s="434" t="str">
        <f>'D04'!P16</f>
        <v>-</v>
      </c>
      <c r="BI18" s="434" t="str">
        <f>'D04'!Q16</f>
        <v>-</v>
      </c>
      <c r="BJ18" s="434">
        <f>'D04'!R16</f>
        <v>1340</v>
      </c>
      <c r="BK18" s="434" t="str">
        <f>'D04'!S16</f>
        <v>-</v>
      </c>
      <c r="BL18" s="434" t="str">
        <f>'D04'!T16</f>
        <v>-</v>
      </c>
      <c r="BM18" s="434" t="str">
        <f>'D04'!U16</f>
        <v>-</v>
      </c>
      <c r="BN18" s="434" t="str">
        <f>'D04'!V16</f>
        <v>-</v>
      </c>
      <c r="BO18" s="434" t="str">
        <f>'D04'!W16</f>
        <v>-</v>
      </c>
      <c r="BP18" s="434" t="str">
        <f>'D04'!X16</f>
        <v>-</v>
      </c>
      <c r="BQ18" s="434" t="str">
        <f>'D04'!Y16</f>
        <v>-</v>
      </c>
      <c r="BR18" s="434"/>
      <c r="BS18" s="434">
        <f>'D04'!Z16</f>
        <v>0</v>
      </c>
      <c r="BT18" s="434">
        <f>'D04'!AA16</f>
        <v>107</v>
      </c>
      <c r="BU18" s="434">
        <f t="shared" si="0"/>
        <v>3285</v>
      </c>
    </row>
    <row r="19" spans="1:73">
      <c r="A19" s="296">
        <v>17</v>
      </c>
      <c r="B19" s="296">
        <v>4</v>
      </c>
      <c r="C19" s="296">
        <v>39</v>
      </c>
      <c r="D19" s="296" t="s">
        <v>142</v>
      </c>
      <c r="E19" s="434">
        <f>'D04'!I59</f>
        <v>102</v>
      </c>
      <c r="F19" s="434">
        <f>'D04'!J59</f>
        <v>3134</v>
      </c>
      <c r="G19" s="434">
        <f>'D04'!K59</f>
        <v>4593</v>
      </c>
      <c r="H19" s="434">
        <f>'D04'!L59</f>
        <v>51</v>
      </c>
      <c r="I19" s="434">
        <f>'D04'!M59</f>
        <v>108</v>
      </c>
      <c r="J19" s="434">
        <f>'D04'!N59</f>
        <v>72</v>
      </c>
      <c r="K19" s="434">
        <f>'D04'!O59</f>
        <v>0</v>
      </c>
      <c r="L19" s="434">
        <f>'D04'!P59</f>
        <v>118</v>
      </c>
      <c r="M19" s="434">
        <f>'D04'!Q59</f>
        <v>790</v>
      </c>
      <c r="N19" s="434">
        <f>'D04'!R59</f>
        <v>5124</v>
      </c>
      <c r="O19" s="434">
        <f>'D04'!S59</f>
        <v>157</v>
      </c>
      <c r="P19" s="434">
        <f>'D04'!T59</f>
        <v>0</v>
      </c>
      <c r="Q19" s="434">
        <f>'D04'!U59</f>
        <v>184</v>
      </c>
      <c r="R19" s="434">
        <f>'D04'!V59</f>
        <v>36</v>
      </c>
      <c r="S19" s="434">
        <f>'D04'!W59</f>
        <v>0</v>
      </c>
      <c r="T19" s="434">
        <f>'D04'!X59</f>
        <v>639</v>
      </c>
      <c r="U19" s="434">
        <f>'D04'!Y59</f>
        <v>0</v>
      </c>
      <c r="V19" s="434">
        <f>'D04'!Z59</f>
        <v>0</v>
      </c>
      <c r="W19" s="434">
        <f>'D04'!AA59</f>
        <v>0</v>
      </c>
      <c r="X19" s="434">
        <f>'D04'!AB59</f>
        <v>0</v>
      </c>
      <c r="Y19" s="434">
        <f>'D04'!AC59</f>
        <v>0</v>
      </c>
      <c r="Z19" s="434">
        <f>'D04'!AD59</f>
        <v>442</v>
      </c>
      <c r="AA19" s="434">
        <f>'D04'!AE59</f>
        <v>15550</v>
      </c>
      <c r="AB19" s="435"/>
      <c r="AC19" s="434">
        <f>'D04'!I62</f>
        <v>194</v>
      </c>
      <c r="AD19" s="434">
        <f>'D04'!J62</f>
        <v>3152</v>
      </c>
      <c r="AE19" s="434">
        <f>'D04'!K62</f>
        <v>4685</v>
      </c>
      <c r="AF19" s="434">
        <f>'D04'!L62</f>
        <v>69</v>
      </c>
      <c r="AG19" s="434">
        <f>'D04'!M62</f>
        <v>108</v>
      </c>
      <c r="AH19" s="434">
        <f>'D04'!N62</f>
        <v>72</v>
      </c>
      <c r="AI19" s="434">
        <f>'D04'!O62</f>
        <v>0</v>
      </c>
      <c r="AJ19" s="434">
        <f>'D04'!P62</f>
        <v>118</v>
      </c>
      <c r="AK19" s="434">
        <f>'D04'!Q62</f>
        <v>790</v>
      </c>
      <c r="AL19" s="434">
        <f>'D04'!R62</f>
        <v>5124</v>
      </c>
      <c r="AM19" s="434">
        <f>'D04'!S62</f>
        <v>157</v>
      </c>
      <c r="AN19" s="434">
        <f>'D04'!T62</f>
        <v>0</v>
      </c>
      <c r="AO19" s="434">
        <f>'D04'!U62</f>
        <v>639</v>
      </c>
      <c r="AP19" s="434">
        <f>'D04'!V62</f>
        <v>0</v>
      </c>
      <c r="AQ19" s="434">
        <f>'D04'!W62</f>
        <v>0</v>
      </c>
      <c r="AR19" s="434">
        <f>'D04'!X62</f>
        <v>0</v>
      </c>
      <c r="AS19" s="434">
        <f>'D04'!Y62</f>
        <v>0</v>
      </c>
      <c r="AT19" s="434">
        <f>'D04'!Z62</f>
        <v>0</v>
      </c>
      <c r="AU19" s="434">
        <f>'D04'!AA62</f>
        <v>442</v>
      </c>
      <c r="AV19" s="434">
        <f>'D04'!AB62</f>
        <v>15550</v>
      </c>
      <c r="AW19" s="435"/>
      <c r="AX19" s="434"/>
      <c r="AY19" s="434">
        <f t="shared" ref="AY19:AY20" si="3">AC19+AE19</f>
        <v>4879</v>
      </c>
      <c r="AZ19" s="434"/>
      <c r="BA19" s="434">
        <f t="shared" ref="BA19:BA20" si="4">AD19+AF19</f>
        <v>3221</v>
      </c>
      <c r="BB19" s="434"/>
      <c r="BC19" s="434"/>
      <c r="BD19" s="434"/>
      <c r="BE19" s="434">
        <f>'D04'!M65</f>
        <v>108</v>
      </c>
      <c r="BF19" s="434">
        <f>'D04'!N65</f>
        <v>72</v>
      </c>
      <c r="BG19" s="434" t="str">
        <f>'D04'!O65</f>
        <v>-</v>
      </c>
      <c r="BH19" s="434">
        <f>'D04'!P65</f>
        <v>118</v>
      </c>
      <c r="BI19" s="434">
        <f>'D04'!Q65</f>
        <v>790</v>
      </c>
      <c r="BJ19" s="434">
        <f>'D04'!R65</f>
        <v>5124</v>
      </c>
      <c r="BK19" s="434">
        <f>'D04'!S65</f>
        <v>157</v>
      </c>
      <c r="BL19" s="434" t="str">
        <f>'D04'!T65</f>
        <v>-</v>
      </c>
      <c r="BM19" s="434">
        <f>'D04'!U65</f>
        <v>639</v>
      </c>
      <c r="BN19" s="434" t="str">
        <f>'D04'!V65</f>
        <v>-</v>
      </c>
      <c r="BO19" s="434" t="str">
        <f>'D04'!W65</f>
        <v>-</v>
      </c>
      <c r="BP19" s="434" t="str">
        <f>'D04'!X65</f>
        <v>-</v>
      </c>
      <c r="BQ19" s="434" t="str">
        <f>'D04'!Y65</f>
        <v>-</v>
      </c>
      <c r="BR19" s="434"/>
      <c r="BS19" s="434">
        <f>'D04'!Z65</f>
        <v>0</v>
      </c>
      <c r="BT19" s="434">
        <f>'D04'!AA65</f>
        <v>442</v>
      </c>
      <c r="BU19" s="434">
        <f t="shared" si="0"/>
        <v>15550</v>
      </c>
    </row>
    <row r="20" spans="1:73">
      <c r="A20" s="294">
        <v>18</v>
      </c>
      <c r="B20" s="294">
        <v>4</v>
      </c>
      <c r="C20" s="294">
        <v>115</v>
      </c>
      <c r="D20" s="294" t="s">
        <v>174</v>
      </c>
      <c r="E20" s="434">
        <f>'D04'!I76</f>
        <v>5</v>
      </c>
      <c r="F20" s="434">
        <f>'D04'!J76</f>
        <v>511</v>
      </c>
      <c r="G20" s="434">
        <f>'D04'!K76</f>
        <v>760</v>
      </c>
      <c r="H20" s="434">
        <f>'D04'!L76</f>
        <v>2</v>
      </c>
      <c r="I20" s="434">
        <f>'D04'!M76</f>
        <v>15</v>
      </c>
      <c r="J20" s="434">
        <f>'D04'!N76</f>
        <v>6</v>
      </c>
      <c r="K20" s="434">
        <f>'D04'!O76</f>
        <v>5</v>
      </c>
      <c r="L20" s="434">
        <f>'D04'!P76</f>
        <v>0</v>
      </c>
      <c r="M20" s="434">
        <f>'D04'!Q76</f>
        <v>856</v>
      </c>
      <c r="N20" s="434">
        <f>'D04'!R76</f>
        <v>33</v>
      </c>
      <c r="O20" s="434">
        <f>'D04'!S76</f>
        <v>0</v>
      </c>
      <c r="P20" s="434">
        <f>'D04'!T76</f>
        <v>0</v>
      </c>
      <c r="Q20" s="434">
        <f>'D04'!U76</f>
        <v>1</v>
      </c>
      <c r="R20" s="434">
        <f>'D04'!V76</f>
        <v>2</v>
      </c>
      <c r="S20" s="434">
        <f>'D04'!W76</f>
        <v>0</v>
      </c>
      <c r="T20" s="434">
        <f>'D04'!X76</f>
        <v>0</v>
      </c>
      <c r="U20" s="434">
        <f>'D04'!Y76</f>
        <v>0</v>
      </c>
      <c r="V20" s="434">
        <f>'D04'!Z76</f>
        <v>0</v>
      </c>
      <c r="W20" s="434">
        <f>'D04'!AA76</f>
        <v>0</v>
      </c>
      <c r="X20" s="434">
        <f>'D04'!AB76</f>
        <v>0</v>
      </c>
      <c r="Y20" s="434">
        <f>'D04'!AC76</f>
        <v>0</v>
      </c>
      <c r="Z20" s="434">
        <f>'D04'!AD76</f>
        <v>64</v>
      </c>
      <c r="AA20" s="434">
        <f>'D04'!AE76</f>
        <v>2260</v>
      </c>
      <c r="AB20" s="435"/>
      <c r="AC20" s="434">
        <f>'D04'!I79</f>
        <v>5</v>
      </c>
      <c r="AD20" s="434">
        <f>'D04'!J79</f>
        <v>512</v>
      </c>
      <c r="AE20" s="434">
        <f>'D04'!K79</f>
        <v>761</v>
      </c>
      <c r="AF20" s="434">
        <f>'D04'!L79</f>
        <v>3</v>
      </c>
      <c r="AG20" s="434">
        <f>'D04'!M79</f>
        <v>15</v>
      </c>
      <c r="AH20" s="434">
        <f>'D04'!N79</f>
        <v>6</v>
      </c>
      <c r="AI20" s="434">
        <f>'D04'!O79</f>
        <v>5</v>
      </c>
      <c r="AJ20" s="434">
        <f>'D04'!P79</f>
        <v>0</v>
      </c>
      <c r="AK20" s="434">
        <f>'D04'!Q79</f>
        <v>856</v>
      </c>
      <c r="AL20" s="434">
        <f>'D04'!R79</f>
        <v>33</v>
      </c>
      <c r="AM20" s="434">
        <f>'D04'!S79</f>
        <v>0</v>
      </c>
      <c r="AN20" s="434">
        <f>'D04'!T79</f>
        <v>0</v>
      </c>
      <c r="AO20" s="434">
        <f>'D04'!U79</f>
        <v>0</v>
      </c>
      <c r="AP20" s="434">
        <f>'D04'!V79</f>
        <v>0</v>
      </c>
      <c r="AQ20" s="434">
        <f>'D04'!W79</f>
        <v>0</v>
      </c>
      <c r="AR20" s="434">
        <f>'D04'!X79</f>
        <v>0</v>
      </c>
      <c r="AS20" s="434">
        <f>'D04'!Y79</f>
        <v>0</v>
      </c>
      <c r="AT20" s="434">
        <f>'D04'!Z79</f>
        <v>0</v>
      </c>
      <c r="AU20" s="434">
        <f>'D04'!AA79</f>
        <v>64</v>
      </c>
      <c r="AV20" s="434">
        <f>'D04'!AB79</f>
        <v>2260</v>
      </c>
      <c r="AW20" s="435"/>
      <c r="AX20" s="434"/>
      <c r="AY20" s="434">
        <f t="shared" si="3"/>
        <v>766</v>
      </c>
      <c r="AZ20" s="434"/>
      <c r="BA20" s="434">
        <f t="shared" si="4"/>
        <v>515</v>
      </c>
      <c r="BB20" s="434"/>
      <c r="BC20" s="434"/>
      <c r="BD20" s="434"/>
      <c r="BE20" s="434">
        <f>'D04'!M82</f>
        <v>15</v>
      </c>
      <c r="BF20" s="434">
        <f>'D04'!N82</f>
        <v>6</v>
      </c>
      <c r="BG20" s="434">
        <f>'D04'!O82</f>
        <v>5</v>
      </c>
      <c r="BH20" s="434" t="str">
        <f>'D04'!P82</f>
        <v>-</v>
      </c>
      <c r="BI20" s="434">
        <f>'D04'!Q82</f>
        <v>856</v>
      </c>
      <c r="BJ20" s="434">
        <f>'D04'!R82</f>
        <v>33</v>
      </c>
      <c r="BK20" s="434" t="str">
        <f>'D04'!S82</f>
        <v>-</v>
      </c>
      <c r="BL20" s="434" t="str">
        <f>'D04'!T82</f>
        <v>-</v>
      </c>
      <c r="BM20" s="434" t="str">
        <f>'D04'!U82</f>
        <v>-</v>
      </c>
      <c r="BN20" s="434" t="str">
        <f>'D04'!V82</f>
        <v>-</v>
      </c>
      <c r="BO20" s="434" t="str">
        <f>'D04'!W82</f>
        <v>-</v>
      </c>
      <c r="BP20" s="434" t="str">
        <f>'D04'!X82</f>
        <v>-</v>
      </c>
      <c r="BQ20" s="434" t="str">
        <f>'D04'!Y82</f>
        <v>-</v>
      </c>
      <c r="BR20" s="434"/>
      <c r="BS20" s="434">
        <f>'D04'!Z82</f>
        <v>0</v>
      </c>
      <c r="BT20" s="434">
        <f>'D04'!AA82</f>
        <v>64</v>
      </c>
      <c r="BU20" s="434">
        <f t="shared" si="0"/>
        <v>2260</v>
      </c>
    </row>
    <row r="21" spans="1:73">
      <c r="A21" s="294">
        <v>19</v>
      </c>
      <c r="B21" s="294">
        <v>4</v>
      </c>
      <c r="C21" s="294">
        <v>175</v>
      </c>
      <c r="D21" s="294" t="s">
        <v>808</v>
      </c>
      <c r="E21" s="434">
        <f>'D04'!I105</f>
        <v>1120</v>
      </c>
      <c r="F21" s="434">
        <f>'D04'!J105</f>
        <v>1172</v>
      </c>
      <c r="G21" s="434">
        <f>'D04'!K105</f>
        <v>438</v>
      </c>
      <c r="H21" s="434">
        <f>'D04'!L105</f>
        <v>41</v>
      </c>
      <c r="I21" s="434">
        <f>'D04'!M105</f>
        <v>431</v>
      </c>
      <c r="J21" s="434">
        <f>'D04'!N105</f>
        <v>4</v>
      </c>
      <c r="K21" s="434">
        <f>'D04'!O105</f>
        <v>168</v>
      </c>
      <c r="L21" s="434">
        <f>'D04'!P105</f>
        <v>191</v>
      </c>
      <c r="M21" s="434">
        <f>'D04'!Q105</f>
        <v>381</v>
      </c>
      <c r="N21" s="434">
        <f>'D04'!R105</f>
        <v>738</v>
      </c>
      <c r="O21" s="434">
        <f>'D04'!S105</f>
        <v>0</v>
      </c>
      <c r="P21" s="434">
        <f>'D04'!T105</f>
        <v>14</v>
      </c>
      <c r="Q21" s="434">
        <f>'D04'!U105</f>
        <v>251</v>
      </c>
      <c r="R21" s="434">
        <f>'D04'!V105</f>
        <v>30</v>
      </c>
      <c r="S21" s="434">
        <f>'D04'!W105</f>
        <v>0</v>
      </c>
      <c r="T21" s="434">
        <f>'D04'!X105</f>
        <v>0</v>
      </c>
      <c r="U21" s="434">
        <f>'D04'!Y105</f>
        <v>0</v>
      </c>
      <c r="V21" s="434">
        <f>'D04'!Z105</f>
        <v>0</v>
      </c>
      <c r="W21" s="434">
        <f>'D04'!AA105</f>
        <v>0</v>
      </c>
      <c r="X21" s="434">
        <f>'D04'!AB105</f>
        <v>0</v>
      </c>
      <c r="Y21" s="434">
        <f>'D04'!AC105</f>
        <v>0</v>
      </c>
      <c r="Z21" s="434">
        <f>'D04'!AD105</f>
        <v>223</v>
      </c>
      <c r="AA21" s="434">
        <f>'D04'!AE105</f>
        <v>5202</v>
      </c>
      <c r="AB21" s="435"/>
      <c r="AC21" s="434">
        <f>'D04'!I108</f>
        <v>1246</v>
      </c>
      <c r="AD21" s="434">
        <f>'D04'!J108</f>
        <v>1187</v>
      </c>
      <c r="AE21" s="434">
        <f>'D04'!K108</f>
        <v>563</v>
      </c>
      <c r="AF21" s="434">
        <f>'D04'!L108</f>
        <v>56</v>
      </c>
      <c r="AG21" s="434">
        <f>'D04'!M108</f>
        <v>431</v>
      </c>
      <c r="AH21" s="434">
        <f>'D04'!N108</f>
        <v>4</v>
      </c>
      <c r="AI21" s="434">
        <f>'D04'!O108</f>
        <v>168</v>
      </c>
      <c r="AJ21" s="434">
        <f>'D04'!P108</f>
        <v>191</v>
      </c>
      <c r="AK21" s="434">
        <f>'D04'!Q108</f>
        <v>381</v>
      </c>
      <c r="AL21" s="434">
        <f>'D04'!R108</f>
        <v>738</v>
      </c>
      <c r="AM21" s="434">
        <f>'D04'!S108</f>
        <v>0</v>
      </c>
      <c r="AN21" s="434">
        <f>'D04'!T108</f>
        <v>14</v>
      </c>
      <c r="AO21" s="434">
        <f>'D04'!U108</f>
        <v>0</v>
      </c>
      <c r="AP21" s="434">
        <f>'D04'!V108</f>
        <v>0</v>
      </c>
      <c r="AQ21" s="434">
        <f>'D04'!W108</f>
        <v>0</v>
      </c>
      <c r="AR21" s="434">
        <f>'D04'!X108</f>
        <v>0</v>
      </c>
      <c r="AS21" s="434">
        <f>'D04'!Y108</f>
        <v>0</v>
      </c>
      <c r="AT21" s="434">
        <f>'D04'!Z108</f>
        <v>0</v>
      </c>
      <c r="AU21" s="434">
        <f>'D04'!AA108</f>
        <v>223</v>
      </c>
      <c r="AV21" s="434">
        <f>'D04'!AB108</f>
        <v>5202</v>
      </c>
      <c r="AW21" s="435"/>
      <c r="AX21" s="434"/>
      <c r="AY21" s="434">
        <f t="shared" ref="AY21" si="5">AC21+AE21</f>
        <v>1809</v>
      </c>
      <c r="AZ21" s="434"/>
      <c r="BA21" s="434">
        <f t="shared" ref="BA21" si="6">AD21+AF21</f>
        <v>1243</v>
      </c>
      <c r="BB21" s="434"/>
      <c r="BC21" s="434"/>
      <c r="BD21" s="434"/>
      <c r="BE21" s="434">
        <f>'D04'!M111</f>
        <v>431</v>
      </c>
      <c r="BF21" s="434">
        <f>'D04'!N111</f>
        <v>4</v>
      </c>
      <c r="BG21" s="434">
        <f>'D04'!O111</f>
        <v>168</v>
      </c>
      <c r="BH21" s="434">
        <f>'D04'!P111</f>
        <v>191</v>
      </c>
      <c r="BI21" s="434">
        <f>'D04'!Q111</f>
        <v>381</v>
      </c>
      <c r="BJ21" s="434">
        <f>'D04'!R111</f>
        <v>738</v>
      </c>
      <c r="BK21" s="434" t="str">
        <f>'D04'!S111</f>
        <v>-</v>
      </c>
      <c r="BL21" s="434">
        <f>'D04'!T111</f>
        <v>14</v>
      </c>
      <c r="BM21" s="434" t="str">
        <f>'D04'!U111</f>
        <v>-</v>
      </c>
      <c r="BN21" s="434" t="str">
        <f>'D04'!V111</f>
        <v>-</v>
      </c>
      <c r="BO21" s="434" t="str">
        <f>'D04'!W111</f>
        <v>-</v>
      </c>
      <c r="BP21" s="434" t="str">
        <f>'D04'!X111</f>
        <v>-</v>
      </c>
      <c r="BQ21" s="434" t="str">
        <f>'D04'!Y111</f>
        <v>-</v>
      </c>
      <c r="BR21" s="434"/>
      <c r="BS21" s="434">
        <f>'D04'!Z111</f>
        <v>0</v>
      </c>
      <c r="BT21" s="434">
        <f>'D04'!AA111</f>
        <v>223</v>
      </c>
      <c r="BU21" s="434">
        <f t="shared" si="0"/>
        <v>5202</v>
      </c>
    </row>
    <row r="22" spans="1:73">
      <c r="A22" s="294">
        <v>20</v>
      </c>
      <c r="B22" s="294">
        <v>4</v>
      </c>
      <c r="C22" s="294">
        <v>189</v>
      </c>
      <c r="D22" s="294" t="s">
        <v>186</v>
      </c>
      <c r="E22" s="434">
        <f>'D04'!I117</f>
        <v>2</v>
      </c>
      <c r="F22" s="434">
        <f>'D04'!J117</f>
        <v>362</v>
      </c>
      <c r="G22" s="434">
        <f>'D04'!K117</f>
        <v>6</v>
      </c>
      <c r="H22" s="434">
        <f>'D04'!L117</f>
        <v>4</v>
      </c>
      <c r="I22" s="434">
        <f>'D04'!M117</f>
        <v>9</v>
      </c>
      <c r="J22" s="434">
        <f>'D04'!N117</f>
        <v>0</v>
      </c>
      <c r="K22" s="434">
        <f>'D04'!O117</f>
        <v>124</v>
      </c>
      <c r="L22" s="434">
        <f>'D04'!P117</f>
        <v>0</v>
      </c>
      <c r="M22" s="434">
        <f>'D04'!Q117</f>
        <v>9</v>
      </c>
      <c r="N22" s="434">
        <f>'D04'!R117</f>
        <v>0</v>
      </c>
      <c r="O22" s="434">
        <f>'D04'!S117</f>
        <v>0</v>
      </c>
      <c r="P22" s="434">
        <f>'D04'!T117</f>
        <v>433</v>
      </c>
      <c r="Q22" s="434">
        <f>'D04'!U117</f>
        <v>0</v>
      </c>
      <c r="R22" s="434">
        <f>'D04'!V117</f>
        <v>4</v>
      </c>
      <c r="S22" s="434">
        <f>'D04'!W117</f>
        <v>0</v>
      </c>
      <c r="T22" s="434">
        <f>'D04'!X117</f>
        <v>0</v>
      </c>
      <c r="U22" s="434">
        <f>'D04'!Y117</f>
        <v>0</v>
      </c>
      <c r="V22" s="434">
        <f>'D04'!Z117</f>
        <v>0</v>
      </c>
      <c r="W22" s="434">
        <f>'D04'!AA117</f>
        <v>0</v>
      </c>
      <c r="X22" s="434">
        <f>'D04'!AB117</f>
        <v>0</v>
      </c>
      <c r="Y22" s="434">
        <f>'D04'!AC117</f>
        <v>0</v>
      </c>
      <c r="Z22" s="434">
        <f>'D04'!AD117</f>
        <v>43</v>
      </c>
      <c r="AA22" s="434">
        <f>'D04'!AE117</f>
        <v>996</v>
      </c>
      <c r="AB22" s="435"/>
      <c r="AC22" s="434">
        <f>'D04'!I120</f>
        <v>2</v>
      </c>
      <c r="AD22" s="434">
        <f>'D04'!J120</f>
        <v>364</v>
      </c>
      <c r="AE22" s="434">
        <f>'D04'!K120</f>
        <v>6</v>
      </c>
      <c r="AF22" s="434">
        <f>'D04'!L120</f>
        <v>6</v>
      </c>
      <c r="AG22" s="434">
        <f>'D04'!M120</f>
        <v>9</v>
      </c>
      <c r="AH22" s="434">
        <f>'D04'!N120</f>
        <v>0</v>
      </c>
      <c r="AI22" s="434">
        <f>'D04'!O120</f>
        <v>124</v>
      </c>
      <c r="AJ22" s="434">
        <f>'D04'!P120</f>
        <v>0</v>
      </c>
      <c r="AK22" s="434">
        <f>'D04'!Q120</f>
        <v>9</v>
      </c>
      <c r="AL22" s="434">
        <f>'D04'!R120</f>
        <v>0</v>
      </c>
      <c r="AM22" s="434">
        <f>'D04'!S120</f>
        <v>0</v>
      </c>
      <c r="AN22" s="434">
        <f>'D04'!T120</f>
        <v>433</v>
      </c>
      <c r="AO22" s="434">
        <f>'D04'!U120</f>
        <v>0</v>
      </c>
      <c r="AP22" s="434">
        <f>'D04'!V120</f>
        <v>0</v>
      </c>
      <c r="AQ22" s="434">
        <f>'D04'!W120</f>
        <v>0</v>
      </c>
      <c r="AR22" s="434">
        <f>'D04'!X120</f>
        <v>0</v>
      </c>
      <c r="AS22" s="434">
        <f>'D04'!Y120</f>
        <v>0</v>
      </c>
      <c r="AT22" s="434">
        <f>'D04'!Z120</f>
        <v>0</v>
      </c>
      <c r="AU22" s="434">
        <f>'D04'!AA120</f>
        <v>43</v>
      </c>
      <c r="AV22" s="434">
        <f>'D04'!AB120</f>
        <v>996</v>
      </c>
      <c r="AW22" s="435"/>
      <c r="AX22" s="434"/>
      <c r="AY22" s="434">
        <f t="shared" ref="AY22" si="7">AC22+AE22</f>
        <v>8</v>
      </c>
      <c r="AZ22" s="434"/>
      <c r="BA22" s="434">
        <f t="shared" ref="BA22" si="8">AD22+AF22</f>
        <v>370</v>
      </c>
      <c r="BB22" s="434"/>
      <c r="BC22" s="434"/>
      <c r="BD22" s="434"/>
      <c r="BE22" s="434">
        <f>'D04'!M123</f>
        <v>9</v>
      </c>
      <c r="BF22" s="434" t="str">
        <f>'D04'!N123</f>
        <v>-</v>
      </c>
      <c r="BG22" s="434">
        <f>'D04'!O123</f>
        <v>124</v>
      </c>
      <c r="BH22" s="434" t="str">
        <f>'D04'!P123</f>
        <v>-</v>
      </c>
      <c r="BI22" s="434">
        <f>'D04'!Q123</f>
        <v>9</v>
      </c>
      <c r="BJ22" s="434" t="str">
        <f>'D04'!R123</f>
        <v>-</v>
      </c>
      <c r="BK22" s="434" t="str">
        <f>'D04'!S123</f>
        <v>-</v>
      </c>
      <c r="BL22" s="434">
        <f>'D04'!T123</f>
        <v>433</v>
      </c>
      <c r="BM22" s="434">
        <f>'D04'!U123</f>
        <v>0</v>
      </c>
      <c r="BN22" s="434">
        <f>'D04'!V123</f>
        <v>0</v>
      </c>
      <c r="BO22" s="434">
        <f>'D04'!W123</f>
        <v>0</v>
      </c>
      <c r="BP22" s="434">
        <f>'D04'!X123</f>
        <v>0</v>
      </c>
      <c r="BQ22" s="434">
        <f>'D04'!Y123</f>
        <v>0</v>
      </c>
      <c r="BR22" s="434"/>
      <c r="BS22" s="434">
        <f>'D04'!Z123</f>
        <v>0</v>
      </c>
      <c r="BT22" s="434">
        <f>'D04'!AA123</f>
        <v>43</v>
      </c>
      <c r="BU22" s="434">
        <f t="shared" si="0"/>
        <v>996</v>
      </c>
    </row>
    <row r="23" spans="1:73">
      <c r="A23" s="294">
        <v>21</v>
      </c>
      <c r="B23" s="294">
        <v>4</v>
      </c>
      <c r="C23" s="294">
        <v>432</v>
      </c>
      <c r="D23" s="294" t="s">
        <v>809</v>
      </c>
      <c r="E23" s="434">
        <f>'D04'!I129</f>
        <v>2</v>
      </c>
      <c r="F23" s="434">
        <f>'D04'!J129</f>
        <v>253</v>
      </c>
      <c r="G23" s="434">
        <f>'D04'!K129</f>
        <v>16</v>
      </c>
      <c r="H23" s="434">
        <f>'D04'!L129</f>
        <v>74</v>
      </c>
      <c r="I23" s="434">
        <f>'D04'!M129</f>
        <v>2</v>
      </c>
      <c r="J23" s="434">
        <f>'D04'!N129</f>
        <v>0</v>
      </c>
      <c r="K23" s="434">
        <f>'D04'!O129</f>
        <v>109</v>
      </c>
      <c r="L23" s="434">
        <f>'D04'!P129</f>
        <v>291</v>
      </c>
      <c r="M23" s="434">
        <f>'D04'!Q129</f>
        <v>0</v>
      </c>
      <c r="N23" s="434">
        <f>'D04'!R129</f>
        <v>297</v>
      </c>
      <c r="O23" s="434">
        <f>'D04'!S129</f>
        <v>0</v>
      </c>
      <c r="P23" s="434">
        <f>'D04'!T129</f>
        <v>0</v>
      </c>
      <c r="Q23" s="434">
        <f>'D04'!U129</f>
        <v>0</v>
      </c>
      <c r="R23" s="434">
        <f>'D04'!V129</f>
        <v>40</v>
      </c>
      <c r="S23" s="434">
        <f>'D04'!W129</f>
        <v>0</v>
      </c>
      <c r="T23" s="434">
        <f>'D04'!X129</f>
        <v>0</v>
      </c>
      <c r="U23" s="434">
        <f>'D04'!Y129</f>
        <v>0</v>
      </c>
      <c r="V23" s="434">
        <f>'D04'!Z129</f>
        <v>0</v>
      </c>
      <c r="W23" s="434">
        <f>'D04'!AA129</f>
        <v>0</v>
      </c>
      <c r="X23" s="434">
        <f>'D04'!AB129</f>
        <v>0</v>
      </c>
      <c r="Y23" s="434">
        <f>'D04'!AC129</f>
        <v>0</v>
      </c>
      <c r="Z23" s="434">
        <f>'D04'!AD129</f>
        <v>30</v>
      </c>
      <c r="AA23" s="434">
        <f>'D04'!AE129</f>
        <v>1114</v>
      </c>
      <c r="AB23" s="435"/>
      <c r="AC23" s="434">
        <f>'D04'!I132</f>
        <v>2</v>
      </c>
      <c r="AD23" s="434">
        <f>'D04'!J132</f>
        <v>273</v>
      </c>
      <c r="AE23" s="434">
        <f>'D04'!K132</f>
        <v>16</v>
      </c>
      <c r="AF23" s="434">
        <f>'D04'!L132</f>
        <v>94</v>
      </c>
      <c r="AG23" s="434">
        <f>'D04'!M132</f>
        <v>2</v>
      </c>
      <c r="AH23" s="434">
        <f>'D04'!N132</f>
        <v>0</v>
      </c>
      <c r="AI23" s="434">
        <f>'D04'!O132</f>
        <v>109</v>
      </c>
      <c r="AJ23" s="434">
        <f>'D04'!P132</f>
        <v>291</v>
      </c>
      <c r="AK23" s="434">
        <f>'D04'!Q132</f>
        <v>0</v>
      </c>
      <c r="AL23" s="434">
        <f>'D04'!R132</f>
        <v>297</v>
      </c>
      <c r="AM23" s="434">
        <f>'D04'!S132</f>
        <v>0</v>
      </c>
      <c r="AN23" s="434">
        <f>'D04'!T132</f>
        <v>0</v>
      </c>
      <c r="AO23" s="434">
        <f>'D04'!U132</f>
        <v>0</v>
      </c>
      <c r="AP23" s="434">
        <f>'D04'!V132</f>
        <v>0</v>
      </c>
      <c r="AQ23" s="434">
        <f>'D04'!W132</f>
        <v>0</v>
      </c>
      <c r="AR23" s="434">
        <f>'D04'!X132</f>
        <v>0</v>
      </c>
      <c r="AS23" s="434">
        <f>'D04'!Y132</f>
        <v>0</v>
      </c>
      <c r="AT23" s="434">
        <f>'D04'!Z132</f>
        <v>0</v>
      </c>
      <c r="AU23" s="434">
        <f>'D04'!AA132</f>
        <v>30</v>
      </c>
      <c r="AV23" s="434">
        <f>'D04'!AB132</f>
        <v>1114</v>
      </c>
      <c r="AW23" s="435"/>
      <c r="AX23" s="434"/>
      <c r="AY23" s="434">
        <f t="shared" ref="AY23:AY27" si="9">AC23+AE23</f>
        <v>18</v>
      </c>
      <c r="AZ23" s="434"/>
      <c r="BA23" s="434">
        <f t="shared" ref="BA23:BA27" si="10">AD23+AF23</f>
        <v>367</v>
      </c>
      <c r="BB23" s="434"/>
      <c r="BC23" s="434"/>
      <c r="BD23" s="434"/>
      <c r="BE23" s="434">
        <f>'D04'!M135</f>
        <v>2</v>
      </c>
      <c r="BF23" s="434" t="str">
        <f>'D04'!N135</f>
        <v>-</v>
      </c>
      <c r="BG23" s="434">
        <f>'D04'!O135</f>
        <v>109</v>
      </c>
      <c r="BH23" s="434">
        <f>'D04'!P135</f>
        <v>291</v>
      </c>
      <c r="BI23" s="434" t="str">
        <f>'D04'!Q135</f>
        <v>-</v>
      </c>
      <c r="BJ23" s="434">
        <f>'D04'!R135</f>
        <v>297</v>
      </c>
      <c r="BK23" s="434" t="str">
        <f>'D04'!S135</f>
        <v>-</v>
      </c>
      <c r="BL23" s="434" t="str">
        <f>'D04'!T135</f>
        <v>-</v>
      </c>
      <c r="BM23" s="434" t="str">
        <f>'D04'!U135</f>
        <v>-</v>
      </c>
      <c r="BN23" s="434" t="str">
        <f>'D04'!V135</f>
        <v>-</v>
      </c>
      <c r="BO23" s="434" t="str">
        <f>'D04'!W135</f>
        <v>-</v>
      </c>
      <c r="BP23" s="434" t="str">
        <f>'D04'!X135</f>
        <v>-</v>
      </c>
      <c r="BQ23" s="434" t="str">
        <f>'D04'!Y135</f>
        <v>-</v>
      </c>
      <c r="BR23" s="434"/>
      <c r="BS23" s="434">
        <f>'D04'!Z135</f>
        <v>0</v>
      </c>
      <c r="BT23" s="434">
        <f>'D04'!AA135</f>
        <v>30</v>
      </c>
      <c r="BU23" s="434">
        <f t="shared" si="0"/>
        <v>1114</v>
      </c>
    </row>
    <row r="24" spans="1:73">
      <c r="A24" s="294">
        <v>22</v>
      </c>
      <c r="B24" s="294">
        <v>4</v>
      </c>
      <c r="C24" s="294">
        <v>435</v>
      </c>
      <c r="D24" s="294" t="s">
        <v>189</v>
      </c>
      <c r="E24" s="434">
        <f>'D04'!I145</f>
        <v>9</v>
      </c>
      <c r="F24" s="434">
        <f>'D04'!J145</f>
        <v>1226</v>
      </c>
      <c r="G24" s="434">
        <f>'D04'!K145</f>
        <v>23</v>
      </c>
      <c r="H24" s="434">
        <f>'D04'!L145</f>
        <v>15</v>
      </c>
      <c r="I24" s="434">
        <f>'D04'!M145</f>
        <v>9</v>
      </c>
      <c r="J24" s="434">
        <f>'D04'!N145</f>
        <v>0</v>
      </c>
      <c r="K24" s="434">
        <f>'D04'!O145</f>
        <v>0</v>
      </c>
      <c r="L24" s="434">
        <f>'D04'!P145</f>
        <v>20</v>
      </c>
      <c r="M24" s="434">
        <f>'D04'!Q145</f>
        <v>0</v>
      </c>
      <c r="N24" s="434">
        <f>'D04'!R145</f>
        <v>558</v>
      </c>
      <c r="O24" s="434">
        <f>'D04'!S145</f>
        <v>0</v>
      </c>
      <c r="P24" s="434">
        <f>'D04'!T145</f>
        <v>0</v>
      </c>
      <c r="Q24" s="434">
        <f>'D04'!U145</f>
        <v>1</v>
      </c>
      <c r="R24" s="434">
        <f>'D04'!V145</f>
        <v>13</v>
      </c>
      <c r="S24" s="434">
        <f>'D04'!W145</f>
        <v>0</v>
      </c>
      <c r="T24" s="434">
        <f>'D04'!X145</f>
        <v>0</v>
      </c>
      <c r="U24" s="434">
        <f>'D04'!Y145</f>
        <v>0</v>
      </c>
      <c r="V24" s="434">
        <f>'D04'!Z145</f>
        <v>0</v>
      </c>
      <c r="W24" s="434">
        <f>'D04'!AA145</f>
        <v>0</v>
      </c>
      <c r="X24" s="434">
        <f>'D04'!AB145</f>
        <v>0</v>
      </c>
      <c r="Y24" s="434">
        <f>'D04'!AC145</f>
        <v>0</v>
      </c>
      <c r="Z24" s="434">
        <f>'D04'!AD145</f>
        <v>87</v>
      </c>
      <c r="AA24" s="434">
        <f>'D04'!AE145</f>
        <v>1961</v>
      </c>
      <c r="AB24" s="435"/>
      <c r="AC24" s="434">
        <f>'D04'!I148</f>
        <v>9</v>
      </c>
      <c r="AD24" s="434">
        <f>'D04'!J148</f>
        <v>1233</v>
      </c>
      <c r="AE24" s="434">
        <f>'D04'!K148</f>
        <v>24</v>
      </c>
      <c r="AF24" s="434">
        <f>'D04'!L148</f>
        <v>21</v>
      </c>
      <c r="AG24" s="434">
        <f>'D04'!M148</f>
        <v>9</v>
      </c>
      <c r="AH24" s="434">
        <f>'D04'!N148</f>
        <v>0</v>
      </c>
      <c r="AI24" s="434">
        <f>'D04'!O148</f>
        <v>0</v>
      </c>
      <c r="AJ24" s="434">
        <f>'D04'!P148</f>
        <v>20</v>
      </c>
      <c r="AK24" s="434">
        <f>'D04'!Q148</f>
        <v>0</v>
      </c>
      <c r="AL24" s="434">
        <f>'D04'!R148</f>
        <v>558</v>
      </c>
      <c r="AM24" s="434">
        <f>'D04'!S148</f>
        <v>0</v>
      </c>
      <c r="AN24" s="434">
        <f>'D04'!T148</f>
        <v>0</v>
      </c>
      <c r="AO24" s="434">
        <f>'D04'!U148</f>
        <v>0</v>
      </c>
      <c r="AP24" s="434">
        <f>'D04'!V148</f>
        <v>0</v>
      </c>
      <c r="AQ24" s="434">
        <f>'D04'!W148</f>
        <v>0</v>
      </c>
      <c r="AR24" s="434">
        <f>'D04'!X148</f>
        <v>0</v>
      </c>
      <c r="AS24" s="434">
        <f>'D04'!Y148</f>
        <v>0</v>
      </c>
      <c r="AT24" s="434">
        <f>'D04'!Z148</f>
        <v>0</v>
      </c>
      <c r="AU24" s="434">
        <f>'D04'!AA148</f>
        <v>87</v>
      </c>
      <c r="AV24" s="434">
        <f>'D04'!AB148</f>
        <v>1961</v>
      </c>
      <c r="AW24" s="435"/>
      <c r="AX24" s="434"/>
      <c r="AY24" s="434">
        <f t="shared" si="9"/>
        <v>33</v>
      </c>
      <c r="AZ24" s="434"/>
      <c r="BA24" s="434">
        <f t="shared" si="10"/>
        <v>1254</v>
      </c>
      <c r="BB24" s="434"/>
      <c r="BC24" s="434"/>
      <c r="BD24" s="434"/>
      <c r="BE24" s="434">
        <f>'D04'!M151</f>
        <v>9</v>
      </c>
      <c r="BF24" s="434" t="str">
        <f>'D04'!N151</f>
        <v>-</v>
      </c>
      <c r="BG24" s="434" t="str">
        <f>'D04'!O151</f>
        <v>-</v>
      </c>
      <c r="BH24" s="434">
        <f>'D04'!P151</f>
        <v>20</v>
      </c>
      <c r="BI24" s="434">
        <f>'D04'!Q151</f>
        <v>0</v>
      </c>
      <c r="BJ24" s="434">
        <f>'D04'!R151</f>
        <v>558</v>
      </c>
      <c r="BK24" s="434" t="str">
        <f>'D04'!S151</f>
        <v>-</v>
      </c>
      <c r="BL24" s="434" t="str">
        <f>'D04'!T151</f>
        <v>-</v>
      </c>
      <c r="BM24" s="434" t="str">
        <f>'D04'!U151</f>
        <v>-</v>
      </c>
      <c r="BN24" s="434" t="str">
        <f>'D04'!V151</f>
        <v>-</v>
      </c>
      <c r="BO24" s="434" t="str">
        <f>'D04'!W151</f>
        <v>-</v>
      </c>
      <c r="BP24" s="434" t="str">
        <f>'D04'!X151</f>
        <v>-</v>
      </c>
      <c r="BQ24" s="434" t="str">
        <f>'D04'!Y151</f>
        <v>-</v>
      </c>
      <c r="BR24" s="434"/>
      <c r="BS24" s="434">
        <f>'D04'!Z151</f>
        <v>0</v>
      </c>
      <c r="BT24" s="434">
        <f>'D04'!AA151</f>
        <v>87</v>
      </c>
      <c r="BU24" s="434">
        <f t="shared" si="0"/>
        <v>1961</v>
      </c>
    </row>
    <row r="25" spans="1:73">
      <c r="A25" s="294">
        <v>23</v>
      </c>
      <c r="B25" s="294">
        <v>4</v>
      </c>
      <c r="C25" s="294">
        <v>437</v>
      </c>
      <c r="D25" s="294" t="s">
        <v>193</v>
      </c>
      <c r="E25" s="434">
        <f>'D04'!I157</f>
        <v>5</v>
      </c>
      <c r="F25" s="434">
        <f>'D04'!J157</f>
        <v>283</v>
      </c>
      <c r="G25" s="434">
        <f>'D04'!K157</f>
        <v>285</v>
      </c>
      <c r="H25" s="434">
        <f>'D04'!L157</f>
        <v>2</v>
      </c>
      <c r="I25" s="434">
        <f>'D04'!M157</f>
        <v>0</v>
      </c>
      <c r="J25" s="434">
        <f>'D04'!N157</f>
        <v>0</v>
      </c>
      <c r="K25" s="434">
        <f>'D04'!O157</f>
        <v>0</v>
      </c>
      <c r="L25" s="434">
        <f>'D04'!P157</f>
        <v>0</v>
      </c>
      <c r="M25" s="434">
        <f>'D04'!Q157</f>
        <v>5</v>
      </c>
      <c r="N25" s="434">
        <f>'D04'!R157</f>
        <v>5</v>
      </c>
      <c r="O25" s="434">
        <f>'D04'!S157</f>
        <v>0</v>
      </c>
      <c r="P25" s="434">
        <f>'D04'!T157</f>
        <v>0</v>
      </c>
      <c r="Q25" s="434">
        <f>'D04'!U157</f>
        <v>4</v>
      </c>
      <c r="R25" s="434">
        <f>'D04'!V157</f>
        <v>1</v>
      </c>
      <c r="S25" s="434">
        <f>'D04'!W157</f>
        <v>0</v>
      </c>
      <c r="T25" s="434">
        <f>'D04'!X157</f>
        <v>0</v>
      </c>
      <c r="U25" s="434">
        <f>'D04'!Y157</f>
        <v>0</v>
      </c>
      <c r="V25" s="434">
        <f>'D04'!Z157</f>
        <v>0</v>
      </c>
      <c r="W25" s="434">
        <f>'D04'!AA157</f>
        <v>0</v>
      </c>
      <c r="X25" s="434">
        <f>'D04'!AB157</f>
        <v>0</v>
      </c>
      <c r="Y25" s="434">
        <f>'D04'!AC157</f>
        <v>0</v>
      </c>
      <c r="Z25" s="434">
        <f>'D04'!AD157</f>
        <v>13</v>
      </c>
      <c r="AA25" s="434">
        <f>'D04'!AE157</f>
        <v>603</v>
      </c>
      <c r="AB25" s="435"/>
      <c r="AC25" s="434">
        <f>'D04'!I160</f>
        <v>7</v>
      </c>
      <c r="AD25" s="434">
        <f>'D04'!J160</f>
        <v>284</v>
      </c>
      <c r="AE25" s="434">
        <f>'D04'!K160</f>
        <v>287</v>
      </c>
      <c r="AF25" s="434">
        <f>'D04'!L160</f>
        <v>2</v>
      </c>
      <c r="AG25" s="434">
        <f>'D04'!M160</f>
        <v>0</v>
      </c>
      <c r="AH25" s="434">
        <f>'D04'!N160</f>
        <v>0</v>
      </c>
      <c r="AI25" s="434">
        <f>'D04'!O160</f>
        <v>0</v>
      </c>
      <c r="AJ25" s="434">
        <f>'D04'!P160</f>
        <v>0</v>
      </c>
      <c r="AK25" s="434">
        <f>'D04'!Q160</f>
        <v>5</v>
      </c>
      <c r="AL25" s="434">
        <f>'D04'!R160</f>
        <v>5</v>
      </c>
      <c r="AM25" s="434">
        <f>'D04'!S160</f>
        <v>0</v>
      </c>
      <c r="AN25" s="434">
        <f>'D04'!T160</f>
        <v>0</v>
      </c>
      <c r="AO25" s="434">
        <f>'D04'!U160</f>
        <v>0</v>
      </c>
      <c r="AP25" s="434">
        <f>'D04'!V160</f>
        <v>0</v>
      </c>
      <c r="AQ25" s="434">
        <f>'D04'!W160</f>
        <v>0</v>
      </c>
      <c r="AR25" s="434">
        <f>'D04'!X160</f>
        <v>0</v>
      </c>
      <c r="AS25" s="434">
        <f>'D04'!Y160</f>
        <v>0</v>
      </c>
      <c r="AT25" s="434">
        <f>'D04'!Z160</f>
        <v>0</v>
      </c>
      <c r="AU25" s="434">
        <f>'D04'!AA160</f>
        <v>13</v>
      </c>
      <c r="AV25" s="434">
        <f>'D04'!AB160</f>
        <v>603</v>
      </c>
      <c r="AW25" s="435"/>
      <c r="AX25" s="434"/>
      <c r="AY25" s="434">
        <f t="shared" si="9"/>
        <v>294</v>
      </c>
      <c r="AZ25" s="434"/>
      <c r="BA25" s="434">
        <f t="shared" si="10"/>
        <v>286</v>
      </c>
      <c r="BB25" s="434"/>
      <c r="BC25" s="434"/>
      <c r="BD25" s="434"/>
      <c r="BE25" s="434" t="str">
        <f>'D04'!M163</f>
        <v>-</v>
      </c>
      <c r="BF25" s="434" t="str">
        <f>'D04'!N163</f>
        <v>-</v>
      </c>
      <c r="BG25" s="434" t="str">
        <f>'D04'!O163</f>
        <v>-</v>
      </c>
      <c r="BH25" s="434" t="str">
        <f>'D04'!P163</f>
        <v>-</v>
      </c>
      <c r="BI25" s="434">
        <f>'D04'!Q163</f>
        <v>5</v>
      </c>
      <c r="BJ25" s="434">
        <f>'D04'!R163</f>
        <v>5</v>
      </c>
      <c r="BK25" s="434" t="str">
        <f>'D04'!S163</f>
        <v>-</v>
      </c>
      <c r="BL25" s="434" t="str">
        <f>'D04'!T163</f>
        <v>-</v>
      </c>
      <c r="BM25" s="434" t="str">
        <f>'D04'!U163</f>
        <v>-</v>
      </c>
      <c r="BN25" s="434" t="str">
        <f>'D04'!V163</f>
        <v>-</v>
      </c>
      <c r="BO25" s="434" t="str">
        <f>'D04'!W163</f>
        <v>-</v>
      </c>
      <c r="BP25" s="434" t="str">
        <f>'D04'!X163</f>
        <v>-</v>
      </c>
      <c r="BQ25" s="434" t="str">
        <f>'D04'!Y163</f>
        <v>-</v>
      </c>
      <c r="BR25" s="434"/>
      <c r="BS25" s="434">
        <f>'D04'!Z163</f>
        <v>0</v>
      </c>
      <c r="BT25" s="434">
        <f>'D04'!AA163</f>
        <v>13</v>
      </c>
      <c r="BU25" s="434">
        <f t="shared" si="0"/>
        <v>603</v>
      </c>
    </row>
    <row r="26" spans="1:73">
      <c r="A26" s="294">
        <v>24</v>
      </c>
      <c r="B26" s="294">
        <v>4</v>
      </c>
      <c r="C26" s="294">
        <v>545</v>
      </c>
      <c r="D26" s="294" t="s">
        <v>194</v>
      </c>
      <c r="E26" s="434">
        <f>'D04'!I180</f>
        <v>112</v>
      </c>
      <c r="F26" s="434">
        <f>'D04'!J180</f>
        <v>882</v>
      </c>
      <c r="G26" s="434">
        <f>'D04'!K180</f>
        <v>1971</v>
      </c>
      <c r="H26" s="434">
        <f>'D04'!L180</f>
        <v>31</v>
      </c>
      <c r="I26" s="434">
        <f>'D04'!M180</f>
        <v>56</v>
      </c>
      <c r="J26" s="434">
        <f>'D04'!N180</f>
        <v>13</v>
      </c>
      <c r="K26" s="434">
        <f>'D04'!O180</f>
        <v>0</v>
      </c>
      <c r="L26" s="434">
        <f>'D04'!P180</f>
        <v>1162</v>
      </c>
      <c r="M26" s="434">
        <f>'D04'!Q180</f>
        <v>21</v>
      </c>
      <c r="N26" s="434">
        <f>'D04'!R180</f>
        <v>353</v>
      </c>
      <c r="O26" s="434">
        <f>'D04'!S180</f>
        <v>0</v>
      </c>
      <c r="P26" s="434">
        <f>'D04'!T180</f>
        <v>0</v>
      </c>
      <c r="Q26" s="434">
        <f>'D04'!U180</f>
        <v>46</v>
      </c>
      <c r="R26" s="434">
        <f>'D04'!V180</f>
        <v>18</v>
      </c>
      <c r="S26" s="434">
        <f>'D04'!W180</f>
        <v>0</v>
      </c>
      <c r="T26" s="434">
        <f>'D04'!X180</f>
        <v>0</v>
      </c>
      <c r="U26" s="434">
        <f>'D04'!Y180</f>
        <v>0</v>
      </c>
      <c r="V26" s="434">
        <f>'D04'!Z180</f>
        <v>0</v>
      </c>
      <c r="W26" s="434">
        <f>'D04'!AA180</f>
        <v>0</v>
      </c>
      <c r="X26" s="434">
        <f>'D04'!AB180</f>
        <v>0</v>
      </c>
      <c r="Y26" s="434">
        <f>'D04'!AC180</f>
        <v>0</v>
      </c>
      <c r="Z26" s="434">
        <f>'D04'!AD180</f>
        <v>147</v>
      </c>
      <c r="AA26" s="434">
        <f>'D04'!AE180</f>
        <v>4812</v>
      </c>
      <c r="AB26" s="435"/>
      <c r="AC26" s="434">
        <f>'D04'!I183</f>
        <v>135</v>
      </c>
      <c r="AD26" s="434">
        <f>'D04'!J183</f>
        <v>891</v>
      </c>
      <c r="AE26" s="434">
        <f>'D04'!K183</f>
        <v>1994</v>
      </c>
      <c r="AF26" s="434">
        <f>'D04'!L183</f>
        <v>40</v>
      </c>
      <c r="AG26" s="434">
        <f>'D04'!M183</f>
        <v>56</v>
      </c>
      <c r="AH26" s="434">
        <f>'D04'!N183</f>
        <v>13</v>
      </c>
      <c r="AI26" s="434">
        <f>'D04'!O183</f>
        <v>0</v>
      </c>
      <c r="AJ26" s="434">
        <f>'D04'!P183</f>
        <v>1162</v>
      </c>
      <c r="AK26" s="434">
        <f>'D04'!Q183</f>
        <v>21</v>
      </c>
      <c r="AL26" s="434">
        <f>'D04'!R183</f>
        <v>353</v>
      </c>
      <c r="AM26" s="434">
        <f>'D04'!S183</f>
        <v>0</v>
      </c>
      <c r="AN26" s="434">
        <f>'D04'!T183</f>
        <v>0</v>
      </c>
      <c r="AO26" s="434">
        <f>'D04'!U183</f>
        <v>0</v>
      </c>
      <c r="AP26" s="434">
        <f>'D04'!V183</f>
        <v>0</v>
      </c>
      <c r="AQ26" s="434">
        <f>'D04'!W183</f>
        <v>0</v>
      </c>
      <c r="AR26" s="434">
        <f>'D04'!X183</f>
        <v>0</v>
      </c>
      <c r="AS26" s="434">
        <f>'D04'!Y183</f>
        <v>0</v>
      </c>
      <c r="AT26" s="434">
        <f>'D04'!Z183</f>
        <v>0</v>
      </c>
      <c r="AU26" s="434">
        <f>'D04'!AA183</f>
        <v>147</v>
      </c>
      <c r="AV26" s="434">
        <f>'D04'!AB183</f>
        <v>4812</v>
      </c>
      <c r="AW26" s="435"/>
      <c r="AX26" s="434"/>
      <c r="AY26" s="434">
        <f t="shared" si="9"/>
        <v>2129</v>
      </c>
      <c r="AZ26" s="434"/>
      <c r="BA26" s="434">
        <f t="shared" si="10"/>
        <v>931</v>
      </c>
      <c r="BB26" s="434"/>
      <c r="BC26" s="434"/>
      <c r="BD26" s="434"/>
      <c r="BE26" s="434">
        <f>'D04'!M186</f>
        <v>56</v>
      </c>
      <c r="BF26" s="434">
        <f>'D04'!N186</f>
        <v>13</v>
      </c>
      <c r="BG26" s="434" t="str">
        <f>'D04'!O186</f>
        <v>-</v>
      </c>
      <c r="BH26" s="434">
        <f>'D04'!P186</f>
        <v>1162</v>
      </c>
      <c r="BI26" s="434">
        <f>'D04'!Q186</f>
        <v>21</v>
      </c>
      <c r="BJ26" s="434">
        <f>'D04'!R186</f>
        <v>353</v>
      </c>
      <c r="BK26" s="434" t="str">
        <f>'D04'!S186</f>
        <v>-</v>
      </c>
      <c r="BL26" s="434" t="str">
        <f>'D04'!T186</f>
        <v>-</v>
      </c>
      <c r="BM26" s="434" t="str">
        <f>'D04'!U186</f>
        <v>-</v>
      </c>
      <c r="BN26" s="434" t="str">
        <f>'D04'!V186</f>
        <v>-</v>
      </c>
      <c r="BO26" s="434" t="str">
        <f>'D04'!W186</f>
        <v>-</v>
      </c>
      <c r="BP26" s="434" t="str">
        <f>'D04'!X186</f>
        <v>-</v>
      </c>
      <c r="BQ26" s="434" t="str">
        <f>'D04'!Y186</f>
        <v>-</v>
      </c>
      <c r="BR26" s="434"/>
      <c r="BS26" s="434">
        <f>'D04'!Z186</f>
        <v>0</v>
      </c>
      <c r="BT26" s="434">
        <f>'D04'!AA186</f>
        <v>147</v>
      </c>
      <c r="BU26" s="434">
        <f t="shared" si="0"/>
        <v>4812</v>
      </c>
    </row>
    <row r="27" spans="1:73">
      <c r="A27" s="294">
        <v>25</v>
      </c>
      <c r="B27" s="294">
        <v>4</v>
      </c>
      <c r="C27" s="294">
        <v>558</v>
      </c>
      <c r="D27" s="294" t="s">
        <v>195</v>
      </c>
      <c r="E27" s="434">
        <f>'D04'!I192</f>
        <v>7</v>
      </c>
      <c r="F27" s="434">
        <f>'D04'!J192</f>
        <v>28</v>
      </c>
      <c r="G27" s="434">
        <f>'D04'!K192</f>
        <v>152</v>
      </c>
      <c r="H27" s="434">
        <f>'D04'!L192</f>
        <v>155</v>
      </c>
      <c r="I27" s="434">
        <f>'D04'!M192</f>
        <v>51</v>
      </c>
      <c r="J27" s="434">
        <f>'D04'!N192</f>
        <v>0</v>
      </c>
      <c r="K27" s="434">
        <f>'D04'!O192</f>
        <v>147</v>
      </c>
      <c r="L27" s="434">
        <f>'D04'!P192</f>
        <v>57</v>
      </c>
      <c r="M27" s="434">
        <f>'D04'!Q192</f>
        <v>95</v>
      </c>
      <c r="N27" s="434">
        <f>'D04'!R192</f>
        <v>162</v>
      </c>
      <c r="O27" s="434">
        <f>'D04'!S192</f>
        <v>0</v>
      </c>
      <c r="P27" s="434">
        <f>'D04'!T192</f>
        <v>98</v>
      </c>
      <c r="Q27" s="434">
        <f>'D04'!U192</f>
        <v>3</v>
      </c>
      <c r="R27" s="434">
        <f>'D04'!V192</f>
        <v>9</v>
      </c>
      <c r="S27" s="434">
        <f>'D04'!W192</f>
        <v>0</v>
      </c>
      <c r="T27" s="434">
        <f>'D04'!X192</f>
        <v>0</v>
      </c>
      <c r="U27" s="434">
        <f>'D04'!Y192</f>
        <v>0</v>
      </c>
      <c r="V27" s="434">
        <f>'D04'!Z192</f>
        <v>0</v>
      </c>
      <c r="W27" s="434">
        <f>'D04'!AA192</f>
        <v>0</v>
      </c>
      <c r="X27" s="434">
        <f>'D04'!AB192</f>
        <v>0</v>
      </c>
      <c r="Y27" s="434">
        <f>'D04'!AC192</f>
        <v>0</v>
      </c>
      <c r="Z27" s="434">
        <f>'D04'!AD192</f>
        <v>17</v>
      </c>
      <c r="AA27" s="434">
        <f>'D04'!AE192</f>
        <v>981</v>
      </c>
      <c r="AB27" s="435"/>
      <c r="AC27" s="434">
        <f>'D04'!I195</f>
        <v>8</v>
      </c>
      <c r="AD27" s="434">
        <f>'D04'!J195</f>
        <v>32</v>
      </c>
      <c r="AE27" s="434">
        <f>'D04'!K195</f>
        <v>154</v>
      </c>
      <c r="AF27" s="434">
        <f>'D04'!L195</f>
        <v>160</v>
      </c>
      <c r="AG27" s="434">
        <f>'D04'!M195</f>
        <v>51</v>
      </c>
      <c r="AH27" s="434">
        <f>'D04'!N195</f>
        <v>0</v>
      </c>
      <c r="AI27" s="434">
        <f>'D04'!O195</f>
        <v>147</v>
      </c>
      <c r="AJ27" s="434">
        <f>'D04'!P195</f>
        <v>57</v>
      </c>
      <c r="AK27" s="434">
        <f>'D04'!Q195</f>
        <v>95</v>
      </c>
      <c r="AL27" s="434">
        <f>'D04'!R195</f>
        <v>162</v>
      </c>
      <c r="AM27" s="434">
        <f>'D04'!S195</f>
        <v>0</v>
      </c>
      <c r="AN27" s="434">
        <f>'D04'!T195</f>
        <v>98</v>
      </c>
      <c r="AO27" s="434">
        <f>'D04'!U195</f>
        <v>0</v>
      </c>
      <c r="AP27" s="434">
        <f>'D04'!V195</f>
        <v>0</v>
      </c>
      <c r="AQ27" s="434">
        <f>'D04'!W195</f>
        <v>0</v>
      </c>
      <c r="AR27" s="434">
        <f>'D04'!X195</f>
        <v>0</v>
      </c>
      <c r="AS27" s="434">
        <f>'D04'!Y195</f>
        <v>0</v>
      </c>
      <c r="AT27" s="434">
        <f>'D04'!Z195</f>
        <v>0</v>
      </c>
      <c r="AU27" s="434">
        <f>'D04'!AA195</f>
        <v>17</v>
      </c>
      <c r="AV27" s="434">
        <f>'D04'!AB195</f>
        <v>981</v>
      </c>
      <c r="AW27" s="435"/>
      <c r="AX27" s="434"/>
      <c r="AY27" s="434">
        <f t="shared" si="9"/>
        <v>162</v>
      </c>
      <c r="AZ27" s="434"/>
      <c r="BA27" s="434">
        <f t="shared" si="10"/>
        <v>192</v>
      </c>
      <c r="BB27" s="434"/>
      <c r="BC27" s="434"/>
      <c r="BD27" s="434"/>
      <c r="BE27" s="434">
        <f>'D04'!M198</f>
        <v>51</v>
      </c>
      <c r="BF27" s="434">
        <f>'D04'!N198</f>
        <v>0</v>
      </c>
      <c r="BG27" s="434">
        <f>'D04'!O198</f>
        <v>147</v>
      </c>
      <c r="BH27" s="434">
        <f>'D04'!P198</f>
        <v>57</v>
      </c>
      <c r="BI27" s="434">
        <f>'D04'!Q198</f>
        <v>95</v>
      </c>
      <c r="BJ27" s="434">
        <f>'D04'!R198</f>
        <v>162</v>
      </c>
      <c r="BK27" s="434" t="str">
        <f>'D04'!S198</f>
        <v>-</v>
      </c>
      <c r="BL27" s="434">
        <f>'D04'!T198</f>
        <v>98</v>
      </c>
      <c r="BM27" s="434" t="str">
        <f>'D04'!U198</f>
        <v>-</v>
      </c>
      <c r="BN27" s="434" t="str">
        <f>'D04'!V198</f>
        <v>-</v>
      </c>
      <c r="BO27" s="434" t="str">
        <f>'D04'!W198</f>
        <v>-</v>
      </c>
      <c r="BP27" s="434" t="str">
        <f>'D04'!X198</f>
        <v>-</v>
      </c>
      <c r="BQ27" s="434" t="str">
        <f>'D04'!Y198</f>
        <v>-</v>
      </c>
      <c r="BR27" s="434"/>
      <c r="BS27" s="434">
        <f>'D04'!Z198</f>
        <v>0</v>
      </c>
      <c r="BT27" s="434">
        <f>'D04'!AA198</f>
        <v>17</v>
      </c>
      <c r="BU27" s="434">
        <f t="shared" si="0"/>
        <v>981</v>
      </c>
    </row>
    <row r="28" spans="1:73">
      <c r="A28" s="294">
        <v>26</v>
      </c>
      <c r="B28" s="294">
        <v>5</v>
      </c>
      <c r="C28" s="294">
        <v>7</v>
      </c>
      <c r="D28" s="294" t="s">
        <v>810</v>
      </c>
      <c r="E28" s="434">
        <f>'D05'!I26</f>
        <v>229</v>
      </c>
      <c r="F28" s="434">
        <f>'D05'!J26</f>
        <v>1359</v>
      </c>
      <c r="G28" s="434">
        <f>'D05'!K26</f>
        <v>927</v>
      </c>
      <c r="H28" s="434">
        <f>'D05'!L26</f>
        <v>86</v>
      </c>
      <c r="I28" s="434">
        <f>'D05'!M26</f>
        <v>1483</v>
      </c>
      <c r="J28" s="434">
        <f>'D05'!N26</f>
        <v>78</v>
      </c>
      <c r="K28" s="434">
        <f>'D05'!O26</f>
        <v>282</v>
      </c>
      <c r="L28" s="434">
        <f>'D05'!P26</f>
        <v>0</v>
      </c>
      <c r="M28" s="434">
        <f>'D05'!Q26</f>
        <v>2502</v>
      </c>
      <c r="N28" s="434">
        <f>'D05'!R26</f>
        <v>930</v>
      </c>
      <c r="O28" s="434">
        <f>'D05'!S26</f>
        <v>0</v>
      </c>
      <c r="P28" s="434">
        <f>'D05'!T26</f>
        <v>0</v>
      </c>
      <c r="Q28" s="434">
        <f>'D05'!U26</f>
        <v>56</v>
      </c>
      <c r="R28" s="434">
        <f>'D05'!V26</f>
        <v>43</v>
      </c>
      <c r="S28" s="434">
        <f>'D05'!W26</f>
        <v>0</v>
      </c>
      <c r="T28" s="434">
        <f>'D05'!X26</f>
        <v>0</v>
      </c>
      <c r="U28" s="434">
        <f>'D05'!Y26</f>
        <v>0</v>
      </c>
      <c r="V28" s="434">
        <f>'D05'!Z26</f>
        <v>0</v>
      </c>
      <c r="W28" s="434">
        <f>'D05'!AA26</f>
        <v>0</v>
      </c>
      <c r="X28" s="434">
        <f>'D05'!AB26</f>
        <v>0</v>
      </c>
      <c r="Y28" s="434">
        <f>'D05'!AC26</f>
        <v>1</v>
      </c>
      <c r="Z28" s="434">
        <f>'D05'!AD26</f>
        <v>283</v>
      </c>
      <c r="AA28" s="434">
        <f>'D05'!AE26</f>
        <v>8259</v>
      </c>
      <c r="AB28" s="435"/>
      <c r="AC28" s="434">
        <f>'D05'!I29</f>
        <v>257</v>
      </c>
      <c r="AD28" s="434">
        <f>'D05'!J29</f>
        <v>1381</v>
      </c>
      <c r="AE28" s="434">
        <f>'D05'!K29</f>
        <v>955</v>
      </c>
      <c r="AF28" s="434">
        <f>'D05'!L29</f>
        <v>107</v>
      </c>
      <c r="AG28" s="434">
        <f>'D05'!M29</f>
        <v>1483</v>
      </c>
      <c r="AH28" s="434">
        <f>'D05'!N29</f>
        <v>78</v>
      </c>
      <c r="AI28" s="434">
        <f>'D05'!O29</f>
        <v>282</v>
      </c>
      <c r="AJ28" s="434">
        <f>'D05'!P29</f>
        <v>0</v>
      </c>
      <c r="AK28" s="434">
        <f>'D05'!Q29</f>
        <v>2502</v>
      </c>
      <c r="AL28" s="434">
        <f>'D05'!R29</f>
        <v>930</v>
      </c>
      <c r="AM28" s="434">
        <f>'D05'!S29</f>
        <v>0</v>
      </c>
      <c r="AN28" s="434">
        <f>'D05'!T29</f>
        <v>0</v>
      </c>
      <c r="AO28" s="434">
        <f>'D05'!U29</f>
        <v>0</v>
      </c>
      <c r="AP28" s="434">
        <f>'D05'!V29</f>
        <v>0</v>
      </c>
      <c r="AQ28" s="434">
        <f>'D05'!W29</f>
        <v>0</v>
      </c>
      <c r="AR28" s="434">
        <f>'D05'!X29</f>
        <v>0</v>
      </c>
      <c r="AS28" s="434">
        <f>'D05'!Y29</f>
        <v>0</v>
      </c>
      <c r="AT28" s="434">
        <f>'D05'!Z29</f>
        <v>1</v>
      </c>
      <c r="AU28" s="434">
        <f>'D05'!AA29</f>
        <v>283</v>
      </c>
      <c r="AV28" s="434">
        <f>'D05'!AB29</f>
        <v>8259</v>
      </c>
      <c r="AW28" s="435"/>
      <c r="AX28" s="434"/>
      <c r="AY28" s="434">
        <f t="shared" ref="AY28:AY29" si="11">AC28+AE28</f>
        <v>1212</v>
      </c>
      <c r="AZ28" s="434"/>
      <c r="BA28" s="434">
        <f t="shared" ref="BA28" si="12">AD28+AF28</f>
        <v>1488</v>
      </c>
      <c r="BB28" s="434"/>
      <c r="BC28" s="434"/>
      <c r="BD28" s="434"/>
      <c r="BE28" s="434">
        <f>'D05'!M32</f>
        <v>1483</v>
      </c>
      <c r="BF28" s="434">
        <f>'D05'!N32</f>
        <v>78</v>
      </c>
      <c r="BG28" s="434">
        <f>'D05'!O32</f>
        <v>282</v>
      </c>
      <c r="BH28" s="434" t="str">
        <f>'D05'!P32</f>
        <v>-</v>
      </c>
      <c r="BI28" s="434">
        <f>'D05'!Q32</f>
        <v>2502</v>
      </c>
      <c r="BJ28" s="434">
        <f>'D05'!R32</f>
        <v>930</v>
      </c>
      <c r="BK28" s="434" t="str">
        <f>'D05'!S32</f>
        <v>-</v>
      </c>
      <c r="BL28" s="434" t="str">
        <f>'D05'!T32</f>
        <v>-</v>
      </c>
      <c r="BM28" s="434" t="str">
        <f>'D05'!U32</f>
        <v>-</v>
      </c>
      <c r="BN28" s="434" t="str">
        <f>'D05'!V32</f>
        <v>-</v>
      </c>
      <c r="BO28" s="434" t="str">
        <f>'D05'!W32</f>
        <v>-</v>
      </c>
      <c r="BP28" s="434" t="str">
        <f>'D05'!X32</f>
        <v>-</v>
      </c>
      <c r="BQ28" s="434" t="str">
        <f>'D05'!Y32</f>
        <v>-</v>
      </c>
      <c r="BR28" s="434"/>
      <c r="BS28" s="434">
        <f>'D05'!Z32</f>
        <v>1</v>
      </c>
      <c r="BT28" s="434">
        <f>'D05'!AA32</f>
        <v>283</v>
      </c>
      <c r="BU28" s="434">
        <f t="shared" si="0"/>
        <v>8259</v>
      </c>
    </row>
    <row r="29" spans="1:73">
      <c r="A29" s="294">
        <v>27</v>
      </c>
      <c r="B29" s="294">
        <v>5</v>
      </c>
      <c r="C29" s="294">
        <v>86</v>
      </c>
      <c r="D29" s="294" t="s">
        <v>201</v>
      </c>
      <c r="E29" s="434">
        <f>'D05'!I40</f>
        <v>5</v>
      </c>
      <c r="F29" s="434">
        <f>'D05'!J40</f>
        <v>348</v>
      </c>
      <c r="G29" s="434">
        <f>'D05'!K40</f>
        <v>330</v>
      </c>
      <c r="H29" s="434">
        <f>'D05'!L40</f>
        <v>214</v>
      </c>
      <c r="I29" s="434">
        <f>'D05'!M40</f>
        <v>10</v>
      </c>
      <c r="J29" s="434">
        <f>'D05'!N40</f>
        <v>0</v>
      </c>
      <c r="K29" s="434">
        <f>'D05'!O40</f>
        <v>0</v>
      </c>
      <c r="L29" s="434">
        <f>'D05'!P40</f>
        <v>0</v>
      </c>
      <c r="M29" s="434">
        <f>'D05'!Q40</f>
        <v>0</v>
      </c>
      <c r="N29" s="434">
        <f>'D05'!R40</f>
        <v>224</v>
      </c>
      <c r="O29" s="434">
        <f>'D05'!S40</f>
        <v>0</v>
      </c>
      <c r="P29" s="434">
        <f>'D05'!T40</f>
        <v>0</v>
      </c>
      <c r="Q29" s="434">
        <f>'D05'!U40</f>
        <v>3</v>
      </c>
      <c r="R29" s="434">
        <f>'D05'!V40</f>
        <v>0</v>
      </c>
      <c r="S29" s="434">
        <f>'D05'!W40</f>
        <v>0</v>
      </c>
      <c r="T29" s="434">
        <f>'D05'!X40</f>
        <v>0</v>
      </c>
      <c r="U29" s="434">
        <f>'D05'!Y40</f>
        <v>0</v>
      </c>
      <c r="V29" s="434">
        <f>'D05'!Z40</f>
        <v>0</v>
      </c>
      <c r="W29" s="434">
        <f>'D05'!AA40</f>
        <v>0</v>
      </c>
      <c r="X29" s="434">
        <f>'D05'!AB40</f>
        <v>0</v>
      </c>
      <c r="Y29" s="434">
        <f>'D05'!AC40</f>
        <v>0</v>
      </c>
      <c r="Z29" s="434">
        <f>'D05'!AD40</f>
        <v>27</v>
      </c>
      <c r="AA29" s="434">
        <f>'D05'!AE40</f>
        <v>1161</v>
      </c>
      <c r="AB29" s="435"/>
      <c r="AC29" s="434">
        <f>'D05'!I43</f>
        <v>6</v>
      </c>
      <c r="AD29" s="434">
        <f>'D05'!J43</f>
        <v>348</v>
      </c>
      <c r="AE29" s="434">
        <f>'D05'!K43</f>
        <v>332</v>
      </c>
      <c r="AF29" s="434">
        <f>'D05'!L43</f>
        <v>214</v>
      </c>
      <c r="AG29" s="434">
        <f>'D05'!M43</f>
        <v>10</v>
      </c>
      <c r="AH29" s="434">
        <f>'D05'!N43</f>
        <v>0</v>
      </c>
      <c r="AI29" s="434">
        <f>'D05'!O43</f>
        <v>0</v>
      </c>
      <c r="AJ29" s="434">
        <f>'D05'!P43</f>
        <v>0</v>
      </c>
      <c r="AK29" s="434">
        <f>'D05'!Q43</f>
        <v>0</v>
      </c>
      <c r="AL29" s="434">
        <f>'D05'!R43</f>
        <v>224</v>
      </c>
      <c r="AM29" s="434">
        <f>'D05'!S43</f>
        <v>0</v>
      </c>
      <c r="AN29" s="434">
        <f>'D05'!T43</f>
        <v>0</v>
      </c>
      <c r="AO29" s="434">
        <f>'D05'!U43</f>
        <v>0</v>
      </c>
      <c r="AP29" s="434">
        <f>'D05'!V43</f>
        <v>0</v>
      </c>
      <c r="AQ29" s="434">
        <f>'D05'!W43</f>
        <v>0</v>
      </c>
      <c r="AR29" s="434">
        <f>'D05'!X43</f>
        <v>0</v>
      </c>
      <c r="AS29" s="434">
        <f>'D05'!Y43</f>
        <v>0</v>
      </c>
      <c r="AT29" s="434">
        <f>'D05'!Z43</f>
        <v>0</v>
      </c>
      <c r="AU29" s="434">
        <f>'D05'!AA43</f>
        <v>27</v>
      </c>
      <c r="AV29" s="434">
        <f>'D05'!AB43</f>
        <v>1161</v>
      </c>
      <c r="AW29" s="435"/>
      <c r="AX29" s="434"/>
      <c r="AY29" s="434">
        <f t="shared" si="11"/>
        <v>338</v>
      </c>
      <c r="AZ29" s="434">
        <f>AD29</f>
        <v>348</v>
      </c>
      <c r="BA29" s="434"/>
      <c r="BB29" s="434"/>
      <c r="BC29" s="434">
        <f>AF29</f>
        <v>214</v>
      </c>
      <c r="BD29" s="434"/>
      <c r="BE29" s="434">
        <f>'D05'!M46</f>
        <v>10</v>
      </c>
      <c r="BF29" s="434" t="str">
        <f>'D05'!N46</f>
        <v>-</v>
      </c>
      <c r="BG29" s="434" t="str">
        <f>'D05'!O46</f>
        <v>-</v>
      </c>
      <c r="BH29" s="434" t="str">
        <f>'D05'!P46</f>
        <v>-</v>
      </c>
      <c r="BI29" s="434" t="str">
        <f>'D05'!Q46</f>
        <v>-</v>
      </c>
      <c r="BJ29" s="434">
        <f>'D05'!R46</f>
        <v>224</v>
      </c>
      <c r="BK29" s="434" t="str">
        <f>'D05'!S46</f>
        <v>-</v>
      </c>
      <c r="BL29" s="434" t="str">
        <f>'D05'!T46</f>
        <v>-</v>
      </c>
      <c r="BM29" s="434" t="str">
        <f>'D05'!U46</f>
        <v>-</v>
      </c>
      <c r="BN29" s="434" t="str">
        <f>'D05'!V46</f>
        <v>-</v>
      </c>
      <c r="BO29" s="434" t="str">
        <f>'D05'!W46</f>
        <v>-</v>
      </c>
      <c r="BP29" s="434" t="str">
        <f>'D05'!X46</f>
        <v>-</v>
      </c>
      <c r="BQ29" s="434" t="str">
        <f>'D05'!Y46</f>
        <v>-</v>
      </c>
      <c r="BR29" s="434"/>
      <c r="BS29" s="434">
        <f>'D05'!Z46</f>
        <v>0</v>
      </c>
      <c r="BT29" s="434">
        <f>'D05'!AA46</f>
        <v>27</v>
      </c>
      <c r="BU29" s="434">
        <f t="shared" si="0"/>
        <v>1161</v>
      </c>
    </row>
    <row r="30" spans="1:73">
      <c r="A30" s="294">
        <v>28</v>
      </c>
      <c r="B30" s="294">
        <v>5</v>
      </c>
      <c r="C30" s="294">
        <v>99</v>
      </c>
      <c r="D30" s="294" t="s">
        <v>811</v>
      </c>
      <c r="E30" s="434">
        <f>'D05'!I55</f>
        <v>34</v>
      </c>
      <c r="F30" s="434">
        <f>'D05'!J55</f>
        <v>1011</v>
      </c>
      <c r="G30" s="434">
        <f>'D05'!K55</f>
        <v>806</v>
      </c>
      <c r="H30" s="434">
        <f>'D05'!L55</f>
        <v>18</v>
      </c>
      <c r="I30" s="434">
        <f>'D05'!M55</f>
        <v>22</v>
      </c>
      <c r="J30" s="434">
        <f>'D05'!N55</f>
        <v>0</v>
      </c>
      <c r="K30" s="434">
        <f>'D05'!O55</f>
        <v>0</v>
      </c>
      <c r="L30" s="434">
        <f>'D05'!P55</f>
        <v>0</v>
      </c>
      <c r="M30" s="434">
        <f>'D05'!Q55</f>
        <v>63</v>
      </c>
      <c r="N30" s="434">
        <f>'D05'!R55</f>
        <v>122</v>
      </c>
      <c r="O30" s="434">
        <f>'D05'!S55</f>
        <v>0</v>
      </c>
      <c r="P30" s="434">
        <f>'D05'!T55</f>
        <v>0</v>
      </c>
      <c r="Q30" s="434">
        <f>'D05'!U55</f>
        <v>42</v>
      </c>
      <c r="R30" s="434">
        <f>'D05'!V55</f>
        <v>21</v>
      </c>
      <c r="S30" s="434">
        <f>'D05'!W55</f>
        <v>0</v>
      </c>
      <c r="T30" s="434">
        <f>'D05'!X55</f>
        <v>0</v>
      </c>
      <c r="U30" s="434">
        <f>'D05'!Y55</f>
        <v>0</v>
      </c>
      <c r="V30" s="434">
        <f>'D05'!Z55</f>
        <v>0</v>
      </c>
      <c r="W30" s="434">
        <f>'D05'!AA55</f>
        <v>0</v>
      </c>
      <c r="X30" s="434">
        <f>'D05'!AB55</f>
        <v>0</v>
      </c>
      <c r="Y30" s="434">
        <f>'D05'!AC55</f>
        <v>0</v>
      </c>
      <c r="Z30" s="434">
        <f>'D05'!AD55</f>
        <v>32</v>
      </c>
      <c r="AA30" s="434">
        <f>'D05'!AE55</f>
        <v>2171</v>
      </c>
      <c r="AB30" s="435"/>
      <c r="AC30" s="434">
        <f>'D05'!I58</f>
        <v>55</v>
      </c>
      <c r="AD30" s="434">
        <f>'D05'!J58</f>
        <v>1022</v>
      </c>
      <c r="AE30" s="434">
        <f>'D05'!K58</f>
        <v>827</v>
      </c>
      <c r="AF30" s="434">
        <f>'D05'!L58</f>
        <v>28</v>
      </c>
      <c r="AG30" s="434">
        <f>'D05'!M58</f>
        <v>22</v>
      </c>
      <c r="AH30" s="434">
        <f>'D05'!N58</f>
        <v>0</v>
      </c>
      <c r="AI30" s="434">
        <f>'D05'!O58</f>
        <v>0</v>
      </c>
      <c r="AJ30" s="434">
        <f>'D05'!P58</f>
        <v>0</v>
      </c>
      <c r="AK30" s="434">
        <f>'D05'!Q58</f>
        <v>63</v>
      </c>
      <c r="AL30" s="434">
        <f>'D05'!R58</f>
        <v>122</v>
      </c>
      <c r="AM30" s="434">
        <f>'D05'!S58</f>
        <v>0</v>
      </c>
      <c r="AN30" s="434">
        <f>'D05'!T58</f>
        <v>0</v>
      </c>
      <c r="AO30" s="434">
        <f>'D05'!U58</f>
        <v>0</v>
      </c>
      <c r="AP30" s="434">
        <f>'D05'!V58</f>
        <v>0</v>
      </c>
      <c r="AQ30" s="434">
        <f>'D05'!W58</f>
        <v>0</v>
      </c>
      <c r="AR30" s="434">
        <f>'D05'!X58</f>
        <v>0</v>
      </c>
      <c r="AS30" s="434">
        <f>'D05'!Y58</f>
        <v>0</v>
      </c>
      <c r="AT30" s="434">
        <f>'D05'!Z58</f>
        <v>0</v>
      </c>
      <c r="AU30" s="434">
        <f>'D05'!AA58</f>
        <v>32</v>
      </c>
      <c r="AV30" s="434">
        <f>'D05'!AB58</f>
        <v>2171</v>
      </c>
      <c r="AW30" s="435"/>
      <c r="AX30" s="434"/>
      <c r="AY30" s="434">
        <f t="shared" ref="AY30" si="13">AC30+AE30</f>
        <v>882</v>
      </c>
      <c r="AZ30" s="434"/>
      <c r="BA30" s="434">
        <f t="shared" ref="BA30" si="14">AD30+AF30</f>
        <v>1050</v>
      </c>
      <c r="BB30" s="434"/>
      <c r="BC30" s="434"/>
      <c r="BD30" s="434"/>
      <c r="BE30" s="434">
        <f>'D05'!M61</f>
        <v>22</v>
      </c>
      <c r="BF30" s="434" t="str">
        <f>'D05'!N61</f>
        <v>-</v>
      </c>
      <c r="BG30" s="434" t="str">
        <f>'D05'!O61</f>
        <v>-</v>
      </c>
      <c r="BH30" s="434" t="str">
        <f>'D05'!P61</f>
        <v>-</v>
      </c>
      <c r="BI30" s="434">
        <f>'D05'!Q61</f>
        <v>63</v>
      </c>
      <c r="BJ30" s="434">
        <f>'D05'!R61</f>
        <v>122</v>
      </c>
      <c r="BK30" s="434" t="str">
        <f>'D05'!S61</f>
        <v>-</v>
      </c>
      <c r="BL30" s="434" t="str">
        <f>'D05'!T61</f>
        <v>-</v>
      </c>
      <c r="BM30" s="434" t="str">
        <f>'D05'!U61</f>
        <v>-</v>
      </c>
      <c r="BN30" s="434" t="str">
        <f>'D05'!V61</f>
        <v>-</v>
      </c>
      <c r="BO30" s="434" t="str">
        <f>'D05'!W61</f>
        <v>-</v>
      </c>
      <c r="BP30" s="434" t="str">
        <f>'D05'!X61</f>
        <v>-</v>
      </c>
      <c r="BQ30" s="434" t="str">
        <f>'D05'!Y61</f>
        <v>-</v>
      </c>
      <c r="BR30" s="434"/>
      <c r="BS30" s="434">
        <f>'D05'!Z61</f>
        <v>0</v>
      </c>
      <c r="BT30" s="434">
        <f>'D05'!AA61</f>
        <v>32</v>
      </c>
      <c r="BU30" s="434">
        <f t="shared" si="0"/>
        <v>2171</v>
      </c>
    </row>
    <row r="31" spans="1:73">
      <c r="A31" s="294">
        <v>29</v>
      </c>
      <c r="B31" s="294">
        <v>5</v>
      </c>
      <c r="C31" s="294">
        <v>147</v>
      </c>
      <c r="D31" s="294" t="s">
        <v>702</v>
      </c>
      <c r="E31" s="434">
        <f>'D05'!I81</f>
        <v>106</v>
      </c>
      <c r="F31" s="434">
        <f>'D05'!J81</f>
        <v>795</v>
      </c>
      <c r="G31" s="434">
        <f>'D05'!K81</f>
        <v>832</v>
      </c>
      <c r="H31" s="434">
        <f>'D05'!L81</f>
        <v>54</v>
      </c>
      <c r="I31" s="434">
        <f>'D05'!M81</f>
        <v>1543</v>
      </c>
      <c r="J31" s="434">
        <f>'D05'!N81</f>
        <v>18</v>
      </c>
      <c r="K31" s="434">
        <f>'D05'!O81</f>
        <v>844</v>
      </c>
      <c r="L31" s="434">
        <f>'D05'!P81</f>
        <v>23</v>
      </c>
      <c r="M31" s="434">
        <f>'D05'!Q81</f>
        <v>192</v>
      </c>
      <c r="N31" s="434">
        <f>'D05'!R81</f>
        <v>651</v>
      </c>
      <c r="O31" s="434">
        <f>'D05'!S81</f>
        <v>0</v>
      </c>
      <c r="P31" s="434">
        <f>'D05'!T81</f>
        <v>88</v>
      </c>
      <c r="Q31" s="434">
        <f>'D05'!U81</f>
        <v>33</v>
      </c>
      <c r="R31" s="434">
        <f>'D05'!V81</f>
        <v>14</v>
      </c>
      <c r="S31" s="434">
        <f>'D05'!W81</f>
        <v>0</v>
      </c>
      <c r="T31" s="434">
        <f>'D05'!X81</f>
        <v>877</v>
      </c>
      <c r="U31" s="434">
        <f>'D05'!Y81</f>
        <v>0</v>
      </c>
      <c r="V31" s="434">
        <f>'D05'!Z81</f>
        <v>0</v>
      </c>
      <c r="W31" s="434">
        <f>'D05'!AA81</f>
        <v>0</v>
      </c>
      <c r="X31" s="434">
        <f>'D05'!AB81</f>
        <v>0</v>
      </c>
      <c r="Y31" s="434">
        <f>'D05'!AC81</f>
        <v>0</v>
      </c>
      <c r="Z31" s="434">
        <f>'D05'!AD81</f>
        <v>159</v>
      </c>
      <c r="AA31" s="434">
        <f>'D05'!AE81</f>
        <v>6229</v>
      </c>
      <c r="AB31" s="435"/>
      <c r="AC31" s="434">
        <f>'D05'!I84</f>
        <v>122</v>
      </c>
      <c r="AD31" s="434">
        <f>'D05'!J84</f>
        <v>802</v>
      </c>
      <c r="AE31" s="434">
        <f>'D05'!K84</f>
        <v>849</v>
      </c>
      <c r="AF31" s="434">
        <f>'D05'!L84</f>
        <v>61</v>
      </c>
      <c r="AG31" s="434">
        <f>'D05'!M84</f>
        <v>1543</v>
      </c>
      <c r="AH31" s="434">
        <f>'D05'!N84</f>
        <v>18</v>
      </c>
      <c r="AI31" s="434">
        <f>'D05'!O84</f>
        <v>844</v>
      </c>
      <c r="AJ31" s="434">
        <f>'D05'!P84</f>
        <v>23</v>
      </c>
      <c r="AK31" s="434">
        <f>'D05'!Q84</f>
        <v>192</v>
      </c>
      <c r="AL31" s="434">
        <f>'D05'!R84</f>
        <v>651</v>
      </c>
      <c r="AM31" s="434">
        <f>'D05'!S84</f>
        <v>0</v>
      </c>
      <c r="AN31" s="434">
        <f>'D05'!T84</f>
        <v>88</v>
      </c>
      <c r="AO31" s="434">
        <f>'D05'!U84</f>
        <v>877</v>
      </c>
      <c r="AP31" s="434">
        <f>'D05'!V84</f>
        <v>0</v>
      </c>
      <c r="AQ31" s="434">
        <f>'D05'!W84</f>
        <v>0</v>
      </c>
      <c r="AR31" s="434">
        <f>'D05'!X84</f>
        <v>0</v>
      </c>
      <c r="AS31" s="434">
        <f>'D05'!Y84</f>
        <v>0</v>
      </c>
      <c r="AT31" s="434">
        <f>'D05'!Z84</f>
        <v>0</v>
      </c>
      <c r="AU31" s="434">
        <f>'D05'!AA84</f>
        <v>159</v>
      </c>
      <c r="AV31" s="434">
        <f>'D05'!AB84</f>
        <v>6229</v>
      </c>
      <c r="AW31" s="435"/>
      <c r="AX31" s="434"/>
      <c r="AY31" s="434">
        <f t="shared" ref="AY31:AY32" si="15">AC31+AE31</f>
        <v>971</v>
      </c>
      <c r="AZ31" s="434"/>
      <c r="BA31" s="434">
        <f t="shared" ref="BA31" si="16">AD31+AF31</f>
        <v>863</v>
      </c>
      <c r="BB31" s="434"/>
      <c r="BC31" s="434"/>
      <c r="BD31" s="434"/>
      <c r="BE31" s="434">
        <f>'D05'!M87</f>
        <v>1543</v>
      </c>
      <c r="BF31" s="434">
        <f>'D05'!N87</f>
        <v>18</v>
      </c>
      <c r="BG31" s="434">
        <f>'D05'!O87</f>
        <v>844</v>
      </c>
      <c r="BH31" s="434">
        <f>'D05'!P87</f>
        <v>23</v>
      </c>
      <c r="BI31" s="434">
        <f>'D05'!Q87</f>
        <v>192</v>
      </c>
      <c r="BJ31" s="434">
        <f>'D05'!R87</f>
        <v>651</v>
      </c>
      <c r="BK31" s="434">
        <f>'D05'!S87</f>
        <v>0</v>
      </c>
      <c r="BL31" s="434">
        <f>'D05'!T87</f>
        <v>88</v>
      </c>
      <c r="BM31" s="434">
        <f>'D05'!U87</f>
        <v>877</v>
      </c>
      <c r="BN31" s="434" t="str">
        <f>'D05'!V87</f>
        <v>-</v>
      </c>
      <c r="BO31" s="434" t="str">
        <f>'D05'!W87</f>
        <v>-</v>
      </c>
      <c r="BP31" s="434" t="str">
        <f>'D05'!X87</f>
        <v>-</v>
      </c>
      <c r="BQ31" s="434" t="str">
        <f>'D05'!Y87</f>
        <v>-</v>
      </c>
      <c r="BR31" s="434"/>
      <c r="BS31" s="434">
        <f>'D05'!Z87</f>
        <v>0</v>
      </c>
      <c r="BT31" s="434">
        <f>'D05'!AA87</f>
        <v>159</v>
      </c>
      <c r="BU31" s="434">
        <f t="shared" si="0"/>
        <v>6229</v>
      </c>
    </row>
    <row r="32" spans="1:73">
      <c r="A32" s="294">
        <v>30</v>
      </c>
      <c r="B32" s="294">
        <v>5</v>
      </c>
      <c r="C32" s="294">
        <v>292</v>
      </c>
      <c r="D32" s="294" t="s">
        <v>206</v>
      </c>
      <c r="E32" s="434">
        <f>'D05'!I105</f>
        <v>448</v>
      </c>
      <c r="F32" s="434">
        <f>'D05'!J105</f>
        <v>755</v>
      </c>
      <c r="G32" s="434">
        <f>'D05'!K105</f>
        <v>425</v>
      </c>
      <c r="H32" s="434">
        <f>'D05'!L105</f>
        <v>183</v>
      </c>
      <c r="I32" s="434">
        <f>'D05'!M105</f>
        <v>99</v>
      </c>
      <c r="J32" s="434">
        <f>'D05'!N105</f>
        <v>2</v>
      </c>
      <c r="K32" s="434">
        <f>'D05'!O105</f>
        <v>431</v>
      </c>
      <c r="L32" s="434">
        <f>'D05'!P105</f>
        <v>450</v>
      </c>
      <c r="M32" s="434">
        <f>'D05'!Q105</f>
        <v>11</v>
      </c>
      <c r="N32" s="434">
        <f>'D05'!R105</f>
        <v>329</v>
      </c>
      <c r="O32" s="434">
        <f>'D05'!S105</f>
        <v>0</v>
      </c>
      <c r="P32" s="434">
        <f>'D05'!T105</f>
        <v>168</v>
      </c>
      <c r="Q32" s="434">
        <f>'D05'!U105</f>
        <v>44</v>
      </c>
      <c r="R32" s="434">
        <f>'D05'!V105</f>
        <v>0</v>
      </c>
      <c r="S32" s="434">
        <f>'D05'!W105</f>
        <v>0</v>
      </c>
      <c r="T32" s="434">
        <f>'D05'!X105</f>
        <v>260</v>
      </c>
      <c r="U32" s="434">
        <f>'D05'!Y105</f>
        <v>0</v>
      </c>
      <c r="V32" s="434">
        <f>'D05'!Z105</f>
        <v>0</v>
      </c>
      <c r="W32" s="434">
        <f>'D05'!AA105</f>
        <v>0</v>
      </c>
      <c r="X32" s="434">
        <f>'D05'!AB105</f>
        <v>0</v>
      </c>
      <c r="Y32" s="434">
        <f>'D05'!AC105</f>
        <v>2</v>
      </c>
      <c r="Z32" s="434">
        <f>'D05'!AD105</f>
        <v>121</v>
      </c>
      <c r="AA32" s="434">
        <f>'D05'!AE105</f>
        <v>3728</v>
      </c>
      <c r="AB32" s="435"/>
      <c r="AC32" s="434">
        <f>'D05'!I108</f>
        <v>470</v>
      </c>
      <c r="AD32" s="434">
        <f>'D05'!J108</f>
        <v>755</v>
      </c>
      <c r="AE32" s="434">
        <f>'D05'!K108</f>
        <v>447</v>
      </c>
      <c r="AF32" s="434">
        <f>'D05'!L108</f>
        <v>183</v>
      </c>
      <c r="AG32" s="434">
        <f>'D05'!M108</f>
        <v>99</v>
      </c>
      <c r="AH32" s="434">
        <f>'D05'!N108</f>
        <v>2</v>
      </c>
      <c r="AI32" s="434">
        <f>'D05'!O108</f>
        <v>431</v>
      </c>
      <c r="AJ32" s="434">
        <f>'D05'!P108</f>
        <v>450</v>
      </c>
      <c r="AK32" s="434">
        <f>'D05'!Q108</f>
        <v>11</v>
      </c>
      <c r="AL32" s="434">
        <f>'D05'!R108</f>
        <v>329</v>
      </c>
      <c r="AM32" s="434">
        <f>'D05'!S108</f>
        <v>0</v>
      </c>
      <c r="AN32" s="434">
        <f>'D05'!T108</f>
        <v>168</v>
      </c>
      <c r="AO32" s="434">
        <f>'D05'!U108</f>
        <v>260</v>
      </c>
      <c r="AP32" s="434">
        <f>'D05'!V108</f>
        <v>0</v>
      </c>
      <c r="AQ32" s="434">
        <f>'D05'!W108</f>
        <v>0</v>
      </c>
      <c r="AR32" s="434">
        <f>'D05'!X108</f>
        <v>0</v>
      </c>
      <c r="AS32" s="434">
        <f>'D05'!Y108</f>
        <v>0</v>
      </c>
      <c r="AT32" s="434">
        <f>'D05'!Z108</f>
        <v>2</v>
      </c>
      <c r="AU32" s="434">
        <f>'D05'!AA108</f>
        <v>121</v>
      </c>
      <c r="AV32" s="434">
        <f>'D05'!AB108</f>
        <v>3728</v>
      </c>
      <c r="AW32" s="435"/>
      <c r="AX32" s="434"/>
      <c r="AY32" s="434">
        <f t="shared" si="15"/>
        <v>917</v>
      </c>
      <c r="AZ32" s="434">
        <f>AD32</f>
        <v>755</v>
      </c>
      <c r="BA32" s="434"/>
      <c r="BB32" s="434"/>
      <c r="BC32" s="434">
        <f>AF32</f>
        <v>183</v>
      </c>
      <c r="BD32" s="434"/>
      <c r="BE32" s="434">
        <f>'D05'!M111</f>
        <v>99</v>
      </c>
      <c r="BF32" s="434">
        <f>'D05'!N111</f>
        <v>2</v>
      </c>
      <c r="BG32" s="434">
        <f>'D05'!O111</f>
        <v>431</v>
      </c>
      <c r="BH32" s="434">
        <f>'D05'!P111</f>
        <v>450</v>
      </c>
      <c r="BI32" s="434">
        <f>'D05'!Q111</f>
        <v>11</v>
      </c>
      <c r="BJ32" s="434">
        <f>'D05'!R111</f>
        <v>329</v>
      </c>
      <c r="BK32" s="434" t="str">
        <f>'D05'!S111</f>
        <v>-</v>
      </c>
      <c r="BL32" s="434">
        <f>'D05'!T111</f>
        <v>168</v>
      </c>
      <c r="BM32" s="434">
        <f>'D05'!U111</f>
        <v>260</v>
      </c>
      <c r="BN32" s="434" t="str">
        <f>'D05'!V111</f>
        <v>-</v>
      </c>
      <c r="BO32" s="434" t="str">
        <f>'D05'!W111</f>
        <v>-</v>
      </c>
      <c r="BP32" s="434" t="str">
        <f>'D05'!X111</f>
        <v>-</v>
      </c>
      <c r="BQ32" s="434" t="str">
        <f>'D05'!Y111</f>
        <v>-</v>
      </c>
      <c r="BR32" s="434"/>
      <c r="BS32" s="434">
        <f>'D05'!Z111</f>
        <v>2</v>
      </c>
      <c r="BT32" s="434">
        <f>'D05'!AA111</f>
        <v>121</v>
      </c>
      <c r="BU32" s="434">
        <f t="shared" si="0"/>
        <v>3728</v>
      </c>
    </row>
    <row r="33" spans="1:73">
      <c r="A33" s="294">
        <v>31</v>
      </c>
      <c r="B33" s="294">
        <v>5</v>
      </c>
      <c r="C33" s="294">
        <v>334</v>
      </c>
      <c r="D33" s="294" t="s">
        <v>208</v>
      </c>
      <c r="E33" s="434">
        <f>'D05'!I122</f>
        <v>43</v>
      </c>
      <c r="F33" s="434">
        <f>'D05'!J122</f>
        <v>770</v>
      </c>
      <c r="G33" s="434">
        <f>'D05'!K122</f>
        <v>123</v>
      </c>
      <c r="H33" s="434">
        <f>'D05'!L122</f>
        <v>21</v>
      </c>
      <c r="I33" s="434">
        <f>'D05'!M122</f>
        <v>13</v>
      </c>
      <c r="J33" s="434">
        <f>'D05'!N122</f>
        <v>9</v>
      </c>
      <c r="K33" s="434">
        <f>'D05'!O122</f>
        <v>35</v>
      </c>
      <c r="L33" s="434">
        <f>'D05'!P122</f>
        <v>0</v>
      </c>
      <c r="M33" s="434">
        <f>'D05'!Q122</f>
        <v>0</v>
      </c>
      <c r="N33" s="434">
        <f>'D05'!R122</f>
        <v>1090</v>
      </c>
      <c r="O33" s="434">
        <f>'D05'!S122</f>
        <v>0</v>
      </c>
      <c r="P33" s="434">
        <f>'D05'!T122</f>
        <v>0</v>
      </c>
      <c r="Q33" s="434">
        <f>'D05'!U122</f>
        <v>0</v>
      </c>
      <c r="R33" s="434">
        <f>'D05'!V122</f>
        <v>13</v>
      </c>
      <c r="S33" s="434">
        <f>'D05'!W122</f>
        <v>0</v>
      </c>
      <c r="T33" s="434">
        <f>'D05'!X122</f>
        <v>0</v>
      </c>
      <c r="U33" s="434">
        <f>'D05'!Y122</f>
        <v>0</v>
      </c>
      <c r="V33" s="434">
        <f>'D05'!Z122</f>
        <v>0</v>
      </c>
      <c r="W33" s="434">
        <f>'D05'!AA122</f>
        <v>0</v>
      </c>
      <c r="X33" s="434">
        <f>'D05'!AB122</f>
        <v>0</v>
      </c>
      <c r="Y33" s="434">
        <f>'D05'!AC122</f>
        <v>3</v>
      </c>
      <c r="Z33" s="434">
        <f>'D05'!AD122</f>
        <v>54</v>
      </c>
      <c r="AA33" s="434">
        <f>'D05'!AE122</f>
        <v>2174</v>
      </c>
      <c r="AB33" s="435"/>
      <c r="AC33" s="434">
        <f>'D05'!I125</f>
        <v>43</v>
      </c>
      <c r="AD33" s="434">
        <f>'D05'!J125</f>
        <v>777</v>
      </c>
      <c r="AE33" s="434">
        <f>'D05'!K125</f>
        <v>123</v>
      </c>
      <c r="AF33" s="434">
        <f>'D05'!L125</f>
        <v>27</v>
      </c>
      <c r="AG33" s="434">
        <f>'D05'!M125</f>
        <v>13</v>
      </c>
      <c r="AH33" s="434">
        <f>'D05'!N125</f>
        <v>9</v>
      </c>
      <c r="AI33" s="434">
        <f>'D05'!O125</f>
        <v>35</v>
      </c>
      <c r="AJ33" s="434">
        <f>'D05'!P125</f>
        <v>0</v>
      </c>
      <c r="AK33" s="434">
        <f>'D05'!Q125</f>
        <v>0</v>
      </c>
      <c r="AL33" s="434">
        <f>'D05'!R125</f>
        <v>1090</v>
      </c>
      <c r="AM33" s="434">
        <f>'D05'!S125</f>
        <v>0</v>
      </c>
      <c r="AN33" s="434">
        <f>'D05'!T125</f>
        <v>0</v>
      </c>
      <c r="AO33" s="434">
        <f>'D05'!U125</f>
        <v>0</v>
      </c>
      <c r="AP33" s="434">
        <f>'D05'!V125</f>
        <v>0</v>
      </c>
      <c r="AQ33" s="434">
        <f>'D05'!W125</f>
        <v>0</v>
      </c>
      <c r="AR33" s="434">
        <f>'D05'!X125</f>
        <v>0</v>
      </c>
      <c r="AS33" s="434">
        <f>'D05'!Y125</f>
        <v>0</v>
      </c>
      <c r="AT33" s="434">
        <f>'D05'!Z125</f>
        <v>3</v>
      </c>
      <c r="AU33" s="434">
        <f>'D05'!AA125</f>
        <v>54</v>
      </c>
      <c r="AV33" s="434">
        <f>'D05'!AB125</f>
        <v>2174</v>
      </c>
      <c r="AW33" s="435"/>
      <c r="AX33" s="434">
        <f>AC33</f>
        <v>43</v>
      </c>
      <c r="AY33" s="434"/>
      <c r="AZ33" s="434"/>
      <c r="BA33" s="434">
        <f t="shared" ref="BA33:BA34" si="17">AD33+AF33</f>
        <v>804</v>
      </c>
      <c r="BB33" s="434">
        <f>AE33</f>
        <v>123</v>
      </c>
      <c r="BC33" s="434"/>
      <c r="BD33" s="434"/>
      <c r="BE33" s="434">
        <f>'D05'!M128</f>
        <v>13</v>
      </c>
      <c r="BF33" s="434">
        <f>'D05'!N128</f>
        <v>9</v>
      </c>
      <c r="BG33" s="434">
        <f>'D05'!O128</f>
        <v>35</v>
      </c>
      <c r="BH33" s="434" t="str">
        <f>'D05'!P128</f>
        <v>-</v>
      </c>
      <c r="BI33" s="434" t="str">
        <f>'D05'!Q128</f>
        <v>-</v>
      </c>
      <c r="BJ33" s="434">
        <f>'D05'!R128</f>
        <v>1090</v>
      </c>
      <c r="BK33" s="434" t="str">
        <f>'D05'!S128</f>
        <v>-</v>
      </c>
      <c r="BL33" s="434" t="str">
        <f>'D05'!T128</f>
        <v>-</v>
      </c>
      <c r="BM33" s="434" t="str">
        <f>'D05'!U128</f>
        <v>-</v>
      </c>
      <c r="BN33" s="434" t="str">
        <f>'D05'!V128</f>
        <v>-</v>
      </c>
      <c r="BO33" s="434" t="str">
        <f>'D05'!W128</f>
        <v>-</v>
      </c>
      <c r="BP33" s="434" t="str">
        <f>'D05'!X128</f>
        <v>-</v>
      </c>
      <c r="BQ33" s="434" t="str">
        <f>'D05'!Y128</f>
        <v>-</v>
      </c>
      <c r="BR33" s="434"/>
      <c r="BS33" s="434">
        <f>'D05'!Z128</f>
        <v>3</v>
      </c>
      <c r="BT33" s="434">
        <f>'D05'!AA128</f>
        <v>54</v>
      </c>
      <c r="BU33" s="434">
        <f t="shared" si="0"/>
        <v>2174</v>
      </c>
    </row>
    <row r="34" spans="1:73">
      <c r="A34" s="294">
        <v>32</v>
      </c>
      <c r="B34" s="294">
        <v>5</v>
      </c>
      <c r="C34" s="294">
        <v>457</v>
      </c>
      <c r="D34" s="294" t="s">
        <v>212</v>
      </c>
      <c r="E34" s="434">
        <f>'D05'!I136</f>
        <v>661</v>
      </c>
      <c r="F34" s="434">
        <f>'D05'!J136</f>
        <v>458</v>
      </c>
      <c r="G34" s="434">
        <f>'D05'!K136</f>
        <v>19</v>
      </c>
      <c r="H34" s="434">
        <f>'D05'!L136</f>
        <v>8</v>
      </c>
      <c r="I34" s="434">
        <f>'D05'!M136</f>
        <v>4</v>
      </c>
      <c r="J34" s="434">
        <f>'D05'!N136</f>
        <v>0</v>
      </c>
      <c r="K34" s="434">
        <f>'D05'!O136</f>
        <v>0</v>
      </c>
      <c r="L34" s="434">
        <f>'D05'!P136</f>
        <v>0</v>
      </c>
      <c r="M34" s="434">
        <f>'D05'!Q136</f>
        <v>8</v>
      </c>
      <c r="N34" s="434">
        <f>'D05'!R136</f>
        <v>27</v>
      </c>
      <c r="O34" s="434">
        <f>'D05'!S136</f>
        <v>0</v>
      </c>
      <c r="P34" s="434">
        <f>'D05'!T136</f>
        <v>0</v>
      </c>
      <c r="Q34" s="434">
        <f>'D05'!U136</f>
        <v>12</v>
      </c>
      <c r="R34" s="434">
        <f>'D05'!V136</f>
        <v>1</v>
      </c>
      <c r="S34" s="434">
        <f>'D05'!W136</f>
        <v>0</v>
      </c>
      <c r="T34" s="434">
        <f>'D05'!X136</f>
        <v>0</v>
      </c>
      <c r="U34" s="434">
        <f>'D05'!Y136</f>
        <v>0</v>
      </c>
      <c r="V34" s="434">
        <f>'D05'!Z136</f>
        <v>0</v>
      </c>
      <c r="W34" s="434">
        <f>'D05'!AA136</f>
        <v>0</v>
      </c>
      <c r="X34" s="434">
        <f>'D05'!AB136</f>
        <v>0</v>
      </c>
      <c r="Y34" s="434">
        <f>'D05'!AC136</f>
        <v>0</v>
      </c>
      <c r="Z34" s="434">
        <f>'D05'!AD136</f>
        <v>21</v>
      </c>
      <c r="AA34" s="434">
        <f>'D05'!AE136</f>
        <v>1219</v>
      </c>
      <c r="AB34" s="435"/>
      <c r="AC34" s="434">
        <f>'D05'!I139</f>
        <v>667</v>
      </c>
      <c r="AD34" s="434">
        <f>'D05'!J139</f>
        <v>459</v>
      </c>
      <c r="AE34" s="434">
        <f>'D05'!K139</f>
        <v>25</v>
      </c>
      <c r="AF34" s="434">
        <f>'D05'!L139</f>
        <v>8</v>
      </c>
      <c r="AG34" s="434">
        <f>'D05'!M139</f>
        <v>4</v>
      </c>
      <c r="AH34" s="434">
        <f>'D05'!N139</f>
        <v>0</v>
      </c>
      <c r="AI34" s="434">
        <f>'D05'!O139</f>
        <v>0</v>
      </c>
      <c r="AJ34" s="434">
        <f>'D05'!P139</f>
        <v>0</v>
      </c>
      <c r="AK34" s="434">
        <f>'D05'!Q139</f>
        <v>8</v>
      </c>
      <c r="AL34" s="434">
        <f>'D05'!R139</f>
        <v>27</v>
      </c>
      <c r="AM34" s="434">
        <f>'D05'!S139</f>
        <v>0</v>
      </c>
      <c r="AN34" s="434">
        <f>'D05'!T139</f>
        <v>0</v>
      </c>
      <c r="AO34" s="434">
        <f>'D05'!U139</f>
        <v>0</v>
      </c>
      <c r="AP34" s="434">
        <f>'D05'!V139</f>
        <v>0</v>
      </c>
      <c r="AQ34" s="434">
        <f>'D05'!W139</f>
        <v>0</v>
      </c>
      <c r="AR34" s="434">
        <f>'D05'!X139</f>
        <v>0</v>
      </c>
      <c r="AS34" s="434">
        <f>'D05'!Y139</f>
        <v>0</v>
      </c>
      <c r="AT34" s="434">
        <f>'D05'!Z139</f>
        <v>0</v>
      </c>
      <c r="AU34" s="434">
        <f>'D05'!AA139</f>
        <v>21</v>
      </c>
      <c r="AV34" s="434">
        <f>'D05'!AB139</f>
        <v>1219</v>
      </c>
      <c r="AW34" s="435"/>
      <c r="AX34" s="434"/>
      <c r="AY34" s="434">
        <f t="shared" ref="AY34" si="18">AC34+AE34</f>
        <v>692</v>
      </c>
      <c r="AZ34" s="434"/>
      <c r="BA34" s="434">
        <f t="shared" si="17"/>
        <v>467</v>
      </c>
      <c r="BB34" s="434"/>
      <c r="BC34" s="434"/>
      <c r="BD34" s="434"/>
      <c r="BE34" s="434">
        <f>'D05'!M142</f>
        <v>4</v>
      </c>
      <c r="BF34" s="434" t="str">
        <f>'D05'!N142</f>
        <v>-</v>
      </c>
      <c r="BG34" s="434" t="str">
        <f>'D05'!O142</f>
        <v>-</v>
      </c>
      <c r="BH34" s="434" t="str">
        <f>'D05'!P142</f>
        <v>-</v>
      </c>
      <c r="BI34" s="434">
        <f>'D05'!Q142</f>
        <v>8</v>
      </c>
      <c r="BJ34" s="434">
        <f>'D05'!R142</f>
        <v>27</v>
      </c>
      <c r="BK34" s="434" t="str">
        <f>'D05'!S142</f>
        <v>-</v>
      </c>
      <c r="BL34" s="434" t="str">
        <f>'D05'!T142</f>
        <v>-</v>
      </c>
      <c r="BM34" s="434" t="str">
        <f>'D05'!U142</f>
        <v>-</v>
      </c>
      <c r="BN34" s="434" t="str">
        <f>'D05'!V142</f>
        <v>-</v>
      </c>
      <c r="BO34" s="434" t="str">
        <f>'D05'!W142</f>
        <v>-</v>
      </c>
      <c r="BP34" s="434" t="str">
        <f>'D05'!X142</f>
        <v>-</v>
      </c>
      <c r="BQ34" s="434" t="str">
        <f>'D05'!Y142</f>
        <v>-</v>
      </c>
      <c r="BR34" s="434"/>
      <c r="BS34" s="434">
        <f>'D05'!Z142</f>
        <v>0</v>
      </c>
      <c r="BT34" s="434">
        <f>'D05'!AA142</f>
        <v>21</v>
      </c>
      <c r="BU34" s="434">
        <f t="shared" si="0"/>
        <v>1219</v>
      </c>
    </row>
    <row r="35" spans="1:73">
      <c r="A35" s="294">
        <v>33</v>
      </c>
      <c r="B35" s="294">
        <v>5</v>
      </c>
      <c r="C35" s="294">
        <v>485</v>
      </c>
      <c r="D35" s="294" t="s">
        <v>213</v>
      </c>
      <c r="E35" s="434">
        <f>'D05'!I158</f>
        <v>117</v>
      </c>
      <c r="F35" s="434">
        <f>'D05'!J158</f>
        <v>1553</v>
      </c>
      <c r="G35" s="434">
        <f>'D05'!K158</f>
        <v>1490</v>
      </c>
      <c r="H35" s="434">
        <f>'D05'!L158</f>
        <v>38</v>
      </c>
      <c r="I35" s="434">
        <f>'D05'!M158</f>
        <v>703</v>
      </c>
      <c r="J35" s="434">
        <f>'D05'!N158</f>
        <v>0</v>
      </c>
      <c r="K35" s="434">
        <f>'D05'!O158</f>
        <v>284</v>
      </c>
      <c r="L35" s="434">
        <f>'D05'!P158</f>
        <v>0</v>
      </c>
      <c r="M35" s="434">
        <f>'D05'!Q158</f>
        <v>27</v>
      </c>
      <c r="N35" s="434">
        <f>'D05'!R158</f>
        <v>313</v>
      </c>
      <c r="O35" s="434">
        <f>'D05'!S158</f>
        <v>0</v>
      </c>
      <c r="P35" s="434">
        <f>'D05'!T158</f>
        <v>0</v>
      </c>
      <c r="Q35" s="434">
        <f>'D05'!U158</f>
        <v>47</v>
      </c>
      <c r="R35" s="434">
        <f>'D05'!V158</f>
        <v>41</v>
      </c>
      <c r="S35" s="434">
        <f>'D05'!W158</f>
        <v>0</v>
      </c>
      <c r="T35" s="434">
        <f>'D05'!X158</f>
        <v>0</v>
      </c>
      <c r="U35" s="434">
        <f>'D05'!Y158</f>
        <v>0</v>
      </c>
      <c r="V35" s="434">
        <f>'D05'!Z158</f>
        <v>0</v>
      </c>
      <c r="W35" s="434">
        <f>'D05'!AA158</f>
        <v>0</v>
      </c>
      <c r="X35" s="434">
        <f>'D05'!AB158</f>
        <v>0</v>
      </c>
      <c r="Y35" s="434">
        <f>'D05'!AC158</f>
        <v>0</v>
      </c>
      <c r="Z35" s="434">
        <f>'D05'!AD158</f>
        <v>89</v>
      </c>
      <c r="AA35" s="434">
        <f>'D05'!AE158</f>
        <v>4702</v>
      </c>
      <c r="AB35" s="435"/>
      <c r="AC35" s="434">
        <f>'D05'!I161</f>
        <v>140</v>
      </c>
      <c r="AD35" s="434">
        <f>'D05'!J161</f>
        <v>1574</v>
      </c>
      <c r="AE35" s="434">
        <f>'D05'!K161</f>
        <v>1514</v>
      </c>
      <c r="AF35" s="434">
        <f>'D05'!L161</f>
        <v>58</v>
      </c>
      <c r="AG35" s="434">
        <f>'D05'!M161</f>
        <v>703</v>
      </c>
      <c r="AH35" s="434">
        <f>'D05'!N161</f>
        <v>0</v>
      </c>
      <c r="AI35" s="434">
        <f>'D05'!O161</f>
        <v>284</v>
      </c>
      <c r="AJ35" s="434">
        <f>'D05'!P161</f>
        <v>0</v>
      </c>
      <c r="AK35" s="434">
        <f>'D05'!Q161</f>
        <v>27</v>
      </c>
      <c r="AL35" s="434">
        <f>'D05'!R161</f>
        <v>313</v>
      </c>
      <c r="AM35" s="434">
        <f>'D05'!S161</f>
        <v>0</v>
      </c>
      <c r="AN35" s="434">
        <f>'D05'!T161</f>
        <v>0</v>
      </c>
      <c r="AO35" s="434">
        <f>'D05'!U161</f>
        <v>0</v>
      </c>
      <c r="AP35" s="434">
        <f>'D05'!V161</f>
        <v>0</v>
      </c>
      <c r="AQ35" s="434">
        <f>'D05'!W161</f>
        <v>0</v>
      </c>
      <c r="AR35" s="434">
        <f>'D05'!X161</f>
        <v>0</v>
      </c>
      <c r="AS35" s="434">
        <f>'D05'!Y161</f>
        <v>0</v>
      </c>
      <c r="AT35" s="434">
        <f>'D05'!Z161</f>
        <v>0</v>
      </c>
      <c r="AU35" s="434">
        <f>'D05'!AA161</f>
        <v>89</v>
      </c>
      <c r="AV35" s="434">
        <f>'D05'!AB161</f>
        <v>4702</v>
      </c>
      <c r="AW35" s="435"/>
      <c r="AX35" s="434"/>
      <c r="AY35" s="434">
        <f t="shared" ref="AY35:AY37" si="19">AC35+AE35</f>
        <v>1654</v>
      </c>
      <c r="AZ35" s="434"/>
      <c r="BA35" s="434">
        <f t="shared" ref="BA35:BA37" si="20">AD35+AF35</f>
        <v>1632</v>
      </c>
      <c r="BB35" s="434"/>
      <c r="BC35" s="434"/>
      <c r="BD35" s="434"/>
      <c r="BE35" s="434">
        <f>'D05'!M164</f>
        <v>703</v>
      </c>
      <c r="BF35" s="434" t="str">
        <f>'D05'!N164</f>
        <v>-</v>
      </c>
      <c r="BG35" s="434">
        <f>'D05'!O164</f>
        <v>284</v>
      </c>
      <c r="BH35" s="434" t="str">
        <f>'D05'!P164</f>
        <v>-</v>
      </c>
      <c r="BI35" s="434">
        <f>'D05'!Q164</f>
        <v>27</v>
      </c>
      <c r="BJ35" s="434">
        <f>'D05'!R164</f>
        <v>313</v>
      </c>
      <c r="BK35" s="434" t="str">
        <f>'D05'!S164</f>
        <v>-</v>
      </c>
      <c r="BL35" s="434" t="str">
        <f>'D05'!T164</f>
        <v>-</v>
      </c>
      <c r="BM35" s="434" t="str">
        <f>'D05'!U164</f>
        <v>-</v>
      </c>
      <c r="BN35" s="434" t="str">
        <f>'D05'!V164</f>
        <v>-</v>
      </c>
      <c r="BO35" s="434" t="str">
        <f>'D05'!W164</f>
        <v>-</v>
      </c>
      <c r="BP35" s="434" t="str">
        <f>'D05'!X164</f>
        <v>-</v>
      </c>
      <c r="BQ35" s="434" t="str">
        <f>'D05'!Y164</f>
        <v>-</v>
      </c>
      <c r="BR35" s="434"/>
      <c r="BS35" s="434">
        <f>'D05'!Z164</f>
        <v>0</v>
      </c>
      <c r="BT35" s="434">
        <f>'D05'!AA164</f>
        <v>89</v>
      </c>
      <c r="BU35" s="434">
        <f t="shared" si="0"/>
        <v>4702</v>
      </c>
    </row>
    <row r="36" spans="1:73">
      <c r="A36" s="294">
        <v>34</v>
      </c>
      <c r="B36" s="294">
        <v>5</v>
      </c>
      <c r="C36" s="294">
        <v>539</v>
      </c>
      <c r="D36" s="294" t="s">
        <v>812</v>
      </c>
      <c r="E36" s="434">
        <f>'D05'!I179</f>
        <v>9</v>
      </c>
      <c r="F36" s="434">
        <f>'D05'!J179</f>
        <v>878</v>
      </c>
      <c r="G36" s="434">
        <f>'D05'!K179</f>
        <v>38</v>
      </c>
      <c r="H36" s="434">
        <f>'D05'!L179</f>
        <v>15</v>
      </c>
      <c r="I36" s="434">
        <f>'D05'!M179</f>
        <v>1589</v>
      </c>
      <c r="J36" s="434">
        <f>'D05'!N179</f>
        <v>276</v>
      </c>
      <c r="K36" s="434">
        <f>'D05'!O179</f>
        <v>58</v>
      </c>
      <c r="L36" s="434">
        <f>'D05'!P179</f>
        <v>261</v>
      </c>
      <c r="M36" s="434">
        <f>'D05'!Q179</f>
        <v>0</v>
      </c>
      <c r="N36" s="434">
        <f>'D05'!R179</f>
        <v>347</v>
      </c>
      <c r="O36" s="434">
        <f>'D05'!S179</f>
        <v>0</v>
      </c>
      <c r="P36" s="434">
        <f>'D05'!T179</f>
        <v>0</v>
      </c>
      <c r="Q36" s="434">
        <f>'D05'!U179</f>
        <v>0</v>
      </c>
      <c r="R36" s="434">
        <f>'D05'!V179</f>
        <v>10</v>
      </c>
      <c r="S36" s="434">
        <f>'D05'!W179</f>
        <v>0</v>
      </c>
      <c r="T36" s="434">
        <f>'D05'!X179</f>
        <v>0</v>
      </c>
      <c r="U36" s="434">
        <f>'D05'!Y179</f>
        <v>0</v>
      </c>
      <c r="V36" s="434">
        <f>'D05'!Z179</f>
        <v>0</v>
      </c>
      <c r="W36" s="434">
        <f>'D05'!AA179</f>
        <v>0</v>
      </c>
      <c r="X36" s="434">
        <f>'D05'!AB179</f>
        <v>0</v>
      </c>
      <c r="Y36" s="434">
        <f>'D05'!AC179</f>
        <v>3</v>
      </c>
      <c r="Z36" s="434">
        <f>'D05'!AD179</f>
        <v>92</v>
      </c>
      <c r="AA36" s="434">
        <f>'D05'!AE179</f>
        <v>3576</v>
      </c>
      <c r="AB36" s="435"/>
      <c r="AC36" s="434">
        <f>'D05'!I182</f>
        <v>9</v>
      </c>
      <c r="AD36" s="434">
        <f>'D05'!J182</f>
        <v>883</v>
      </c>
      <c r="AE36" s="434">
        <f>'D05'!K182</f>
        <v>38</v>
      </c>
      <c r="AF36" s="434">
        <f>'D05'!L182</f>
        <v>20</v>
      </c>
      <c r="AG36" s="434">
        <f>'D05'!M182</f>
        <v>1589</v>
      </c>
      <c r="AH36" s="434">
        <f>'D05'!N182</f>
        <v>276</v>
      </c>
      <c r="AI36" s="434">
        <f>'D05'!O182</f>
        <v>58</v>
      </c>
      <c r="AJ36" s="434">
        <f>'D05'!P182</f>
        <v>261</v>
      </c>
      <c r="AK36" s="434">
        <f>'D05'!Q182</f>
        <v>0</v>
      </c>
      <c r="AL36" s="434">
        <f>'D05'!R182</f>
        <v>347</v>
      </c>
      <c r="AM36" s="434">
        <f>'D05'!S182</f>
        <v>0</v>
      </c>
      <c r="AN36" s="434">
        <f>'D05'!T182</f>
        <v>0</v>
      </c>
      <c r="AO36" s="434">
        <f>'D05'!U182</f>
        <v>0</v>
      </c>
      <c r="AP36" s="434">
        <f>'D05'!V182</f>
        <v>0</v>
      </c>
      <c r="AQ36" s="434">
        <f>'D05'!W182</f>
        <v>0</v>
      </c>
      <c r="AR36" s="434">
        <f>'D05'!X182</f>
        <v>0</v>
      </c>
      <c r="AS36" s="434">
        <f>'D05'!Y182</f>
        <v>0</v>
      </c>
      <c r="AT36" s="434">
        <f>'D05'!Z182</f>
        <v>3</v>
      </c>
      <c r="AU36" s="434">
        <f>'D05'!AA182</f>
        <v>92</v>
      </c>
      <c r="AV36" s="434">
        <f>'D05'!AB182</f>
        <v>3576</v>
      </c>
      <c r="AW36" s="435"/>
      <c r="AX36" s="434"/>
      <c r="AY36" s="434">
        <f t="shared" si="19"/>
        <v>47</v>
      </c>
      <c r="AZ36" s="434"/>
      <c r="BA36" s="434">
        <f t="shared" si="20"/>
        <v>903</v>
      </c>
      <c r="BB36" s="434"/>
      <c r="BC36" s="434"/>
      <c r="BD36" s="434"/>
      <c r="BE36" s="434">
        <f>'D05'!M185</f>
        <v>1589</v>
      </c>
      <c r="BF36" s="434">
        <f>'D05'!N185</f>
        <v>276</v>
      </c>
      <c r="BG36" s="434">
        <f>'D05'!O185</f>
        <v>58</v>
      </c>
      <c r="BH36" s="434">
        <f>'D05'!P185</f>
        <v>261</v>
      </c>
      <c r="BI36" s="434" t="str">
        <f>'D05'!Q185</f>
        <v>-</v>
      </c>
      <c r="BJ36" s="434">
        <f>'D05'!R185</f>
        <v>347</v>
      </c>
      <c r="BK36" s="434" t="str">
        <f>'D05'!S185</f>
        <v>-</v>
      </c>
      <c r="BL36" s="434" t="str">
        <f>'D05'!T185</f>
        <v>-</v>
      </c>
      <c r="BM36" s="434" t="str">
        <f>'D05'!U185</f>
        <v>-</v>
      </c>
      <c r="BN36" s="434" t="str">
        <f>'D05'!V185</f>
        <v>-</v>
      </c>
      <c r="BO36" s="434" t="str">
        <f>'D05'!W185</f>
        <v>-</v>
      </c>
      <c r="BP36" s="434" t="str">
        <f>'D05'!X185</f>
        <v>-</v>
      </c>
      <c r="BQ36" s="434" t="str">
        <f>'D05'!Y185</f>
        <v>-</v>
      </c>
      <c r="BR36" s="434"/>
      <c r="BS36" s="434">
        <f>'D05'!Z185</f>
        <v>3</v>
      </c>
      <c r="BT36" s="434">
        <f>'D05'!AA185</f>
        <v>92</v>
      </c>
      <c r="BU36" s="434">
        <f t="shared" si="0"/>
        <v>3576</v>
      </c>
    </row>
    <row r="37" spans="1:73">
      <c r="A37" s="294">
        <v>35</v>
      </c>
      <c r="B37" s="294">
        <v>5</v>
      </c>
      <c r="C37" s="294">
        <v>543</v>
      </c>
      <c r="D37" s="294" t="s">
        <v>214</v>
      </c>
      <c r="E37" s="434">
        <f>'D05'!I192</f>
        <v>21</v>
      </c>
      <c r="F37" s="434">
        <f>'D05'!J192</f>
        <v>372</v>
      </c>
      <c r="G37" s="434">
        <f>'D05'!K192</f>
        <v>377</v>
      </c>
      <c r="H37" s="434">
        <f>'D05'!L192</f>
        <v>15</v>
      </c>
      <c r="I37" s="434">
        <f>'D05'!M192</f>
        <v>8</v>
      </c>
      <c r="J37" s="434">
        <f>'D05'!N192</f>
        <v>0</v>
      </c>
      <c r="K37" s="434">
        <f>'D05'!O192</f>
        <v>0</v>
      </c>
      <c r="L37" s="434">
        <f>'D05'!P192</f>
        <v>0</v>
      </c>
      <c r="M37" s="434">
        <f>'D05'!Q192</f>
        <v>148</v>
      </c>
      <c r="N37" s="434">
        <f>'D05'!R192</f>
        <v>297</v>
      </c>
      <c r="O37" s="434">
        <f>'D05'!S192</f>
        <v>0</v>
      </c>
      <c r="P37" s="434">
        <f>'D05'!T192</f>
        <v>0</v>
      </c>
      <c r="Q37" s="434">
        <f>'D05'!U192</f>
        <v>11</v>
      </c>
      <c r="R37" s="434">
        <f>'D05'!V192</f>
        <v>8</v>
      </c>
      <c r="S37" s="434">
        <f>'D05'!W192</f>
        <v>0</v>
      </c>
      <c r="T37" s="434">
        <f>'D05'!X192</f>
        <v>0</v>
      </c>
      <c r="U37" s="434">
        <f>'D05'!Y192</f>
        <v>0</v>
      </c>
      <c r="V37" s="434">
        <f>'D05'!Z192</f>
        <v>0</v>
      </c>
      <c r="W37" s="434">
        <f>'D05'!AA192</f>
        <v>0</v>
      </c>
      <c r="X37" s="434">
        <f>'D05'!AB192</f>
        <v>0</v>
      </c>
      <c r="Y37" s="434">
        <f>'D05'!AC192</f>
        <v>0</v>
      </c>
      <c r="Z37" s="434">
        <f>'D05'!AD192</f>
        <v>37</v>
      </c>
      <c r="AA37" s="434">
        <f>'D05'!AE192</f>
        <v>1294</v>
      </c>
      <c r="AB37" s="435"/>
      <c r="AC37" s="434">
        <f>'D05'!I195</f>
        <v>26</v>
      </c>
      <c r="AD37" s="434">
        <f>'D05'!J195</f>
        <v>376</v>
      </c>
      <c r="AE37" s="434">
        <f>'D05'!K195</f>
        <v>383</v>
      </c>
      <c r="AF37" s="434">
        <f>'D05'!L195</f>
        <v>19</v>
      </c>
      <c r="AG37" s="434">
        <f>'D05'!M195</f>
        <v>8</v>
      </c>
      <c r="AH37" s="434">
        <f>'D05'!N195</f>
        <v>0</v>
      </c>
      <c r="AI37" s="434">
        <f>'D05'!O195</f>
        <v>0</v>
      </c>
      <c r="AJ37" s="434">
        <f>'D05'!P195</f>
        <v>0</v>
      </c>
      <c r="AK37" s="434">
        <f>'D05'!Q195</f>
        <v>148</v>
      </c>
      <c r="AL37" s="434">
        <f>'D05'!R195</f>
        <v>297</v>
      </c>
      <c r="AM37" s="434">
        <f>'D05'!S195</f>
        <v>0</v>
      </c>
      <c r="AN37" s="434">
        <f>'D05'!T195</f>
        <v>0</v>
      </c>
      <c r="AO37" s="434">
        <f>'D05'!U195</f>
        <v>0</v>
      </c>
      <c r="AP37" s="434">
        <f>'D05'!V195</f>
        <v>0</v>
      </c>
      <c r="AQ37" s="434">
        <f>'D05'!W195</f>
        <v>0</v>
      </c>
      <c r="AR37" s="434">
        <f>'D05'!X195</f>
        <v>0</v>
      </c>
      <c r="AS37" s="434">
        <f>'D05'!Y195</f>
        <v>0</v>
      </c>
      <c r="AT37" s="434">
        <f>'D05'!Z195</f>
        <v>0</v>
      </c>
      <c r="AU37" s="434">
        <f>'D05'!AA195</f>
        <v>37</v>
      </c>
      <c r="AV37" s="434">
        <f>'D05'!AB195</f>
        <v>1294</v>
      </c>
      <c r="AW37" s="434"/>
      <c r="AX37" s="434"/>
      <c r="AY37" s="434">
        <f t="shared" si="19"/>
        <v>409</v>
      </c>
      <c r="AZ37" s="434"/>
      <c r="BA37" s="434">
        <f t="shared" si="20"/>
        <v>395</v>
      </c>
      <c r="BB37" s="434"/>
      <c r="BC37" s="434"/>
      <c r="BD37" s="434"/>
      <c r="BE37" s="434">
        <f>'D05'!M198</f>
        <v>8</v>
      </c>
      <c r="BF37" s="434" t="str">
        <f>'D05'!N198</f>
        <v>-</v>
      </c>
      <c r="BG37" s="434" t="str">
        <f>'D05'!O198</f>
        <v>-</v>
      </c>
      <c r="BH37" s="434" t="str">
        <f>'D05'!P198</f>
        <v>-</v>
      </c>
      <c r="BI37" s="434">
        <f>'D05'!Q198</f>
        <v>148</v>
      </c>
      <c r="BJ37" s="434">
        <f>'D05'!R198</f>
        <v>297</v>
      </c>
      <c r="BK37" s="434" t="str">
        <f>'D05'!S198</f>
        <v>-</v>
      </c>
      <c r="BL37" s="434" t="str">
        <f>'D05'!T198</f>
        <v>-</v>
      </c>
      <c r="BM37" s="434" t="str">
        <f>'D05'!U198</f>
        <v>-</v>
      </c>
      <c r="BN37" s="434" t="str">
        <f>'D05'!V198</f>
        <v>-</v>
      </c>
      <c r="BO37" s="434" t="str">
        <f>'D05'!W198</f>
        <v>-</v>
      </c>
      <c r="BP37" s="434" t="str">
        <f>'D05'!X198</f>
        <v>-</v>
      </c>
      <c r="BQ37" s="434" t="str">
        <f>'D05'!Y198</f>
        <v>-</v>
      </c>
      <c r="BR37" s="434"/>
      <c r="BS37" s="434">
        <f>'D05'!Z198</f>
        <v>0</v>
      </c>
      <c r="BT37" s="434">
        <f>'D05'!AA198</f>
        <v>37</v>
      </c>
      <c r="BU37" s="434">
        <f t="shared" si="0"/>
        <v>1294</v>
      </c>
    </row>
    <row r="38" spans="1:73">
      <c r="A38" s="294">
        <v>36</v>
      </c>
      <c r="B38" s="294">
        <v>6</v>
      </c>
      <c r="C38" s="294">
        <v>5</v>
      </c>
      <c r="D38" s="294" t="s">
        <v>813</v>
      </c>
      <c r="E38" s="434">
        <f>'D06'!I4</f>
        <v>277</v>
      </c>
      <c r="F38" s="434">
        <f>'D06'!J4</f>
        <v>313</v>
      </c>
      <c r="G38" s="434">
        <f>'D06'!K4</f>
        <v>1</v>
      </c>
      <c r="H38" s="434">
        <f>'D06'!L4</f>
        <v>3</v>
      </c>
      <c r="I38" s="434">
        <f>'D06'!M4</f>
        <v>0</v>
      </c>
      <c r="J38" s="434">
        <f>'D06'!N4</f>
        <v>0</v>
      </c>
      <c r="K38" s="434">
        <f>'D06'!O4</f>
        <v>0</v>
      </c>
      <c r="L38" s="434">
        <f>'D06'!P4</f>
        <v>0</v>
      </c>
      <c r="M38" s="434">
        <f>'D06'!Q4</f>
        <v>0</v>
      </c>
      <c r="N38" s="434">
        <f>'D06'!R4</f>
        <v>48</v>
      </c>
      <c r="O38" s="434">
        <f>'D06'!S4</f>
        <v>0</v>
      </c>
      <c r="P38" s="434">
        <f>'D06'!T4</f>
        <v>0</v>
      </c>
      <c r="Q38" s="434">
        <f>'D06'!U4</f>
        <v>1</v>
      </c>
      <c r="R38" s="434">
        <f>'D06'!V4</f>
        <v>5</v>
      </c>
      <c r="S38" s="434">
        <f>'D06'!W4</f>
        <v>0</v>
      </c>
      <c r="T38" s="434">
        <f>'D06'!X4</f>
        <v>0</v>
      </c>
      <c r="U38" s="434">
        <f>'D06'!Y4</f>
        <v>0</v>
      </c>
      <c r="V38" s="434">
        <f>'D06'!Z4</f>
        <v>0</v>
      </c>
      <c r="W38" s="434">
        <f>'D06'!AA4</f>
        <v>0</v>
      </c>
      <c r="X38" s="434">
        <f>'D06'!AB4</f>
        <v>0</v>
      </c>
      <c r="Y38" s="434">
        <f>'D06'!AC4</f>
        <v>0</v>
      </c>
      <c r="Z38" s="434">
        <f>'D06'!AD4</f>
        <v>9</v>
      </c>
      <c r="AA38" s="434">
        <f>'D06'!AE4</f>
        <v>657</v>
      </c>
      <c r="AB38" s="435"/>
      <c r="AC38" s="434">
        <f>'D06'!I7</f>
        <v>278</v>
      </c>
      <c r="AD38" s="434">
        <f>'D06'!J7</f>
        <v>316</v>
      </c>
      <c r="AE38" s="434">
        <f>'D06'!K7</f>
        <v>1</v>
      </c>
      <c r="AF38" s="434">
        <f>'D06'!L7</f>
        <v>5</v>
      </c>
      <c r="AG38" s="434">
        <f>'D06'!M7</f>
        <v>0</v>
      </c>
      <c r="AH38" s="434">
        <f>'D06'!N7</f>
        <v>0</v>
      </c>
      <c r="AI38" s="434">
        <f>'D06'!O7</f>
        <v>0</v>
      </c>
      <c r="AJ38" s="434">
        <f>'D06'!P7</f>
        <v>0</v>
      </c>
      <c r="AK38" s="434">
        <f>'D06'!Q7</f>
        <v>0</v>
      </c>
      <c r="AL38" s="434">
        <f>'D06'!R7</f>
        <v>48</v>
      </c>
      <c r="AM38" s="434">
        <f>'D06'!S7</f>
        <v>0</v>
      </c>
      <c r="AN38" s="434">
        <f>'D06'!T7</f>
        <v>0</v>
      </c>
      <c r="AO38" s="434">
        <f>'D06'!U7</f>
        <v>0</v>
      </c>
      <c r="AP38" s="434">
        <f>'D06'!V7</f>
        <v>0</v>
      </c>
      <c r="AQ38" s="434">
        <f>'D06'!W7</f>
        <v>0</v>
      </c>
      <c r="AR38" s="434">
        <f>'D06'!X7</f>
        <v>0</v>
      </c>
      <c r="AS38" s="434">
        <f>'D06'!Y7</f>
        <v>0</v>
      </c>
      <c r="AT38" s="434">
        <f>'D06'!Z7</f>
        <v>0</v>
      </c>
      <c r="AU38" s="434">
        <f>'D06'!AA7</f>
        <v>9</v>
      </c>
      <c r="AV38" s="434">
        <f>'D06'!AB7</f>
        <v>657</v>
      </c>
      <c r="AW38" s="435"/>
      <c r="AX38" s="434"/>
      <c r="AY38" s="434">
        <f t="shared" ref="AY38:AY41" si="21">AC38+AE38</f>
        <v>279</v>
      </c>
      <c r="AZ38" s="434"/>
      <c r="BA38" s="434">
        <f t="shared" ref="BA38:BA41" si="22">AD38+AF38</f>
        <v>321</v>
      </c>
      <c r="BB38" s="434"/>
      <c r="BC38" s="434"/>
      <c r="BD38" s="434"/>
      <c r="BE38" s="434">
        <f>'D06'!M10</f>
        <v>0</v>
      </c>
      <c r="BF38" s="434" t="str">
        <f>'D06'!N10</f>
        <v>-</v>
      </c>
      <c r="BG38" s="434" t="str">
        <f>'D06'!O10</f>
        <v>-</v>
      </c>
      <c r="BH38" s="434" t="str">
        <f>'D06'!P10</f>
        <v>-</v>
      </c>
      <c r="BI38" s="434" t="str">
        <f>'D06'!Q10</f>
        <v>-</v>
      </c>
      <c r="BJ38" s="434">
        <f>'D06'!R10</f>
        <v>48</v>
      </c>
      <c r="BK38" s="434" t="str">
        <f>'D06'!S10</f>
        <v>-</v>
      </c>
      <c r="BL38" s="434" t="str">
        <f>'D06'!T10</f>
        <v>-</v>
      </c>
      <c r="BM38" s="434" t="str">
        <f>'D06'!U10</f>
        <v>-</v>
      </c>
      <c r="BN38" s="434" t="str">
        <f>'D06'!V10</f>
        <v>-</v>
      </c>
      <c r="BO38" s="434" t="str">
        <f>'D06'!W10</f>
        <v>-</v>
      </c>
      <c r="BP38" s="434" t="str">
        <f>'D06'!X10</f>
        <v>-</v>
      </c>
      <c r="BQ38" s="434" t="str">
        <f>'D06'!Y10</f>
        <v>-</v>
      </c>
      <c r="BR38" s="434"/>
      <c r="BS38" s="434">
        <f>'D06'!Z10</f>
        <v>0</v>
      </c>
      <c r="BT38" s="434">
        <f>'D06'!AA10</f>
        <v>9</v>
      </c>
      <c r="BU38" s="434">
        <f t="shared" si="0"/>
        <v>657</v>
      </c>
    </row>
    <row r="39" spans="1:73">
      <c r="A39" s="294">
        <v>37</v>
      </c>
      <c r="B39" s="294">
        <v>6</v>
      </c>
      <c r="C39" s="294">
        <v>31</v>
      </c>
      <c r="D39" s="294" t="s">
        <v>219</v>
      </c>
      <c r="E39" s="434">
        <f>'D06'!I16</f>
        <v>6</v>
      </c>
      <c r="F39" s="434">
        <f>'D06'!J16</f>
        <v>144</v>
      </c>
      <c r="G39" s="434">
        <f>'D06'!K16</f>
        <v>160</v>
      </c>
      <c r="H39" s="434">
        <f>'D06'!L16</f>
        <v>1</v>
      </c>
      <c r="I39" s="434">
        <f>'D06'!M16</f>
        <v>7</v>
      </c>
      <c r="J39" s="434">
        <f>'D06'!N16</f>
        <v>2</v>
      </c>
      <c r="K39" s="434">
        <f>'D06'!O16</f>
        <v>0</v>
      </c>
      <c r="L39" s="434">
        <f>'D06'!P16</f>
        <v>2</v>
      </c>
      <c r="M39" s="434">
        <f>'D06'!Q16</f>
        <v>10</v>
      </c>
      <c r="N39" s="434">
        <f>'D06'!R16</f>
        <v>168</v>
      </c>
      <c r="O39" s="434">
        <f>'D06'!S16</f>
        <v>0</v>
      </c>
      <c r="P39" s="434">
        <f>'D06'!T16</f>
        <v>0</v>
      </c>
      <c r="Q39" s="434">
        <f>'D06'!U16</f>
        <v>7</v>
      </c>
      <c r="R39" s="434">
        <f>'D06'!V16</f>
        <v>3</v>
      </c>
      <c r="S39" s="434">
        <f>'D06'!W16</f>
        <v>0</v>
      </c>
      <c r="T39" s="434">
        <f>'D06'!X16</f>
        <v>0</v>
      </c>
      <c r="U39" s="434">
        <f>'D06'!Y16</f>
        <v>0</v>
      </c>
      <c r="V39" s="434">
        <f>'D06'!Z16</f>
        <v>0</v>
      </c>
      <c r="W39" s="434">
        <f>'D06'!AA16</f>
        <v>0</v>
      </c>
      <c r="X39" s="434">
        <f>'D06'!AB16</f>
        <v>0</v>
      </c>
      <c r="Y39" s="434">
        <f>'D06'!AC16</f>
        <v>0</v>
      </c>
      <c r="Z39" s="434">
        <f>'D06'!AD16</f>
        <v>14</v>
      </c>
      <c r="AA39" s="434">
        <f>'D06'!AE16</f>
        <v>524</v>
      </c>
      <c r="AB39" s="435"/>
      <c r="AC39" s="434">
        <f>'D06'!I19</f>
        <v>9</v>
      </c>
      <c r="AD39" s="434">
        <f>'D06'!J19</f>
        <v>146</v>
      </c>
      <c r="AE39" s="434">
        <f>'D06'!K19</f>
        <v>164</v>
      </c>
      <c r="AF39" s="434">
        <f>'D06'!L19</f>
        <v>2</v>
      </c>
      <c r="AG39" s="434">
        <f>'D06'!M19</f>
        <v>7</v>
      </c>
      <c r="AH39" s="434">
        <f>'D06'!N19</f>
        <v>2</v>
      </c>
      <c r="AI39" s="434">
        <f>'D06'!O19</f>
        <v>0</v>
      </c>
      <c r="AJ39" s="434">
        <f>'D06'!P19</f>
        <v>2</v>
      </c>
      <c r="AK39" s="434">
        <f>'D06'!Q19</f>
        <v>10</v>
      </c>
      <c r="AL39" s="434">
        <f>'D06'!R19</f>
        <v>168</v>
      </c>
      <c r="AM39" s="434">
        <f>'D06'!S19</f>
        <v>0</v>
      </c>
      <c r="AN39" s="434">
        <f>'D06'!T19</f>
        <v>0</v>
      </c>
      <c r="AO39" s="434">
        <f>'D06'!U19</f>
        <v>0</v>
      </c>
      <c r="AP39" s="434">
        <f>'D06'!V19</f>
        <v>0</v>
      </c>
      <c r="AQ39" s="434">
        <f>'D06'!W19</f>
        <v>0</v>
      </c>
      <c r="AR39" s="434">
        <f>'D06'!X19</f>
        <v>0</v>
      </c>
      <c r="AS39" s="434">
        <f>'D06'!Y19</f>
        <v>0</v>
      </c>
      <c r="AT39" s="434">
        <f>'D06'!Z19</f>
        <v>0</v>
      </c>
      <c r="AU39" s="434">
        <f>'D06'!AA19</f>
        <v>14</v>
      </c>
      <c r="AV39" s="434">
        <f>'D06'!AB19</f>
        <v>524</v>
      </c>
      <c r="AW39" s="435"/>
      <c r="AX39" s="434"/>
      <c r="AY39" s="434">
        <f t="shared" si="21"/>
        <v>173</v>
      </c>
      <c r="AZ39" s="434"/>
      <c r="BA39" s="434">
        <f t="shared" si="22"/>
        <v>148</v>
      </c>
      <c r="BB39" s="434"/>
      <c r="BC39" s="434"/>
      <c r="BD39" s="434"/>
      <c r="BE39" s="434">
        <f>'D06'!M22</f>
        <v>7</v>
      </c>
      <c r="BF39" s="434">
        <f>'D06'!N22</f>
        <v>2</v>
      </c>
      <c r="BG39" s="434" t="str">
        <f>'D06'!O22</f>
        <v>-</v>
      </c>
      <c r="BH39" s="434">
        <f>'D06'!P22</f>
        <v>2</v>
      </c>
      <c r="BI39" s="434">
        <f>'D06'!Q22</f>
        <v>10</v>
      </c>
      <c r="BJ39" s="434">
        <f>'D06'!R22</f>
        <v>168</v>
      </c>
      <c r="BK39" s="434" t="str">
        <f>'D06'!S22</f>
        <v>-</v>
      </c>
      <c r="BL39" s="434" t="str">
        <f>'D06'!T22</f>
        <v>-</v>
      </c>
      <c r="BM39" s="434" t="str">
        <f>'D06'!U22</f>
        <v>-</v>
      </c>
      <c r="BN39" s="434" t="str">
        <f>'D06'!V22</f>
        <v>-</v>
      </c>
      <c r="BO39" s="434" t="str">
        <f>'D06'!W22</f>
        <v>-</v>
      </c>
      <c r="BP39" s="434" t="str">
        <f>'D06'!X22</f>
        <v>-</v>
      </c>
      <c r="BQ39" s="434" t="str">
        <f>'D06'!Y22</f>
        <v>-</v>
      </c>
      <c r="BR39" s="434"/>
      <c r="BS39" s="434">
        <f>'D06'!Z22</f>
        <v>0</v>
      </c>
      <c r="BT39" s="434">
        <f>'D06'!AA22</f>
        <v>14</v>
      </c>
      <c r="BU39" s="434">
        <f t="shared" si="0"/>
        <v>524</v>
      </c>
    </row>
    <row r="40" spans="1:73">
      <c r="A40" s="294">
        <v>38</v>
      </c>
      <c r="B40" s="294">
        <v>6</v>
      </c>
      <c r="C40" s="294">
        <v>32</v>
      </c>
      <c r="D40" s="294" t="s">
        <v>792</v>
      </c>
      <c r="E40" s="434">
        <f>'D06'!I29</f>
        <v>0</v>
      </c>
      <c r="F40" s="434">
        <f>'D06'!J29</f>
        <v>233</v>
      </c>
      <c r="G40" s="434">
        <f>'D06'!K29</f>
        <v>0</v>
      </c>
      <c r="H40" s="434">
        <f>'D06'!L29</f>
        <v>2</v>
      </c>
      <c r="I40" s="434">
        <f>'D06'!M29</f>
        <v>356</v>
      </c>
      <c r="J40" s="434">
        <f>'D06'!N29</f>
        <v>2</v>
      </c>
      <c r="K40" s="434">
        <f>'D06'!O29</f>
        <v>0</v>
      </c>
      <c r="L40" s="434">
        <f>'D06'!P29</f>
        <v>38</v>
      </c>
      <c r="M40" s="434">
        <f>'D06'!Q29</f>
        <v>0</v>
      </c>
      <c r="N40" s="434">
        <f>'D06'!R29</f>
        <v>122</v>
      </c>
      <c r="O40" s="434">
        <f>'D06'!S29</f>
        <v>0</v>
      </c>
      <c r="P40" s="434">
        <f>'D06'!T29</f>
        <v>0</v>
      </c>
      <c r="Q40" s="434">
        <f>'D06'!U29</f>
        <v>0</v>
      </c>
      <c r="R40" s="434">
        <f>'D06'!V29</f>
        <v>1</v>
      </c>
      <c r="S40" s="434">
        <f>'D06'!W29</f>
        <v>0</v>
      </c>
      <c r="T40" s="434">
        <f>'D06'!X29</f>
        <v>0</v>
      </c>
      <c r="U40" s="434">
        <f>'D06'!Y29</f>
        <v>0</v>
      </c>
      <c r="V40" s="434">
        <f>'D06'!Z29</f>
        <v>0</v>
      </c>
      <c r="W40" s="434">
        <f>'D06'!AA29</f>
        <v>0</v>
      </c>
      <c r="X40" s="434">
        <f>'D06'!AB29</f>
        <v>0</v>
      </c>
      <c r="Y40" s="434">
        <f>'D06'!AC29</f>
        <v>0</v>
      </c>
      <c r="Z40" s="434">
        <f>'D06'!AD29</f>
        <v>19</v>
      </c>
      <c r="AA40" s="434">
        <f>'D06'!AE29</f>
        <v>773</v>
      </c>
      <c r="AB40" s="435"/>
      <c r="AC40" s="434">
        <f>'D06'!I32</f>
        <v>0</v>
      </c>
      <c r="AD40" s="434">
        <f>'D06'!J32</f>
        <v>234</v>
      </c>
      <c r="AE40" s="434">
        <f>'D06'!K32</f>
        <v>0</v>
      </c>
      <c r="AF40" s="434">
        <f>'D06'!L32</f>
        <v>2</v>
      </c>
      <c r="AG40" s="434">
        <f>'D06'!M32</f>
        <v>356</v>
      </c>
      <c r="AH40" s="434">
        <f>'D06'!N32</f>
        <v>2</v>
      </c>
      <c r="AI40" s="434">
        <f>'D06'!O32</f>
        <v>0</v>
      </c>
      <c r="AJ40" s="434">
        <f>'D06'!P32</f>
        <v>38</v>
      </c>
      <c r="AK40" s="434">
        <f>'D06'!Q32</f>
        <v>0</v>
      </c>
      <c r="AL40" s="434">
        <f>'D06'!R32</f>
        <v>122</v>
      </c>
      <c r="AM40" s="434">
        <f>'D06'!S32</f>
        <v>0</v>
      </c>
      <c r="AN40" s="434">
        <f>'D06'!T32</f>
        <v>0</v>
      </c>
      <c r="AO40" s="434">
        <f>'D06'!U32</f>
        <v>0</v>
      </c>
      <c r="AP40" s="434">
        <f>'D06'!V32</f>
        <v>0</v>
      </c>
      <c r="AQ40" s="434">
        <f>'D06'!W32</f>
        <v>0</v>
      </c>
      <c r="AR40" s="434">
        <f>'D06'!X32</f>
        <v>0</v>
      </c>
      <c r="AS40" s="434">
        <f>'D06'!Y32</f>
        <v>0</v>
      </c>
      <c r="AT40" s="434">
        <f>'D06'!Z32</f>
        <v>0</v>
      </c>
      <c r="AU40" s="434">
        <f>'D06'!AA32</f>
        <v>19</v>
      </c>
      <c r="AV40" s="434">
        <f>'D06'!AB32</f>
        <v>773</v>
      </c>
      <c r="AW40" s="435"/>
      <c r="AX40" s="434"/>
      <c r="AY40" s="434"/>
      <c r="AZ40" s="434"/>
      <c r="BA40" s="434">
        <f t="shared" si="22"/>
        <v>236</v>
      </c>
      <c r="BB40" s="434"/>
      <c r="BC40" s="434"/>
      <c r="BD40" s="434"/>
      <c r="BE40" s="434">
        <f>'D06'!M35</f>
        <v>356</v>
      </c>
      <c r="BF40" s="434">
        <f>'D06'!N35</f>
        <v>2</v>
      </c>
      <c r="BG40" s="434" t="str">
        <f>'D06'!O35</f>
        <v>-</v>
      </c>
      <c r="BH40" s="434">
        <f>'D06'!P35</f>
        <v>38</v>
      </c>
      <c r="BI40" s="434" t="str">
        <f>'D06'!Q35</f>
        <v>-</v>
      </c>
      <c r="BJ40" s="434">
        <f>'D06'!R35</f>
        <v>122</v>
      </c>
      <c r="BK40" s="434" t="str">
        <f>'D06'!S35</f>
        <v>-</v>
      </c>
      <c r="BL40" s="434" t="str">
        <f>'D06'!T35</f>
        <v>-</v>
      </c>
      <c r="BM40" s="434" t="str">
        <f>'D06'!U35</f>
        <v>-</v>
      </c>
      <c r="BN40" s="434" t="str">
        <f>'D06'!V35</f>
        <v>-</v>
      </c>
      <c r="BO40" s="434" t="str">
        <f>'D06'!W35</f>
        <v>-</v>
      </c>
      <c r="BP40" s="434" t="str">
        <f>'D06'!X35</f>
        <v>-</v>
      </c>
      <c r="BQ40" s="434" t="str">
        <f>'D06'!Y35</f>
        <v>-</v>
      </c>
      <c r="BR40" s="434"/>
      <c r="BS40" s="434">
        <f>'D06'!Z35</f>
        <v>0</v>
      </c>
      <c r="BT40" s="434">
        <f>'D06'!AA35</f>
        <v>19</v>
      </c>
      <c r="BU40" s="434">
        <f t="shared" si="0"/>
        <v>773</v>
      </c>
    </row>
    <row r="41" spans="1:73">
      <c r="A41" s="289">
        <v>39</v>
      </c>
      <c r="B41" s="289">
        <v>6</v>
      </c>
      <c r="C41" s="289">
        <v>37</v>
      </c>
      <c r="D41" s="289" t="s">
        <v>814</v>
      </c>
      <c r="E41" s="434">
        <f>'D06'!I134</f>
        <v>5372</v>
      </c>
      <c r="F41" s="434">
        <f>'D06'!J134</f>
        <v>6475</v>
      </c>
      <c r="G41" s="434">
        <f>'D06'!K134</f>
        <v>1262</v>
      </c>
      <c r="H41" s="434">
        <f>'D06'!L134</f>
        <v>241</v>
      </c>
      <c r="I41" s="434">
        <f>'D06'!M134</f>
        <v>469</v>
      </c>
      <c r="J41" s="434">
        <f>'D06'!N134</f>
        <v>631</v>
      </c>
      <c r="K41" s="434">
        <f>'D06'!O134</f>
        <v>201</v>
      </c>
      <c r="L41" s="434">
        <f>'D06'!P134</f>
        <v>437</v>
      </c>
      <c r="M41" s="434">
        <f>'D06'!Q134</f>
        <v>132</v>
      </c>
      <c r="N41" s="434">
        <f>'D06'!R134</f>
        <v>6694</v>
      </c>
      <c r="O41" s="434">
        <f>'D06'!S134</f>
        <v>0</v>
      </c>
      <c r="P41" s="434">
        <f>'D06'!T134</f>
        <v>67</v>
      </c>
      <c r="Q41" s="434">
        <f>'D06'!U134</f>
        <v>209</v>
      </c>
      <c r="R41" s="434">
        <f>'D06'!V134</f>
        <v>138</v>
      </c>
      <c r="S41" s="434">
        <f>'D06'!W134</f>
        <v>0</v>
      </c>
      <c r="T41" s="434">
        <f>'D06'!X134</f>
        <v>586</v>
      </c>
      <c r="U41" s="434">
        <f>'D06'!Y134</f>
        <v>138</v>
      </c>
      <c r="V41" s="434">
        <f>'D06'!Z134</f>
        <v>688</v>
      </c>
      <c r="W41" s="434">
        <f>'D06'!AA134</f>
        <v>498</v>
      </c>
      <c r="X41" s="434">
        <f>'D06'!AB134</f>
        <v>0</v>
      </c>
      <c r="Y41" s="434">
        <f>'D06'!AC134</f>
        <v>7</v>
      </c>
      <c r="Z41" s="434">
        <f>'D06'!AD134</f>
        <v>637</v>
      </c>
      <c r="AA41" s="434">
        <f>'D06'!AE134</f>
        <v>24882</v>
      </c>
      <c r="AB41" s="435"/>
      <c r="AC41" s="434">
        <f>'D06'!I137</f>
        <v>5477</v>
      </c>
      <c r="AD41" s="434">
        <f>'D06'!J137</f>
        <v>6544</v>
      </c>
      <c r="AE41" s="434">
        <f>'D06'!K137</f>
        <v>1366</v>
      </c>
      <c r="AF41" s="434">
        <f>'D06'!L137</f>
        <v>310</v>
      </c>
      <c r="AG41" s="434">
        <f>'D06'!M137</f>
        <v>469</v>
      </c>
      <c r="AH41" s="434">
        <f>'D06'!N137</f>
        <v>631</v>
      </c>
      <c r="AI41" s="434">
        <f>'D06'!O137</f>
        <v>201</v>
      </c>
      <c r="AJ41" s="434">
        <f>'D06'!P137</f>
        <v>437</v>
      </c>
      <c r="AK41" s="434">
        <f>'D06'!Q137</f>
        <v>132</v>
      </c>
      <c r="AL41" s="434">
        <f>'D06'!R137</f>
        <v>6694</v>
      </c>
      <c r="AM41" s="434">
        <f>'D06'!S137</f>
        <v>0</v>
      </c>
      <c r="AN41" s="434">
        <f>'D06'!T137</f>
        <v>67</v>
      </c>
      <c r="AO41" s="434">
        <f>'D06'!U137</f>
        <v>586</v>
      </c>
      <c r="AP41" s="434">
        <f>'D06'!V137</f>
        <v>138</v>
      </c>
      <c r="AQ41" s="434">
        <f>'D06'!W137</f>
        <v>688</v>
      </c>
      <c r="AR41" s="434">
        <f>'D06'!X137</f>
        <v>498</v>
      </c>
      <c r="AS41" s="434">
        <f>'D06'!Y137</f>
        <v>0</v>
      </c>
      <c r="AT41" s="434">
        <f>'D06'!Z137</f>
        <v>7</v>
      </c>
      <c r="AU41" s="434">
        <f>'D06'!AA137</f>
        <v>637</v>
      </c>
      <c r="AV41" s="434">
        <f>'D06'!AB137</f>
        <v>24882</v>
      </c>
      <c r="AW41" s="435"/>
      <c r="AX41" s="434"/>
      <c r="AY41" s="434">
        <f t="shared" si="21"/>
        <v>6843</v>
      </c>
      <c r="AZ41" s="434"/>
      <c r="BA41" s="434">
        <f t="shared" si="22"/>
        <v>6854</v>
      </c>
      <c r="BB41" s="434"/>
      <c r="BC41" s="434"/>
      <c r="BD41" s="434"/>
      <c r="BE41" s="434">
        <f>'D06'!M140</f>
        <v>469</v>
      </c>
      <c r="BF41" s="434">
        <f>'D06'!N140</f>
        <v>631</v>
      </c>
      <c r="BG41" s="434">
        <f>'D06'!O140</f>
        <v>201</v>
      </c>
      <c r="BH41" s="434">
        <f>'D06'!P140</f>
        <v>437</v>
      </c>
      <c r="BI41" s="434">
        <f>'D06'!Q140</f>
        <v>132</v>
      </c>
      <c r="BJ41" s="434">
        <f>'D06'!R140</f>
        <v>6694</v>
      </c>
      <c r="BK41" s="434" t="str">
        <f>'D06'!S140</f>
        <v>-</v>
      </c>
      <c r="BL41" s="434">
        <f>'D06'!T140</f>
        <v>67</v>
      </c>
      <c r="BM41" s="434">
        <f>'D06'!U140</f>
        <v>586</v>
      </c>
      <c r="BN41" s="434">
        <f>'D06'!V140</f>
        <v>138</v>
      </c>
      <c r="BO41" s="434">
        <f>'D06'!W140</f>
        <v>688</v>
      </c>
      <c r="BP41" s="434">
        <f>'D06'!X140</f>
        <v>498</v>
      </c>
      <c r="BQ41" s="434" t="str">
        <f>'D06'!Y140</f>
        <v>-</v>
      </c>
      <c r="BR41" s="434"/>
      <c r="BS41" s="434">
        <f>'D06'!Z140</f>
        <v>7</v>
      </c>
      <c r="BT41" s="434">
        <f>'D06'!AA140</f>
        <v>637</v>
      </c>
      <c r="BU41" s="434">
        <f t="shared" si="0"/>
        <v>24882</v>
      </c>
    </row>
    <row r="42" spans="1:73">
      <c r="A42" s="294">
        <v>40</v>
      </c>
      <c r="B42" s="294">
        <v>6</v>
      </c>
      <c r="C42" s="294">
        <v>55</v>
      </c>
      <c r="D42" s="294" t="s">
        <v>221</v>
      </c>
      <c r="E42" s="434">
        <f>'D06'!I155</f>
        <v>25</v>
      </c>
      <c r="F42" s="434">
        <f>'D06'!J155</f>
        <v>439</v>
      </c>
      <c r="G42" s="434">
        <f>'D06'!K155</f>
        <v>297</v>
      </c>
      <c r="H42" s="434">
        <f>'D06'!L155</f>
        <v>15</v>
      </c>
      <c r="I42" s="434">
        <f>'D06'!M155</f>
        <v>301</v>
      </c>
      <c r="J42" s="434">
        <f>'D06'!N155</f>
        <v>6</v>
      </c>
      <c r="K42" s="434">
        <f>'D06'!O155</f>
        <v>0</v>
      </c>
      <c r="L42" s="434">
        <f>'D06'!P155</f>
        <v>345</v>
      </c>
      <c r="M42" s="434">
        <f>'D06'!Q155</f>
        <v>0</v>
      </c>
      <c r="N42" s="434">
        <f>'D06'!R155</f>
        <v>170</v>
      </c>
      <c r="O42" s="434">
        <f>'D06'!S155</f>
        <v>0</v>
      </c>
      <c r="P42" s="434">
        <f>'D06'!T155</f>
        <v>0</v>
      </c>
      <c r="Q42" s="434">
        <f>'D06'!U155</f>
        <v>4</v>
      </c>
      <c r="R42" s="434">
        <f>'D06'!V155</f>
        <v>6</v>
      </c>
      <c r="S42" s="434">
        <f>'D06'!W155</f>
        <v>0</v>
      </c>
      <c r="T42" s="434">
        <f>'D06'!X155</f>
        <v>0</v>
      </c>
      <c r="U42" s="434">
        <f>'D06'!Y155</f>
        <v>0</v>
      </c>
      <c r="V42" s="434">
        <f>'D06'!Z155</f>
        <v>0</v>
      </c>
      <c r="W42" s="434">
        <f>'D06'!AA155</f>
        <v>0</v>
      </c>
      <c r="X42" s="434">
        <f>'D06'!AB155</f>
        <v>0</v>
      </c>
      <c r="Y42" s="434">
        <f>'D06'!AC155</f>
        <v>111</v>
      </c>
      <c r="Z42" s="434">
        <f>'D06'!AD155</f>
        <v>61</v>
      </c>
      <c r="AA42" s="434">
        <f>'D06'!AE155</f>
        <v>1780</v>
      </c>
      <c r="AB42" s="435"/>
      <c r="AC42" s="434">
        <f>'D06'!I158</f>
        <v>27</v>
      </c>
      <c r="AD42" s="434">
        <f>'D06'!J158</f>
        <v>442</v>
      </c>
      <c r="AE42" s="434">
        <f>'D06'!K158</f>
        <v>299</v>
      </c>
      <c r="AF42" s="434">
        <f>'D06'!L158</f>
        <v>18</v>
      </c>
      <c r="AG42" s="434">
        <f>'D06'!M158</f>
        <v>301</v>
      </c>
      <c r="AH42" s="434">
        <f>'D06'!N158</f>
        <v>6</v>
      </c>
      <c r="AI42" s="434">
        <f>'D06'!O158</f>
        <v>0</v>
      </c>
      <c r="AJ42" s="434">
        <f>'D06'!P158</f>
        <v>345</v>
      </c>
      <c r="AK42" s="434">
        <f>'D06'!Q158</f>
        <v>0</v>
      </c>
      <c r="AL42" s="434">
        <f>'D06'!R158</f>
        <v>170</v>
      </c>
      <c r="AM42" s="434">
        <f>'D06'!S158</f>
        <v>0</v>
      </c>
      <c r="AN42" s="434">
        <f>'D06'!T158</f>
        <v>0</v>
      </c>
      <c r="AO42" s="434">
        <f>'D06'!U158</f>
        <v>0</v>
      </c>
      <c r="AP42" s="434">
        <f>'D06'!V158</f>
        <v>0</v>
      </c>
      <c r="AQ42" s="434">
        <f>'D06'!W158</f>
        <v>0</v>
      </c>
      <c r="AR42" s="434">
        <f>'D06'!X158</f>
        <v>0</v>
      </c>
      <c r="AS42" s="434">
        <f>'D06'!Y158</f>
        <v>0</v>
      </c>
      <c r="AT42" s="434">
        <f>'D06'!Z158</f>
        <v>111</v>
      </c>
      <c r="AU42" s="434">
        <f>'D06'!AA158</f>
        <v>61</v>
      </c>
      <c r="AV42" s="434">
        <f>'D06'!AB158</f>
        <v>1780</v>
      </c>
      <c r="AW42" s="435"/>
      <c r="AX42" s="434"/>
      <c r="AY42" s="434">
        <f t="shared" ref="AY42:AY46" si="23">AC42+AE42</f>
        <v>326</v>
      </c>
      <c r="AZ42" s="434"/>
      <c r="BA42" s="434">
        <f t="shared" ref="BA42:BA46" si="24">AD42+AF42</f>
        <v>460</v>
      </c>
      <c r="BB42" s="434"/>
      <c r="BC42" s="434"/>
      <c r="BD42" s="434"/>
      <c r="BE42" s="434">
        <f>'D06'!M161</f>
        <v>301</v>
      </c>
      <c r="BF42" s="434">
        <f>'D06'!N161</f>
        <v>6</v>
      </c>
      <c r="BG42" s="434" t="str">
        <f>'D06'!O161</f>
        <v>-</v>
      </c>
      <c r="BH42" s="434">
        <f>'D06'!P161</f>
        <v>345</v>
      </c>
      <c r="BI42" s="434" t="str">
        <f>'D06'!Q161</f>
        <v>-</v>
      </c>
      <c r="BJ42" s="434">
        <f>'D06'!R161</f>
        <v>170</v>
      </c>
      <c r="BK42" s="434" t="str">
        <f>'D06'!S161</f>
        <v>-</v>
      </c>
      <c r="BL42" s="434" t="str">
        <f>'D06'!T161</f>
        <v>-</v>
      </c>
      <c r="BM42" s="434" t="str">
        <f>'D06'!U161</f>
        <v>-</v>
      </c>
      <c r="BN42" s="434" t="str">
        <f>'D06'!V161</f>
        <v>-</v>
      </c>
      <c r="BO42" s="434" t="str">
        <f>'D06'!W161</f>
        <v>-</v>
      </c>
      <c r="BP42" s="434" t="str">
        <f>'D06'!X161</f>
        <v>-</v>
      </c>
      <c r="BQ42" s="434" t="str">
        <f>'D06'!Y161</f>
        <v>-</v>
      </c>
      <c r="BR42" s="434"/>
      <c r="BS42" s="434">
        <f>'D06'!Z161</f>
        <v>111</v>
      </c>
      <c r="BT42" s="434">
        <f>'D06'!AA161</f>
        <v>61</v>
      </c>
      <c r="BU42" s="434">
        <f t="shared" si="0"/>
        <v>1780</v>
      </c>
    </row>
    <row r="43" spans="1:73">
      <c r="A43" s="294">
        <v>41</v>
      </c>
      <c r="B43" s="294">
        <v>6</v>
      </c>
      <c r="C43" s="294">
        <v>157</v>
      </c>
      <c r="D43" s="294" t="s">
        <v>815</v>
      </c>
      <c r="E43" s="434">
        <f>'D06'!I167</f>
        <v>258</v>
      </c>
      <c r="F43" s="434">
        <f>'D06'!J167</f>
        <v>407</v>
      </c>
      <c r="G43" s="434">
        <f>'D06'!K167</f>
        <v>23</v>
      </c>
      <c r="H43" s="434">
        <f>'D06'!L167</f>
        <v>5</v>
      </c>
      <c r="I43" s="434">
        <f>'D06'!M167</f>
        <v>2</v>
      </c>
      <c r="J43" s="434">
        <f>'D06'!N167</f>
        <v>2</v>
      </c>
      <c r="K43" s="434">
        <f>'D06'!O167</f>
        <v>0</v>
      </c>
      <c r="L43" s="434">
        <f>'D06'!P167</f>
        <v>0</v>
      </c>
      <c r="M43" s="434">
        <f>'D06'!Q167</f>
        <v>0</v>
      </c>
      <c r="N43" s="434">
        <f>'D06'!R167</f>
        <v>21</v>
      </c>
      <c r="O43" s="434">
        <f>'D06'!S167</f>
        <v>0</v>
      </c>
      <c r="P43" s="434">
        <f>'D06'!T167</f>
        <v>0</v>
      </c>
      <c r="Q43" s="434">
        <f>'D06'!U167</f>
        <v>2</v>
      </c>
      <c r="R43" s="434">
        <f>'D06'!V167</f>
        <v>8</v>
      </c>
      <c r="S43" s="434">
        <f>'D06'!W167</f>
        <v>0</v>
      </c>
      <c r="T43" s="434">
        <f>'D06'!X167</f>
        <v>0</v>
      </c>
      <c r="U43" s="434">
        <f>'D06'!Y167</f>
        <v>0</v>
      </c>
      <c r="V43" s="434">
        <f>'D06'!Z167</f>
        <v>0</v>
      </c>
      <c r="W43" s="434">
        <f>'D06'!AA167</f>
        <v>0</v>
      </c>
      <c r="X43" s="434">
        <f>'D06'!AB167</f>
        <v>0</v>
      </c>
      <c r="Y43" s="434">
        <f>'D06'!AC167</f>
        <v>0</v>
      </c>
      <c r="Z43" s="434">
        <f>'D06'!AD167</f>
        <v>13</v>
      </c>
      <c r="AA43" s="434">
        <f>'D06'!AE167</f>
        <v>741</v>
      </c>
      <c r="AB43" s="435"/>
      <c r="AC43" s="434">
        <f>'D06'!I170</f>
        <v>259</v>
      </c>
      <c r="AD43" s="434">
        <f>'D06'!J170</f>
        <v>411</v>
      </c>
      <c r="AE43" s="434">
        <f>'D06'!K170</f>
        <v>24</v>
      </c>
      <c r="AF43" s="434">
        <f>'D06'!L170</f>
        <v>9</v>
      </c>
      <c r="AG43" s="434">
        <f>'D06'!M170</f>
        <v>2</v>
      </c>
      <c r="AH43" s="434">
        <f>'D06'!N170</f>
        <v>2</v>
      </c>
      <c r="AI43" s="434">
        <f>'D06'!O170</f>
        <v>0</v>
      </c>
      <c r="AJ43" s="434">
        <f>'D06'!P170</f>
        <v>0</v>
      </c>
      <c r="AK43" s="434">
        <f>'D06'!Q170</f>
        <v>0</v>
      </c>
      <c r="AL43" s="434">
        <f>'D06'!R170</f>
        <v>21</v>
      </c>
      <c r="AM43" s="434">
        <f>'D06'!S170</f>
        <v>0</v>
      </c>
      <c r="AN43" s="434">
        <f>'D06'!T170</f>
        <v>0</v>
      </c>
      <c r="AO43" s="434">
        <f>'D06'!U170</f>
        <v>0</v>
      </c>
      <c r="AP43" s="434">
        <f>'D06'!V170</f>
        <v>0</v>
      </c>
      <c r="AQ43" s="434">
        <f>'D06'!W170</f>
        <v>0</v>
      </c>
      <c r="AR43" s="434">
        <f>'D06'!X170</f>
        <v>0</v>
      </c>
      <c r="AS43" s="434">
        <f>'D06'!Y170</f>
        <v>0</v>
      </c>
      <c r="AT43" s="434">
        <f>'D06'!Z170</f>
        <v>0</v>
      </c>
      <c r="AU43" s="434">
        <f>'D06'!AA170</f>
        <v>13</v>
      </c>
      <c r="AV43" s="434">
        <f>'D06'!AB170</f>
        <v>741</v>
      </c>
      <c r="AW43" s="435"/>
      <c r="AX43" s="434"/>
      <c r="AY43" s="434">
        <f t="shared" si="23"/>
        <v>283</v>
      </c>
      <c r="AZ43" s="434"/>
      <c r="BA43" s="434">
        <f t="shared" si="24"/>
        <v>420</v>
      </c>
      <c r="BB43" s="434"/>
      <c r="BC43" s="434"/>
      <c r="BD43" s="434"/>
      <c r="BE43" s="434">
        <f>'D06'!M173</f>
        <v>2</v>
      </c>
      <c r="BF43" s="434">
        <f>'D06'!N173</f>
        <v>2</v>
      </c>
      <c r="BG43" s="434" t="str">
        <f>'D06'!O173</f>
        <v>-</v>
      </c>
      <c r="BH43" s="434" t="str">
        <f>'D06'!P173</f>
        <v>-</v>
      </c>
      <c r="BI43" s="434" t="str">
        <f>'D06'!Q173</f>
        <v>-</v>
      </c>
      <c r="BJ43" s="434">
        <f>'D06'!R173</f>
        <v>21</v>
      </c>
      <c r="BK43" s="434" t="str">
        <f>'D06'!S173</f>
        <v>-</v>
      </c>
      <c r="BL43" s="434" t="str">
        <f>'D06'!T173</f>
        <v>-</v>
      </c>
      <c r="BM43" s="434" t="str">
        <f>'D06'!U173</f>
        <v>-</v>
      </c>
      <c r="BN43" s="434" t="str">
        <f>'D06'!V173</f>
        <v>-</v>
      </c>
      <c r="BO43" s="434" t="str">
        <f>'D06'!W173</f>
        <v>-</v>
      </c>
      <c r="BP43" s="434" t="str">
        <f>'D06'!X173</f>
        <v>-</v>
      </c>
      <c r="BQ43" s="434" t="str">
        <f>'D06'!Y173</f>
        <v>-</v>
      </c>
      <c r="BR43" s="434"/>
      <c r="BS43" s="434">
        <f>'D06'!Z173</f>
        <v>0</v>
      </c>
      <c r="BT43" s="434">
        <f>'D06'!AA173</f>
        <v>13</v>
      </c>
      <c r="BU43" s="434">
        <f t="shared" si="0"/>
        <v>741</v>
      </c>
    </row>
    <row r="44" spans="1:73">
      <c r="A44" s="294">
        <v>42</v>
      </c>
      <c r="B44" s="294">
        <v>6</v>
      </c>
      <c r="C44" s="294">
        <v>179</v>
      </c>
      <c r="D44" s="294" t="s">
        <v>789</v>
      </c>
      <c r="E44" s="434">
        <f>'D06'!I179</f>
        <v>126</v>
      </c>
      <c r="F44" s="434">
        <f>'D06'!J179</f>
        <v>136</v>
      </c>
      <c r="G44" s="434">
        <f>'D06'!K179</f>
        <v>5</v>
      </c>
      <c r="H44" s="434">
        <f>'D06'!L179</f>
        <v>0</v>
      </c>
      <c r="I44" s="434">
        <f>'D06'!M179</f>
        <v>2</v>
      </c>
      <c r="J44" s="434">
        <f>'D06'!N179</f>
        <v>0</v>
      </c>
      <c r="K44" s="434">
        <f>'D06'!O179</f>
        <v>0</v>
      </c>
      <c r="L44" s="434">
        <f>'D06'!P179</f>
        <v>0</v>
      </c>
      <c r="M44" s="434">
        <f>'D06'!Q179</f>
        <v>0</v>
      </c>
      <c r="N44" s="434">
        <f>'D06'!R179</f>
        <v>29</v>
      </c>
      <c r="O44" s="434">
        <f>'D06'!S179</f>
        <v>0</v>
      </c>
      <c r="P44" s="434">
        <f>'D06'!T179</f>
        <v>0</v>
      </c>
      <c r="Q44" s="434">
        <f>'D06'!U179</f>
        <v>2</v>
      </c>
      <c r="R44" s="434">
        <f>'D06'!V179</f>
        <v>4</v>
      </c>
      <c r="S44" s="434">
        <f>'D06'!W179</f>
        <v>0</v>
      </c>
      <c r="T44" s="434">
        <f>'D06'!X179</f>
        <v>0</v>
      </c>
      <c r="U44" s="434">
        <f>'D06'!Y179</f>
        <v>0</v>
      </c>
      <c r="V44" s="434">
        <f>'D06'!Z179</f>
        <v>0</v>
      </c>
      <c r="W44" s="434">
        <f>'D06'!AA179</f>
        <v>0</v>
      </c>
      <c r="X44" s="434">
        <f>'D06'!AB179</f>
        <v>0</v>
      </c>
      <c r="Y44" s="434">
        <f>'D06'!AC179</f>
        <v>0</v>
      </c>
      <c r="Z44" s="434">
        <f>'D06'!AD179</f>
        <v>6</v>
      </c>
      <c r="AA44" s="434">
        <f>'D06'!AE179</f>
        <v>310</v>
      </c>
      <c r="AB44" s="435"/>
      <c r="AC44" s="434">
        <f>'D06'!I182</f>
        <v>127</v>
      </c>
      <c r="AD44" s="434">
        <f>'D06'!J182</f>
        <v>138</v>
      </c>
      <c r="AE44" s="434">
        <f>'D06'!K182</f>
        <v>6</v>
      </c>
      <c r="AF44" s="434">
        <f>'D06'!L182</f>
        <v>2</v>
      </c>
      <c r="AG44" s="434">
        <f>'D06'!M182</f>
        <v>2</v>
      </c>
      <c r="AH44" s="434">
        <f>'D06'!N182</f>
        <v>0</v>
      </c>
      <c r="AI44" s="434">
        <f>'D06'!O182</f>
        <v>0</v>
      </c>
      <c r="AJ44" s="434">
        <f>'D06'!P182</f>
        <v>0</v>
      </c>
      <c r="AK44" s="434">
        <f>'D06'!Q182</f>
        <v>0</v>
      </c>
      <c r="AL44" s="434">
        <f>'D06'!R182</f>
        <v>29</v>
      </c>
      <c r="AM44" s="434">
        <f>'D06'!S182</f>
        <v>0</v>
      </c>
      <c r="AN44" s="434">
        <f>'D06'!T182</f>
        <v>0</v>
      </c>
      <c r="AO44" s="434">
        <f>'D06'!U182</f>
        <v>0</v>
      </c>
      <c r="AP44" s="434">
        <f>'D06'!V182</f>
        <v>0</v>
      </c>
      <c r="AQ44" s="434">
        <f>'D06'!W182</f>
        <v>0</v>
      </c>
      <c r="AR44" s="434">
        <f>'D06'!X182</f>
        <v>0</v>
      </c>
      <c r="AS44" s="434">
        <f>'D06'!Y182</f>
        <v>0</v>
      </c>
      <c r="AT44" s="434">
        <f>'D06'!Z182</f>
        <v>0</v>
      </c>
      <c r="AU44" s="434">
        <f>'D06'!AA182</f>
        <v>6</v>
      </c>
      <c r="AV44" s="434">
        <f>'D06'!AB182</f>
        <v>310</v>
      </c>
      <c r="AW44" s="435"/>
      <c r="AX44" s="434"/>
      <c r="AY44" s="434">
        <f t="shared" si="23"/>
        <v>133</v>
      </c>
      <c r="AZ44" s="434"/>
      <c r="BA44" s="434">
        <f t="shared" si="24"/>
        <v>140</v>
      </c>
      <c r="BB44" s="434"/>
      <c r="BC44" s="434"/>
      <c r="BD44" s="434"/>
      <c r="BE44" s="434">
        <f>'D06'!M185</f>
        <v>2</v>
      </c>
      <c r="BF44" s="434">
        <f>'D06'!N185</f>
        <v>0</v>
      </c>
      <c r="BG44" s="434" t="str">
        <f>'D06'!O185</f>
        <v>-</v>
      </c>
      <c r="BH44" s="434" t="str">
        <f>'D06'!P185</f>
        <v>-</v>
      </c>
      <c r="BI44" s="434" t="str">
        <f>'D06'!Q185</f>
        <v>-</v>
      </c>
      <c r="BJ44" s="434">
        <f>'D06'!R185</f>
        <v>29</v>
      </c>
      <c r="BK44" s="434" t="str">
        <f>'D06'!S185</f>
        <v>-</v>
      </c>
      <c r="BL44" s="434" t="str">
        <f>'D06'!T185</f>
        <v>-</v>
      </c>
      <c r="BM44" s="434" t="str">
        <f>'D06'!U185</f>
        <v>-</v>
      </c>
      <c r="BN44" s="434" t="str">
        <f>'D06'!V185</f>
        <v>-</v>
      </c>
      <c r="BO44" s="434" t="str">
        <f>'D06'!W185</f>
        <v>-</v>
      </c>
      <c r="BP44" s="434" t="str">
        <f>'D06'!X185</f>
        <v>-</v>
      </c>
      <c r="BQ44" s="434">
        <f>'D06'!Y185</f>
        <v>0</v>
      </c>
      <c r="BR44" s="434"/>
      <c r="BS44" s="434">
        <f>'D06'!Z185</f>
        <v>0</v>
      </c>
      <c r="BT44" s="434">
        <f>'D06'!AA185</f>
        <v>6</v>
      </c>
      <c r="BU44" s="434">
        <f t="shared" si="0"/>
        <v>310</v>
      </c>
    </row>
    <row r="45" spans="1:73">
      <c r="A45" s="294">
        <v>43</v>
      </c>
      <c r="B45" s="294">
        <v>6</v>
      </c>
      <c r="C45" s="294">
        <v>200</v>
      </c>
      <c r="D45" s="294" t="s">
        <v>787</v>
      </c>
      <c r="E45" s="434">
        <f>'D06'!I191</f>
        <v>159</v>
      </c>
      <c r="F45" s="434">
        <f>'D06'!J191</f>
        <v>88</v>
      </c>
      <c r="G45" s="434">
        <f>'D06'!K191</f>
        <v>11</v>
      </c>
      <c r="H45" s="434">
        <f>'D06'!L191</f>
        <v>0</v>
      </c>
      <c r="I45" s="434">
        <f>'D06'!M191</f>
        <v>0</v>
      </c>
      <c r="J45" s="434">
        <f>'D06'!N191</f>
        <v>77</v>
      </c>
      <c r="K45" s="434">
        <f>'D06'!O191</f>
        <v>0</v>
      </c>
      <c r="L45" s="434">
        <f>'D06'!P191</f>
        <v>0</v>
      </c>
      <c r="M45" s="434">
        <f>'D06'!Q191</f>
        <v>0</v>
      </c>
      <c r="N45" s="434">
        <f>'D06'!R191</f>
        <v>7</v>
      </c>
      <c r="O45" s="434">
        <f>'D06'!S191</f>
        <v>0</v>
      </c>
      <c r="P45" s="434">
        <f>'D06'!T191</f>
        <v>0</v>
      </c>
      <c r="Q45" s="434">
        <f>'D06'!U191</f>
        <v>5</v>
      </c>
      <c r="R45" s="434">
        <f>'D06'!V191</f>
        <v>1</v>
      </c>
      <c r="S45" s="434">
        <f>'D06'!W191</f>
        <v>0</v>
      </c>
      <c r="T45" s="434">
        <f>'D06'!X191</f>
        <v>0</v>
      </c>
      <c r="U45" s="434">
        <f>'D06'!Y191</f>
        <v>0</v>
      </c>
      <c r="V45" s="434">
        <f>'D06'!Z191</f>
        <v>0</v>
      </c>
      <c r="W45" s="434">
        <f>'D06'!AA191</f>
        <v>0</v>
      </c>
      <c r="X45" s="434">
        <f>'D06'!AB191</f>
        <v>0</v>
      </c>
      <c r="Y45" s="434">
        <f>'D06'!AC191</f>
        <v>0</v>
      </c>
      <c r="Z45" s="434">
        <f>'D06'!AD191</f>
        <v>22</v>
      </c>
      <c r="AA45" s="434">
        <f>'D06'!AE191</f>
        <v>370</v>
      </c>
      <c r="AB45" s="435"/>
      <c r="AC45" s="434">
        <f>'D06'!I194</f>
        <v>162</v>
      </c>
      <c r="AD45" s="434">
        <f>'D06'!J194</f>
        <v>89</v>
      </c>
      <c r="AE45" s="434">
        <f>'D06'!K194</f>
        <v>13</v>
      </c>
      <c r="AF45" s="434">
        <f>'D06'!L194</f>
        <v>0</v>
      </c>
      <c r="AG45" s="434">
        <f>'D06'!M194</f>
        <v>0</v>
      </c>
      <c r="AH45" s="434">
        <f>'D06'!N194</f>
        <v>77</v>
      </c>
      <c r="AI45" s="434">
        <f>'D06'!O194</f>
        <v>0</v>
      </c>
      <c r="AJ45" s="434">
        <f>'D06'!P194</f>
        <v>0</v>
      </c>
      <c r="AK45" s="434">
        <f>'D06'!Q194</f>
        <v>0</v>
      </c>
      <c r="AL45" s="434">
        <f>'D06'!R194</f>
        <v>7</v>
      </c>
      <c r="AM45" s="434">
        <f>'D06'!S194</f>
        <v>0</v>
      </c>
      <c r="AN45" s="434">
        <f>'D06'!T194</f>
        <v>0</v>
      </c>
      <c r="AO45" s="434">
        <f>'D06'!U194</f>
        <v>0</v>
      </c>
      <c r="AP45" s="434">
        <f>'D06'!V194</f>
        <v>0</v>
      </c>
      <c r="AQ45" s="434">
        <f>'D06'!W194</f>
        <v>0</v>
      </c>
      <c r="AR45" s="434">
        <f>'D06'!X194</f>
        <v>0</v>
      </c>
      <c r="AS45" s="434">
        <f>'D06'!Y194</f>
        <v>0</v>
      </c>
      <c r="AT45" s="434">
        <f>'D06'!Z194</f>
        <v>0</v>
      </c>
      <c r="AU45" s="434">
        <f>'D06'!AA194</f>
        <v>22</v>
      </c>
      <c r="AV45" s="434">
        <f>'D06'!AB194</f>
        <v>370</v>
      </c>
      <c r="AW45" s="435"/>
      <c r="AX45" s="434"/>
      <c r="AY45" s="434">
        <f t="shared" si="23"/>
        <v>175</v>
      </c>
      <c r="AZ45" s="434"/>
      <c r="BA45" s="434">
        <f t="shared" si="24"/>
        <v>89</v>
      </c>
      <c r="BB45" s="434"/>
      <c r="BC45" s="434"/>
      <c r="BD45" s="434"/>
      <c r="BE45" s="434">
        <f>'D06'!M197</f>
        <v>0</v>
      </c>
      <c r="BF45" s="434">
        <f>'D06'!N197</f>
        <v>77</v>
      </c>
      <c r="BG45" s="434" t="str">
        <f>'D06'!O197</f>
        <v>-</v>
      </c>
      <c r="BH45" s="434" t="str">
        <f>'D06'!P197</f>
        <v>-</v>
      </c>
      <c r="BI45" s="434" t="str">
        <f>'D06'!Q197</f>
        <v>-</v>
      </c>
      <c r="BJ45" s="434">
        <f>'D06'!R197</f>
        <v>7</v>
      </c>
      <c r="BK45" s="434" t="str">
        <f>'D06'!S197</f>
        <v>-</v>
      </c>
      <c r="BL45" s="434" t="str">
        <f>'D06'!T197</f>
        <v>-</v>
      </c>
      <c r="BM45" s="434" t="str">
        <f>'D06'!U197</f>
        <v>-</v>
      </c>
      <c r="BN45" s="434" t="str">
        <f>'D06'!V197</f>
        <v>-</v>
      </c>
      <c r="BO45" s="434" t="str">
        <f>'D06'!W197</f>
        <v>-</v>
      </c>
      <c r="BP45" s="434" t="str">
        <f>'D06'!X197</f>
        <v>-</v>
      </c>
      <c r="BQ45" s="434" t="str">
        <f>'D06'!Y197</f>
        <v>-</v>
      </c>
      <c r="BR45" s="434"/>
      <c r="BS45" s="434">
        <f>'D06'!Z197</f>
        <v>0</v>
      </c>
      <c r="BT45" s="434">
        <f>'D06'!AA197</f>
        <v>22</v>
      </c>
      <c r="BU45" s="434">
        <f t="shared" si="0"/>
        <v>370</v>
      </c>
    </row>
    <row r="46" spans="1:73">
      <c r="A46" s="294">
        <v>44</v>
      </c>
      <c r="B46" s="294">
        <v>6</v>
      </c>
      <c r="C46" s="294">
        <v>237</v>
      </c>
      <c r="D46" s="294" t="s">
        <v>227</v>
      </c>
      <c r="E46" s="434">
        <f>'D06'!I204</f>
        <v>14</v>
      </c>
      <c r="F46" s="434">
        <f>'D06'!J204</f>
        <v>356</v>
      </c>
      <c r="G46" s="434">
        <f>'D06'!K204</f>
        <v>380</v>
      </c>
      <c r="H46" s="434">
        <f>'D06'!L204</f>
        <v>1</v>
      </c>
      <c r="I46" s="434">
        <f>'D06'!M204</f>
        <v>0</v>
      </c>
      <c r="J46" s="434">
        <f>'D06'!N204</f>
        <v>2</v>
      </c>
      <c r="K46" s="434">
        <f>'D06'!O204</f>
        <v>0</v>
      </c>
      <c r="L46" s="434">
        <f>'D06'!P204</f>
        <v>0</v>
      </c>
      <c r="M46" s="434">
        <f>'D06'!Q204</f>
        <v>3</v>
      </c>
      <c r="N46" s="434">
        <f>'D06'!R204</f>
        <v>37</v>
      </c>
      <c r="O46" s="434">
        <f>'D06'!S204</f>
        <v>0</v>
      </c>
      <c r="P46" s="434">
        <f>'D06'!T204</f>
        <v>0</v>
      </c>
      <c r="Q46" s="434">
        <f>'D06'!U204</f>
        <v>14</v>
      </c>
      <c r="R46" s="434">
        <f>'D06'!V204</f>
        <v>7</v>
      </c>
      <c r="S46" s="434">
        <f>'D06'!W204</f>
        <v>0</v>
      </c>
      <c r="T46" s="434">
        <f>'D06'!X204</f>
        <v>0</v>
      </c>
      <c r="U46" s="434">
        <f>'D06'!Y204</f>
        <v>0</v>
      </c>
      <c r="V46" s="434">
        <f>'D06'!Z204</f>
        <v>0</v>
      </c>
      <c r="W46" s="434">
        <f>'D06'!AA204</f>
        <v>0</v>
      </c>
      <c r="X46" s="434">
        <f>'D06'!AB204</f>
        <v>0</v>
      </c>
      <c r="Y46" s="434">
        <f>'D06'!AC204</f>
        <v>0</v>
      </c>
      <c r="Z46" s="434">
        <f>'D06'!AD204</f>
        <v>11</v>
      </c>
      <c r="AA46" s="434">
        <f>'D06'!AE204</f>
        <v>825</v>
      </c>
      <c r="AB46" s="435"/>
      <c r="AC46" s="434">
        <f>'D06'!I207</f>
        <v>21</v>
      </c>
      <c r="AD46" s="434">
        <f>'D06'!J207</f>
        <v>360</v>
      </c>
      <c r="AE46" s="434">
        <f>'D06'!K207</f>
        <v>387</v>
      </c>
      <c r="AF46" s="434">
        <f>'D06'!L207</f>
        <v>4</v>
      </c>
      <c r="AG46" s="434">
        <f>'D06'!M207</f>
        <v>0</v>
      </c>
      <c r="AH46" s="434">
        <f>'D06'!N207</f>
        <v>2</v>
      </c>
      <c r="AI46" s="434">
        <f>'D06'!O207</f>
        <v>0</v>
      </c>
      <c r="AJ46" s="434">
        <f>'D06'!P207</f>
        <v>0</v>
      </c>
      <c r="AK46" s="434">
        <f>'D06'!Q207</f>
        <v>3</v>
      </c>
      <c r="AL46" s="434">
        <f>'D06'!R207</f>
        <v>37</v>
      </c>
      <c r="AM46" s="434">
        <f>'D06'!S207</f>
        <v>0</v>
      </c>
      <c r="AN46" s="434">
        <f>'D06'!T207</f>
        <v>0</v>
      </c>
      <c r="AO46" s="434">
        <f>'D06'!U207</f>
        <v>0</v>
      </c>
      <c r="AP46" s="434">
        <f>'D06'!V207</f>
        <v>0</v>
      </c>
      <c r="AQ46" s="434">
        <f>'D06'!W207</f>
        <v>0</v>
      </c>
      <c r="AR46" s="434">
        <f>'D06'!X207</f>
        <v>0</v>
      </c>
      <c r="AS46" s="434">
        <f>'D06'!Y207</f>
        <v>0</v>
      </c>
      <c r="AT46" s="434">
        <f>'D06'!Z207</f>
        <v>0</v>
      </c>
      <c r="AU46" s="434">
        <f>'D06'!AA207</f>
        <v>11</v>
      </c>
      <c r="AV46" s="434">
        <f>'D06'!AB207</f>
        <v>825</v>
      </c>
      <c r="AW46" s="435"/>
      <c r="AX46" s="434"/>
      <c r="AY46" s="434">
        <f t="shared" si="23"/>
        <v>408</v>
      </c>
      <c r="AZ46" s="434"/>
      <c r="BA46" s="434">
        <f t="shared" si="24"/>
        <v>364</v>
      </c>
      <c r="BB46" s="434"/>
      <c r="BC46" s="434"/>
      <c r="BD46" s="434"/>
      <c r="BE46" s="434">
        <f>'D06'!M210</f>
        <v>0</v>
      </c>
      <c r="BF46" s="434">
        <f>'D06'!N210</f>
        <v>2</v>
      </c>
      <c r="BG46" s="434" t="str">
        <f>'D06'!O210</f>
        <v>-</v>
      </c>
      <c r="BH46" s="434" t="str">
        <f>'D06'!P210</f>
        <v>-</v>
      </c>
      <c r="BI46" s="434">
        <f>'D06'!Q210</f>
        <v>3</v>
      </c>
      <c r="BJ46" s="434">
        <f>'D06'!R210</f>
        <v>37</v>
      </c>
      <c r="BK46" s="434" t="str">
        <f>'D06'!S210</f>
        <v>-</v>
      </c>
      <c r="BL46" s="434" t="str">
        <f>'D06'!T210</f>
        <v>-</v>
      </c>
      <c r="BM46" s="434" t="str">
        <f>'D06'!U210</f>
        <v>-</v>
      </c>
      <c r="BN46" s="434" t="str">
        <f>'D06'!V210</f>
        <v>-</v>
      </c>
      <c r="BO46" s="434" t="str">
        <f>'D06'!W210</f>
        <v>-</v>
      </c>
      <c r="BP46" s="434" t="str">
        <f>'D06'!X210</f>
        <v>-</v>
      </c>
      <c r="BQ46" s="434" t="str">
        <f>'D06'!Y210</f>
        <v>-</v>
      </c>
      <c r="BR46" s="434"/>
      <c r="BS46" s="434">
        <f>'D06'!Z210</f>
        <v>0</v>
      </c>
      <c r="BT46" s="434">
        <f>'D06'!AA210</f>
        <v>11</v>
      </c>
      <c r="BU46" s="434">
        <f t="shared" si="0"/>
        <v>825</v>
      </c>
    </row>
    <row r="47" spans="1:73">
      <c r="A47" s="294">
        <v>45</v>
      </c>
      <c r="B47" s="294">
        <v>6</v>
      </c>
      <c r="C47" s="294">
        <v>245</v>
      </c>
      <c r="D47" s="294" t="s">
        <v>790</v>
      </c>
      <c r="E47" s="434">
        <f>'D06'!I217</f>
        <v>1</v>
      </c>
      <c r="F47" s="434">
        <f>'D06'!J217</f>
        <v>387</v>
      </c>
      <c r="G47" s="434">
        <f>'D06'!K217</f>
        <v>432</v>
      </c>
      <c r="H47" s="434">
        <f>'D06'!L217</f>
        <v>0</v>
      </c>
      <c r="I47" s="434">
        <f>'D06'!M217</f>
        <v>1</v>
      </c>
      <c r="J47" s="434">
        <f>'D06'!N217</f>
        <v>0</v>
      </c>
      <c r="K47" s="434">
        <f>'D06'!O217</f>
        <v>0</v>
      </c>
      <c r="L47" s="434">
        <f>'D06'!P217</f>
        <v>0</v>
      </c>
      <c r="M47" s="434">
        <f>'D06'!Q217</f>
        <v>0</v>
      </c>
      <c r="N47" s="434">
        <f>'D06'!R217</f>
        <v>28</v>
      </c>
      <c r="O47" s="434">
        <f>'D06'!S217</f>
        <v>0</v>
      </c>
      <c r="P47" s="434">
        <f>'D06'!T217</f>
        <v>0</v>
      </c>
      <c r="Q47" s="434">
        <f>'D06'!U217</f>
        <v>6</v>
      </c>
      <c r="R47" s="434">
        <f>'D06'!V217</f>
        <v>11</v>
      </c>
      <c r="S47" s="434">
        <f>'D06'!W217</f>
        <v>0</v>
      </c>
      <c r="T47" s="434">
        <f>'D06'!X217</f>
        <v>0</v>
      </c>
      <c r="U47" s="434">
        <f>'D06'!Y217</f>
        <v>0</v>
      </c>
      <c r="V47" s="434">
        <f>'D06'!Z217</f>
        <v>0</v>
      </c>
      <c r="W47" s="434">
        <f>'D06'!AA217</f>
        <v>0</v>
      </c>
      <c r="X47" s="434">
        <f>'D06'!AB217</f>
        <v>0</v>
      </c>
      <c r="Y47" s="434">
        <f>'D06'!AC217</f>
        <v>0</v>
      </c>
      <c r="Z47" s="434">
        <f>'D06'!AD217</f>
        <v>15</v>
      </c>
      <c r="AA47" s="434">
        <f>'D06'!AE217</f>
        <v>881</v>
      </c>
      <c r="AB47" s="435"/>
      <c r="AC47" s="434">
        <f>'D06'!I220</f>
        <v>4</v>
      </c>
      <c r="AD47" s="434">
        <f>'D06'!J220</f>
        <v>393</v>
      </c>
      <c r="AE47" s="434">
        <f>'D06'!K220</f>
        <v>435</v>
      </c>
      <c r="AF47" s="434">
        <f>'D06'!L220</f>
        <v>5</v>
      </c>
      <c r="AG47" s="434">
        <f>'D06'!M220</f>
        <v>1</v>
      </c>
      <c r="AH47" s="434">
        <f>'D06'!N220</f>
        <v>0</v>
      </c>
      <c r="AI47" s="434">
        <f>'D06'!O220</f>
        <v>0</v>
      </c>
      <c r="AJ47" s="434">
        <f>'D06'!P220</f>
        <v>0</v>
      </c>
      <c r="AK47" s="434">
        <f>'D06'!Q220</f>
        <v>0</v>
      </c>
      <c r="AL47" s="434">
        <f>'D06'!R220</f>
        <v>28</v>
      </c>
      <c r="AM47" s="434">
        <f>'D06'!S220</f>
        <v>0</v>
      </c>
      <c r="AN47" s="434">
        <f>'D06'!T220</f>
        <v>0</v>
      </c>
      <c r="AO47" s="434">
        <f>'D06'!U220</f>
        <v>0</v>
      </c>
      <c r="AP47" s="434">
        <f>'D06'!V220</f>
        <v>0</v>
      </c>
      <c r="AQ47" s="434">
        <f>'D06'!W220</f>
        <v>0</v>
      </c>
      <c r="AR47" s="434">
        <f>'D06'!X220</f>
        <v>0</v>
      </c>
      <c r="AS47" s="434">
        <f>'D06'!Y220</f>
        <v>0</v>
      </c>
      <c r="AT47" s="434">
        <f>'D06'!Z220</f>
        <v>0</v>
      </c>
      <c r="AU47" s="434">
        <f>'D06'!AA220</f>
        <v>15</v>
      </c>
      <c r="AV47" s="434">
        <f>'D06'!AB220</f>
        <v>881</v>
      </c>
      <c r="AW47" s="435"/>
      <c r="AX47" s="434"/>
      <c r="AY47" s="434">
        <f t="shared" ref="AY47:AY54" si="25">AC47+AE47</f>
        <v>439</v>
      </c>
      <c r="AZ47" s="434"/>
      <c r="BA47" s="434">
        <f t="shared" ref="BA47:BA53" si="26">AD47+AF47</f>
        <v>398</v>
      </c>
      <c r="BB47" s="434"/>
      <c r="BC47" s="434"/>
      <c r="BD47" s="434"/>
      <c r="BE47" s="434">
        <f>'D06'!M223</f>
        <v>1</v>
      </c>
      <c r="BF47" s="434" t="str">
        <f>'D06'!N223</f>
        <v>-</v>
      </c>
      <c r="BG47" s="434" t="str">
        <f>'D06'!O223</f>
        <v>-</v>
      </c>
      <c r="BH47" s="434" t="str">
        <f>'D06'!P223</f>
        <v>-</v>
      </c>
      <c r="BI47" s="434" t="str">
        <f>'D06'!Q223</f>
        <v>-</v>
      </c>
      <c r="BJ47" s="434">
        <f>'D06'!R223</f>
        <v>28</v>
      </c>
      <c r="BK47" s="434" t="str">
        <f>'D06'!S223</f>
        <v>-</v>
      </c>
      <c r="BL47" s="434" t="str">
        <f>'D06'!T223</f>
        <v>-</v>
      </c>
      <c r="BM47" s="434" t="str">
        <f>'D06'!U223</f>
        <v>-</v>
      </c>
      <c r="BN47" s="434" t="str">
        <f>'D06'!V223</f>
        <v>-</v>
      </c>
      <c r="BO47" s="434" t="str">
        <f>'D06'!W223</f>
        <v>-</v>
      </c>
      <c r="BP47" s="434" t="str">
        <f>'D06'!X223</f>
        <v>-</v>
      </c>
      <c r="BQ47" s="434" t="str">
        <f>'D06'!Y223</f>
        <v>-</v>
      </c>
      <c r="BR47" s="434"/>
      <c r="BS47" s="434">
        <f>'D06'!Z223</f>
        <v>0</v>
      </c>
      <c r="BT47" s="434">
        <f>'D06'!AA223</f>
        <v>15</v>
      </c>
      <c r="BU47" s="434">
        <f t="shared" si="0"/>
        <v>881</v>
      </c>
    </row>
    <row r="48" spans="1:73">
      <c r="A48" s="294">
        <v>46</v>
      </c>
      <c r="B48" s="294">
        <v>6</v>
      </c>
      <c r="C48" s="294">
        <v>258</v>
      </c>
      <c r="D48" s="294" t="s">
        <v>263</v>
      </c>
      <c r="E48" s="434">
        <f>'D06'!I231</f>
        <v>513</v>
      </c>
      <c r="F48" s="434">
        <f>'D06'!J231</f>
        <v>471</v>
      </c>
      <c r="G48" s="434">
        <f>'D06'!K231</f>
        <v>28</v>
      </c>
      <c r="H48" s="434">
        <f>'D06'!L231</f>
        <v>3</v>
      </c>
      <c r="I48" s="434">
        <f>'D06'!M231</f>
        <v>200</v>
      </c>
      <c r="J48" s="434">
        <f>'D06'!N231</f>
        <v>0</v>
      </c>
      <c r="K48" s="434">
        <f>'D06'!O231</f>
        <v>0</v>
      </c>
      <c r="L48" s="434">
        <f>'D06'!P231</f>
        <v>0</v>
      </c>
      <c r="M48" s="434">
        <f>'D06'!Q231</f>
        <v>0</v>
      </c>
      <c r="N48" s="434">
        <f>'D06'!R231</f>
        <v>59</v>
      </c>
      <c r="O48" s="434">
        <f>'D06'!S231</f>
        <v>0</v>
      </c>
      <c r="P48" s="434">
        <f>'D06'!T231</f>
        <v>0</v>
      </c>
      <c r="Q48" s="434">
        <f>'D06'!U231</f>
        <v>8</v>
      </c>
      <c r="R48" s="434">
        <f>'D06'!V231</f>
        <v>10</v>
      </c>
      <c r="S48" s="434">
        <f>'D06'!W231</f>
        <v>0</v>
      </c>
      <c r="T48" s="434">
        <f>'D06'!X231</f>
        <v>0</v>
      </c>
      <c r="U48" s="434">
        <f>'D06'!Y231</f>
        <v>0</v>
      </c>
      <c r="V48" s="434">
        <f>'D06'!Z231</f>
        <v>0</v>
      </c>
      <c r="W48" s="434">
        <f>'D06'!AA231</f>
        <v>0</v>
      </c>
      <c r="X48" s="434">
        <f>'D06'!AB231</f>
        <v>0</v>
      </c>
      <c r="Y48" s="434">
        <f>'D06'!AC231</f>
        <v>0</v>
      </c>
      <c r="Z48" s="434">
        <f>'D06'!AD231</f>
        <v>30</v>
      </c>
      <c r="AA48" s="434">
        <f>'D06'!AE231</f>
        <v>1322</v>
      </c>
      <c r="AB48" s="435"/>
      <c r="AC48" s="434">
        <f>'D06'!I234</f>
        <v>517</v>
      </c>
      <c r="AD48" s="434">
        <f>'D06'!J234</f>
        <v>476</v>
      </c>
      <c r="AE48" s="434">
        <f>'D06'!K234</f>
        <v>32</v>
      </c>
      <c r="AF48" s="434">
        <f>'D06'!L234</f>
        <v>8</v>
      </c>
      <c r="AG48" s="434">
        <f>'D06'!M234</f>
        <v>200</v>
      </c>
      <c r="AH48" s="434">
        <f>'D06'!N234</f>
        <v>0</v>
      </c>
      <c r="AI48" s="434">
        <f>'D06'!O234</f>
        <v>0</v>
      </c>
      <c r="AJ48" s="434">
        <f>'D06'!P234</f>
        <v>0</v>
      </c>
      <c r="AK48" s="434">
        <f>'D06'!Q234</f>
        <v>0</v>
      </c>
      <c r="AL48" s="434">
        <f>'D06'!R234</f>
        <v>59</v>
      </c>
      <c r="AM48" s="434">
        <f>'D06'!S234</f>
        <v>0</v>
      </c>
      <c r="AN48" s="434">
        <f>'D06'!T234</f>
        <v>0</v>
      </c>
      <c r="AO48" s="434">
        <f>'D06'!U234</f>
        <v>0</v>
      </c>
      <c r="AP48" s="434">
        <f>'D06'!V234</f>
        <v>0</v>
      </c>
      <c r="AQ48" s="434">
        <f>'D06'!W234</f>
        <v>0</v>
      </c>
      <c r="AR48" s="434">
        <f>'D06'!X234</f>
        <v>0</v>
      </c>
      <c r="AS48" s="434">
        <f>'D06'!Y234</f>
        <v>0</v>
      </c>
      <c r="AT48" s="434">
        <f>'D06'!Z234</f>
        <v>0</v>
      </c>
      <c r="AU48" s="434">
        <f>'D06'!AA234</f>
        <v>30</v>
      </c>
      <c r="AV48" s="434">
        <f>'D06'!AB234</f>
        <v>1322</v>
      </c>
      <c r="AW48" s="435"/>
      <c r="AX48" s="434"/>
      <c r="AY48" s="434">
        <f t="shared" si="25"/>
        <v>549</v>
      </c>
      <c r="AZ48" s="434"/>
      <c r="BA48" s="434">
        <f t="shared" si="26"/>
        <v>484</v>
      </c>
      <c r="BB48" s="434"/>
      <c r="BC48" s="434"/>
      <c r="BD48" s="434"/>
      <c r="BE48" s="434">
        <f>'D06'!M237</f>
        <v>200</v>
      </c>
      <c r="BF48" s="434" t="str">
        <f>'D06'!N237</f>
        <v>-</v>
      </c>
      <c r="BG48" s="434" t="str">
        <f>'D06'!O237</f>
        <v>-</v>
      </c>
      <c r="BH48" s="434" t="str">
        <f>'D06'!P237</f>
        <v>-</v>
      </c>
      <c r="BI48" s="434" t="str">
        <f>'D06'!Q237</f>
        <v>-</v>
      </c>
      <c r="BJ48" s="434">
        <f>'D06'!R237</f>
        <v>59</v>
      </c>
      <c r="BK48" s="434" t="str">
        <f>'D06'!S237</f>
        <v>-</v>
      </c>
      <c r="BL48" s="434" t="str">
        <f>'D06'!T237</f>
        <v>-</v>
      </c>
      <c r="BM48" s="434" t="str">
        <f>'D06'!U237</f>
        <v>-</v>
      </c>
      <c r="BN48" s="434" t="str">
        <f>'D06'!V237</f>
        <v>-</v>
      </c>
      <c r="BO48" s="434" t="str">
        <f>'D06'!W237</f>
        <v>-</v>
      </c>
      <c r="BP48" s="434" t="str">
        <f>'D06'!X237</f>
        <v>-</v>
      </c>
      <c r="BQ48" s="434" t="str">
        <f>'D06'!Y237</f>
        <v>-</v>
      </c>
      <c r="BR48" s="434"/>
      <c r="BS48" s="434">
        <f>'D06'!Z237</f>
        <v>0</v>
      </c>
      <c r="BT48" s="434">
        <f>'D06'!AA237</f>
        <v>30</v>
      </c>
      <c r="BU48" s="434">
        <f t="shared" si="0"/>
        <v>1322</v>
      </c>
    </row>
    <row r="49" spans="1:73">
      <c r="A49" s="294">
        <v>47</v>
      </c>
      <c r="B49" s="294">
        <v>6</v>
      </c>
      <c r="C49" s="294">
        <v>260</v>
      </c>
      <c r="D49" s="294" t="s">
        <v>791</v>
      </c>
      <c r="E49" s="434">
        <f>'D06'!I254</f>
        <v>1592</v>
      </c>
      <c r="F49" s="434">
        <f>'D06'!J254</f>
        <v>896</v>
      </c>
      <c r="G49" s="434">
        <f>'D06'!K254</f>
        <v>166</v>
      </c>
      <c r="H49" s="434">
        <f>'D06'!L254</f>
        <v>9</v>
      </c>
      <c r="I49" s="434">
        <f>'D06'!M254</f>
        <v>642</v>
      </c>
      <c r="J49" s="434">
        <f>'D06'!N254</f>
        <v>3</v>
      </c>
      <c r="K49" s="434">
        <f>'D06'!O254</f>
        <v>0</v>
      </c>
      <c r="L49" s="434">
        <f>'D06'!P254</f>
        <v>14</v>
      </c>
      <c r="M49" s="434">
        <f>'D06'!Q254</f>
        <v>2</v>
      </c>
      <c r="N49" s="434">
        <f>'D06'!R254</f>
        <v>69</v>
      </c>
      <c r="O49" s="434">
        <f>'D06'!S254</f>
        <v>0</v>
      </c>
      <c r="P49" s="434">
        <f>'D06'!T254</f>
        <v>0</v>
      </c>
      <c r="Q49" s="434">
        <f>'D06'!U254</f>
        <v>15</v>
      </c>
      <c r="R49" s="434">
        <f>'D06'!V254</f>
        <v>1</v>
      </c>
      <c r="S49" s="434">
        <f>'D06'!W254</f>
        <v>0</v>
      </c>
      <c r="T49" s="434">
        <f>'D06'!X254</f>
        <v>0</v>
      </c>
      <c r="U49" s="434">
        <f>'D06'!Y254</f>
        <v>0</v>
      </c>
      <c r="V49" s="434">
        <f>'D06'!Z254</f>
        <v>0</v>
      </c>
      <c r="W49" s="434">
        <f>'D06'!AA254</f>
        <v>0</v>
      </c>
      <c r="X49" s="434">
        <f>'D06'!AB254</f>
        <v>0</v>
      </c>
      <c r="Y49" s="434">
        <f>'D06'!AC254</f>
        <v>0</v>
      </c>
      <c r="Z49" s="434">
        <f>'D06'!AD254</f>
        <v>83</v>
      </c>
      <c r="AA49" s="434">
        <f>'D06'!AE254</f>
        <v>3492</v>
      </c>
      <c r="AB49" s="435"/>
      <c r="AC49" s="434">
        <f>'D06'!I257</f>
        <v>1600</v>
      </c>
      <c r="AD49" s="434">
        <f>'D06'!J257</f>
        <v>897</v>
      </c>
      <c r="AE49" s="434">
        <f>'D06'!K257</f>
        <v>173</v>
      </c>
      <c r="AF49" s="434">
        <f>'D06'!L257</f>
        <v>9</v>
      </c>
      <c r="AG49" s="434">
        <f>'D06'!M257</f>
        <v>642</v>
      </c>
      <c r="AH49" s="434">
        <f>'D06'!N257</f>
        <v>3</v>
      </c>
      <c r="AI49" s="434">
        <f>'D06'!O257</f>
        <v>0</v>
      </c>
      <c r="AJ49" s="434">
        <f>'D06'!P257</f>
        <v>14</v>
      </c>
      <c r="AK49" s="434">
        <f>'D06'!Q257</f>
        <v>2</v>
      </c>
      <c r="AL49" s="434">
        <f>'D06'!R257</f>
        <v>69</v>
      </c>
      <c r="AM49" s="434">
        <f>'D06'!S257</f>
        <v>0</v>
      </c>
      <c r="AN49" s="434">
        <f>'D06'!T257</f>
        <v>0</v>
      </c>
      <c r="AO49" s="434">
        <f>'D06'!U257</f>
        <v>0</v>
      </c>
      <c r="AP49" s="434">
        <f>'D06'!V257</f>
        <v>0</v>
      </c>
      <c r="AQ49" s="434">
        <f>'D06'!W257</f>
        <v>0</v>
      </c>
      <c r="AR49" s="434">
        <f>'D06'!X257</f>
        <v>0</v>
      </c>
      <c r="AS49" s="434">
        <f>'D06'!Y257</f>
        <v>0</v>
      </c>
      <c r="AT49" s="434">
        <f>'D06'!Z257</f>
        <v>0</v>
      </c>
      <c r="AU49" s="434">
        <f>'D06'!AA257</f>
        <v>83</v>
      </c>
      <c r="AV49" s="434">
        <f>'D06'!AB257</f>
        <v>3492</v>
      </c>
      <c r="AW49" s="435"/>
      <c r="AX49" s="434"/>
      <c r="AY49" s="434">
        <f t="shared" si="25"/>
        <v>1773</v>
      </c>
      <c r="AZ49" s="434"/>
      <c r="BA49" s="434">
        <f t="shared" si="26"/>
        <v>906</v>
      </c>
      <c r="BB49" s="434"/>
      <c r="BC49" s="434"/>
      <c r="BD49" s="434"/>
      <c r="BE49" s="434">
        <f>'D06'!M260</f>
        <v>642</v>
      </c>
      <c r="BF49" s="434">
        <f>'D06'!N260</f>
        <v>3</v>
      </c>
      <c r="BG49" s="434" t="str">
        <f>'D06'!O260</f>
        <v>-</v>
      </c>
      <c r="BH49" s="434">
        <f>'D06'!P260</f>
        <v>14</v>
      </c>
      <c r="BI49" s="434">
        <f>'D06'!Q260</f>
        <v>2</v>
      </c>
      <c r="BJ49" s="434">
        <f>'D06'!R260</f>
        <v>69</v>
      </c>
      <c r="BK49" s="434" t="str">
        <f>'D06'!S260</f>
        <v>-</v>
      </c>
      <c r="BL49" s="434" t="str">
        <f>'D06'!T260</f>
        <v>-</v>
      </c>
      <c r="BM49" s="434" t="str">
        <f>'D06'!U260</f>
        <v>-</v>
      </c>
      <c r="BN49" s="434" t="str">
        <f>'D06'!V260</f>
        <v>-</v>
      </c>
      <c r="BO49" s="434" t="str">
        <f>'D06'!W260</f>
        <v>-</v>
      </c>
      <c r="BP49" s="434" t="str">
        <f>'D06'!X260</f>
        <v>-</v>
      </c>
      <c r="BQ49" s="434" t="str">
        <f>'D06'!Y260</f>
        <v>-</v>
      </c>
      <c r="BR49" s="434"/>
      <c r="BS49" s="434">
        <f>'D06'!Z260</f>
        <v>0</v>
      </c>
      <c r="BT49" s="434">
        <f>'D06'!AA260</f>
        <v>83</v>
      </c>
      <c r="BU49" s="434">
        <f t="shared" si="0"/>
        <v>3492</v>
      </c>
    </row>
    <row r="50" spans="1:73">
      <c r="A50" s="294">
        <v>48</v>
      </c>
      <c r="B50" s="294">
        <v>6</v>
      </c>
      <c r="C50" s="294">
        <v>288</v>
      </c>
      <c r="D50" s="294" t="s">
        <v>786</v>
      </c>
      <c r="E50" s="434">
        <f>'D06'!I266</f>
        <v>3</v>
      </c>
      <c r="F50" s="434">
        <f>'D06'!J266</f>
        <v>118</v>
      </c>
      <c r="G50" s="434">
        <f>'D06'!K266</f>
        <v>224</v>
      </c>
      <c r="H50" s="434">
        <f>'D06'!L266</f>
        <v>2</v>
      </c>
      <c r="I50" s="434">
        <f>'D06'!M266</f>
        <v>2</v>
      </c>
      <c r="J50" s="434">
        <f>'D06'!N266</f>
        <v>129</v>
      </c>
      <c r="K50" s="434">
        <f>'D06'!O266</f>
        <v>0</v>
      </c>
      <c r="L50" s="434">
        <f>'D06'!P266</f>
        <v>0</v>
      </c>
      <c r="M50" s="434">
        <f>'D06'!Q266</f>
        <v>0</v>
      </c>
      <c r="N50" s="434">
        <f>'D06'!R266</f>
        <v>70</v>
      </c>
      <c r="O50" s="434">
        <f>'D06'!S266</f>
        <v>0</v>
      </c>
      <c r="P50" s="434">
        <f>'D06'!T266</f>
        <v>0</v>
      </c>
      <c r="Q50" s="434">
        <f>'D06'!U266</f>
        <v>1</v>
      </c>
      <c r="R50" s="434">
        <f>'D06'!V266</f>
        <v>2</v>
      </c>
      <c r="S50" s="434">
        <f>'D06'!W266</f>
        <v>0</v>
      </c>
      <c r="T50" s="434">
        <f>'D06'!X266</f>
        <v>0</v>
      </c>
      <c r="U50" s="434">
        <f>'D06'!Y266</f>
        <v>0</v>
      </c>
      <c r="V50" s="434">
        <f>'D06'!Z266</f>
        <v>0</v>
      </c>
      <c r="W50" s="434">
        <f>'D06'!AA266</f>
        <v>0</v>
      </c>
      <c r="X50" s="434">
        <f>'D06'!AB266</f>
        <v>0</v>
      </c>
      <c r="Y50" s="434">
        <f>'D06'!AC266</f>
        <v>1</v>
      </c>
      <c r="Z50" s="434">
        <f>'D06'!AD266</f>
        <v>9</v>
      </c>
      <c r="AA50" s="434">
        <f>'D06'!AE266</f>
        <v>561</v>
      </c>
      <c r="AB50" s="435"/>
      <c r="AC50" s="434">
        <f>'D06'!I269</f>
        <v>3</v>
      </c>
      <c r="AD50" s="434">
        <f>'D06'!J269</f>
        <v>119</v>
      </c>
      <c r="AE50" s="434">
        <f>'D06'!K269</f>
        <v>225</v>
      </c>
      <c r="AF50" s="434">
        <f>'D06'!L269</f>
        <v>3</v>
      </c>
      <c r="AG50" s="434">
        <f>'D06'!M269</f>
        <v>2</v>
      </c>
      <c r="AH50" s="434">
        <f>'D06'!N269</f>
        <v>129</v>
      </c>
      <c r="AI50" s="434">
        <f>'D06'!O269</f>
        <v>0</v>
      </c>
      <c r="AJ50" s="434">
        <f>'D06'!P269</f>
        <v>0</v>
      </c>
      <c r="AK50" s="434">
        <f>'D06'!Q269</f>
        <v>0</v>
      </c>
      <c r="AL50" s="434">
        <f>'D06'!R269</f>
        <v>70</v>
      </c>
      <c r="AM50" s="434">
        <f>'D06'!S269</f>
        <v>0</v>
      </c>
      <c r="AN50" s="434">
        <f>'D06'!T269</f>
        <v>0</v>
      </c>
      <c r="AO50" s="434">
        <f>'D06'!U269</f>
        <v>0</v>
      </c>
      <c r="AP50" s="434">
        <f>'D06'!V269</f>
        <v>0</v>
      </c>
      <c r="AQ50" s="434">
        <f>'D06'!W269</f>
        <v>0</v>
      </c>
      <c r="AR50" s="434">
        <f>'D06'!X269</f>
        <v>0</v>
      </c>
      <c r="AS50" s="434">
        <f>'D06'!Y269</f>
        <v>0</v>
      </c>
      <c r="AT50" s="434">
        <f>'D06'!Z269</f>
        <v>1</v>
      </c>
      <c r="AU50" s="434">
        <f>'D06'!AA269</f>
        <v>9</v>
      </c>
      <c r="AV50" s="434">
        <f>'D06'!AB269</f>
        <v>561</v>
      </c>
      <c r="AW50" s="435"/>
      <c r="AX50" s="434"/>
      <c r="AY50" s="434">
        <f t="shared" si="25"/>
        <v>228</v>
      </c>
      <c r="AZ50" s="434"/>
      <c r="BA50" s="434">
        <f t="shared" si="26"/>
        <v>122</v>
      </c>
      <c r="BB50" s="434"/>
      <c r="BC50" s="434"/>
      <c r="BD50" s="434"/>
      <c r="BE50" s="434">
        <f>'D06'!M272</f>
        <v>2</v>
      </c>
      <c r="BF50" s="434">
        <f>'D06'!N272</f>
        <v>129</v>
      </c>
      <c r="BG50" s="434" t="str">
        <f>'D06'!O272</f>
        <v>-</v>
      </c>
      <c r="BH50" s="434" t="str">
        <f>'D06'!P272</f>
        <v>-</v>
      </c>
      <c r="BI50" s="434" t="str">
        <f>'D06'!Q272</f>
        <v>-</v>
      </c>
      <c r="BJ50" s="434">
        <f>'D06'!R272</f>
        <v>70</v>
      </c>
      <c r="BK50" s="434" t="str">
        <f>'D06'!S272</f>
        <v>-</v>
      </c>
      <c r="BL50" s="434" t="str">
        <f>'D06'!T272</f>
        <v>-</v>
      </c>
      <c r="BM50" s="434" t="str">
        <f>'D06'!U272</f>
        <v>-</v>
      </c>
      <c r="BN50" s="434" t="str">
        <f>'D06'!V272</f>
        <v>-</v>
      </c>
      <c r="BO50" s="434" t="str">
        <f>'D06'!W272</f>
        <v>-</v>
      </c>
      <c r="BP50" s="434" t="str">
        <f>'D06'!X272</f>
        <v>-</v>
      </c>
      <c r="BQ50" s="434" t="str">
        <f>'D06'!Y272</f>
        <v>-</v>
      </c>
      <c r="BR50" s="434"/>
      <c r="BS50" s="434">
        <f>'D06'!Z272</f>
        <v>1</v>
      </c>
      <c r="BT50" s="434">
        <f>'D06'!AA272</f>
        <v>9</v>
      </c>
      <c r="BU50" s="434">
        <f t="shared" si="0"/>
        <v>561</v>
      </c>
    </row>
    <row r="51" spans="1:73">
      <c r="A51" s="294">
        <v>49</v>
      </c>
      <c r="B51" s="294">
        <v>6</v>
      </c>
      <c r="C51" s="294">
        <v>382</v>
      </c>
      <c r="D51" s="294" t="s">
        <v>229</v>
      </c>
      <c r="E51" s="434">
        <f>'D06'!I281</f>
        <v>304</v>
      </c>
      <c r="F51" s="434">
        <f>'D06'!J281</f>
        <v>597</v>
      </c>
      <c r="G51" s="434">
        <f>'D06'!K281</f>
        <v>355</v>
      </c>
      <c r="H51" s="434">
        <f>'D06'!L281</f>
        <v>10</v>
      </c>
      <c r="I51" s="434">
        <f>'D06'!M281</f>
        <v>0</v>
      </c>
      <c r="J51" s="434">
        <f>'D06'!N281</f>
        <v>1</v>
      </c>
      <c r="K51" s="434">
        <f>'D06'!O281</f>
        <v>0</v>
      </c>
      <c r="L51" s="434">
        <f>'D06'!P281</f>
        <v>0</v>
      </c>
      <c r="M51" s="434">
        <f>'D06'!Q281</f>
        <v>0</v>
      </c>
      <c r="N51" s="434">
        <f>'D06'!R281</f>
        <v>62</v>
      </c>
      <c r="O51" s="434">
        <f>'D06'!S281</f>
        <v>0</v>
      </c>
      <c r="P51" s="434">
        <f>'D06'!T281</f>
        <v>0</v>
      </c>
      <c r="Q51" s="434">
        <f>'D06'!U281</f>
        <v>12</v>
      </c>
      <c r="R51" s="434">
        <f>'D06'!V281</f>
        <v>5</v>
      </c>
      <c r="S51" s="434">
        <f>'D06'!W281</f>
        <v>0</v>
      </c>
      <c r="T51" s="434">
        <f>'D06'!X281</f>
        <v>0</v>
      </c>
      <c r="U51" s="434">
        <f>'D06'!Y281</f>
        <v>0</v>
      </c>
      <c r="V51" s="434">
        <f>'D06'!Z281</f>
        <v>0</v>
      </c>
      <c r="W51" s="434">
        <f>'D06'!AA281</f>
        <v>0</v>
      </c>
      <c r="X51" s="434">
        <f>'D06'!AB281</f>
        <v>0</v>
      </c>
      <c r="Y51" s="434">
        <f>'D06'!AC281</f>
        <v>0</v>
      </c>
      <c r="Z51" s="434">
        <f>'D06'!AD281</f>
        <v>30</v>
      </c>
      <c r="AA51" s="434">
        <f>'D06'!AE281</f>
        <v>1376</v>
      </c>
      <c r="AB51" s="435"/>
      <c r="AC51" s="434">
        <f>'D06'!I284</f>
        <v>310</v>
      </c>
      <c r="AD51" s="434">
        <f>'D06'!J284</f>
        <v>600</v>
      </c>
      <c r="AE51" s="434">
        <f>'D06'!K284</f>
        <v>361</v>
      </c>
      <c r="AF51" s="434">
        <f>'D06'!L284</f>
        <v>12</v>
      </c>
      <c r="AG51" s="434">
        <f>'D06'!M284</f>
        <v>0</v>
      </c>
      <c r="AH51" s="434">
        <f>'D06'!N284</f>
        <v>1</v>
      </c>
      <c r="AI51" s="434">
        <f>'D06'!O284</f>
        <v>0</v>
      </c>
      <c r="AJ51" s="434">
        <f>'D06'!P284</f>
        <v>0</v>
      </c>
      <c r="AK51" s="434">
        <f>'D06'!Q284</f>
        <v>0</v>
      </c>
      <c r="AL51" s="434">
        <f>'D06'!R284</f>
        <v>62</v>
      </c>
      <c r="AM51" s="434">
        <f>'D06'!S284</f>
        <v>0</v>
      </c>
      <c r="AN51" s="434">
        <f>'D06'!T284</f>
        <v>0</v>
      </c>
      <c r="AO51" s="434">
        <f>'D06'!U284</f>
        <v>0</v>
      </c>
      <c r="AP51" s="434">
        <f>'D06'!V284</f>
        <v>0</v>
      </c>
      <c r="AQ51" s="434">
        <f>'D06'!W284</f>
        <v>0</v>
      </c>
      <c r="AR51" s="434">
        <f>'D06'!X284</f>
        <v>0</v>
      </c>
      <c r="AS51" s="434">
        <f>'D06'!Y284</f>
        <v>0</v>
      </c>
      <c r="AT51" s="434">
        <f>'D06'!Z284</f>
        <v>0</v>
      </c>
      <c r="AU51" s="434">
        <f>'D06'!AA284</f>
        <v>30</v>
      </c>
      <c r="AV51" s="434">
        <f>'D06'!AB284</f>
        <v>1376</v>
      </c>
      <c r="AW51" s="435"/>
      <c r="AX51" s="434"/>
      <c r="AY51" s="434">
        <f t="shared" si="25"/>
        <v>671</v>
      </c>
      <c r="AZ51" s="434"/>
      <c r="BA51" s="434">
        <f t="shared" si="26"/>
        <v>612</v>
      </c>
      <c r="BB51" s="434"/>
      <c r="BC51" s="434"/>
      <c r="BD51" s="434"/>
      <c r="BE51" s="434">
        <f>'D06'!M287</f>
        <v>0</v>
      </c>
      <c r="BF51" s="434">
        <f>'D06'!N287</f>
        <v>1</v>
      </c>
      <c r="BG51" s="434" t="str">
        <f>'D06'!O287</f>
        <v>-</v>
      </c>
      <c r="BH51" s="434" t="str">
        <f>'D06'!P287</f>
        <v>-</v>
      </c>
      <c r="BI51" s="434" t="str">
        <f>'D06'!Q287</f>
        <v>-</v>
      </c>
      <c r="BJ51" s="434">
        <f>'D06'!R287</f>
        <v>62</v>
      </c>
      <c r="BK51" s="434" t="str">
        <f>'D06'!S287</f>
        <v>-</v>
      </c>
      <c r="BL51" s="434" t="str">
        <f>'D06'!T287</f>
        <v>-</v>
      </c>
      <c r="BM51" s="434" t="str">
        <f>'D06'!U287</f>
        <v>-</v>
      </c>
      <c r="BN51" s="434" t="str">
        <f>'D06'!V287</f>
        <v>-</v>
      </c>
      <c r="BO51" s="434" t="str">
        <f>'D06'!W287</f>
        <v>-</v>
      </c>
      <c r="BP51" s="434" t="str">
        <f>'D06'!X287</f>
        <v>-</v>
      </c>
      <c r="BQ51" s="434" t="str">
        <f>'D06'!Y287</f>
        <v>-</v>
      </c>
      <c r="BR51" s="434"/>
      <c r="BS51" s="434">
        <f>'D06'!Z287</f>
        <v>0</v>
      </c>
      <c r="BT51" s="434">
        <f>'D06'!AA287</f>
        <v>30</v>
      </c>
      <c r="BU51" s="434">
        <f t="shared" si="0"/>
        <v>1376</v>
      </c>
    </row>
    <row r="52" spans="1:73">
      <c r="A52" s="294">
        <v>50</v>
      </c>
      <c r="B52" s="294">
        <v>6</v>
      </c>
      <c r="C52" s="294">
        <v>456</v>
      </c>
      <c r="D52" s="294" t="s">
        <v>233</v>
      </c>
      <c r="E52" s="434">
        <f>'D06'!I294</f>
        <v>491</v>
      </c>
      <c r="F52" s="434">
        <f>'D06'!J294</f>
        <v>466</v>
      </c>
      <c r="G52" s="434">
        <f>'D06'!K294</f>
        <v>30</v>
      </c>
      <c r="H52" s="434">
        <f>'D06'!L294</f>
        <v>6</v>
      </c>
      <c r="I52" s="434">
        <f>'D06'!M294</f>
        <v>5</v>
      </c>
      <c r="J52" s="434">
        <f>'D06'!N294</f>
        <v>0</v>
      </c>
      <c r="K52" s="434">
        <f>'D06'!O294</f>
        <v>0</v>
      </c>
      <c r="L52" s="434">
        <f>'D06'!P294</f>
        <v>0</v>
      </c>
      <c r="M52" s="434">
        <f>'D06'!Q294</f>
        <v>0</v>
      </c>
      <c r="N52" s="434">
        <f>'D06'!R294</f>
        <v>23</v>
      </c>
      <c r="O52" s="434">
        <f>'D06'!S294</f>
        <v>0</v>
      </c>
      <c r="P52" s="434">
        <f>'D06'!T294</f>
        <v>0</v>
      </c>
      <c r="Q52" s="434">
        <f>'D06'!U294</f>
        <v>5</v>
      </c>
      <c r="R52" s="434">
        <f>'D06'!V294</f>
        <v>14</v>
      </c>
      <c r="S52" s="434">
        <f>'D06'!W294</f>
        <v>0</v>
      </c>
      <c r="T52" s="434">
        <f>'D06'!X294</f>
        <v>0</v>
      </c>
      <c r="U52" s="434">
        <f>'D06'!Y294</f>
        <v>0</v>
      </c>
      <c r="V52" s="434">
        <f>'D06'!Z294</f>
        <v>0</v>
      </c>
      <c r="W52" s="434">
        <f>'D06'!AA294</f>
        <v>0</v>
      </c>
      <c r="X52" s="434">
        <f>'D06'!AB294</f>
        <v>0</v>
      </c>
      <c r="Y52" s="434">
        <f>'D06'!AC294</f>
        <v>0</v>
      </c>
      <c r="Z52" s="434">
        <f>'D06'!AD294</f>
        <v>35</v>
      </c>
      <c r="AA52" s="434">
        <f>'D06'!AE294</f>
        <v>1075</v>
      </c>
      <c r="AB52" s="435"/>
      <c r="AC52" s="434">
        <f>'D06'!I297</f>
        <v>494</v>
      </c>
      <c r="AD52" s="434">
        <f>'D06'!J297</f>
        <v>473</v>
      </c>
      <c r="AE52" s="434">
        <f>'D06'!K297</f>
        <v>32</v>
      </c>
      <c r="AF52" s="434">
        <f>'D06'!L297</f>
        <v>13</v>
      </c>
      <c r="AG52" s="434">
        <f>'D06'!M297</f>
        <v>5</v>
      </c>
      <c r="AH52" s="434">
        <f>'D06'!N297</f>
        <v>0</v>
      </c>
      <c r="AI52" s="434">
        <f>'D06'!O297</f>
        <v>0</v>
      </c>
      <c r="AJ52" s="434">
        <f>'D06'!P297</f>
        <v>0</v>
      </c>
      <c r="AK52" s="434">
        <f>'D06'!Q297</f>
        <v>0</v>
      </c>
      <c r="AL52" s="434">
        <f>'D06'!R297</f>
        <v>23</v>
      </c>
      <c r="AM52" s="434">
        <f>'D06'!S297</f>
        <v>0</v>
      </c>
      <c r="AN52" s="434">
        <f>'D06'!T297</f>
        <v>0</v>
      </c>
      <c r="AO52" s="434">
        <f>'D06'!U297</f>
        <v>0</v>
      </c>
      <c r="AP52" s="434">
        <f>'D06'!V297</f>
        <v>0</v>
      </c>
      <c r="AQ52" s="434">
        <f>'D06'!W297</f>
        <v>0</v>
      </c>
      <c r="AR52" s="434">
        <f>'D06'!X297</f>
        <v>0</v>
      </c>
      <c r="AS52" s="434">
        <f>'D06'!Y297</f>
        <v>0</v>
      </c>
      <c r="AT52" s="434">
        <f>'D06'!Z297</f>
        <v>0</v>
      </c>
      <c r="AU52" s="434">
        <f>'D06'!AA297</f>
        <v>35</v>
      </c>
      <c r="AV52" s="434">
        <f>'D06'!AB297</f>
        <v>1075</v>
      </c>
      <c r="AW52" s="435"/>
      <c r="AX52" s="434"/>
      <c r="AY52" s="434">
        <f t="shared" si="25"/>
        <v>526</v>
      </c>
      <c r="AZ52" s="434"/>
      <c r="BA52" s="434">
        <f t="shared" si="26"/>
        <v>486</v>
      </c>
      <c r="BB52" s="434"/>
      <c r="BC52" s="434"/>
      <c r="BD52" s="434"/>
      <c r="BE52" s="434">
        <f>'D06'!M300</f>
        <v>5</v>
      </c>
      <c r="BF52" s="434">
        <f>'D06'!N300</f>
        <v>0</v>
      </c>
      <c r="BG52" s="434" t="str">
        <f>'D06'!O300</f>
        <v>-</v>
      </c>
      <c r="BH52" s="434" t="str">
        <f>'D06'!P300</f>
        <v>-</v>
      </c>
      <c r="BI52" s="434" t="str">
        <f>'D06'!Q300</f>
        <v>-</v>
      </c>
      <c r="BJ52" s="434">
        <f>'D06'!R300</f>
        <v>23</v>
      </c>
      <c r="BK52" s="434" t="str">
        <f>'D06'!S300</f>
        <v>-</v>
      </c>
      <c r="BL52" s="434" t="str">
        <f>'D06'!T300</f>
        <v>-</v>
      </c>
      <c r="BM52" s="434" t="str">
        <f>'D06'!U300</f>
        <v>-</v>
      </c>
      <c r="BN52" s="434" t="str">
        <f>'D06'!V300</f>
        <v>-</v>
      </c>
      <c r="BO52" s="434" t="str">
        <f>'D06'!W300</f>
        <v>-</v>
      </c>
      <c r="BP52" s="434" t="str">
        <f>'D06'!X300</f>
        <v>-</v>
      </c>
      <c r="BQ52" s="434" t="str">
        <f>'D06'!Y300</f>
        <v>-</v>
      </c>
      <c r="BR52" s="434"/>
      <c r="BS52" s="434">
        <f>'D06'!Z300</f>
        <v>0</v>
      </c>
      <c r="BT52" s="434">
        <f>'D06'!AA300</f>
        <v>35</v>
      </c>
      <c r="BU52" s="434">
        <f t="shared" si="0"/>
        <v>1075</v>
      </c>
    </row>
    <row r="53" spans="1:73">
      <c r="A53" s="294">
        <v>51</v>
      </c>
      <c r="B53" s="294">
        <v>6</v>
      </c>
      <c r="C53" s="294">
        <v>459</v>
      </c>
      <c r="D53" s="294" t="s">
        <v>235</v>
      </c>
      <c r="E53" s="434">
        <f>'D06'!I314</f>
        <v>54</v>
      </c>
      <c r="F53" s="434">
        <f>'D06'!J314</f>
        <v>964</v>
      </c>
      <c r="G53" s="434">
        <f>'D06'!K314</f>
        <v>731</v>
      </c>
      <c r="H53" s="434">
        <f>'D06'!L314</f>
        <v>21</v>
      </c>
      <c r="I53" s="434">
        <f>'D06'!M314</f>
        <v>15</v>
      </c>
      <c r="J53" s="434">
        <f>'D06'!N314</f>
        <v>8</v>
      </c>
      <c r="K53" s="434">
        <f>'D06'!O314</f>
        <v>0</v>
      </c>
      <c r="L53" s="434">
        <f>'D06'!P314</f>
        <v>0</v>
      </c>
      <c r="M53" s="434">
        <f>'D06'!Q314</f>
        <v>25</v>
      </c>
      <c r="N53" s="434">
        <f>'D06'!R314</f>
        <v>468</v>
      </c>
      <c r="O53" s="434">
        <f>'D06'!S314</f>
        <v>0</v>
      </c>
      <c r="P53" s="434">
        <f>'D06'!T314</f>
        <v>0</v>
      </c>
      <c r="Q53" s="434">
        <f>'D06'!U314</f>
        <v>1</v>
      </c>
      <c r="R53" s="434">
        <f>'D06'!V314</f>
        <v>5</v>
      </c>
      <c r="S53" s="434">
        <f>'D06'!W314</f>
        <v>0</v>
      </c>
      <c r="T53" s="434">
        <f>'D06'!X314</f>
        <v>0</v>
      </c>
      <c r="U53" s="434">
        <f>'D06'!Y314</f>
        <v>0</v>
      </c>
      <c r="V53" s="434">
        <f>'D06'!Z314</f>
        <v>0</v>
      </c>
      <c r="W53" s="434">
        <f>'D06'!AA314</f>
        <v>0</v>
      </c>
      <c r="X53" s="434">
        <f>'D06'!AB314</f>
        <v>0</v>
      </c>
      <c r="Y53" s="434">
        <f>'D06'!AC314</f>
        <v>0</v>
      </c>
      <c r="Z53" s="434">
        <f>'D06'!AD314</f>
        <v>42</v>
      </c>
      <c r="AA53" s="434">
        <f>'D06'!AE314</f>
        <v>2334</v>
      </c>
      <c r="AB53" s="435"/>
      <c r="AC53" s="434">
        <f>'D06'!I317</f>
        <v>54</v>
      </c>
      <c r="AD53" s="434">
        <f>'D06'!J317</f>
        <v>967</v>
      </c>
      <c r="AE53" s="434">
        <f>'D06'!K317</f>
        <v>732</v>
      </c>
      <c r="AF53" s="434">
        <f>'D06'!L317</f>
        <v>23</v>
      </c>
      <c r="AG53" s="434">
        <f>'D06'!M317</f>
        <v>15</v>
      </c>
      <c r="AH53" s="434">
        <f>'D06'!N317</f>
        <v>8</v>
      </c>
      <c r="AI53" s="434">
        <f>'D06'!O317</f>
        <v>0</v>
      </c>
      <c r="AJ53" s="434">
        <f>'D06'!P317</f>
        <v>0</v>
      </c>
      <c r="AK53" s="434">
        <f>'D06'!Q317</f>
        <v>25</v>
      </c>
      <c r="AL53" s="434">
        <f>'D06'!R317</f>
        <v>468</v>
      </c>
      <c r="AM53" s="434">
        <f>'D06'!S317</f>
        <v>0</v>
      </c>
      <c r="AN53" s="434">
        <f>'D06'!T317</f>
        <v>0</v>
      </c>
      <c r="AO53" s="434">
        <f>'D06'!U317</f>
        <v>0</v>
      </c>
      <c r="AP53" s="434">
        <f>'D06'!V317</f>
        <v>0</v>
      </c>
      <c r="AQ53" s="434">
        <f>'D06'!W317</f>
        <v>0</v>
      </c>
      <c r="AR53" s="434">
        <f>'D06'!X317</f>
        <v>0</v>
      </c>
      <c r="AS53" s="434">
        <f>'D06'!Y317</f>
        <v>0</v>
      </c>
      <c r="AT53" s="434">
        <f>'D06'!Z317</f>
        <v>0</v>
      </c>
      <c r="AU53" s="434">
        <f>'D06'!AA317</f>
        <v>42</v>
      </c>
      <c r="AV53" s="434">
        <f>'D06'!AB317</f>
        <v>2334</v>
      </c>
      <c r="AW53" s="435"/>
      <c r="AX53" s="434"/>
      <c r="AY53" s="434">
        <f t="shared" si="25"/>
        <v>786</v>
      </c>
      <c r="AZ53" s="434"/>
      <c r="BA53" s="434">
        <f t="shared" si="26"/>
        <v>990</v>
      </c>
      <c r="BB53" s="434"/>
      <c r="BC53" s="434"/>
      <c r="BD53" s="434"/>
      <c r="BE53" s="434">
        <f>'D06'!M320</f>
        <v>15</v>
      </c>
      <c r="BF53" s="434">
        <f>'D06'!N320</f>
        <v>8</v>
      </c>
      <c r="BG53" s="434" t="str">
        <f>'D06'!O320</f>
        <v>-</v>
      </c>
      <c r="BH53" s="434" t="str">
        <f>'D06'!P320</f>
        <v>-</v>
      </c>
      <c r="BI53" s="434">
        <f>'D06'!Q320</f>
        <v>25</v>
      </c>
      <c r="BJ53" s="434">
        <f>'D06'!R320</f>
        <v>468</v>
      </c>
      <c r="BK53" s="434" t="str">
        <f>'D06'!S320</f>
        <v>-</v>
      </c>
      <c r="BL53" s="434" t="str">
        <f>'D06'!T320</f>
        <v>-</v>
      </c>
      <c r="BM53" s="434" t="str">
        <f>'D06'!U320</f>
        <v>-</v>
      </c>
      <c r="BN53" s="434" t="str">
        <f>'D06'!V320</f>
        <v>-</v>
      </c>
      <c r="BO53" s="434" t="str">
        <f>'D06'!W320</f>
        <v>-</v>
      </c>
      <c r="BP53" s="434" t="str">
        <f>'D06'!X320</f>
        <v>-</v>
      </c>
      <c r="BQ53" s="434" t="str">
        <f>'D06'!Y320</f>
        <v>-</v>
      </c>
      <c r="BR53" s="434"/>
      <c r="BS53" s="434">
        <f>'D06'!Z320</f>
        <v>0</v>
      </c>
      <c r="BT53" s="434">
        <f>'D06'!AA320</f>
        <v>42</v>
      </c>
      <c r="BU53" s="434">
        <f t="shared" si="0"/>
        <v>2334</v>
      </c>
    </row>
    <row r="54" spans="1:73">
      <c r="A54" s="294">
        <v>52</v>
      </c>
      <c r="B54" s="294">
        <v>6</v>
      </c>
      <c r="C54" s="294">
        <v>463</v>
      </c>
      <c r="D54" s="294" t="s">
        <v>793</v>
      </c>
      <c r="E54" s="434">
        <f>'D06'!I330</f>
        <v>602</v>
      </c>
      <c r="F54" s="434">
        <f>'D06'!J330</f>
        <v>703</v>
      </c>
      <c r="G54" s="434">
        <f>'D06'!K330</f>
        <v>443</v>
      </c>
      <c r="H54" s="434">
        <f>'D06'!L330</f>
        <v>118</v>
      </c>
      <c r="I54" s="434">
        <f>'D06'!M330</f>
        <v>7</v>
      </c>
      <c r="J54" s="434">
        <f>'D06'!N330</f>
        <v>35</v>
      </c>
      <c r="K54" s="434">
        <f>'D06'!O330</f>
        <v>0</v>
      </c>
      <c r="L54" s="434">
        <f>'D06'!P330</f>
        <v>0</v>
      </c>
      <c r="M54" s="434">
        <f>'D06'!Q330</f>
        <v>0</v>
      </c>
      <c r="N54" s="434">
        <f>'D06'!R330</f>
        <v>136</v>
      </c>
      <c r="O54" s="434">
        <f>'D06'!S330</f>
        <v>0</v>
      </c>
      <c r="P54" s="434">
        <f>'D06'!T330</f>
        <v>0</v>
      </c>
      <c r="Q54" s="434">
        <f>'D06'!U330</f>
        <v>29</v>
      </c>
      <c r="R54" s="434">
        <f>'D06'!V330</f>
        <v>0</v>
      </c>
      <c r="S54" s="434">
        <f>'D06'!W330</f>
        <v>0</v>
      </c>
      <c r="T54" s="434">
        <f>'D06'!X330</f>
        <v>0</v>
      </c>
      <c r="U54" s="434">
        <f>'D06'!Y330</f>
        <v>0</v>
      </c>
      <c r="V54" s="434">
        <f>'D06'!Z330</f>
        <v>0</v>
      </c>
      <c r="W54" s="434">
        <f>'D06'!AA330</f>
        <v>0</v>
      </c>
      <c r="X54" s="434">
        <f>'D06'!AB330</f>
        <v>0</v>
      </c>
      <c r="Y54" s="434">
        <f>'D06'!AC330</f>
        <v>2</v>
      </c>
      <c r="Z54" s="434">
        <f>'D06'!AD330</f>
        <v>60</v>
      </c>
      <c r="AA54" s="434">
        <f>'D06'!AE330</f>
        <v>2135</v>
      </c>
      <c r="AB54" s="435"/>
      <c r="AC54" s="434">
        <f>'D06'!I333</f>
        <v>617</v>
      </c>
      <c r="AD54" s="434">
        <f>'D06'!J333</f>
        <v>703</v>
      </c>
      <c r="AE54" s="434">
        <f>'D06'!K333</f>
        <v>457</v>
      </c>
      <c r="AF54" s="434">
        <f>'D06'!L333</f>
        <v>118</v>
      </c>
      <c r="AG54" s="434">
        <f>'D06'!M333</f>
        <v>7</v>
      </c>
      <c r="AH54" s="434">
        <f>'D06'!N333</f>
        <v>35</v>
      </c>
      <c r="AI54" s="434">
        <f>'D06'!O333</f>
        <v>0</v>
      </c>
      <c r="AJ54" s="434">
        <f>'D06'!P333</f>
        <v>0</v>
      </c>
      <c r="AK54" s="434">
        <f>'D06'!Q333</f>
        <v>0</v>
      </c>
      <c r="AL54" s="434">
        <f>'D06'!R333</f>
        <v>136</v>
      </c>
      <c r="AM54" s="434">
        <f>'D06'!S333</f>
        <v>0</v>
      </c>
      <c r="AN54" s="434">
        <f>'D06'!T333</f>
        <v>0</v>
      </c>
      <c r="AO54" s="434">
        <f>'D06'!U333</f>
        <v>0</v>
      </c>
      <c r="AP54" s="434">
        <f>'D06'!V333</f>
        <v>0</v>
      </c>
      <c r="AQ54" s="434">
        <f>'D06'!W333</f>
        <v>0</v>
      </c>
      <c r="AR54" s="434">
        <f>'D06'!X333</f>
        <v>0</v>
      </c>
      <c r="AS54" s="434">
        <f>'D06'!Y333</f>
        <v>0</v>
      </c>
      <c r="AT54" s="434">
        <f>'D06'!Z333</f>
        <v>2</v>
      </c>
      <c r="AU54" s="434">
        <f>'D06'!AA333</f>
        <v>60</v>
      </c>
      <c r="AV54" s="434">
        <f>'D06'!AB333</f>
        <v>2135</v>
      </c>
      <c r="AW54" s="435"/>
      <c r="AX54" s="434"/>
      <c r="AY54" s="434">
        <f t="shared" si="25"/>
        <v>1074</v>
      </c>
      <c r="AZ54" s="434">
        <f>AD54</f>
        <v>703</v>
      </c>
      <c r="BA54" s="434"/>
      <c r="BB54" s="434"/>
      <c r="BC54" s="434">
        <f>AF54</f>
        <v>118</v>
      </c>
      <c r="BD54" s="434"/>
      <c r="BE54" s="434">
        <f>'D06'!M336</f>
        <v>7</v>
      </c>
      <c r="BF54" s="434">
        <f>'D06'!N336</f>
        <v>35</v>
      </c>
      <c r="BG54" s="434" t="str">
        <f>'D06'!O336</f>
        <v>-</v>
      </c>
      <c r="BH54" s="434" t="str">
        <f>'D06'!P336</f>
        <v>-</v>
      </c>
      <c r="BI54" s="434" t="str">
        <f>'D06'!Q336</f>
        <v>-</v>
      </c>
      <c r="BJ54" s="434">
        <f>'D06'!R336</f>
        <v>136</v>
      </c>
      <c r="BK54" s="434" t="str">
        <f>'D06'!S336</f>
        <v>-</v>
      </c>
      <c r="BL54" s="434" t="str">
        <f>'D06'!T336</f>
        <v>-</v>
      </c>
      <c r="BM54" s="434" t="str">
        <f>'D06'!U336</f>
        <v>-</v>
      </c>
      <c r="BN54" s="434" t="str">
        <f>'D06'!V336</f>
        <v>-</v>
      </c>
      <c r="BO54" s="434" t="str">
        <f>'D06'!W336</f>
        <v>-</v>
      </c>
      <c r="BP54" s="434" t="str">
        <f>'D06'!X336</f>
        <v>-</v>
      </c>
      <c r="BQ54" s="434" t="str">
        <f>'D06'!Y336</f>
        <v>-</v>
      </c>
      <c r="BR54" s="434"/>
      <c r="BS54" s="434">
        <f>'D06'!Z336</f>
        <v>2</v>
      </c>
      <c r="BT54" s="434">
        <f>'D06'!AA336</f>
        <v>60</v>
      </c>
      <c r="BU54" s="434">
        <f t="shared" si="0"/>
        <v>2135</v>
      </c>
    </row>
    <row r="55" spans="1:73">
      <c r="A55" s="294">
        <v>53</v>
      </c>
      <c r="B55" s="294">
        <v>6</v>
      </c>
      <c r="C55" s="294">
        <v>486</v>
      </c>
      <c r="D55" s="294" t="s">
        <v>788</v>
      </c>
      <c r="E55" s="434">
        <f>'D06'!I348</f>
        <v>160</v>
      </c>
      <c r="F55" s="434">
        <f>'D06'!J348</f>
        <v>1081</v>
      </c>
      <c r="G55" s="434">
        <f>'D06'!K348</f>
        <v>660</v>
      </c>
      <c r="H55" s="434">
        <f>'D06'!L348</f>
        <v>2</v>
      </c>
      <c r="I55" s="434">
        <f>'D06'!M348</f>
        <v>8</v>
      </c>
      <c r="J55" s="434">
        <f>'D06'!N348</f>
        <v>4</v>
      </c>
      <c r="K55" s="434">
        <f>'D06'!O348</f>
        <v>0</v>
      </c>
      <c r="L55" s="434">
        <f>'D06'!P348</f>
        <v>0</v>
      </c>
      <c r="M55" s="434">
        <f>'D06'!Q348</f>
        <v>17</v>
      </c>
      <c r="N55" s="434">
        <f>'D06'!R348</f>
        <v>29</v>
      </c>
      <c r="O55" s="434">
        <f>'D06'!S348</f>
        <v>0</v>
      </c>
      <c r="P55" s="434">
        <f>'D06'!T348</f>
        <v>0</v>
      </c>
      <c r="Q55" s="434">
        <f>'D06'!U348</f>
        <v>23</v>
      </c>
      <c r="R55" s="434">
        <f>'D06'!V348</f>
        <v>17</v>
      </c>
      <c r="S55" s="434">
        <f>'D06'!W348</f>
        <v>0</v>
      </c>
      <c r="T55" s="434">
        <f>'D06'!X348</f>
        <v>0</v>
      </c>
      <c r="U55" s="434">
        <f>'D06'!Y348</f>
        <v>0</v>
      </c>
      <c r="V55" s="434">
        <f>'D06'!Z348</f>
        <v>0</v>
      </c>
      <c r="W55" s="434">
        <f>'D06'!AA348</f>
        <v>0</v>
      </c>
      <c r="X55" s="434">
        <f>'D06'!AB348</f>
        <v>0</v>
      </c>
      <c r="Y55" s="434">
        <f>'D06'!AC348</f>
        <v>0</v>
      </c>
      <c r="Z55" s="434">
        <f>'D06'!AD348</f>
        <v>41</v>
      </c>
      <c r="AA55" s="434">
        <f>'D06'!AE348</f>
        <v>2042</v>
      </c>
      <c r="AB55" s="435"/>
      <c r="AC55" s="434">
        <f>'D06'!I351</f>
        <v>171</v>
      </c>
      <c r="AD55" s="434">
        <f>'D06'!J351</f>
        <v>1090</v>
      </c>
      <c r="AE55" s="434">
        <f>'D06'!K351</f>
        <v>672</v>
      </c>
      <c r="AF55" s="434">
        <f>'D06'!L351</f>
        <v>10</v>
      </c>
      <c r="AG55" s="434">
        <f>'D06'!M351</f>
        <v>8</v>
      </c>
      <c r="AH55" s="434">
        <f>'D06'!N351</f>
        <v>4</v>
      </c>
      <c r="AI55" s="434">
        <f>'D06'!O351</f>
        <v>0</v>
      </c>
      <c r="AJ55" s="434">
        <f>'D06'!P351</f>
        <v>0</v>
      </c>
      <c r="AK55" s="434">
        <f>'D06'!Q351</f>
        <v>17</v>
      </c>
      <c r="AL55" s="434">
        <f>'D06'!R351</f>
        <v>29</v>
      </c>
      <c r="AM55" s="434">
        <f>'D06'!S351</f>
        <v>0</v>
      </c>
      <c r="AN55" s="434">
        <f>'D06'!T351</f>
        <v>0</v>
      </c>
      <c r="AO55" s="434">
        <f>'D06'!U351</f>
        <v>0</v>
      </c>
      <c r="AP55" s="434">
        <f>'D06'!V351</f>
        <v>0</v>
      </c>
      <c r="AQ55" s="434">
        <f>'D06'!W351</f>
        <v>0</v>
      </c>
      <c r="AR55" s="434">
        <f>'D06'!X351</f>
        <v>0</v>
      </c>
      <c r="AS55" s="434">
        <f>'D06'!Y351</f>
        <v>0</v>
      </c>
      <c r="AT55" s="434">
        <f>'D06'!Z351</f>
        <v>0</v>
      </c>
      <c r="AU55" s="434">
        <f>'D06'!AA351</f>
        <v>41</v>
      </c>
      <c r="AV55" s="434">
        <f>'D06'!AB351</f>
        <v>2042</v>
      </c>
      <c r="AW55" s="435"/>
      <c r="AX55" s="434"/>
      <c r="AY55" s="434">
        <f t="shared" ref="AY55" si="27">AC55+AE55</f>
        <v>843</v>
      </c>
      <c r="AZ55" s="434"/>
      <c r="BA55" s="434">
        <f t="shared" ref="BA55" si="28">AD55+AF55</f>
        <v>1100</v>
      </c>
      <c r="BB55" s="434"/>
      <c r="BC55" s="434"/>
      <c r="BD55" s="434"/>
      <c r="BE55" s="434">
        <f>'D06'!M354</f>
        <v>8</v>
      </c>
      <c r="BF55" s="434">
        <f>'D06'!N354</f>
        <v>4</v>
      </c>
      <c r="BG55" s="434" t="str">
        <f>'D06'!O354</f>
        <v>-</v>
      </c>
      <c r="BH55" s="434" t="str">
        <f>'D06'!P354</f>
        <v>-</v>
      </c>
      <c r="BI55" s="434">
        <f>'D06'!Q354</f>
        <v>17</v>
      </c>
      <c r="BJ55" s="434">
        <f>'D06'!R354</f>
        <v>29</v>
      </c>
      <c r="BK55" s="434" t="str">
        <f>'D06'!S354</f>
        <v>-</v>
      </c>
      <c r="BL55" s="434" t="str">
        <f>'D06'!T354</f>
        <v>-</v>
      </c>
      <c r="BM55" s="434" t="str">
        <f>'D06'!U354</f>
        <v>-</v>
      </c>
      <c r="BN55" s="434" t="str">
        <f>'D06'!V354</f>
        <v>-</v>
      </c>
      <c r="BO55" s="434" t="str">
        <f>'D06'!W354</f>
        <v>-</v>
      </c>
      <c r="BP55" s="434" t="str">
        <f>'D06'!X354</f>
        <v>-</v>
      </c>
      <c r="BQ55" s="434" t="str">
        <f>'D06'!Y354</f>
        <v>-</v>
      </c>
      <c r="BR55" s="434"/>
      <c r="BS55" s="434">
        <f>'D06'!Z354</f>
        <v>0</v>
      </c>
      <c r="BT55" s="434">
        <f>'D06'!AA354</f>
        <v>41</v>
      </c>
      <c r="BU55" s="434">
        <f t="shared" si="0"/>
        <v>2042</v>
      </c>
    </row>
    <row r="56" spans="1:73">
      <c r="A56" s="294">
        <v>54</v>
      </c>
      <c r="B56" s="294">
        <v>6</v>
      </c>
      <c r="C56" s="294">
        <v>520</v>
      </c>
      <c r="D56" s="294" t="s">
        <v>243</v>
      </c>
      <c r="E56" s="434">
        <f>'D06'!I369</f>
        <v>28</v>
      </c>
      <c r="F56" s="434">
        <f>'D06'!J369</f>
        <v>836</v>
      </c>
      <c r="G56" s="434">
        <f>'D06'!K369</f>
        <v>1124</v>
      </c>
      <c r="H56" s="434">
        <f>'D06'!L369</f>
        <v>11</v>
      </c>
      <c r="I56" s="434">
        <f>'D06'!M369</f>
        <v>789</v>
      </c>
      <c r="J56" s="434">
        <f>'D06'!N369</f>
        <v>3</v>
      </c>
      <c r="K56" s="434">
        <f>'D06'!O369</f>
        <v>0</v>
      </c>
      <c r="L56" s="434">
        <f>'D06'!P369</f>
        <v>0</v>
      </c>
      <c r="M56" s="434">
        <f>'D06'!Q369</f>
        <v>0</v>
      </c>
      <c r="N56" s="434">
        <f>'D06'!R369</f>
        <v>37</v>
      </c>
      <c r="O56" s="434">
        <f>'D06'!S369</f>
        <v>0</v>
      </c>
      <c r="P56" s="434">
        <f>'D06'!T369</f>
        <v>0</v>
      </c>
      <c r="Q56" s="434">
        <f>'D06'!U369</f>
        <v>14</v>
      </c>
      <c r="R56" s="434">
        <f>'D06'!V369</f>
        <v>7</v>
      </c>
      <c r="S56" s="434">
        <f>'D06'!W369</f>
        <v>0</v>
      </c>
      <c r="T56" s="434">
        <f>'D06'!X369</f>
        <v>228</v>
      </c>
      <c r="U56" s="434">
        <f>'D06'!Y369</f>
        <v>53</v>
      </c>
      <c r="V56" s="434">
        <f>'D06'!Z369</f>
        <v>0</v>
      </c>
      <c r="W56" s="434">
        <f>'D06'!AA369</f>
        <v>0</v>
      </c>
      <c r="X56" s="434">
        <f>'D06'!AB369</f>
        <v>0</v>
      </c>
      <c r="Y56" s="434">
        <f>'D06'!AC369</f>
        <v>7</v>
      </c>
      <c r="Z56" s="434">
        <f>'D06'!AD369</f>
        <v>113</v>
      </c>
      <c r="AA56" s="434">
        <f>'D06'!AE369</f>
        <v>3250</v>
      </c>
      <c r="AB56" s="435"/>
      <c r="AC56" s="434">
        <f>'D06'!I372</f>
        <v>35</v>
      </c>
      <c r="AD56" s="434">
        <f>'D06'!J372</f>
        <v>840</v>
      </c>
      <c r="AE56" s="434">
        <f>'D06'!K372</f>
        <v>1131</v>
      </c>
      <c r="AF56" s="434">
        <f>'D06'!L372</f>
        <v>14</v>
      </c>
      <c r="AG56" s="434">
        <f>'D06'!M372</f>
        <v>789</v>
      </c>
      <c r="AH56" s="434">
        <f>'D06'!N372</f>
        <v>3</v>
      </c>
      <c r="AI56" s="434">
        <f>'D06'!O372</f>
        <v>0</v>
      </c>
      <c r="AJ56" s="434">
        <f>'D06'!P372</f>
        <v>0</v>
      </c>
      <c r="AK56" s="434">
        <f>'D06'!Q372</f>
        <v>0</v>
      </c>
      <c r="AL56" s="434">
        <f>'D06'!R372</f>
        <v>37</v>
      </c>
      <c r="AM56" s="434">
        <f>'D06'!S372</f>
        <v>0</v>
      </c>
      <c r="AN56" s="434">
        <f>'D06'!T372</f>
        <v>0</v>
      </c>
      <c r="AO56" s="434">
        <f>'D06'!U372</f>
        <v>228</v>
      </c>
      <c r="AP56" s="434">
        <f>'D06'!V372</f>
        <v>53</v>
      </c>
      <c r="AQ56" s="434">
        <f>'D06'!W372</f>
        <v>0</v>
      </c>
      <c r="AR56" s="434">
        <f>'D06'!X372</f>
        <v>0</v>
      </c>
      <c r="AS56" s="434">
        <f>'D06'!Y372</f>
        <v>0</v>
      </c>
      <c r="AT56" s="434">
        <f>'D06'!Z372</f>
        <v>7</v>
      </c>
      <c r="AU56" s="434">
        <f>'D06'!AA372</f>
        <v>113</v>
      </c>
      <c r="AV56" s="434">
        <f>'D06'!AB372</f>
        <v>3250</v>
      </c>
      <c r="AW56" s="435"/>
      <c r="AX56" s="434"/>
      <c r="AY56" s="434">
        <f t="shared" ref="AY56:AY57" si="29">AC56+AE56</f>
        <v>1166</v>
      </c>
      <c r="AZ56" s="434"/>
      <c r="BA56" s="434">
        <f t="shared" ref="BA56:BA57" si="30">AD56+AF56</f>
        <v>854</v>
      </c>
      <c r="BB56" s="434"/>
      <c r="BC56" s="434"/>
      <c r="BD56" s="434"/>
      <c r="BE56" s="434">
        <f>'D06'!M375</f>
        <v>789</v>
      </c>
      <c r="BF56" s="434">
        <f>'D06'!N375</f>
        <v>3</v>
      </c>
      <c r="BG56" s="434" t="str">
        <f>'D06'!O375</f>
        <v>-</v>
      </c>
      <c r="BH56" s="434" t="str">
        <f>'D06'!P375</f>
        <v>-</v>
      </c>
      <c r="BI56" s="434" t="str">
        <f>'D06'!Q375</f>
        <v>-</v>
      </c>
      <c r="BJ56" s="434">
        <f>'D06'!R375</f>
        <v>37</v>
      </c>
      <c r="BK56" s="434" t="str">
        <f>'D06'!S375</f>
        <v>-</v>
      </c>
      <c r="BL56" s="434" t="str">
        <f>'D06'!T375</f>
        <v>-</v>
      </c>
      <c r="BM56" s="434">
        <f>'D06'!U375</f>
        <v>228</v>
      </c>
      <c r="BN56" s="434">
        <f>'D06'!V375</f>
        <v>53</v>
      </c>
      <c r="BO56" s="434" t="str">
        <f>'D06'!W375</f>
        <v>-</v>
      </c>
      <c r="BP56" s="434" t="str">
        <f>'D06'!X375</f>
        <v>-</v>
      </c>
      <c r="BQ56" s="434" t="str">
        <f>'D06'!Y375</f>
        <v>-</v>
      </c>
      <c r="BR56" s="434"/>
      <c r="BS56" s="434">
        <f>'D06'!Z375</f>
        <v>7</v>
      </c>
      <c r="BT56" s="434">
        <f>'D06'!AA375</f>
        <v>113</v>
      </c>
      <c r="BU56" s="434">
        <f t="shared" si="0"/>
        <v>3250</v>
      </c>
    </row>
    <row r="57" spans="1:73">
      <c r="A57" s="294">
        <v>55</v>
      </c>
      <c r="B57" s="294">
        <v>6</v>
      </c>
      <c r="C57" s="294">
        <v>534</v>
      </c>
      <c r="D57" s="294" t="s">
        <v>816</v>
      </c>
      <c r="E57" s="434">
        <f>'D06'!I396</f>
        <v>39</v>
      </c>
      <c r="F57" s="434">
        <f>'D06'!J396</f>
        <v>1285</v>
      </c>
      <c r="G57" s="434">
        <f>'D06'!K396</f>
        <v>1326</v>
      </c>
      <c r="H57" s="434">
        <f>'D06'!L396</f>
        <v>19</v>
      </c>
      <c r="I57" s="434">
        <f>'D06'!M396</f>
        <v>100</v>
      </c>
      <c r="J57" s="434">
        <f>'D06'!N396</f>
        <v>9</v>
      </c>
      <c r="K57" s="434">
        <f>'D06'!O396</f>
        <v>0</v>
      </c>
      <c r="L57" s="434">
        <f>'D06'!P396</f>
        <v>0</v>
      </c>
      <c r="M57" s="434">
        <f>'D06'!Q396</f>
        <v>0</v>
      </c>
      <c r="N57" s="434">
        <f>'D06'!R396</f>
        <v>212</v>
      </c>
      <c r="O57" s="434">
        <f>'D06'!S396</f>
        <v>0</v>
      </c>
      <c r="P57" s="434">
        <f>'D06'!T396</f>
        <v>0</v>
      </c>
      <c r="Q57" s="434">
        <f>'D06'!U396</f>
        <v>12</v>
      </c>
      <c r="R57" s="434">
        <f>'D06'!V396</f>
        <v>16</v>
      </c>
      <c r="S57" s="434">
        <f>'D06'!W396</f>
        <v>0</v>
      </c>
      <c r="T57" s="434">
        <f>'D06'!X396</f>
        <v>0</v>
      </c>
      <c r="U57" s="434">
        <f>'D06'!Y396</f>
        <v>0</v>
      </c>
      <c r="V57" s="434">
        <f>'D06'!Z396</f>
        <v>0</v>
      </c>
      <c r="W57" s="434">
        <f>'D06'!AA396</f>
        <v>0</v>
      </c>
      <c r="X57" s="434">
        <f>'D06'!AB396</f>
        <v>0</v>
      </c>
      <c r="Y57" s="434">
        <f>'D06'!AC396</f>
        <v>0</v>
      </c>
      <c r="Z57" s="434">
        <f>'D06'!AD396</f>
        <v>110</v>
      </c>
      <c r="AA57" s="434">
        <f>'D06'!AE396</f>
        <v>3128</v>
      </c>
      <c r="AB57" s="435"/>
      <c r="AC57" s="434">
        <f>'D06'!I399</f>
        <v>45</v>
      </c>
      <c r="AD57" s="434">
        <f>'D06'!J399</f>
        <v>1293</v>
      </c>
      <c r="AE57" s="434">
        <f>'D06'!K399</f>
        <v>1332</v>
      </c>
      <c r="AF57" s="434">
        <f>'D06'!L399</f>
        <v>27</v>
      </c>
      <c r="AG57" s="434">
        <f>'D06'!M399</f>
        <v>100</v>
      </c>
      <c r="AH57" s="434">
        <f>'D06'!N399</f>
        <v>9</v>
      </c>
      <c r="AI57" s="434">
        <f>'D06'!O399</f>
        <v>0</v>
      </c>
      <c r="AJ57" s="434">
        <f>'D06'!P399</f>
        <v>0</v>
      </c>
      <c r="AK57" s="434">
        <f>'D06'!Q399</f>
        <v>0</v>
      </c>
      <c r="AL57" s="434">
        <f>'D06'!R399</f>
        <v>212</v>
      </c>
      <c r="AM57" s="434">
        <f>'D06'!S399</f>
        <v>0</v>
      </c>
      <c r="AN57" s="434">
        <f>'D06'!T399</f>
        <v>0</v>
      </c>
      <c r="AO57" s="434">
        <f>'D06'!U399</f>
        <v>0</v>
      </c>
      <c r="AP57" s="434">
        <f>'D06'!V399</f>
        <v>0</v>
      </c>
      <c r="AQ57" s="434">
        <f>'D06'!W399</f>
        <v>0</v>
      </c>
      <c r="AR57" s="434">
        <f>'D06'!X399</f>
        <v>0</v>
      </c>
      <c r="AS57" s="434">
        <f>'D06'!Y399</f>
        <v>0</v>
      </c>
      <c r="AT57" s="434">
        <f>'D06'!Z399</f>
        <v>0</v>
      </c>
      <c r="AU57" s="434">
        <f>'D06'!AA399</f>
        <v>110</v>
      </c>
      <c r="AV57" s="434">
        <f>'D06'!AB399</f>
        <v>3128</v>
      </c>
      <c r="AW57" s="435"/>
      <c r="AX57" s="434"/>
      <c r="AY57" s="434">
        <f t="shared" si="29"/>
        <v>1377</v>
      </c>
      <c r="AZ57" s="434"/>
      <c r="BA57" s="434">
        <f t="shared" si="30"/>
        <v>1320</v>
      </c>
      <c r="BB57" s="434"/>
      <c r="BC57" s="434"/>
      <c r="BD57" s="434"/>
      <c r="BE57" s="434">
        <f>'D06'!M402</f>
        <v>100</v>
      </c>
      <c r="BF57" s="434">
        <f>'D06'!N402</f>
        <v>9</v>
      </c>
      <c r="BG57" s="434" t="str">
        <f>'D06'!O402</f>
        <v>-</v>
      </c>
      <c r="BH57" s="434" t="str">
        <f>'D06'!P402</f>
        <v>-</v>
      </c>
      <c r="BI57" s="434" t="str">
        <f>'D06'!Q402</f>
        <v>-</v>
      </c>
      <c r="BJ57" s="434">
        <f>'D06'!R402</f>
        <v>212</v>
      </c>
      <c r="BK57" s="434" t="str">
        <f>'D06'!S402</f>
        <v>-</v>
      </c>
      <c r="BL57" s="434" t="str">
        <f>'D06'!T402</f>
        <v>-</v>
      </c>
      <c r="BM57" s="434" t="str">
        <f>'D06'!U402</f>
        <v>-</v>
      </c>
      <c r="BN57" s="434" t="str">
        <f>'D06'!V402</f>
        <v>-</v>
      </c>
      <c r="BO57" s="434" t="str">
        <f>'D06'!W402</f>
        <v>-</v>
      </c>
      <c r="BP57" s="434" t="str">
        <f>'D06'!X402</f>
        <v>-</v>
      </c>
      <c r="BQ57" s="434" t="str">
        <f>'D06'!Y402</f>
        <v>-</v>
      </c>
      <c r="BR57" s="434"/>
      <c r="BS57" s="434">
        <f>'D06'!Z402</f>
        <v>0</v>
      </c>
      <c r="BT57" s="434">
        <f>'D06'!AA402</f>
        <v>110</v>
      </c>
      <c r="BU57" s="434">
        <f t="shared" si="0"/>
        <v>3128</v>
      </c>
    </row>
    <row r="58" spans="1:73">
      <c r="A58" s="294">
        <v>56</v>
      </c>
      <c r="B58" s="294">
        <v>6</v>
      </c>
      <c r="C58" s="294">
        <v>568</v>
      </c>
      <c r="D58" s="294" t="s">
        <v>558</v>
      </c>
      <c r="E58" s="434">
        <f>'D06'!I410</f>
        <v>124</v>
      </c>
      <c r="F58" s="434">
        <f>'D06'!J410</f>
        <v>435</v>
      </c>
      <c r="G58" s="434">
        <f>'D06'!K410</f>
        <v>19</v>
      </c>
      <c r="H58" s="434">
        <f>'D06'!L410</f>
        <v>11</v>
      </c>
      <c r="I58" s="434">
        <f>'D06'!M410</f>
        <v>667</v>
      </c>
      <c r="J58" s="434">
        <f>'D06'!N410</f>
        <v>51</v>
      </c>
      <c r="K58" s="434">
        <f>'D06'!O410</f>
        <v>0</v>
      </c>
      <c r="L58" s="434">
        <f>'D06'!P410</f>
        <v>0</v>
      </c>
      <c r="M58" s="434">
        <f>'D06'!Q410</f>
        <v>0</v>
      </c>
      <c r="N58" s="434">
        <f>'D06'!R410</f>
        <v>51</v>
      </c>
      <c r="O58" s="434">
        <f>'D06'!S410</f>
        <v>0</v>
      </c>
      <c r="P58" s="434">
        <f>'D06'!T410</f>
        <v>0</v>
      </c>
      <c r="Q58" s="434">
        <f>'D06'!U410</f>
        <v>5</v>
      </c>
      <c r="R58" s="434">
        <f>'D06'!V410</f>
        <v>9</v>
      </c>
      <c r="S58" s="434">
        <f>'D06'!W410</f>
        <v>0</v>
      </c>
      <c r="T58" s="434">
        <f>'D06'!X410</f>
        <v>0</v>
      </c>
      <c r="U58" s="434">
        <f>'D06'!Y410</f>
        <v>0</v>
      </c>
      <c r="V58" s="434">
        <f>'D06'!Z410</f>
        <v>0</v>
      </c>
      <c r="W58" s="434">
        <f>'D06'!AA410</f>
        <v>0</v>
      </c>
      <c r="X58" s="434">
        <f>'D06'!AB410</f>
        <v>0</v>
      </c>
      <c r="Y58" s="434">
        <f>'D06'!AC410</f>
        <v>0</v>
      </c>
      <c r="Z58" s="434">
        <f>'D06'!AD410</f>
        <v>54</v>
      </c>
      <c r="AA58" s="434">
        <f>'D06'!AE410</f>
        <v>1426</v>
      </c>
      <c r="AB58" s="435"/>
      <c r="AC58" s="434">
        <f>'D06'!I413</f>
        <v>127</v>
      </c>
      <c r="AD58" s="434">
        <f>'D06'!J413</f>
        <v>440</v>
      </c>
      <c r="AE58" s="434">
        <f>'D06'!K413</f>
        <v>21</v>
      </c>
      <c r="AF58" s="434">
        <f>'D06'!L413</f>
        <v>15</v>
      </c>
      <c r="AG58" s="434">
        <f>'D06'!M413</f>
        <v>667</v>
      </c>
      <c r="AH58" s="434">
        <f>'D06'!N413</f>
        <v>51</v>
      </c>
      <c r="AI58" s="434">
        <f>'D06'!O413</f>
        <v>0</v>
      </c>
      <c r="AJ58" s="434">
        <f>'D06'!P413</f>
        <v>0</v>
      </c>
      <c r="AK58" s="434">
        <f>'D06'!Q413</f>
        <v>0</v>
      </c>
      <c r="AL58" s="434">
        <f>'D06'!R413</f>
        <v>51</v>
      </c>
      <c r="AM58" s="434">
        <f>'D06'!S413</f>
        <v>0</v>
      </c>
      <c r="AN58" s="434">
        <f>'D06'!T413</f>
        <v>0</v>
      </c>
      <c r="AO58" s="434">
        <f>'D06'!U413</f>
        <v>0</v>
      </c>
      <c r="AP58" s="434">
        <f>'D06'!V413</f>
        <v>0</v>
      </c>
      <c r="AQ58" s="434">
        <f>'D06'!W413</f>
        <v>0</v>
      </c>
      <c r="AR58" s="434">
        <f>'D06'!X413</f>
        <v>0</v>
      </c>
      <c r="AS58" s="434">
        <f>'D06'!Y413</f>
        <v>0</v>
      </c>
      <c r="AT58" s="434">
        <f>'D06'!Z413</f>
        <v>0</v>
      </c>
      <c r="AU58" s="434">
        <f>'D06'!AA413</f>
        <v>54</v>
      </c>
      <c r="AV58" s="434">
        <f>'D06'!AB413</f>
        <v>1426</v>
      </c>
      <c r="AW58" s="435"/>
      <c r="AX58" s="434"/>
      <c r="AY58" s="434">
        <f t="shared" ref="AY58" si="31">AC58+AE58</f>
        <v>148</v>
      </c>
      <c r="AZ58" s="434"/>
      <c r="BA58" s="434">
        <f t="shared" ref="BA58" si="32">AD58+AF58</f>
        <v>455</v>
      </c>
      <c r="BB58" s="434"/>
      <c r="BC58" s="434"/>
      <c r="BD58" s="434"/>
      <c r="BE58" s="434">
        <f>'D06'!M416</f>
        <v>667</v>
      </c>
      <c r="BF58" s="434">
        <f>'D06'!N416</f>
        <v>51</v>
      </c>
      <c r="BG58" s="434" t="str">
        <f>'D06'!O416</f>
        <v>-</v>
      </c>
      <c r="BH58" s="434" t="str">
        <f>'D06'!P416</f>
        <v>-</v>
      </c>
      <c r="BI58" s="434" t="str">
        <f>'D06'!Q416</f>
        <v>-</v>
      </c>
      <c r="BJ58" s="434">
        <f>'D06'!R416</f>
        <v>51</v>
      </c>
      <c r="BK58" s="434" t="str">
        <f>'D06'!S416</f>
        <v>-</v>
      </c>
      <c r="BL58" s="434" t="str">
        <f>'D06'!T416</f>
        <v>-</v>
      </c>
      <c r="BM58" s="434" t="str">
        <f>'D06'!U416</f>
        <v>-</v>
      </c>
      <c r="BN58" s="434" t="str">
        <f>'D06'!V416</f>
        <v>-</v>
      </c>
      <c r="BO58" s="434" t="str">
        <f>'D06'!W416</f>
        <v>-</v>
      </c>
      <c r="BP58" s="434" t="str">
        <f>'D06'!X416</f>
        <v>-</v>
      </c>
      <c r="BQ58" s="434" t="str">
        <f>'D06'!Y416</f>
        <v>-</v>
      </c>
      <c r="BR58" s="434"/>
      <c r="BS58" s="434">
        <f>'D06'!Z416</f>
        <v>0</v>
      </c>
      <c r="BT58" s="434">
        <f>'D06'!AA416</f>
        <v>54</v>
      </c>
      <c r="BU58" s="434">
        <f t="shared" si="0"/>
        <v>1426</v>
      </c>
    </row>
    <row r="59" spans="1:73">
      <c r="A59" s="294">
        <v>57</v>
      </c>
      <c r="B59" s="294">
        <v>7</v>
      </c>
      <c r="C59" s="294">
        <v>71</v>
      </c>
      <c r="D59" s="294" t="s">
        <v>624</v>
      </c>
      <c r="E59" s="434">
        <f>'D07'!I45</f>
        <v>43</v>
      </c>
      <c r="F59" s="434">
        <f>'D07'!J45</f>
        <v>742</v>
      </c>
      <c r="G59" s="434">
        <f>'D07'!K45</f>
        <v>584</v>
      </c>
      <c r="H59" s="434">
        <f>'D07'!L45</f>
        <v>87</v>
      </c>
      <c r="I59" s="434">
        <f>'D07'!M45</f>
        <v>1346</v>
      </c>
      <c r="J59" s="434">
        <f>'D07'!N45</f>
        <v>1983</v>
      </c>
      <c r="K59" s="434">
        <f>'D07'!O45</f>
        <v>193</v>
      </c>
      <c r="L59" s="434">
        <f>'D07'!P45</f>
        <v>54</v>
      </c>
      <c r="M59" s="434">
        <f>'D07'!Q45</f>
        <v>272</v>
      </c>
      <c r="N59" s="434">
        <f>'D07'!R45</f>
        <v>2324</v>
      </c>
      <c r="O59" s="434">
        <f>'D07'!S45</f>
        <v>0</v>
      </c>
      <c r="P59" s="434">
        <f>'D07'!T45</f>
        <v>1207</v>
      </c>
      <c r="Q59" s="434">
        <f>'D07'!U45</f>
        <v>6</v>
      </c>
      <c r="R59" s="434">
        <f>'D07'!V45</f>
        <v>32</v>
      </c>
      <c r="S59" s="434">
        <f>'D07'!W45</f>
        <v>0</v>
      </c>
      <c r="T59" s="434">
        <f>'D07'!X45</f>
        <v>3379</v>
      </c>
      <c r="U59" s="434">
        <f>'D07'!Y45</f>
        <v>1132</v>
      </c>
      <c r="V59" s="434">
        <f>'D07'!Z45</f>
        <v>0</v>
      </c>
      <c r="W59" s="434">
        <f>'D07'!AA45</f>
        <v>0</v>
      </c>
      <c r="X59" s="434">
        <f>'D07'!AB45</f>
        <v>0</v>
      </c>
      <c r="Y59" s="434">
        <f>'D07'!AC45</f>
        <v>1</v>
      </c>
      <c r="Z59" s="434">
        <f>'D07'!AD45</f>
        <v>662</v>
      </c>
      <c r="AA59" s="434">
        <f>'D07'!AE45</f>
        <v>14047</v>
      </c>
      <c r="AB59" s="435"/>
      <c r="AC59" s="434">
        <f>'D07'!I48</f>
        <v>46</v>
      </c>
      <c r="AD59" s="434">
        <f>'D07'!J48</f>
        <v>758</v>
      </c>
      <c r="AE59" s="434">
        <f>'D07'!K48</f>
        <v>587</v>
      </c>
      <c r="AF59" s="434">
        <f>'D07'!L48</f>
        <v>103</v>
      </c>
      <c r="AG59" s="434">
        <f>'D07'!M48</f>
        <v>1346</v>
      </c>
      <c r="AH59" s="434">
        <f>'D07'!N48</f>
        <v>1983</v>
      </c>
      <c r="AI59" s="434">
        <f>'D07'!O48</f>
        <v>193</v>
      </c>
      <c r="AJ59" s="434">
        <f>'D07'!P48</f>
        <v>54</v>
      </c>
      <c r="AK59" s="434">
        <f>'D07'!Q48</f>
        <v>272</v>
      </c>
      <c r="AL59" s="434">
        <f>'D07'!R48</f>
        <v>2324</v>
      </c>
      <c r="AM59" s="434">
        <f>'D07'!S48</f>
        <v>0</v>
      </c>
      <c r="AN59" s="434">
        <f>'D07'!T48</f>
        <v>1207</v>
      </c>
      <c r="AO59" s="434">
        <f>'D07'!U48</f>
        <v>3379</v>
      </c>
      <c r="AP59" s="434">
        <f>'D07'!V48</f>
        <v>1132</v>
      </c>
      <c r="AQ59" s="434">
        <f>'D07'!W48</f>
        <v>0</v>
      </c>
      <c r="AR59" s="434">
        <f>'D07'!X48</f>
        <v>0</v>
      </c>
      <c r="AS59" s="434">
        <f>'D07'!Y48</f>
        <v>0</v>
      </c>
      <c r="AT59" s="434">
        <f>'D07'!Z48</f>
        <v>1</v>
      </c>
      <c r="AU59" s="434">
        <f>'D07'!AA48</f>
        <v>662</v>
      </c>
      <c r="AV59" s="434">
        <f>'D07'!AB48</f>
        <v>14047</v>
      </c>
      <c r="AW59" s="435"/>
      <c r="AX59" s="434"/>
      <c r="AY59" s="434">
        <f t="shared" ref="AY59:AY64" si="33">AC59+AE59</f>
        <v>633</v>
      </c>
      <c r="AZ59" s="434"/>
      <c r="BA59" s="434">
        <f t="shared" ref="BA59:BA65" si="34">AD59+AF59</f>
        <v>861</v>
      </c>
      <c r="BB59" s="434"/>
      <c r="BC59" s="434"/>
      <c r="BD59" s="434"/>
      <c r="BE59" s="434">
        <f>'D07'!M51</f>
        <v>1346</v>
      </c>
      <c r="BF59" s="434">
        <f>'D07'!N51</f>
        <v>1983</v>
      </c>
      <c r="BG59" s="434">
        <f>'D07'!O51</f>
        <v>193</v>
      </c>
      <c r="BH59" s="434">
        <f>'D07'!P51</f>
        <v>54</v>
      </c>
      <c r="BI59" s="434">
        <f>'D07'!Q51</f>
        <v>272</v>
      </c>
      <c r="BJ59" s="434">
        <f>'D07'!R51</f>
        <v>2324</v>
      </c>
      <c r="BK59" s="434" t="str">
        <f>'D07'!S51</f>
        <v>-</v>
      </c>
      <c r="BL59" s="434">
        <f>'D07'!T51</f>
        <v>1207</v>
      </c>
      <c r="BM59" s="434">
        <f>'D07'!U51</f>
        <v>3379</v>
      </c>
      <c r="BN59" s="434">
        <f>'D07'!V51</f>
        <v>1132</v>
      </c>
      <c r="BO59" s="434" t="str">
        <f>'D07'!W51</f>
        <v>-</v>
      </c>
      <c r="BP59" s="434" t="str">
        <f>'D07'!X51</f>
        <v>-</v>
      </c>
      <c r="BQ59" s="434" t="str">
        <f>'D07'!Y51</f>
        <v>-</v>
      </c>
      <c r="BR59" s="434"/>
      <c r="BS59" s="434">
        <f>'D07'!Z51</f>
        <v>1</v>
      </c>
      <c r="BT59" s="434">
        <f>'D07'!AA51</f>
        <v>662</v>
      </c>
      <c r="BU59" s="434">
        <f t="shared" si="0"/>
        <v>14047</v>
      </c>
    </row>
    <row r="60" spans="1:73">
      <c r="A60" s="294">
        <v>58</v>
      </c>
      <c r="B60" s="294">
        <v>7</v>
      </c>
      <c r="C60" s="294">
        <v>85</v>
      </c>
      <c r="D60" s="294" t="s">
        <v>641</v>
      </c>
      <c r="E60" s="434">
        <f>'D07'!I59</f>
        <v>5</v>
      </c>
      <c r="F60" s="434">
        <f>'D07'!J59</f>
        <v>559</v>
      </c>
      <c r="G60" s="434">
        <f>'D07'!K59</f>
        <v>25</v>
      </c>
      <c r="H60" s="434">
        <f>'D07'!L59</f>
        <v>31</v>
      </c>
      <c r="I60" s="434">
        <f>'D07'!M59</f>
        <v>664</v>
      </c>
      <c r="J60" s="434">
        <f>'D07'!N59</f>
        <v>0</v>
      </c>
      <c r="K60" s="434">
        <f>'D07'!O59</f>
        <v>0</v>
      </c>
      <c r="L60" s="434">
        <f>'D07'!P59</f>
        <v>0</v>
      </c>
      <c r="M60" s="434">
        <f>'D07'!Q59</f>
        <v>0</v>
      </c>
      <c r="N60" s="434">
        <f>'D07'!R59</f>
        <v>80</v>
      </c>
      <c r="O60" s="434">
        <f>'D07'!S59</f>
        <v>0</v>
      </c>
      <c r="P60" s="434">
        <f>'D07'!T59</f>
        <v>0</v>
      </c>
      <c r="Q60" s="434">
        <f>'D07'!U59</f>
        <v>1</v>
      </c>
      <c r="R60" s="434">
        <f>'D07'!V59</f>
        <v>44</v>
      </c>
      <c r="S60" s="434">
        <f>'D07'!W59</f>
        <v>0</v>
      </c>
      <c r="T60" s="434">
        <f>'D07'!X59</f>
        <v>0</v>
      </c>
      <c r="U60" s="434">
        <f>'D07'!Y59</f>
        <v>0</v>
      </c>
      <c r="V60" s="434">
        <f>'D07'!Z59</f>
        <v>0</v>
      </c>
      <c r="W60" s="434">
        <f>'D07'!AA59</f>
        <v>0</v>
      </c>
      <c r="X60" s="434">
        <f>'D07'!AB59</f>
        <v>0</v>
      </c>
      <c r="Y60" s="434">
        <f>'D07'!AC59</f>
        <v>0</v>
      </c>
      <c r="Z60" s="434">
        <f>'D07'!AD59</f>
        <v>47</v>
      </c>
      <c r="AA60" s="434">
        <f>'D07'!AE59</f>
        <v>1456</v>
      </c>
      <c r="AB60" s="435"/>
      <c r="AC60" s="434">
        <f>'D07'!I62</f>
        <v>5</v>
      </c>
      <c r="AD60" s="434">
        <f>'D07'!J62</f>
        <v>581</v>
      </c>
      <c r="AE60" s="434">
        <f>'D07'!K62</f>
        <v>26</v>
      </c>
      <c r="AF60" s="434">
        <f>'D07'!L62</f>
        <v>53</v>
      </c>
      <c r="AG60" s="434">
        <f>'D07'!M62</f>
        <v>664</v>
      </c>
      <c r="AH60" s="434">
        <f>'D07'!N62</f>
        <v>0</v>
      </c>
      <c r="AI60" s="434">
        <f>'D07'!O62</f>
        <v>0</v>
      </c>
      <c r="AJ60" s="434">
        <f>'D07'!P62</f>
        <v>0</v>
      </c>
      <c r="AK60" s="434">
        <f>'D07'!Q62</f>
        <v>0</v>
      </c>
      <c r="AL60" s="434">
        <f>'D07'!R62</f>
        <v>80</v>
      </c>
      <c r="AM60" s="434">
        <f>'D07'!S62</f>
        <v>0</v>
      </c>
      <c r="AN60" s="434">
        <f>'D07'!T62</f>
        <v>0</v>
      </c>
      <c r="AO60" s="434">
        <f>'D07'!U62</f>
        <v>0</v>
      </c>
      <c r="AP60" s="434">
        <f>'D07'!V62</f>
        <v>0</v>
      </c>
      <c r="AQ60" s="434">
        <f>'D07'!W62</f>
        <v>0</v>
      </c>
      <c r="AR60" s="434">
        <f>'D07'!X62</f>
        <v>0</v>
      </c>
      <c r="AS60" s="434">
        <f>'D07'!Y62</f>
        <v>0</v>
      </c>
      <c r="AT60" s="434">
        <f>'D07'!Z62</f>
        <v>0</v>
      </c>
      <c r="AU60" s="434">
        <f>'D07'!AA62</f>
        <v>47</v>
      </c>
      <c r="AV60" s="434">
        <f>'D07'!AB62</f>
        <v>1456</v>
      </c>
      <c r="AW60" s="435"/>
      <c r="AX60" s="434"/>
      <c r="AY60" s="434">
        <f t="shared" si="33"/>
        <v>31</v>
      </c>
      <c r="AZ60" s="434"/>
      <c r="BA60" s="434">
        <f t="shared" si="34"/>
        <v>634</v>
      </c>
      <c r="BB60" s="434"/>
      <c r="BC60" s="434"/>
      <c r="BD60" s="434"/>
      <c r="BE60" s="434">
        <f>'D07'!M65</f>
        <v>664</v>
      </c>
      <c r="BF60" s="434" t="str">
        <f>'D07'!N65</f>
        <v>-</v>
      </c>
      <c r="BG60" s="434" t="str">
        <f>'D07'!O65</f>
        <v>-</v>
      </c>
      <c r="BH60" s="434" t="str">
        <f>'D07'!P65</f>
        <v>-</v>
      </c>
      <c r="BI60" s="434" t="str">
        <f>'D07'!Q65</f>
        <v>-</v>
      </c>
      <c r="BJ60" s="434">
        <f>'D07'!R65</f>
        <v>80</v>
      </c>
      <c r="BK60" s="434" t="str">
        <f>'D07'!S65</f>
        <v>-</v>
      </c>
      <c r="BL60" s="434" t="str">
        <f>'D07'!T65</f>
        <v>-</v>
      </c>
      <c r="BM60" s="434" t="str">
        <f>'D07'!U65</f>
        <v>-</v>
      </c>
      <c r="BN60" s="434" t="str">
        <f>'D07'!V65</f>
        <v>-</v>
      </c>
      <c r="BO60" s="434" t="str">
        <f>'D07'!W65</f>
        <v>-</v>
      </c>
      <c r="BP60" s="434" t="str">
        <f>'D07'!X65</f>
        <v>-</v>
      </c>
      <c r="BQ60" s="434" t="str">
        <f>'D07'!Y65</f>
        <v>-</v>
      </c>
      <c r="BR60" s="434"/>
      <c r="BS60" s="434">
        <f>'D07'!Z65</f>
        <v>0</v>
      </c>
      <c r="BT60" s="434">
        <f>'D07'!AA65</f>
        <v>47</v>
      </c>
      <c r="BU60" s="434">
        <f t="shared" si="0"/>
        <v>1456</v>
      </c>
    </row>
    <row r="61" spans="1:73">
      <c r="A61" s="294">
        <v>59</v>
      </c>
      <c r="B61" s="294">
        <v>7</v>
      </c>
      <c r="C61" s="294">
        <v>298</v>
      </c>
      <c r="D61" s="294" t="s">
        <v>264</v>
      </c>
      <c r="E61" s="434">
        <f>'D07'!I76</f>
        <v>2</v>
      </c>
      <c r="F61" s="434">
        <f>'D07'!J76</f>
        <v>1537</v>
      </c>
      <c r="G61" s="434">
        <f>'D07'!K76</f>
        <v>1310</v>
      </c>
      <c r="H61" s="434">
        <f>'D07'!L76</f>
        <v>6</v>
      </c>
      <c r="I61" s="434">
        <f>'D07'!M76</f>
        <v>11</v>
      </c>
      <c r="J61" s="434">
        <f>'D07'!N76</f>
        <v>0</v>
      </c>
      <c r="K61" s="434">
        <f>'D07'!O76</f>
        <v>14</v>
      </c>
      <c r="L61" s="434">
        <f>'D07'!P76</f>
        <v>0</v>
      </c>
      <c r="M61" s="434">
        <f>'D07'!Q76</f>
        <v>69</v>
      </c>
      <c r="N61" s="434">
        <f>'D07'!R76</f>
        <v>281</v>
      </c>
      <c r="O61" s="434">
        <f>'D07'!S76</f>
        <v>0</v>
      </c>
      <c r="P61" s="434">
        <f>'D07'!T76</f>
        <v>0</v>
      </c>
      <c r="Q61" s="434">
        <f>'D07'!U76</f>
        <v>11</v>
      </c>
      <c r="R61" s="434">
        <f>'D07'!V76</f>
        <v>7</v>
      </c>
      <c r="S61" s="434">
        <f>'D07'!W76</f>
        <v>0</v>
      </c>
      <c r="T61" s="434">
        <f>'D07'!X76</f>
        <v>0</v>
      </c>
      <c r="U61" s="434">
        <f>'D07'!Y76</f>
        <v>0</v>
      </c>
      <c r="V61" s="434">
        <f>'D07'!Z76</f>
        <v>0</v>
      </c>
      <c r="W61" s="434">
        <f>'D07'!AA76</f>
        <v>0</v>
      </c>
      <c r="X61" s="434">
        <f>'D07'!AB76</f>
        <v>0</v>
      </c>
      <c r="Y61" s="434">
        <f>'D07'!AC76</f>
        <v>0</v>
      </c>
      <c r="Z61" s="434">
        <f>'D07'!AD76</f>
        <v>61</v>
      </c>
      <c r="AA61" s="434">
        <f>'D07'!AE76</f>
        <v>3309</v>
      </c>
      <c r="AB61" s="435"/>
      <c r="AC61" s="434">
        <f>'D07'!I79</f>
        <v>7</v>
      </c>
      <c r="AD61" s="434">
        <f>'D07'!J79</f>
        <v>1541</v>
      </c>
      <c r="AE61" s="434">
        <f>'D07'!K79</f>
        <v>1316</v>
      </c>
      <c r="AF61" s="434">
        <f>'D07'!L79</f>
        <v>9</v>
      </c>
      <c r="AG61" s="434">
        <f>'D07'!M79</f>
        <v>11</v>
      </c>
      <c r="AH61" s="434">
        <f>'D07'!N79</f>
        <v>0</v>
      </c>
      <c r="AI61" s="434">
        <f>'D07'!O79</f>
        <v>14</v>
      </c>
      <c r="AJ61" s="434">
        <f>'D07'!P79</f>
        <v>0</v>
      </c>
      <c r="AK61" s="434">
        <f>'D07'!Q79</f>
        <v>69</v>
      </c>
      <c r="AL61" s="434">
        <f>'D07'!R79</f>
        <v>281</v>
      </c>
      <c r="AM61" s="434">
        <f>'D07'!S79</f>
        <v>0</v>
      </c>
      <c r="AN61" s="434">
        <f>'D07'!T79</f>
        <v>0</v>
      </c>
      <c r="AO61" s="434">
        <f>'D07'!U79</f>
        <v>0</v>
      </c>
      <c r="AP61" s="434">
        <f>'D07'!V79</f>
        <v>0</v>
      </c>
      <c r="AQ61" s="434">
        <f>'D07'!W79</f>
        <v>0</v>
      </c>
      <c r="AR61" s="434">
        <f>'D07'!X79</f>
        <v>0</v>
      </c>
      <c r="AS61" s="434">
        <f>'D07'!Y79</f>
        <v>0</v>
      </c>
      <c r="AT61" s="434">
        <f>'D07'!Z79</f>
        <v>0</v>
      </c>
      <c r="AU61" s="434">
        <f>'D07'!AA79</f>
        <v>61</v>
      </c>
      <c r="AV61" s="434">
        <f>'D07'!AB79</f>
        <v>3309</v>
      </c>
      <c r="AW61" s="434"/>
      <c r="AX61" s="434"/>
      <c r="AY61" s="434">
        <f t="shared" si="33"/>
        <v>1323</v>
      </c>
      <c r="AZ61" s="434"/>
      <c r="BA61" s="434">
        <f t="shared" si="34"/>
        <v>1550</v>
      </c>
      <c r="BB61" s="434"/>
      <c r="BC61" s="434"/>
      <c r="BD61" s="434"/>
      <c r="BE61" s="434">
        <f>'D07'!M82</f>
        <v>11</v>
      </c>
      <c r="BF61" s="434" t="str">
        <f>'D07'!N82</f>
        <v>-</v>
      </c>
      <c r="BG61" s="434">
        <f>'D07'!O82</f>
        <v>14</v>
      </c>
      <c r="BH61" s="434" t="str">
        <f>'D07'!P82</f>
        <v>-</v>
      </c>
      <c r="BI61" s="434">
        <f>'D07'!Q82</f>
        <v>69</v>
      </c>
      <c r="BJ61" s="434">
        <f>'D07'!R82</f>
        <v>281</v>
      </c>
      <c r="BK61" s="434" t="str">
        <f>'D07'!S82</f>
        <v>-</v>
      </c>
      <c r="BL61" s="434" t="str">
        <f>'D07'!T82</f>
        <v>-</v>
      </c>
      <c r="BM61" s="434" t="str">
        <f>'D07'!U82</f>
        <v>-</v>
      </c>
      <c r="BN61" s="434" t="str">
        <f>'D07'!V82</f>
        <v>-</v>
      </c>
      <c r="BO61" s="434" t="str">
        <f>'D07'!W82</f>
        <v>-</v>
      </c>
      <c r="BP61" s="434" t="str">
        <f>'D07'!X82</f>
        <v>-</v>
      </c>
      <c r="BQ61" s="434" t="str">
        <f>'D07'!Y82</f>
        <v>-</v>
      </c>
      <c r="BR61" s="434"/>
      <c r="BS61" s="434">
        <f>'D07'!Z82</f>
        <v>0</v>
      </c>
      <c r="BT61" s="434">
        <f>'D07'!AA82</f>
        <v>61</v>
      </c>
      <c r="BU61" s="434">
        <f t="shared" si="0"/>
        <v>3309</v>
      </c>
    </row>
    <row r="62" spans="1:73">
      <c r="A62" s="294">
        <v>60</v>
      </c>
      <c r="B62" s="294">
        <v>7</v>
      </c>
      <c r="C62" s="294">
        <v>378</v>
      </c>
      <c r="D62" s="294" t="s">
        <v>644</v>
      </c>
      <c r="E62" s="434">
        <f>'D07'!I102</f>
        <v>82</v>
      </c>
      <c r="F62" s="434">
        <f>'D07'!J102</f>
        <v>2889</v>
      </c>
      <c r="G62" s="434">
        <f>'D07'!K102</f>
        <v>2171</v>
      </c>
      <c r="H62" s="434">
        <f>'D07'!L102</f>
        <v>153</v>
      </c>
      <c r="I62" s="434">
        <f>'D07'!M102</f>
        <v>28</v>
      </c>
      <c r="J62" s="434">
        <f>'D07'!N102</f>
        <v>0</v>
      </c>
      <c r="K62" s="434">
        <f>'D07'!O102</f>
        <v>0</v>
      </c>
      <c r="L62" s="434">
        <f>'D07'!P102</f>
        <v>0</v>
      </c>
      <c r="M62" s="434">
        <f>'D07'!Q102</f>
        <v>0</v>
      </c>
      <c r="N62" s="434">
        <f>'D07'!R102</f>
        <v>201</v>
      </c>
      <c r="O62" s="434">
        <f>'D07'!S102</f>
        <v>0</v>
      </c>
      <c r="P62" s="434">
        <f>'D07'!T102</f>
        <v>0</v>
      </c>
      <c r="Q62" s="434">
        <f>'D07'!U102</f>
        <v>12</v>
      </c>
      <c r="R62" s="434">
        <f>'D07'!V102</f>
        <v>42</v>
      </c>
      <c r="S62" s="434">
        <f>'D07'!W102</f>
        <v>0</v>
      </c>
      <c r="T62" s="434">
        <f>'D07'!X102</f>
        <v>0</v>
      </c>
      <c r="U62" s="434">
        <f>'D07'!Y102</f>
        <v>0</v>
      </c>
      <c r="V62" s="434">
        <f>'D07'!Z102</f>
        <v>0</v>
      </c>
      <c r="W62" s="434">
        <f>'D07'!AA102</f>
        <v>0</v>
      </c>
      <c r="X62" s="434">
        <f>'D07'!AB102</f>
        <v>0</v>
      </c>
      <c r="Y62" s="434">
        <f>'D07'!AC102</f>
        <v>0</v>
      </c>
      <c r="Z62" s="434">
        <f>'D07'!AD102</f>
        <v>119</v>
      </c>
      <c r="AA62" s="434">
        <f>'D07'!AE102</f>
        <v>5697</v>
      </c>
      <c r="AB62" s="435"/>
      <c r="AC62" s="434">
        <f>'D07'!I105</f>
        <v>88</v>
      </c>
      <c r="AD62" s="434">
        <f>'D07'!J105</f>
        <v>2910</v>
      </c>
      <c r="AE62" s="434">
        <f>'D07'!K105</f>
        <v>2177</v>
      </c>
      <c r="AF62" s="434">
        <f>'D07'!L105</f>
        <v>174</v>
      </c>
      <c r="AG62" s="434">
        <f>'D07'!M105</f>
        <v>28</v>
      </c>
      <c r="AH62" s="434">
        <f>'D07'!N105</f>
        <v>0</v>
      </c>
      <c r="AI62" s="434">
        <f>'D07'!O105</f>
        <v>0</v>
      </c>
      <c r="AJ62" s="434">
        <f>'D07'!P105</f>
        <v>0</v>
      </c>
      <c r="AK62" s="434">
        <f>'D07'!Q105</f>
        <v>0</v>
      </c>
      <c r="AL62" s="434">
        <f>'D07'!R105</f>
        <v>201</v>
      </c>
      <c r="AM62" s="434">
        <f>'D07'!S105</f>
        <v>0</v>
      </c>
      <c r="AN62" s="434">
        <f>'D07'!T105</f>
        <v>0</v>
      </c>
      <c r="AO62" s="434">
        <f>'D07'!U105</f>
        <v>0</v>
      </c>
      <c r="AP62" s="434">
        <f>'D07'!V105</f>
        <v>0</v>
      </c>
      <c r="AQ62" s="434">
        <f>'D07'!W105</f>
        <v>0</v>
      </c>
      <c r="AR62" s="434">
        <f>'D07'!X105</f>
        <v>0</v>
      </c>
      <c r="AS62" s="434">
        <f>'D07'!Y105</f>
        <v>0</v>
      </c>
      <c r="AT62" s="434">
        <f>'D07'!Z105</f>
        <v>0</v>
      </c>
      <c r="AU62" s="434">
        <f>'D07'!AA105</f>
        <v>119</v>
      </c>
      <c r="AV62" s="434">
        <f>'D07'!AB105</f>
        <v>5697</v>
      </c>
      <c r="AW62" s="435"/>
      <c r="AX62" s="434"/>
      <c r="AY62" s="434">
        <f t="shared" si="33"/>
        <v>2265</v>
      </c>
      <c r="AZ62" s="434"/>
      <c r="BA62" s="434">
        <f t="shared" si="34"/>
        <v>3084</v>
      </c>
      <c r="BB62" s="434"/>
      <c r="BC62" s="434"/>
      <c r="BD62" s="434"/>
      <c r="BE62" s="434">
        <f>'D07'!M108</f>
        <v>28</v>
      </c>
      <c r="BF62" s="434" t="str">
        <f>'D07'!N108</f>
        <v>-</v>
      </c>
      <c r="BG62" s="434" t="str">
        <f>'D07'!O108</f>
        <v>-</v>
      </c>
      <c r="BH62" s="434" t="str">
        <f>'D07'!P108</f>
        <v>-</v>
      </c>
      <c r="BI62" s="434" t="str">
        <f>'D07'!Q108</f>
        <v>-</v>
      </c>
      <c r="BJ62" s="434">
        <f>'D07'!R108</f>
        <v>201</v>
      </c>
      <c r="BK62" s="434" t="str">
        <f>'D07'!S108</f>
        <v>-</v>
      </c>
      <c r="BL62" s="434" t="str">
        <f>'D07'!T108</f>
        <v>-</v>
      </c>
      <c r="BM62" s="434" t="str">
        <f>'D07'!U108</f>
        <v>-</v>
      </c>
      <c r="BN62" s="434" t="str">
        <f>'D07'!V108</f>
        <v>-</v>
      </c>
      <c r="BO62" s="434" t="str">
        <f>'D07'!W108</f>
        <v>-</v>
      </c>
      <c r="BP62" s="434" t="str">
        <f>'D07'!X108</f>
        <v>-</v>
      </c>
      <c r="BQ62" s="434" t="str">
        <f>'D07'!Y108</f>
        <v>-</v>
      </c>
      <c r="BR62" s="434"/>
      <c r="BS62" s="434">
        <f>'D07'!Z108</f>
        <v>0</v>
      </c>
      <c r="BT62" s="434">
        <f>'D07'!AA108</f>
        <v>119</v>
      </c>
      <c r="BU62" s="434">
        <f t="shared" si="0"/>
        <v>5697</v>
      </c>
    </row>
    <row r="63" spans="1:73">
      <c r="A63" s="294">
        <v>61</v>
      </c>
      <c r="B63" s="294">
        <v>7</v>
      </c>
      <c r="C63" s="294">
        <v>416</v>
      </c>
      <c r="D63" s="294" t="s">
        <v>656</v>
      </c>
      <c r="E63" s="434">
        <f>'D07'!I120</f>
        <v>315</v>
      </c>
      <c r="F63" s="434">
        <f>'D07'!J120</f>
        <v>77</v>
      </c>
      <c r="G63" s="434">
        <f>'D07'!K120</f>
        <v>787</v>
      </c>
      <c r="H63" s="434">
        <f>'D07'!L120</f>
        <v>16</v>
      </c>
      <c r="I63" s="434">
        <f>'D07'!M120</f>
        <v>17</v>
      </c>
      <c r="J63" s="434">
        <f>'D07'!N120</f>
        <v>0</v>
      </c>
      <c r="K63" s="434">
        <f>'D07'!O120</f>
        <v>1161</v>
      </c>
      <c r="L63" s="434">
        <f>'D07'!P120</f>
        <v>0</v>
      </c>
      <c r="M63" s="434">
        <f>'D07'!Q120</f>
        <v>3</v>
      </c>
      <c r="N63" s="434">
        <f>'D07'!R120</f>
        <v>53</v>
      </c>
      <c r="O63" s="434">
        <f>'D07'!S120</f>
        <v>0</v>
      </c>
      <c r="P63" s="434">
        <f>'D07'!T120</f>
        <v>0</v>
      </c>
      <c r="Q63" s="434">
        <f>'D07'!U120</f>
        <v>37</v>
      </c>
      <c r="R63" s="434">
        <f>'D07'!V120</f>
        <v>0</v>
      </c>
      <c r="S63" s="434">
        <f>'D07'!W120</f>
        <v>0</v>
      </c>
      <c r="T63" s="434">
        <f>'D07'!X120</f>
        <v>0</v>
      </c>
      <c r="U63" s="434">
        <f>'D07'!Y120</f>
        <v>0</v>
      </c>
      <c r="V63" s="434">
        <f>'D07'!Z120</f>
        <v>0</v>
      </c>
      <c r="W63" s="434">
        <f>'D07'!AA120</f>
        <v>0</v>
      </c>
      <c r="X63" s="434">
        <f>'D07'!AB120</f>
        <v>0</v>
      </c>
      <c r="Y63" s="434">
        <f>'D07'!AC120</f>
        <v>0</v>
      </c>
      <c r="Z63" s="434">
        <f>'D07'!AD120</f>
        <v>127</v>
      </c>
      <c r="AA63" s="434">
        <f>'D07'!AE120</f>
        <v>2593</v>
      </c>
      <c r="AB63" s="435"/>
      <c r="AC63" s="434">
        <f>'D07'!I123</f>
        <v>333</v>
      </c>
      <c r="AD63" s="434">
        <f>'D07'!J123</f>
        <v>77</v>
      </c>
      <c r="AE63" s="434">
        <f>'D07'!K123</f>
        <v>806</v>
      </c>
      <c r="AF63" s="434">
        <f>'D07'!L123</f>
        <v>16</v>
      </c>
      <c r="AG63" s="434">
        <f>'D07'!M123</f>
        <v>17</v>
      </c>
      <c r="AH63" s="434">
        <f>'D07'!N123</f>
        <v>0</v>
      </c>
      <c r="AI63" s="434">
        <f>'D07'!O123</f>
        <v>1161</v>
      </c>
      <c r="AJ63" s="434">
        <f>'D07'!P123</f>
        <v>0</v>
      </c>
      <c r="AK63" s="434">
        <f>'D07'!Q123</f>
        <v>3</v>
      </c>
      <c r="AL63" s="434">
        <f>'D07'!R123</f>
        <v>53</v>
      </c>
      <c r="AM63" s="434">
        <f>'D07'!S123</f>
        <v>0</v>
      </c>
      <c r="AN63" s="434">
        <f>'D07'!T123</f>
        <v>0</v>
      </c>
      <c r="AO63" s="434">
        <f>'D07'!U123</f>
        <v>0</v>
      </c>
      <c r="AP63" s="434">
        <f>'D07'!V123</f>
        <v>0</v>
      </c>
      <c r="AQ63" s="434">
        <f>'D07'!W123</f>
        <v>0</v>
      </c>
      <c r="AR63" s="434">
        <f>'D07'!X123</f>
        <v>0</v>
      </c>
      <c r="AS63" s="434">
        <f>'D07'!Y123</f>
        <v>0</v>
      </c>
      <c r="AT63" s="434">
        <f>'D07'!Z123</f>
        <v>0</v>
      </c>
      <c r="AU63" s="434">
        <f>'D07'!AA123</f>
        <v>127</v>
      </c>
      <c r="AV63" s="434">
        <f>'D07'!AB123</f>
        <v>2593</v>
      </c>
      <c r="AW63" s="435"/>
      <c r="AX63" s="434"/>
      <c r="AY63" s="434">
        <f t="shared" si="33"/>
        <v>1139</v>
      </c>
      <c r="AZ63" s="434"/>
      <c r="BA63" s="434">
        <f t="shared" si="34"/>
        <v>93</v>
      </c>
      <c r="BB63" s="434"/>
      <c r="BC63" s="434"/>
      <c r="BD63" s="434"/>
      <c r="BE63" s="434">
        <f>'D07'!M126</f>
        <v>17</v>
      </c>
      <c r="BF63" s="434" t="str">
        <f>'D07'!N126</f>
        <v>-</v>
      </c>
      <c r="BG63" s="434">
        <f>'D07'!O126</f>
        <v>1161</v>
      </c>
      <c r="BH63" s="434" t="str">
        <f>'D07'!P126</f>
        <v>-</v>
      </c>
      <c r="BI63" s="434">
        <f>'D07'!Q126</f>
        <v>3</v>
      </c>
      <c r="BJ63" s="434">
        <f>'D07'!R126</f>
        <v>53</v>
      </c>
      <c r="BK63" s="434" t="str">
        <f>'D07'!S126</f>
        <v>-</v>
      </c>
      <c r="BL63" s="434" t="str">
        <f>'D07'!T126</f>
        <v>-</v>
      </c>
      <c r="BM63" s="434" t="str">
        <f>'D07'!U126</f>
        <v>-</v>
      </c>
      <c r="BN63" s="434" t="str">
        <f>'D07'!V126</f>
        <v>-</v>
      </c>
      <c r="BO63" s="434" t="str">
        <f>'D07'!W126</f>
        <v>-</v>
      </c>
      <c r="BP63" s="434" t="str">
        <f>'D07'!X126</f>
        <v>-</v>
      </c>
      <c r="BQ63" s="434" t="str">
        <f>'D07'!Y126</f>
        <v>-</v>
      </c>
      <c r="BR63" s="434"/>
      <c r="BS63" s="434">
        <f>'D07'!Z126</f>
        <v>0</v>
      </c>
      <c r="BT63" s="434">
        <f>'D07'!AA126</f>
        <v>127</v>
      </c>
      <c r="BU63" s="434">
        <f t="shared" si="0"/>
        <v>2593</v>
      </c>
    </row>
    <row r="64" spans="1:73">
      <c r="A64" s="294">
        <v>62</v>
      </c>
      <c r="B64" s="294">
        <v>7</v>
      </c>
      <c r="C64" s="294">
        <v>448</v>
      </c>
      <c r="D64" s="294" t="s">
        <v>660</v>
      </c>
      <c r="E64" s="434">
        <f>'D07'!I151</f>
        <v>31</v>
      </c>
      <c r="F64" s="434">
        <f>'D07'!J151</f>
        <v>2967</v>
      </c>
      <c r="G64" s="434">
        <f>'D07'!K151</f>
        <v>2198</v>
      </c>
      <c r="H64" s="434">
        <f>'D07'!L151</f>
        <v>445</v>
      </c>
      <c r="I64" s="434">
        <f>'D07'!M151</f>
        <v>86</v>
      </c>
      <c r="J64" s="434">
        <f>'D07'!N151</f>
        <v>0</v>
      </c>
      <c r="K64" s="434">
        <f>'D07'!O151</f>
        <v>300</v>
      </c>
      <c r="L64" s="434">
        <f>'D07'!P151</f>
        <v>0</v>
      </c>
      <c r="M64" s="434">
        <f>'D07'!Q151</f>
        <v>0</v>
      </c>
      <c r="N64" s="434">
        <f>'D07'!R151</f>
        <v>1167</v>
      </c>
      <c r="O64" s="434">
        <f>'D07'!S151</f>
        <v>0</v>
      </c>
      <c r="P64" s="434">
        <f>'D07'!T151</f>
        <v>0</v>
      </c>
      <c r="Q64" s="434">
        <f>'D07'!U151</f>
        <v>20</v>
      </c>
      <c r="R64" s="434">
        <f>'D07'!V151</f>
        <v>112</v>
      </c>
      <c r="S64" s="434">
        <f>'D07'!W151</f>
        <v>0</v>
      </c>
      <c r="T64" s="434">
        <f>'D07'!X151</f>
        <v>0</v>
      </c>
      <c r="U64" s="434">
        <f>'D07'!Y151</f>
        <v>0</v>
      </c>
      <c r="V64" s="434">
        <f>'D07'!Z151</f>
        <v>0</v>
      </c>
      <c r="W64" s="434">
        <f>'D07'!AA151</f>
        <v>0</v>
      </c>
      <c r="X64" s="434">
        <f>'D07'!AB151</f>
        <v>0</v>
      </c>
      <c r="Y64" s="434">
        <f>'D07'!AC151</f>
        <v>5</v>
      </c>
      <c r="Z64" s="434">
        <f>'D07'!AD151</f>
        <v>248</v>
      </c>
      <c r="AA64" s="434">
        <f>'D07'!AE151</f>
        <v>7579</v>
      </c>
      <c r="AB64" s="435"/>
      <c r="AC64" s="434">
        <f>'D07'!I154</f>
        <v>41</v>
      </c>
      <c r="AD64" s="434">
        <f>'D07'!J154</f>
        <v>3023</v>
      </c>
      <c r="AE64" s="434">
        <f>'D07'!K154</f>
        <v>2208</v>
      </c>
      <c r="AF64" s="434">
        <f>'D07'!L154</f>
        <v>501</v>
      </c>
      <c r="AG64" s="434">
        <f>'D07'!M154</f>
        <v>86</v>
      </c>
      <c r="AH64" s="434">
        <f>'D07'!N154</f>
        <v>0</v>
      </c>
      <c r="AI64" s="434">
        <f>'D07'!O154</f>
        <v>300</v>
      </c>
      <c r="AJ64" s="434">
        <f>'D07'!P154</f>
        <v>0</v>
      </c>
      <c r="AK64" s="434">
        <f>'D07'!Q154</f>
        <v>0</v>
      </c>
      <c r="AL64" s="434">
        <f>'D07'!R154</f>
        <v>1167</v>
      </c>
      <c r="AM64" s="434">
        <f>'D07'!S154</f>
        <v>0</v>
      </c>
      <c r="AN64" s="434">
        <f>'D07'!T154</f>
        <v>0</v>
      </c>
      <c r="AO64" s="434">
        <f>'D07'!U154</f>
        <v>0</v>
      </c>
      <c r="AP64" s="434">
        <f>'D07'!V154</f>
        <v>0</v>
      </c>
      <c r="AQ64" s="434">
        <f>'D07'!W154</f>
        <v>0</v>
      </c>
      <c r="AR64" s="434">
        <f>'D07'!X154</f>
        <v>0</v>
      </c>
      <c r="AS64" s="434">
        <f>'D07'!Y154</f>
        <v>0</v>
      </c>
      <c r="AT64" s="434">
        <f>'D07'!Z154</f>
        <v>5</v>
      </c>
      <c r="AU64" s="434">
        <f>'D07'!AA154</f>
        <v>248</v>
      </c>
      <c r="AV64" s="434">
        <f>'D07'!AB154</f>
        <v>7579</v>
      </c>
      <c r="AW64" s="435"/>
      <c r="AX64" s="434"/>
      <c r="AY64" s="434">
        <f t="shared" si="33"/>
        <v>2249</v>
      </c>
      <c r="AZ64" s="434"/>
      <c r="BA64" s="434">
        <f t="shared" si="34"/>
        <v>3524</v>
      </c>
      <c r="BB64" s="434"/>
      <c r="BC64" s="434"/>
      <c r="BD64" s="434"/>
      <c r="BE64" s="434">
        <f>'D07'!M157</f>
        <v>86</v>
      </c>
      <c r="BF64" s="434" t="str">
        <f>'D07'!N157</f>
        <v>-</v>
      </c>
      <c r="BG64" s="434">
        <f>'D07'!O157</f>
        <v>300</v>
      </c>
      <c r="BH64" s="434" t="str">
        <f>'D07'!P157</f>
        <v>-</v>
      </c>
      <c r="BI64" s="434" t="str">
        <f>'D07'!Q157</f>
        <v>-</v>
      </c>
      <c r="BJ64" s="434">
        <f>'D07'!R157</f>
        <v>1167</v>
      </c>
      <c r="BK64" s="434" t="str">
        <f>'D07'!S157</f>
        <v>-</v>
      </c>
      <c r="BL64" s="434" t="str">
        <f>'D07'!T157</f>
        <v>-</v>
      </c>
      <c r="BM64" s="434" t="str">
        <f>'D07'!U157</f>
        <v>-</v>
      </c>
      <c r="BN64" s="434" t="str">
        <f>'D07'!V157</f>
        <v>-</v>
      </c>
      <c r="BO64" s="434" t="str">
        <f>'D07'!W157</f>
        <v>-</v>
      </c>
      <c r="BP64" s="434" t="str">
        <f>'D07'!X157</f>
        <v>-</v>
      </c>
      <c r="BQ64" s="434" t="str">
        <f>'D07'!Y157</f>
        <v>-</v>
      </c>
      <c r="BR64" s="434"/>
      <c r="BS64" s="434">
        <f>'D07'!Z157</f>
        <v>5</v>
      </c>
      <c r="BT64" s="434">
        <f>'D07'!AA157</f>
        <v>248</v>
      </c>
      <c r="BU64" s="434">
        <f t="shared" si="0"/>
        <v>7579</v>
      </c>
    </row>
    <row r="65" spans="1:74">
      <c r="A65" s="294">
        <v>63</v>
      </c>
      <c r="B65" s="294">
        <v>7</v>
      </c>
      <c r="C65" s="294">
        <v>470</v>
      </c>
      <c r="D65" s="294" t="s">
        <v>599</v>
      </c>
      <c r="E65" s="434">
        <f>'D07'!I204</f>
        <v>242</v>
      </c>
      <c r="F65" s="434">
        <f>'D07'!J204</f>
        <v>5204</v>
      </c>
      <c r="G65" s="434">
        <f>'D07'!K204</f>
        <v>499</v>
      </c>
      <c r="H65" s="434">
        <f>'D07'!L204</f>
        <v>185</v>
      </c>
      <c r="I65" s="434">
        <f>'D07'!M204</f>
        <v>275</v>
      </c>
      <c r="J65" s="434">
        <f>'D07'!N204</f>
        <v>94</v>
      </c>
      <c r="K65" s="434">
        <f>'D07'!O204</f>
        <v>0</v>
      </c>
      <c r="L65" s="434">
        <f>'D07'!P204</f>
        <v>0</v>
      </c>
      <c r="M65" s="434">
        <f>'D07'!Q204</f>
        <v>355</v>
      </c>
      <c r="N65" s="434">
        <f>'D07'!R204</f>
        <v>6376</v>
      </c>
      <c r="O65" s="434">
        <f>'D07'!S204</f>
        <v>0</v>
      </c>
      <c r="P65" s="434">
        <f>'D07'!T204</f>
        <v>0</v>
      </c>
      <c r="Q65" s="434">
        <f>'D07'!U204</f>
        <v>0</v>
      </c>
      <c r="R65" s="434">
        <f>'D07'!V204</f>
        <v>61</v>
      </c>
      <c r="S65" s="434">
        <f>'D07'!W204</f>
        <v>0</v>
      </c>
      <c r="T65" s="434">
        <f>'D07'!X204</f>
        <v>0</v>
      </c>
      <c r="U65" s="434">
        <f>'D07'!Y204</f>
        <v>0</v>
      </c>
      <c r="V65" s="434">
        <f>'D07'!Z204</f>
        <v>0</v>
      </c>
      <c r="W65" s="434">
        <f>'D07'!AA204</f>
        <v>0</v>
      </c>
      <c r="X65" s="434">
        <f>'D07'!AB204</f>
        <v>0</v>
      </c>
      <c r="Y65" s="434">
        <f>'D07'!AC204</f>
        <v>0</v>
      </c>
      <c r="Z65" s="434">
        <f>'D07'!AD204</f>
        <v>534</v>
      </c>
      <c r="AA65" s="434">
        <f>'D07'!AE204</f>
        <v>13825</v>
      </c>
      <c r="AB65" s="434"/>
      <c r="AC65" s="434">
        <f>'D07'!I207</f>
        <v>242</v>
      </c>
      <c r="AD65" s="434">
        <f>'D07'!J207</f>
        <v>5235</v>
      </c>
      <c r="AE65" s="434">
        <f>'D07'!K207</f>
        <v>499</v>
      </c>
      <c r="AF65" s="434">
        <f>'D07'!L207</f>
        <v>215</v>
      </c>
      <c r="AG65" s="434">
        <f>'D07'!M207</f>
        <v>275</v>
      </c>
      <c r="AH65" s="434">
        <f>'D07'!N207</f>
        <v>94</v>
      </c>
      <c r="AI65" s="434">
        <f>'D07'!O207</f>
        <v>0</v>
      </c>
      <c r="AJ65" s="434">
        <f>'D07'!P207</f>
        <v>0</v>
      </c>
      <c r="AK65" s="434">
        <f>'D07'!Q207</f>
        <v>355</v>
      </c>
      <c r="AL65" s="434">
        <f>'D07'!R207</f>
        <v>6376</v>
      </c>
      <c r="AM65" s="434">
        <f>'D07'!S207</f>
        <v>0</v>
      </c>
      <c r="AN65" s="434">
        <f>'D07'!T207</f>
        <v>0</v>
      </c>
      <c r="AO65" s="434">
        <f>'D07'!U207</f>
        <v>0</v>
      </c>
      <c r="AP65" s="434">
        <f>'D07'!V207</f>
        <v>0</v>
      </c>
      <c r="AQ65" s="434">
        <f>'D07'!W207</f>
        <v>0</v>
      </c>
      <c r="AR65" s="434">
        <f>'D07'!X207</f>
        <v>0</v>
      </c>
      <c r="AS65" s="434">
        <f>'D07'!Y207</f>
        <v>0</v>
      </c>
      <c r="AT65" s="434">
        <f>'D07'!Z207</f>
        <v>0</v>
      </c>
      <c r="AU65" s="434">
        <f>'D07'!AA207</f>
        <v>534</v>
      </c>
      <c r="AV65" s="434">
        <f>'D07'!AB207</f>
        <v>13825</v>
      </c>
      <c r="AW65" s="435"/>
      <c r="AX65" s="434">
        <f>AC65</f>
        <v>242</v>
      </c>
      <c r="AY65" s="434"/>
      <c r="AZ65" s="434"/>
      <c r="BA65" s="434">
        <f t="shared" si="34"/>
        <v>5450</v>
      </c>
      <c r="BB65" s="434">
        <f>AE65</f>
        <v>499</v>
      </c>
      <c r="BC65" s="434"/>
      <c r="BD65" s="434"/>
      <c r="BE65" s="434">
        <f>'D07'!M210</f>
        <v>275</v>
      </c>
      <c r="BF65" s="434">
        <f>'D07'!N210</f>
        <v>94</v>
      </c>
      <c r="BG65" s="434" t="str">
        <f>'D07'!O210</f>
        <v>-</v>
      </c>
      <c r="BH65" s="434" t="str">
        <f>'D07'!P210</f>
        <v>-</v>
      </c>
      <c r="BI65" s="434">
        <f>'D07'!Q210</f>
        <v>355</v>
      </c>
      <c r="BJ65" s="434">
        <f>'D07'!R210</f>
        <v>6376</v>
      </c>
      <c r="BK65" s="434" t="str">
        <f>'D07'!S210</f>
        <v>-</v>
      </c>
      <c r="BL65" s="434" t="str">
        <f>'D07'!T210</f>
        <v>-</v>
      </c>
      <c r="BM65" s="434" t="str">
        <f>'D07'!U210</f>
        <v>-</v>
      </c>
      <c r="BN65" s="434" t="str">
        <f>'D07'!V210</f>
        <v>-</v>
      </c>
      <c r="BO65" s="434" t="str">
        <f>'D07'!W210</f>
        <v>-</v>
      </c>
      <c r="BP65" s="434" t="str">
        <f>'D07'!X210</f>
        <v>-</v>
      </c>
      <c r="BQ65" s="434" t="str">
        <f>'D07'!Y210</f>
        <v>-</v>
      </c>
      <c r="BR65" s="434"/>
      <c r="BS65" s="434">
        <f>'D07'!Z210</f>
        <v>0</v>
      </c>
      <c r="BT65" s="434">
        <f>'D07'!AA210</f>
        <v>534</v>
      </c>
      <c r="BU65" s="434">
        <f t="shared" si="0"/>
        <v>13825</v>
      </c>
    </row>
    <row r="66" spans="1:74">
      <c r="A66" s="294">
        <v>64</v>
      </c>
      <c r="B66" s="294">
        <v>8</v>
      </c>
      <c r="C66" s="294">
        <v>16</v>
      </c>
      <c r="D66" s="294" t="s">
        <v>265</v>
      </c>
      <c r="E66" s="434">
        <f>'D08'!I16</f>
        <v>31</v>
      </c>
      <c r="F66" s="434">
        <f>'D08'!J16</f>
        <v>578</v>
      </c>
      <c r="G66" s="434">
        <f>'D08'!K16</f>
        <v>980</v>
      </c>
      <c r="H66" s="434">
        <f>'D08'!L16</f>
        <v>513</v>
      </c>
      <c r="I66" s="434">
        <f>'D08'!M16</f>
        <v>405</v>
      </c>
      <c r="J66" s="434">
        <f>'D08'!N16</f>
        <v>32</v>
      </c>
      <c r="K66" s="434">
        <f>'D08'!O16</f>
        <v>108</v>
      </c>
      <c r="L66" s="434">
        <f>'D08'!P16</f>
        <v>693</v>
      </c>
      <c r="M66" s="434">
        <f>'D08'!Q16</f>
        <v>112</v>
      </c>
      <c r="N66" s="434">
        <f>'D08'!R16</f>
        <v>381</v>
      </c>
      <c r="O66" s="434">
        <f>'D08'!S16</f>
        <v>0</v>
      </c>
      <c r="P66" s="434">
        <f>'D08'!T16</f>
        <v>0</v>
      </c>
      <c r="Q66" s="434">
        <f>'D08'!U16</f>
        <v>15</v>
      </c>
      <c r="R66" s="434">
        <f>'D08'!V16</f>
        <v>0</v>
      </c>
      <c r="S66" s="434">
        <f>'D08'!W16</f>
        <v>0</v>
      </c>
      <c r="T66" s="434">
        <f>'D08'!X16</f>
        <v>0</v>
      </c>
      <c r="U66" s="434">
        <f>'D08'!Y16</f>
        <v>0</v>
      </c>
      <c r="V66" s="434">
        <f>'D08'!Z16</f>
        <v>0</v>
      </c>
      <c r="W66" s="434">
        <f>'D08'!AA16</f>
        <v>0</v>
      </c>
      <c r="X66" s="434">
        <f>'D08'!AB16</f>
        <v>0</v>
      </c>
      <c r="Y66" s="434">
        <f>'D08'!AC16</f>
        <v>0</v>
      </c>
      <c r="Z66" s="434">
        <f>'D08'!AD16</f>
        <v>294</v>
      </c>
      <c r="AA66" s="434">
        <f>'D08'!AE16</f>
        <v>4142</v>
      </c>
      <c r="AB66" s="434"/>
      <c r="AC66" s="434">
        <f>'D08'!I19</f>
        <v>38</v>
      </c>
      <c r="AD66" s="434">
        <f>'D08'!J19</f>
        <v>578</v>
      </c>
      <c r="AE66" s="434">
        <f>'D08'!K19</f>
        <v>988</v>
      </c>
      <c r="AF66" s="434">
        <f>'D08'!L19</f>
        <v>513</v>
      </c>
      <c r="AG66" s="434">
        <f>'D08'!M19</f>
        <v>405</v>
      </c>
      <c r="AH66" s="434">
        <f>'D08'!N19</f>
        <v>32</v>
      </c>
      <c r="AI66" s="434">
        <f>'D08'!O19</f>
        <v>108</v>
      </c>
      <c r="AJ66" s="434">
        <f>'D08'!P19</f>
        <v>693</v>
      </c>
      <c r="AK66" s="434">
        <f>'D08'!Q19</f>
        <v>112</v>
      </c>
      <c r="AL66" s="434">
        <f>'D08'!R19</f>
        <v>381</v>
      </c>
      <c r="AM66" s="434">
        <f>'D08'!S19</f>
        <v>0</v>
      </c>
      <c r="AN66" s="434">
        <f>'D08'!T19</f>
        <v>0</v>
      </c>
      <c r="AO66" s="434">
        <f>'D08'!U19</f>
        <v>0</v>
      </c>
      <c r="AP66" s="434">
        <f>'D08'!V19</f>
        <v>0</v>
      </c>
      <c r="AQ66" s="434">
        <f>'D08'!W19</f>
        <v>0</v>
      </c>
      <c r="AR66" s="434">
        <f>'D08'!X19</f>
        <v>0</v>
      </c>
      <c r="AS66" s="434">
        <f>'D08'!Y19</f>
        <v>0</v>
      </c>
      <c r="AT66" s="434">
        <f>'D08'!Z19</f>
        <v>0</v>
      </c>
      <c r="AU66" s="434">
        <f>'D08'!AA19</f>
        <v>294</v>
      </c>
      <c r="AV66" s="434">
        <f>'D08'!AB19</f>
        <v>4142</v>
      </c>
      <c r="AW66" s="435"/>
      <c r="AX66" s="434"/>
      <c r="AY66" s="434">
        <f t="shared" ref="AY66:AY67" si="35">AC66+AE66</f>
        <v>1026</v>
      </c>
      <c r="AZ66" s="434">
        <f>AD66</f>
        <v>578</v>
      </c>
      <c r="BA66" s="434"/>
      <c r="BB66" s="434"/>
      <c r="BC66" s="434">
        <f>AF66</f>
        <v>513</v>
      </c>
      <c r="BD66" s="434"/>
      <c r="BE66" s="434">
        <f>'D08'!M22</f>
        <v>405</v>
      </c>
      <c r="BF66" s="434">
        <f>'D08'!N22</f>
        <v>32</v>
      </c>
      <c r="BG66" s="434">
        <f>'D08'!O22</f>
        <v>108</v>
      </c>
      <c r="BH66" s="434">
        <f>'D08'!P22</f>
        <v>693</v>
      </c>
      <c r="BI66" s="434">
        <f>'D08'!Q22</f>
        <v>112</v>
      </c>
      <c r="BJ66" s="434">
        <f>'D08'!R22</f>
        <v>381</v>
      </c>
      <c r="BK66" s="434" t="str">
        <f>'D08'!S22</f>
        <v>-</v>
      </c>
      <c r="BL66" s="434" t="str">
        <f>'D08'!T22</f>
        <v>-</v>
      </c>
      <c r="BM66" s="434" t="str">
        <f>'D08'!U22</f>
        <v>-</v>
      </c>
      <c r="BN66" s="434" t="str">
        <f>'D08'!V22</f>
        <v>-</v>
      </c>
      <c r="BO66" s="434" t="str">
        <f>'D08'!W22</f>
        <v>-</v>
      </c>
      <c r="BP66" s="434" t="str">
        <f>'D08'!X22</f>
        <v>-</v>
      </c>
      <c r="BQ66" s="434" t="str">
        <f>'D08'!Y22</f>
        <v>-</v>
      </c>
      <c r="BR66" s="434"/>
      <c r="BS66" s="434">
        <f>'D08'!Z22</f>
        <v>0</v>
      </c>
      <c r="BT66" s="434">
        <f>'D08'!AA22</f>
        <v>294</v>
      </c>
      <c r="BU66" s="434">
        <f t="shared" si="0"/>
        <v>4142</v>
      </c>
    </row>
    <row r="67" spans="1:74">
      <c r="A67" s="294">
        <v>65</v>
      </c>
      <c r="B67" s="294">
        <v>8</v>
      </c>
      <c r="C67" s="294">
        <v>78</v>
      </c>
      <c r="D67" s="294" t="s">
        <v>271</v>
      </c>
      <c r="E67" s="434">
        <f>'D08'!I29</f>
        <v>3</v>
      </c>
      <c r="F67" s="434">
        <f>'D08'!J29</f>
        <v>419</v>
      </c>
      <c r="G67" s="434">
        <f>'D08'!K29</f>
        <v>229</v>
      </c>
      <c r="H67" s="434">
        <f>'D08'!L29</f>
        <v>10</v>
      </c>
      <c r="I67" s="434">
        <f>'D08'!M29</f>
        <v>5</v>
      </c>
      <c r="J67" s="434">
        <f>'D08'!N29</f>
        <v>0</v>
      </c>
      <c r="K67" s="434">
        <f>'D08'!O29</f>
        <v>0</v>
      </c>
      <c r="L67" s="434">
        <f>'D08'!P29</f>
        <v>0</v>
      </c>
      <c r="M67" s="434">
        <f>'D08'!Q29</f>
        <v>0</v>
      </c>
      <c r="N67" s="434">
        <f>'D08'!R29</f>
        <v>200</v>
      </c>
      <c r="O67" s="434">
        <f>'D08'!S29</f>
        <v>0</v>
      </c>
      <c r="P67" s="434">
        <f>'D08'!T29</f>
        <v>0</v>
      </c>
      <c r="Q67" s="434">
        <f>'D08'!U29</f>
        <v>0</v>
      </c>
      <c r="R67" s="434">
        <f>'D08'!V29</f>
        <v>3</v>
      </c>
      <c r="S67" s="434">
        <f>'D08'!W29</f>
        <v>0</v>
      </c>
      <c r="T67" s="434">
        <f>'D08'!X29</f>
        <v>0</v>
      </c>
      <c r="U67" s="434">
        <f>'D08'!Y29</f>
        <v>0</v>
      </c>
      <c r="V67" s="434">
        <f>'D08'!Z29</f>
        <v>0</v>
      </c>
      <c r="W67" s="434">
        <f>'D08'!AA29</f>
        <v>0</v>
      </c>
      <c r="X67" s="434">
        <f>'D08'!AB29</f>
        <v>0</v>
      </c>
      <c r="Y67" s="434">
        <f>'D08'!AC29</f>
        <v>0</v>
      </c>
      <c r="Z67" s="434">
        <f>'D08'!AD29</f>
        <v>41</v>
      </c>
      <c r="AA67" s="434">
        <f>'D08'!AE29</f>
        <v>910</v>
      </c>
      <c r="AB67" s="435"/>
      <c r="AC67" s="434">
        <f>'D08'!I32</f>
        <v>3</v>
      </c>
      <c r="AD67" s="434">
        <f>'D08'!J32</f>
        <v>421</v>
      </c>
      <c r="AE67" s="434">
        <f>'D08'!K32</f>
        <v>229</v>
      </c>
      <c r="AF67" s="434">
        <f>'D08'!L32</f>
        <v>11</v>
      </c>
      <c r="AG67" s="434">
        <f>'D08'!M32</f>
        <v>5</v>
      </c>
      <c r="AH67" s="434">
        <f>'D08'!N32</f>
        <v>0</v>
      </c>
      <c r="AI67" s="434">
        <f>'D08'!O32</f>
        <v>0</v>
      </c>
      <c r="AJ67" s="434">
        <f>'D08'!P32</f>
        <v>0</v>
      </c>
      <c r="AK67" s="434">
        <f>'D08'!Q32</f>
        <v>0</v>
      </c>
      <c r="AL67" s="434">
        <f>'D08'!R32</f>
        <v>200</v>
      </c>
      <c r="AM67" s="434">
        <f>'D08'!S32</f>
        <v>0</v>
      </c>
      <c r="AN67" s="434">
        <f>'D08'!T32</f>
        <v>0</v>
      </c>
      <c r="AO67" s="434">
        <f>'D08'!U32</f>
        <v>0</v>
      </c>
      <c r="AP67" s="434">
        <f>'D08'!V32</f>
        <v>0</v>
      </c>
      <c r="AQ67" s="434">
        <f>'D08'!W32</f>
        <v>0</v>
      </c>
      <c r="AR67" s="434">
        <f>'D08'!X32</f>
        <v>0</v>
      </c>
      <c r="AS67" s="434">
        <f>'D08'!Y32</f>
        <v>0</v>
      </c>
      <c r="AT67" s="434">
        <f>'D08'!Z32</f>
        <v>0</v>
      </c>
      <c r="AU67" s="434">
        <f>'D08'!AA32</f>
        <v>41</v>
      </c>
      <c r="AV67" s="434">
        <f>'D08'!AB32</f>
        <v>910</v>
      </c>
      <c r="AW67" s="435"/>
      <c r="AX67" s="434"/>
      <c r="AY67" s="434">
        <f t="shared" si="35"/>
        <v>232</v>
      </c>
      <c r="AZ67" s="434"/>
      <c r="BA67" s="434">
        <f t="shared" ref="BA67:BA68" si="36">AD67+AF67</f>
        <v>432</v>
      </c>
      <c r="BB67" s="434"/>
      <c r="BC67" s="434"/>
      <c r="BD67" s="434"/>
      <c r="BE67" s="434">
        <f>'D08'!M35</f>
        <v>5</v>
      </c>
      <c r="BF67" s="434" t="str">
        <f>'D08'!N35</f>
        <v>-</v>
      </c>
      <c r="BG67" s="434" t="str">
        <f>'D08'!O35</f>
        <v>-</v>
      </c>
      <c r="BH67" s="434" t="str">
        <f>'D08'!P35</f>
        <v>-</v>
      </c>
      <c r="BI67" s="434" t="str">
        <f>'D08'!Q35</f>
        <v>-</v>
      </c>
      <c r="BJ67" s="434">
        <f>'D08'!R35</f>
        <v>200</v>
      </c>
      <c r="BK67" s="434" t="str">
        <f>'D08'!S35</f>
        <v>-</v>
      </c>
      <c r="BL67" s="434" t="str">
        <f>'D08'!T35</f>
        <v>-</v>
      </c>
      <c r="BM67" s="434" t="str">
        <f>'D08'!U35</f>
        <v>-</v>
      </c>
      <c r="BN67" s="434" t="str">
        <f>'D08'!V35</f>
        <v>-</v>
      </c>
      <c r="BO67" s="434" t="str">
        <f>'D08'!W35</f>
        <v>-</v>
      </c>
      <c r="BP67" s="434" t="str">
        <f>'D08'!X35</f>
        <v>-</v>
      </c>
      <c r="BQ67" s="434" t="str">
        <f>'D08'!Y35</f>
        <v>-</v>
      </c>
      <c r="BR67" s="434"/>
      <c r="BS67" s="434">
        <f>'D08'!Z35</f>
        <v>0</v>
      </c>
      <c r="BT67" s="434">
        <f>'D08'!AA35</f>
        <v>41</v>
      </c>
      <c r="BU67" s="434">
        <f t="shared" si="0"/>
        <v>910</v>
      </c>
    </row>
    <row r="68" spans="1:74" s="348" customFormat="1" ht="33">
      <c r="A68" s="350">
        <v>66</v>
      </c>
      <c r="B68" s="350">
        <v>8</v>
      </c>
      <c r="C68" s="350">
        <v>549</v>
      </c>
      <c r="D68" s="683" t="s">
        <v>817</v>
      </c>
      <c r="E68" s="684">
        <f>'D08'!I58</f>
        <v>511</v>
      </c>
      <c r="F68" s="684">
        <f>'D08'!J58</f>
        <v>1286</v>
      </c>
      <c r="G68" s="684">
        <f>'D08'!K58</f>
        <v>1106</v>
      </c>
      <c r="H68" s="684">
        <f>'D08'!L58</f>
        <v>40</v>
      </c>
      <c r="I68" s="684">
        <f>'D08'!M58</f>
        <v>1135</v>
      </c>
      <c r="J68" s="684">
        <f>'D08'!N58</f>
        <v>0</v>
      </c>
      <c r="K68" s="684">
        <f>'D08'!O58</f>
        <v>0</v>
      </c>
      <c r="L68" s="684">
        <f>'D08'!P58</f>
        <v>0</v>
      </c>
      <c r="M68" s="684">
        <f>'D08'!Q58</f>
        <v>0</v>
      </c>
      <c r="N68" s="684">
        <f>'D08'!R58</f>
        <v>343</v>
      </c>
      <c r="O68" s="684">
        <f>'D08'!S58</f>
        <v>0</v>
      </c>
      <c r="P68" s="684">
        <f>'D08'!T58</f>
        <v>0</v>
      </c>
      <c r="Q68" s="684">
        <f>'D08'!U58</f>
        <v>0</v>
      </c>
      <c r="R68" s="684">
        <f>'D08'!V58</f>
        <v>15</v>
      </c>
      <c r="S68" s="684">
        <f>'D08'!W58</f>
        <v>0</v>
      </c>
      <c r="T68" s="684">
        <f>'D08'!X58</f>
        <v>0</v>
      </c>
      <c r="U68" s="684">
        <f>'D08'!Y58</f>
        <v>0</v>
      </c>
      <c r="V68" s="684">
        <f>'D08'!Z58</f>
        <v>0</v>
      </c>
      <c r="W68" s="684">
        <f>'D08'!AA58</f>
        <v>0</v>
      </c>
      <c r="X68" s="684">
        <f>'D08'!AB58</f>
        <v>0</v>
      </c>
      <c r="Y68" s="684">
        <f>'D08'!AC58</f>
        <v>2</v>
      </c>
      <c r="Z68" s="684">
        <f>'D08'!AD58</f>
        <v>218</v>
      </c>
      <c r="AA68" s="684">
        <f>'D08'!AE58</f>
        <v>4656</v>
      </c>
      <c r="AB68" s="682"/>
      <c r="AC68" s="684">
        <f>'D08'!I61</f>
        <v>511</v>
      </c>
      <c r="AD68" s="684">
        <f>'D08'!J61</f>
        <v>1294</v>
      </c>
      <c r="AE68" s="684">
        <f>'D08'!K61</f>
        <v>1106</v>
      </c>
      <c r="AF68" s="684">
        <f>'D08'!L61</f>
        <v>47</v>
      </c>
      <c r="AG68" s="684">
        <f>'D08'!M61</f>
        <v>1135</v>
      </c>
      <c r="AH68" s="684" t="str">
        <f>'D08'!N61</f>
        <v>-</v>
      </c>
      <c r="AI68" s="684" t="str">
        <f>'D08'!O61</f>
        <v>-</v>
      </c>
      <c r="AJ68" s="684" t="str">
        <f>'D08'!P61</f>
        <v>-</v>
      </c>
      <c r="AK68" s="684" t="str">
        <f>'D08'!Q61</f>
        <v>-</v>
      </c>
      <c r="AL68" s="684">
        <f>'D08'!R61</f>
        <v>343</v>
      </c>
      <c r="AM68" s="684" t="str">
        <f>'D08'!S61</f>
        <v>-</v>
      </c>
      <c r="AN68" s="684" t="str">
        <f>'D08'!T61</f>
        <v>-</v>
      </c>
      <c r="AO68" s="684" t="str">
        <f>'D08'!U61</f>
        <v>-</v>
      </c>
      <c r="AP68" s="684" t="str">
        <f>'D08'!V61</f>
        <v>-</v>
      </c>
      <c r="AQ68" s="684" t="str">
        <f>'D08'!W61</f>
        <v>-</v>
      </c>
      <c r="AR68" s="684" t="str">
        <f>'D08'!X61</f>
        <v>-</v>
      </c>
      <c r="AS68" s="684" t="str">
        <f>'D08'!Y61</f>
        <v>-</v>
      </c>
      <c r="AT68" s="684">
        <f>'D08'!Z61</f>
        <v>2</v>
      </c>
      <c r="AU68" s="684">
        <f>'D08'!AA61</f>
        <v>218</v>
      </c>
      <c r="AV68" s="684">
        <f>'D08'!AB61</f>
        <v>4656</v>
      </c>
      <c r="AW68" s="682"/>
      <c r="AX68" s="684">
        <f>AC68</f>
        <v>511</v>
      </c>
      <c r="AY68" s="684"/>
      <c r="AZ68" s="684"/>
      <c r="BA68" s="684">
        <f t="shared" si="36"/>
        <v>1341</v>
      </c>
      <c r="BB68" s="684">
        <f>AE68</f>
        <v>1106</v>
      </c>
      <c r="BC68" s="684"/>
      <c r="BD68" s="684"/>
      <c r="BE68" s="684">
        <f>'D08'!M64</f>
        <v>1135</v>
      </c>
      <c r="BF68" s="684" t="str">
        <f>'D08'!N64</f>
        <v>-</v>
      </c>
      <c r="BG68" s="684" t="str">
        <f>'D08'!O64</f>
        <v>-</v>
      </c>
      <c r="BH68" s="684" t="str">
        <f>'D08'!P64</f>
        <v>-</v>
      </c>
      <c r="BI68" s="684" t="str">
        <f>'D08'!Q64</f>
        <v>-</v>
      </c>
      <c r="BJ68" s="684">
        <f>'D08'!R64</f>
        <v>343</v>
      </c>
      <c r="BK68" s="684" t="str">
        <f>'D08'!S64</f>
        <v>-</v>
      </c>
      <c r="BL68" s="684" t="str">
        <f>'D08'!T64</f>
        <v>-</v>
      </c>
      <c r="BM68" s="684" t="str">
        <f>'D08'!U64</f>
        <v>-</v>
      </c>
      <c r="BN68" s="684" t="str">
        <f>'D08'!V64</f>
        <v>-</v>
      </c>
      <c r="BO68" s="684" t="str">
        <f>'D08'!W64</f>
        <v>-</v>
      </c>
      <c r="BP68" s="684" t="str">
        <f>'D08'!X64</f>
        <v>-</v>
      </c>
      <c r="BQ68" s="684" t="str">
        <f>'D08'!Y64</f>
        <v>-</v>
      </c>
      <c r="BR68" s="684"/>
      <c r="BS68" s="684">
        <f>'D08'!Z64</f>
        <v>2</v>
      </c>
      <c r="BT68" s="684">
        <f>'D08'!AA64</f>
        <v>218</v>
      </c>
      <c r="BU68" s="684">
        <f t="shared" ref="BU68:BU131" si="37">SUM(AX68:BT68)</f>
        <v>4656</v>
      </c>
      <c r="BV68" s="41"/>
    </row>
    <row r="69" spans="1:74">
      <c r="A69" s="294">
        <v>67</v>
      </c>
      <c r="B69" s="294">
        <v>8</v>
      </c>
      <c r="C69" s="294">
        <v>553</v>
      </c>
      <c r="D69" s="294" t="s">
        <v>818</v>
      </c>
      <c r="E69" s="434">
        <f>'D08'!I119</f>
        <v>178</v>
      </c>
      <c r="F69" s="434">
        <f>'D08'!J119</f>
        <v>2305</v>
      </c>
      <c r="G69" s="434">
        <f>'D08'!K119</f>
        <v>2004</v>
      </c>
      <c r="H69" s="434">
        <f>'D08'!L119</f>
        <v>189</v>
      </c>
      <c r="I69" s="434">
        <f>'D08'!M119</f>
        <v>1566</v>
      </c>
      <c r="J69" s="434">
        <f>'D08'!N119</f>
        <v>521</v>
      </c>
      <c r="K69" s="434">
        <f>'D08'!O119</f>
        <v>4970</v>
      </c>
      <c r="L69" s="434">
        <f>'D08'!P119</f>
        <v>871</v>
      </c>
      <c r="M69" s="434">
        <f>'D08'!Q119</f>
        <v>676</v>
      </c>
      <c r="N69" s="434">
        <f>'D08'!R119</f>
        <v>2501</v>
      </c>
      <c r="O69" s="434">
        <f>'D08'!S119</f>
        <v>0</v>
      </c>
      <c r="P69" s="434">
        <f>'D08'!T119</f>
        <v>0</v>
      </c>
      <c r="Q69" s="434">
        <f>'D08'!U119</f>
        <v>72</v>
      </c>
      <c r="R69" s="434">
        <f>'D08'!V119</f>
        <v>72</v>
      </c>
      <c r="S69" s="434">
        <f>'D08'!W119</f>
        <v>0</v>
      </c>
      <c r="T69" s="434">
        <f>'D08'!X119</f>
        <v>0</v>
      </c>
      <c r="U69" s="434">
        <f>'D08'!Y119</f>
        <v>0</v>
      </c>
      <c r="V69" s="434">
        <f>'D08'!Z119</f>
        <v>0</v>
      </c>
      <c r="W69" s="434">
        <f>'D08'!AA119</f>
        <v>0</v>
      </c>
      <c r="X69" s="434">
        <f>'D08'!AB119</f>
        <v>0</v>
      </c>
      <c r="Y69" s="434">
        <f>'D08'!AC119</f>
        <v>1</v>
      </c>
      <c r="Z69" s="434">
        <f>'D08'!AD119</f>
        <v>461</v>
      </c>
      <c r="AA69" s="434">
        <f>'D08'!AE119</f>
        <v>16387</v>
      </c>
      <c r="AB69" s="435"/>
      <c r="AC69" s="434">
        <f>'D08'!I122</f>
        <v>214</v>
      </c>
      <c r="AD69" s="434">
        <f>'D08'!J122</f>
        <v>2341</v>
      </c>
      <c r="AE69" s="434">
        <f>'D08'!K122</f>
        <v>2040</v>
      </c>
      <c r="AF69" s="434">
        <f>'D08'!L122</f>
        <v>225</v>
      </c>
      <c r="AG69" s="434">
        <f>'D08'!M122</f>
        <v>1566</v>
      </c>
      <c r="AH69" s="434">
        <f>'D08'!N122</f>
        <v>521</v>
      </c>
      <c r="AI69" s="434">
        <f>'D08'!O122</f>
        <v>4970</v>
      </c>
      <c r="AJ69" s="434">
        <f>'D08'!P122</f>
        <v>871</v>
      </c>
      <c r="AK69" s="434">
        <f>'D08'!Q122</f>
        <v>676</v>
      </c>
      <c r="AL69" s="434">
        <f>'D08'!R122</f>
        <v>2501</v>
      </c>
      <c r="AM69" s="434">
        <f>'D08'!S122</f>
        <v>0</v>
      </c>
      <c r="AN69" s="434">
        <f>'D08'!T122</f>
        <v>0</v>
      </c>
      <c r="AO69" s="434" t="str">
        <f>'D08'!U122</f>
        <v>-</v>
      </c>
      <c r="AP69" s="434" t="str">
        <f>'D08'!V122</f>
        <v>-</v>
      </c>
      <c r="AQ69" s="434" t="str">
        <f>'D08'!W122</f>
        <v>-</v>
      </c>
      <c r="AR69" s="434" t="str">
        <f>'D08'!X122</f>
        <v>-</v>
      </c>
      <c r="AS69" s="434" t="str">
        <f>'D08'!Y122</f>
        <v>-</v>
      </c>
      <c r="AT69" s="434">
        <f>'D08'!Z122</f>
        <v>1</v>
      </c>
      <c r="AU69" s="434">
        <f>'D08'!AA122</f>
        <v>461</v>
      </c>
      <c r="AV69" s="434">
        <f>'D08'!AB122</f>
        <v>16387</v>
      </c>
      <c r="AW69" s="435"/>
      <c r="AX69" s="434"/>
      <c r="AY69" s="434">
        <f t="shared" ref="AY69" si="38">AC69+AE69</f>
        <v>2254</v>
      </c>
      <c r="AZ69" s="434"/>
      <c r="BA69" s="434">
        <f t="shared" ref="BA69" si="39">AD69+AF69</f>
        <v>2566</v>
      </c>
      <c r="BB69" s="434"/>
      <c r="BC69" s="434"/>
      <c r="BD69" s="434"/>
      <c r="BE69" s="434">
        <f>'D08'!M125</f>
        <v>1566</v>
      </c>
      <c r="BF69" s="434">
        <f>'D08'!N125</f>
        <v>521</v>
      </c>
      <c r="BG69" s="434">
        <f>'D08'!O125</f>
        <v>4970</v>
      </c>
      <c r="BH69" s="434">
        <f>'D08'!P125</f>
        <v>871</v>
      </c>
      <c r="BI69" s="434">
        <f>'D08'!Q125</f>
        <v>676</v>
      </c>
      <c r="BJ69" s="434">
        <f>'D08'!R125</f>
        <v>2501</v>
      </c>
      <c r="BK69" s="434" t="str">
        <f>'D08'!S125</f>
        <v>-</v>
      </c>
      <c r="BL69" s="434" t="str">
        <f>'D08'!T125</f>
        <v>-</v>
      </c>
      <c r="BM69" s="434" t="str">
        <f>'D08'!U125</f>
        <v>-</v>
      </c>
      <c r="BN69" s="434" t="str">
        <f>'D08'!V125</f>
        <v>-</v>
      </c>
      <c r="BO69" s="434" t="str">
        <f>'D08'!W125</f>
        <v>-</v>
      </c>
      <c r="BP69" s="434" t="str">
        <f>'D08'!X125</f>
        <v>-</v>
      </c>
      <c r="BQ69" s="434" t="str">
        <f>'D08'!Y125</f>
        <v>-</v>
      </c>
      <c r="BR69" s="434"/>
      <c r="BS69" s="434">
        <f>'D08'!Z125</f>
        <v>1</v>
      </c>
      <c r="BT69" s="434">
        <f>'D08'!AA125</f>
        <v>461</v>
      </c>
      <c r="BU69" s="434">
        <f t="shared" si="37"/>
        <v>16387</v>
      </c>
    </row>
    <row r="70" spans="1:74">
      <c r="A70" s="294">
        <v>68</v>
      </c>
      <c r="B70" s="294">
        <v>9</v>
      </c>
      <c r="C70" s="294">
        <v>183</v>
      </c>
      <c r="D70" s="294" t="s">
        <v>819</v>
      </c>
      <c r="E70" s="434">
        <f>'D09'!I32</f>
        <v>1169</v>
      </c>
      <c r="F70" s="434">
        <f>'D09'!J32</f>
        <v>1246</v>
      </c>
      <c r="G70" s="434">
        <f>'D09'!K32</f>
        <v>355</v>
      </c>
      <c r="H70" s="434">
        <f>'D09'!L32</f>
        <v>136</v>
      </c>
      <c r="I70" s="434">
        <f>'D09'!M32</f>
        <v>568</v>
      </c>
      <c r="J70" s="434">
        <f>'D09'!N32</f>
        <v>522</v>
      </c>
      <c r="K70" s="434">
        <f>'D09'!O32</f>
        <v>2492</v>
      </c>
      <c r="L70" s="434">
        <f>'D09'!P32</f>
        <v>300</v>
      </c>
      <c r="M70" s="434">
        <f>'D09'!Q32</f>
        <v>1978</v>
      </c>
      <c r="N70" s="434">
        <f>'D09'!R32</f>
        <v>1591</v>
      </c>
      <c r="O70" s="434">
        <f>'D09'!S32</f>
        <v>0</v>
      </c>
      <c r="P70" s="434">
        <f>'D09'!T32</f>
        <v>588</v>
      </c>
      <c r="Q70" s="434">
        <f>'D09'!U32</f>
        <v>117</v>
      </c>
      <c r="R70" s="434">
        <f>'D09'!V32</f>
        <v>55</v>
      </c>
      <c r="S70" s="434">
        <f>'D09'!W32</f>
        <v>0</v>
      </c>
      <c r="T70" s="434">
        <f>'D09'!X32</f>
        <v>0</v>
      </c>
      <c r="U70" s="434">
        <f>'D09'!Y32</f>
        <v>0</v>
      </c>
      <c r="V70" s="434">
        <f>'D09'!Z32</f>
        <v>0</v>
      </c>
      <c r="W70" s="434">
        <f>'D09'!AA32</f>
        <v>0</v>
      </c>
      <c r="X70" s="434">
        <f>'D09'!AB32</f>
        <v>0</v>
      </c>
      <c r="Y70" s="434">
        <f>'D09'!AC32</f>
        <v>6</v>
      </c>
      <c r="Z70" s="434">
        <f>'D09'!AD32</f>
        <v>451</v>
      </c>
      <c r="AA70" s="434">
        <f>'D09'!AE32</f>
        <v>11574</v>
      </c>
      <c r="AB70" s="435"/>
      <c r="AC70" s="434">
        <f>'D09'!I35</f>
        <v>1228</v>
      </c>
      <c r="AD70" s="434">
        <f>'D09'!J35</f>
        <v>1274</v>
      </c>
      <c r="AE70" s="434">
        <f>'D09'!K35</f>
        <v>413</v>
      </c>
      <c r="AF70" s="434">
        <f>'D09'!L35</f>
        <v>163</v>
      </c>
      <c r="AG70" s="434">
        <f>'D09'!M35</f>
        <v>568</v>
      </c>
      <c r="AH70" s="434">
        <f>'D09'!N35</f>
        <v>522</v>
      </c>
      <c r="AI70" s="434">
        <f>'D09'!O35</f>
        <v>2492</v>
      </c>
      <c r="AJ70" s="434">
        <f>'D09'!P35</f>
        <v>300</v>
      </c>
      <c r="AK70" s="434">
        <f>'D09'!Q35</f>
        <v>1978</v>
      </c>
      <c r="AL70" s="434">
        <f>'D09'!R35</f>
        <v>1591</v>
      </c>
      <c r="AM70" s="434" t="str">
        <f>'D09'!S35</f>
        <v>-</v>
      </c>
      <c r="AN70" s="434">
        <f>'D09'!T35</f>
        <v>588</v>
      </c>
      <c r="AO70" s="434" t="str">
        <f>'D09'!U35</f>
        <v>-</v>
      </c>
      <c r="AP70" s="434" t="str">
        <f>'D09'!V35</f>
        <v>-</v>
      </c>
      <c r="AQ70" s="434" t="str">
        <f>'D09'!W35</f>
        <v>-</v>
      </c>
      <c r="AR70" s="434" t="str">
        <f>'D09'!X35</f>
        <v>-</v>
      </c>
      <c r="AS70" s="434" t="str">
        <f>'D09'!Y35</f>
        <v>-</v>
      </c>
      <c r="AT70" s="434">
        <f>'D09'!Z35</f>
        <v>6</v>
      </c>
      <c r="AU70" s="434">
        <f>'D09'!AA35</f>
        <v>451</v>
      </c>
      <c r="AV70" s="434">
        <f>'D09'!AB35</f>
        <v>11574</v>
      </c>
      <c r="AW70" s="435"/>
      <c r="AX70" s="434"/>
      <c r="AY70" s="434">
        <f t="shared" ref="AY70:AY71" si="40">AC70+AE70</f>
        <v>1641</v>
      </c>
      <c r="AZ70" s="434"/>
      <c r="BA70" s="434">
        <f t="shared" ref="BA70:BA71" si="41">AD70+AF70</f>
        <v>1437</v>
      </c>
      <c r="BB70" s="434"/>
      <c r="BC70" s="434"/>
      <c r="BD70" s="434"/>
      <c r="BE70" s="434">
        <f>'D09'!M38</f>
        <v>568</v>
      </c>
      <c r="BF70" s="434">
        <f>'D09'!N38</f>
        <v>522</v>
      </c>
      <c r="BG70" s="434">
        <f>'D09'!O38</f>
        <v>2492</v>
      </c>
      <c r="BH70" s="434">
        <f>'D09'!P38</f>
        <v>300</v>
      </c>
      <c r="BI70" s="434">
        <f>'D09'!Q38</f>
        <v>1978</v>
      </c>
      <c r="BJ70" s="434">
        <f>'D09'!R38</f>
        <v>1591</v>
      </c>
      <c r="BK70" s="434" t="str">
        <f>'D09'!S38</f>
        <v>-</v>
      </c>
      <c r="BL70" s="434">
        <f>'D09'!T38</f>
        <v>588</v>
      </c>
      <c r="BM70" s="434" t="str">
        <f>'D09'!U38</f>
        <v>-</v>
      </c>
      <c r="BN70" s="434" t="str">
        <f>'D09'!V38</f>
        <v>-</v>
      </c>
      <c r="BO70" s="434" t="str">
        <f>'D09'!W38</f>
        <v>-</v>
      </c>
      <c r="BP70" s="434" t="str">
        <f>'D09'!X38</f>
        <v>-</v>
      </c>
      <c r="BQ70" s="434" t="str">
        <f>'D09'!Y38</f>
        <v>-</v>
      </c>
      <c r="BR70" s="434"/>
      <c r="BS70" s="434">
        <f>'D09'!Z38</f>
        <v>6</v>
      </c>
      <c r="BT70" s="434">
        <f>'D09'!AA38</f>
        <v>451</v>
      </c>
      <c r="BU70" s="434">
        <f t="shared" si="37"/>
        <v>11574</v>
      </c>
    </row>
    <row r="71" spans="1:74">
      <c r="A71" s="294">
        <v>69</v>
      </c>
      <c r="B71" s="294">
        <v>9</v>
      </c>
      <c r="C71" s="294">
        <v>560</v>
      </c>
      <c r="D71" s="294" t="s">
        <v>327</v>
      </c>
      <c r="E71" s="434">
        <f>'D09'!I57</f>
        <v>134</v>
      </c>
      <c r="F71" s="434">
        <f>'D09'!J57</f>
        <v>905</v>
      </c>
      <c r="G71" s="434">
        <f>'D09'!K57</f>
        <v>954</v>
      </c>
      <c r="H71" s="434">
        <f>'D09'!L57</f>
        <v>45</v>
      </c>
      <c r="I71" s="434">
        <f>'D09'!M57</f>
        <v>131</v>
      </c>
      <c r="J71" s="434">
        <f>'D09'!N57</f>
        <v>1397</v>
      </c>
      <c r="K71" s="434">
        <f>'D09'!O57</f>
        <v>0</v>
      </c>
      <c r="L71" s="434">
        <f>'D09'!P57</f>
        <v>153</v>
      </c>
      <c r="M71" s="434">
        <f>'D09'!Q57</f>
        <v>241</v>
      </c>
      <c r="N71" s="434">
        <f>'D09'!R57</f>
        <v>476</v>
      </c>
      <c r="O71" s="434">
        <f>'D09'!S57</f>
        <v>0</v>
      </c>
      <c r="P71" s="434">
        <f>'D09'!T57</f>
        <v>0</v>
      </c>
      <c r="Q71" s="434">
        <f>'D09'!U57</f>
        <v>40</v>
      </c>
      <c r="R71" s="434">
        <f>'D09'!V57</f>
        <v>20</v>
      </c>
      <c r="S71" s="434">
        <f>'D09'!W57</f>
        <v>0</v>
      </c>
      <c r="T71" s="434">
        <f>'D09'!X57</f>
        <v>158</v>
      </c>
      <c r="U71" s="434">
        <f>'D09'!Y57</f>
        <v>0</v>
      </c>
      <c r="V71" s="434">
        <f>'D09'!Z57</f>
        <v>0</v>
      </c>
      <c r="W71" s="434">
        <f>'D09'!AA57</f>
        <v>0</v>
      </c>
      <c r="X71" s="434">
        <f>'D09'!AB57</f>
        <v>0</v>
      </c>
      <c r="Y71" s="434">
        <f>'D09'!AC57</f>
        <v>5</v>
      </c>
      <c r="Z71" s="434">
        <f>'D09'!AD57</f>
        <v>149</v>
      </c>
      <c r="AA71" s="434">
        <f>'D09'!AE57</f>
        <v>4808</v>
      </c>
      <c r="AB71" s="435"/>
      <c r="AC71" s="434">
        <f>'D09'!I60</f>
        <v>154</v>
      </c>
      <c r="AD71" s="434">
        <f>'D09'!J60</f>
        <v>915</v>
      </c>
      <c r="AE71" s="434">
        <f>'D09'!K60</f>
        <v>974</v>
      </c>
      <c r="AF71" s="434">
        <f>'D09'!L60</f>
        <v>55</v>
      </c>
      <c r="AG71" s="434">
        <f>'D09'!M60</f>
        <v>131</v>
      </c>
      <c r="AH71" s="434">
        <f>'D09'!N60</f>
        <v>1397</v>
      </c>
      <c r="AI71" s="434">
        <f>'D09'!O60</f>
        <v>0</v>
      </c>
      <c r="AJ71" s="434">
        <f>'D09'!P60</f>
        <v>153</v>
      </c>
      <c r="AK71" s="434">
        <f>'D09'!Q60</f>
        <v>241</v>
      </c>
      <c r="AL71" s="434">
        <f>'D09'!R60</f>
        <v>476</v>
      </c>
      <c r="AM71" s="434">
        <f>'D09'!S60</f>
        <v>0</v>
      </c>
      <c r="AN71" s="434">
        <f>'D09'!T60</f>
        <v>0</v>
      </c>
      <c r="AO71" s="434">
        <f>'D09'!U60</f>
        <v>158</v>
      </c>
      <c r="AP71" s="434" t="str">
        <f>'D09'!V60</f>
        <v>-</v>
      </c>
      <c r="AQ71" s="434" t="str">
        <f>'D09'!W60</f>
        <v>-</v>
      </c>
      <c r="AR71" s="434" t="str">
        <f>'D09'!X60</f>
        <v>-</v>
      </c>
      <c r="AS71" s="434" t="str">
        <f>'D09'!Y60</f>
        <v>-</v>
      </c>
      <c r="AT71" s="434">
        <f>'D09'!Z60</f>
        <v>5</v>
      </c>
      <c r="AU71" s="434">
        <f>'D09'!AA60</f>
        <v>149</v>
      </c>
      <c r="AV71" s="434">
        <f>'D09'!AB60</f>
        <v>4808</v>
      </c>
      <c r="AW71" s="435"/>
      <c r="AX71" s="434"/>
      <c r="AY71" s="434">
        <f t="shared" si="40"/>
        <v>1128</v>
      </c>
      <c r="AZ71" s="434"/>
      <c r="BA71" s="434">
        <f t="shared" si="41"/>
        <v>970</v>
      </c>
      <c r="BB71" s="434"/>
      <c r="BC71" s="434"/>
      <c r="BD71" s="434"/>
      <c r="BE71" s="434">
        <f>'D09'!M63</f>
        <v>131</v>
      </c>
      <c r="BF71" s="434">
        <f>'D09'!N63</f>
        <v>1397</v>
      </c>
      <c r="BG71" s="434" t="str">
        <f>'D09'!O63</f>
        <v>-</v>
      </c>
      <c r="BH71" s="434">
        <f>'D09'!P63</f>
        <v>153</v>
      </c>
      <c r="BI71" s="434">
        <f>'D09'!Q63</f>
        <v>241</v>
      </c>
      <c r="BJ71" s="434">
        <f>'D09'!R63</f>
        <v>476</v>
      </c>
      <c r="BK71" s="434" t="str">
        <f>'D09'!S63</f>
        <v>-</v>
      </c>
      <c r="BL71" s="434" t="str">
        <f>'D09'!T63</f>
        <v>-</v>
      </c>
      <c r="BM71" s="434">
        <f>'D09'!U63</f>
        <v>158</v>
      </c>
      <c r="BN71" s="434" t="str">
        <f>'D09'!V63</f>
        <v>-</v>
      </c>
      <c r="BO71" s="434" t="str">
        <f>'D09'!W63</f>
        <v>-</v>
      </c>
      <c r="BP71" s="434" t="str">
        <f>'D09'!X63</f>
        <v>-</v>
      </c>
      <c r="BQ71" s="434" t="str">
        <f>'D09'!Y63</f>
        <v>-</v>
      </c>
      <c r="BR71" s="434"/>
      <c r="BS71" s="434">
        <f>'D09'!Z63</f>
        <v>5</v>
      </c>
      <c r="BT71" s="434">
        <f>'D09'!AA63</f>
        <v>149</v>
      </c>
      <c r="BU71" s="434">
        <f t="shared" si="37"/>
        <v>4808</v>
      </c>
    </row>
    <row r="72" spans="1:74">
      <c r="A72" s="294">
        <v>70</v>
      </c>
      <c r="B72" s="294">
        <v>11</v>
      </c>
      <c r="C72" s="294">
        <v>12</v>
      </c>
      <c r="D72" s="294" t="s">
        <v>711</v>
      </c>
      <c r="E72" s="434">
        <f>'D11'!I21</f>
        <v>1316</v>
      </c>
      <c r="F72" s="434">
        <f>'D11'!J21</f>
        <v>2636</v>
      </c>
      <c r="G72" s="434">
        <f>'D11'!K21</f>
        <v>134</v>
      </c>
      <c r="H72" s="434">
        <f>'D11'!L21</f>
        <v>70</v>
      </c>
      <c r="I72" s="434">
        <f>'D11'!M21</f>
        <v>30</v>
      </c>
      <c r="J72" s="434">
        <f>'D11'!N21</f>
        <v>858</v>
      </c>
      <c r="K72" s="434">
        <f>'D11'!O21</f>
        <v>0</v>
      </c>
      <c r="L72" s="434">
        <f>'D11'!P21</f>
        <v>26</v>
      </c>
      <c r="M72" s="434">
        <f>'D11'!Q21</f>
        <v>108</v>
      </c>
      <c r="N72" s="434">
        <f>'D11'!R21</f>
        <v>475</v>
      </c>
      <c r="O72" s="434">
        <f>'D11'!S21</f>
        <v>0</v>
      </c>
      <c r="P72" s="434">
        <f>'D11'!T21</f>
        <v>380</v>
      </c>
      <c r="Q72" s="434">
        <f>'D11'!U21</f>
        <v>41</v>
      </c>
      <c r="R72" s="434">
        <f>'D11'!V21</f>
        <v>59</v>
      </c>
      <c r="S72" s="434">
        <f>'D11'!W21</f>
        <v>0</v>
      </c>
      <c r="T72" s="434">
        <f>'D11'!X21</f>
        <v>184</v>
      </c>
      <c r="U72" s="434">
        <f>'D11'!Y21</f>
        <v>0</v>
      </c>
      <c r="V72" s="434">
        <f>'D11'!Z21</f>
        <v>0</v>
      </c>
      <c r="W72" s="434">
        <f>'D11'!AA21</f>
        <v>0</v>
      </c>
      <c r="X72" s="434">
        <f>'D11'!AB21</f>
        <v>0</v>
      </c>
      <c r="Y72" s="434">
        <f>'D11'!AC21</f>
        <v>0</v>
      </c>
      <c r="Z72" s="434">
        <f>'D11'!AD21</f>
        <v>180</v>
      </c>
      <c r="AA72" s="434">
        <f>'D11'!AE21</f>
        <v>6497</v>
      </c>
      <c r="AB72" s="435"/>
      <c r="AC72" s="434">
        <f>'D11'!I24</f>
        <v>1337</v>
      </c>
      <c r="AD72" s="434">
        <f>'D11'!J24</f>
        <v>2666</v>
      </c>
      <c r="AE72" s="434">
        <f>'D11'!K24</f>
        <v>154</v>
      </c>
      <c r="AF72" s="434">
        <f>'D11'!L24</f>
        <v>99</v>
      </c>
      <c r="AG72" s="434">
        <f>'D11'!M24</f>
        <v>30</v>
      </c>
      <c r="AH72" s="434">
        <f>'D11'!N24</f>
        <v>858</v>
      </c>
      <c r="AI72" s="434">
        <f>'D11'!O24</f>
        <v>0</v>
      </c>
      <c r="AJ72" s="434">
        <f>'D11'!P24</f>
        <v>26</v>
      </c>
      <c r="AK72" s="434">
        <f>'D11'!Q24</f>
        <v>108</v>
      </c>
      <c r="AL72" s="434">
        <f>'D11'!R24</f>
        <v>475</v>
      </c>
      <c r="AM72" s="434">
        <f>'D11'!S24</f>
        <v>0</v>
      </c>
      <c r="AN72" s="434">
        <f>'D11'!T24</f>
        <v>380</v>
      </c>
      <c r="AO72" s="434">
        <f>'D11'!U24</f>
        <v>184</v>
      </c>
      <c r="AP72" s="434">
        <f>'D11'!V24</f>
        <v>0</v>
      </c>
      <c r="AQ72" s="434">
        <f>'D11'!W24</f>
        <v>0</v>
      </c>
      <c r="AR72" s="434">
        <f>'D11'!X24</f>
        <v>0</v>
      </c>
      <c r="AS72" s="434">
        <f>'D11'!Y24</f>
        <v>0</v>
      </c>
      <c r="AT72" s="434">
        <f>'D11'!Z24</f>
        <v>0</v>
      </c>
      <c r="AU72" s="434">
        <f>'D11'!AA24</f>
        <v>180</v>
      </c>
      <c r="AV72" s="434">
        <f>'D11'!AB24</f>
        <v>6497</v>
      </c>
      <c r="AW72" s="435"/>
      <c r="AX72" s="434"/>
      <c r="AY72" s="434">
        <f t="shared" ref="AY72:AY76" si="42">AC72+AE72</f>
        <v>1491</v>
      </c>
      <c r="AZ72" s="434"/>
      <c r="BA72" s="434">
        <f t="shared" ref="BA72:BA75" si="43">AD72+AF72</f>
        <v>2765</v>
      </c>
      <c r="BB72" s="434"/>
      <c r="BC72" s="434"/>
      <c r="BD72" s="434"/>
      <c r="BE72" s="434">
        <f>'D11'!M27</f>
        <v>30</v>
      </c>
      <c r="BF72" s="434">
        <f>'D11'!N27</f>
        <v>858</v>
      </c>
      <c r="BG72" s="434" t="str">
        <f>'D11'!O27</f>
        <v>-</v>
      </c>
      <c r="BH72" s="434">
        <f>'D11'!P27</f>
        <v>26</v>
      </c>
      <c r="BI72" s="434">
        <f>'D11'!Q27</f>
        <v>108</v>
      </c>
      <c r="BJ72" s="434">
        <f>'D11'!R27</f>
        <v>475</v>
      </c>
      <c r="BK72" s="434" t="str">
        <f>'D11'!S27</f>
        <v>-</v>
      </c>
      <c r="BL72" s="434">
        <f>'D11'!T27</f>
        <v>380</v>
      </c>
      <c r="BM72" s="434">
        <f>'D11'!U27</f>
        <v>184</v>
      </c>
      <c r="BN72" s="434" t="str">
        <f>'D11'!V27</f>
        <v>-</v>
      </c>
      <c r="BO72" s="434" t="str">
        <f>'D11'!W27</f>
        <v>-</v>
      </c>
      <c r="BP72" s="434" t="str">
        <f>'D11'!X27</f>
        <v>-</v>
      </c>
      <c r="BQ72" s="434" t="str">
        <f>'D11'!Y27</f>
        <v>-</v>
      </c>
      <c r="BR72" s="434"/>
      <c r="BS72" s="434">
        <f>'D11'!Z27</f>
        <v>0</v>
      </c>
      <c r="BT72" s="434">
        <f>'D11'!AA27</f>
        <v>180</v>
      </c>
      <c r="BU72" s="434">
        <f t="shared" si="37"/>
        <v>6497</v>
      </c>
    </row>
    <row r="73" spans="1:74">
      <c r="A73" s="294">
        <v>71</v>
      </c>
      <c r="B73" s="294">
        <v>11</v>
      </c>
      <c r="C73" s="294">
        <v>15</v>
      </c>
      <c r="D73" s="294" t="s">
        <v>549</v>
      </c>
      <c r="E73" s="434">
        <f>'D11'!I44</f>
        <v>82</v>
      </c>
      <c r="F73" s="434">
        <f>'D11'!J44</f>
        <v>1362</v>
      </c>
      <c r="G73" s="434">
        <f>'D11'!K44</f>
        <v>400</v>
      </c>
      <c r="H73" s="434">
        <f>'D11'!L44</f>
        <v>74</v>
      </c>
      <c r="I73" s="434">
        <f>'D11'!M44</f>
        <v>667</v>
      </c>
      <c r="J73" s="434">
        <f>'D11'!N44</f>
        <v>2799</v>
      </c>
      <c r="K73" s="434">
        <f>'D11'!O44</f>
        <v>0</v>
      </c>
      <c r="L73" s="434">
        <f>'D11'!P44</f>
        <v>0</v>
      </c>
      <c r="M73" s="434">
        <f>'D11'!Q44</f>
        <v>17</v>
      </c>
      <c r="N73" s="434">
        <f>'D11'!R44</f>
        <v>55</v>
      </c>
      <c r="O73" s="434">
        <f>'D11'!S44</f>
        <v>0</v>
      </c>
      <c r="P73" s="434">
        <f>'D11'!T44</f>
        <v>0</v>
      </c>
      <c r="Q73" s="434">
        <f>'D11'!U44</f>
        <v>44</v>
      </c>
      <c r="R73" s="434">
        <f>'D11'!V44</f>
        <v>38</v>
      </c>
      <c r="S73" s="434">
        <f>'D11'!W44</f>
        <v>0</v>
      </c>
      <c r="T73" s="434">
        <f>'D11'!X44</f>
        <v>0</v>
      </c>
      <c r="U73" s="434">
        <f>'D11'!Y44</f>
        <v>0</v>
      </c>
      <c r="V73" s="434">
        <f>'D11'!Z44</f>
        <v>0</v>
      </c>
      <c r="W73" s="434">
        <f>'D11'!AA44</f>
        <v>0</v>
      </c>
      <c r="X73" s="434">
        <f>'D11'!AB44</f>
        <v>0</v>
      </c>
      <c r="Y73" s="434">
        <f>'D11'!AC44</f>
        <v>0</v>
      </c>
      <c r="Z73" s="434">
        <f>'D11'!AD44</f>
        <v>136</v>
      </c>
      <c r="AA73" s="434">
        <f>'D11'!AE44</f>
        <v>5674</v>
      </c>
      <c r="AB73" s="435"/>
      <c r="AC73" s="434">
        <f>'D11'!I47</f>
        <v>104</v>
      </c>
      <c r="AD73" s="434">
        <f>'D11'!J47</f>
        <v>1381</v>
      </c>
      <c r="AE73" s="434">
        <f>'D11'!K47</f>
        <v>422</v>
      </c>
      <c r="AF73" s="434">
        <f>'D11'!L47</f>
        <v>93</v>
      </c>
      <c r="AG73" s="434">
        <f>'D11'!M47</f>
        <v>667</v>
      </c>
      <c r="AH73" s="434">
        <f>'D11'!N47</f>
        <v>2799</v>
      </c>
      <c r="AI73" s="434">
        <f>'D11'!O47</f>
        <v>0</v>
      </c>
      <c r="AJ73" s="434">
        <f>'D11'!P47</f>
        <v>0</v>
      </c>
      <c r="AK73" s="434">
        <f>'D11'!Q47</f>
        <v>17</v>
      </c>
      <c r="AL73" s="434">
        <f>'D11'!R47</f>
        <v>55</v>
      </c>
      <c r="AM73" s="434">
        <f>'D11'!S47</f>
        <v>0</v>
      </c>
      <c r="AN73" s="434">
        <f>'D11'!T47</f>
        <v>0</v>
      </c>
      <c r="AO73" s="434">
        <f>'D11'!U47</f>
        <v>0</v>
      </c>
      <c r="AP73" s="434">
        <f>'D11'!V47</f>
        <v>0</v>
      </c>
      <c r="AQ73" s="434">
        <f>'D11'!W47</f>
        <v>0</v>
      </c>
      <c r="AR73" s="434">
        <f>'D11'!X47</f>
        <v>0</v>
      </c>
      <c r="AS73" s="434">
        <f>'D11'!Y47</f>
        <v>0</v>
      </c>
      <c r="AT73" s="434">
        <f>'D11'!Z47</f>
        <v>0</v>
      </c>
      <c r="AU73" s="434">
        <f>'D11'!AA47</f>
        <v>136</v>
      </c>
      <c r="AV73" s="434">
        <f>'D11'!AB47</f>
        <v>5674</v>
      </c>
      <c r="AW73" s="435"/>
      <c r="AX73" s="434"/>
      <c r="AY73" s="434">
        <f t="shared" si="42"/>
        <v>526</v>
      </c>
      <c r="AZ73" s="434"/>
      <c r="BA73" s="434">
        <f t="shared" si="43"/>
        <v>1474</v>
      </c>
      <c r="BB73" s="434"/>
      <c r="BC73" s="434"/>
      <c r="BD73" s="434"/>
      <c r="BE73" s="434">
        <f>'D11'!M50</f>
        <v>667</v>
      </c>
      <c r="BF73" s="434">
        <f>'D11'!N50</f>
        <v>2799</v>
      </c>
      <c r="BG73" s="434" t="str">
        <f>'D11'!O50</f>
        <v>-</v>
      </c>
      <c r="BH73" s="434" t="str">
        <f>'D11'!P50</f>
        <v>-</v>
      </c>
      <c r="BI73" s="434">
        <f>'D11'!Q50</f>
        <v>17</v>
      </c>
      <c r="BJ73" s="434">
        <f>'D11'!R50</f>
        <v>55</v>
      </c>
      <c r="BK73" s="434" t="str">
        <f>'D11'!S50</f>
        <v>-</v>
      </c>
      <c r="BL73" s="434" t="str">
        <f>'D11'!T50</f>
        <v>-</v>
      </c>
      <c r="BM73" s="434" t="str">
        <f>'D11'!U50</f>
        <v>-</v>
      </c>
      <c r="BN73" s="434" t="str">
        <f>'D11'!V50</f>
        <v>-</v>
      </c>
      <c r="BO73" s="434" t="str">
        <f>'D11'!W50</f>
        <v>-</v>
      </c>
      <c r="BP73" s="434" t="str">
        <f>'D11'!X50</f>
        <v>-</v>
      </c>
      <c r="BQ73" s="434" t="str">
        <f>'D11'!Y50</f>
        <v>-</v>
      </c>
      <c r="BR73" s="434"/>
      <c r="BS73" s="434">
        <f>'D11'!Z50</f>
        <v>0</v>
      </c>
      <c r="BT73" s="434">
        <f>'D11'!AA50</f>
        <v>136</v>
      </c>
      <c r="BU73" s="434">
        <f t="shared" si="37"/>
        <v>5674</v>
      </c>
    </row>
    <row r="74" spans="1:74">
      <c r="A74" s="294">
        <v>72</v>
      </c>
      <c r="B74" s="294">
        <v>11</v>
      </c>
      <c r="C74" s="294">
        <v>57</v>
      </c>
      <c r="D74" s="294" t="s">
        <v>550</v>
      </c>
      <c r="E74" s="434">
        <f>'D11'!I108</f>
        <v>2722</v>
      </c>
      <c r="F74" s="434">
        <f>'D11'!J108</f>
        <v>3898</v>
      </c>
      <c r="G74" s="434">
        <f>'D11'!K108</f>
        <v>587</v>
      </c>
      <c r="H74" s="434">
        <f>'D11'!L108</f>
        <v>228</v>
      </c>
      <c r="I74" s="434">
        <f>'D11'!M108</f>
        <v>160</v>
      </c>
      <c r="J74" s="434">
        <f>'D11'!N108</f>
        <v>299</v>
      </c>
      <c r="K74" s="434">
        <f>'D11'!O108</f>
        <v>0</v>
      </c>
      <c r="L74" s="434">
        <f>'D11'!P108</f>
        <v>1267</v>
      </c>
      <c r="M74" s="434">
        <f>'D11'!Q108</f>
        <v>190</v>
      </c>
      <c r="N74" s="434">
        <f>'D11'!R108</f>
        <v>2574</v>
      </c>
      <c r="O74" s="434">
        <f>'D11'!S108</f>
        <v>0</v>
      </c>
      <c r="P74" s="434">
        <f>'D11'!T108</f>
        <v>89</v>
      </c>
      <c r="Q74" s="434">
        <f>'D11'!U108</f>
        <v>105</v>
      </c>
      <c r="R74" s="434">
        <f>'D11'!V108</f>
        <v>87</v>
      </c>
      <c r="S74" s="434">
        <f>'D11'!W108</f>
        <v>0</v>
      </c>
      <c r="T74" s="434">
        <f>'D11'!X108</f>
        <v>2533</v>
      </c>
      <c r="U74" s="434">
        <f>'D11'!Y108</f>
        <v>0</v>
      </c>
      <c r="V74" s="434">
        <f>'D11'!Z108</f>
        <v>0</v>
      </c>
      <c r="W74" s="434">
        <f>'D11'!AA108</f>
        <v>0</v>
      </c>
      <c r="X74" s="434">
        <f>'D11'!AB108</f>
        <v>0</v>
      </c>
      <c r="Y74" s="434">
        <f>'D11'!AC108</f>
        <v>0</v>
      </c>
      <c r="Z74" s="434">
        <f>'D11'!AD108</f>
        <v>615</v>
      </c>
      <c r="AA74" s="434">
        <f>'D11'!AE108</f>
        <v>15354</v>
      </c>
      <c r="AB74" s="435"/>
      <c r="AC74" s="434">
        <f>'D11'!I111</f>
        <v>2775</v>
      </c>
      <c r="AD74" s="434">
        <f>'D11'!J111</f>
        <v>3942</v>
      </c>
      <c r="AE74" s="434">
        <f>'D11'!K111</f>
        <v>639</v>
      </c>
      <c r="AF74" s="434">
        <f>'D11'!L111</f>
        <v>271</v>
      </c>
      <c r="AG74" s="434">
        <f>'D11'!M111</f>
        <v>160</v>
      </c>
      <c r="AH74" s="434">
        <f>'D11'!N111</f>
        <v>299</v>
      </c>
      <c r="AI74" s="434">
        <f>'D11'!O111</f>
        <v>0</v>
      </c>
      <c r="AJ74" s="434">
        <f>'D11'!P111</f>
        <v>1267</v>
      </c>
      <c r="AK74" s="434">
        <f>'D11'!Q111</f>
        <v>190</v>
      </c>
      <c r="AL74" s="434">
        <f>'D11'!R111</f>
        <v>2574</v>
      </c>
      <c r="AM74" s="434">
        <f>'D11'!S111</f>
        <v>0</v>
      </c>
      <c r="AN74" s="434">
        <f>'D11'!T111</f>
        <v>89</v>
      </c>
      <c r="AO74" s="434">
        <f>'D11'!U111</f>
        <v>2533</v>
      </c>
      <c r="AP74" s="434">
        <f>'D11'!V111</f>
        <v>0</v>
      </c>
      <c r="AQ74" s="434">
        <f>'D11'!W111</f>
        <v>0</v>
      </c>
      <c r="AR74" s="434">
        <f>'D11'!X111</f>
        <v>0</v>
      </c>
      <c r="AS74" s="434">
        <f>'D11'!Y111</f>
        <v>0</v>
      </c>
      <c r="AT74" s="434">
        <f>'D11'!Z111</f>
        <v>0</v>
      </c>
      <c r="AU74" s="434">
        <f>'D11'!AA111</f>
        <v>615</v>
      </c>
      <c r="AV74" s="434">
        <f>'D11'!AB111</f>
        <v>15354</v>
      </c>
      <c r="AW74" s="435"/>
      <c r="AX74" s="434"/>
      <c r="AY74" s="434">
        <f t="shared" si="42"/>
        <v>3414</v>
      </c>
      <c r="AZ74" s="434"/>
      <c r="BA74" s="434">
        <f t="shared" si="43"/>
        <v>4213</v>
      </c>
      <c r="BB74" s="434"/>
      <c r="BC74" s="434"/>
      <c r="BD74" s="434"/>
      <c r="BE74" s="434">
        <f>'D11'!M114</f>
        <v>160</v>
      </c>
      <c r="BF74" s="434">
        <f>'D11'!N114</f>
        <v>299</v>
      </c>
      <c r="BG74" s="434" t="str">
        <f>'D11'!O114</f>
        <v>-</v>
      </c>
      <c r="BH74" s="434">
        <f>'D11'!P114</f>
        <v>1267</v>
      </c>
      <c r="BI74" s="434">
        <f>'D11'!Q114</f>
        <v>190</v>
      </c>
      <c r="BJ74" s="434">
        <f>'D11'!R114</f>
        <v>2574</v>
      </c>
      <c r="BK74" s="434" t="str">
        <f>'D11'!S114</f>
        <v>-</v>
      </c>
      <c r="BL74" s="434">
        <f>'D11'!T114</f>
        <v>89</v>
      </c>
      <c r="BM74" s="434">
        <f>'D11'!U114</f>
        <v>2533</v>
      </c>
      <c r="BN74" s="434" t="str">
        <f>'D11'!V114</f>
        <v>-</v>
      </c>
      <c r="BO74" s="434" t="str">
        <f>'D11'!W114</f>
        <v>-</v>
      </c>
      <c r="BP74" s="434" t="str">
        <f>'D11'!X114</f>
        <v>-</v>
      </c>
      <c r="BQ74" s="434" t="str">
        <f>'D11'!Y114</f>
        <v>-</v>
      </c>
      <c r="BR74" s="434"/>
      <c r="BS74" s="434">
        <f>'D11'!Z114</f>
        <v>0</v>
      </c>
      <c r="BT74" s="434">
        <f>'D11'!AA114</f>
        <v>615</v>
      </c>
      <c r="BU74" s="434">
        <f t="shared" si="37"/>
        <v>15354</v>
      </c>
    </row>
    <row r="75" spans="1:74">
      <c r="A75" s="294">
        <v>73</v>
      </c>
      <c r="B75" s="294">
        <v>11</v>
      </c>
      <c r="C75" s="294">
        <v>72</v>
      </c>
      <c r="D75" s="294" t="s">
        <v>674</v>
      </c>
      <c r="E75" s="434">
        <f>'D11'!I122</f>
        <v>4</v>
      </c>
      <c r="F75" s="434">
        <f>'D11'!J122</f>
        <v>626</v>
      </c>
      <c r="G75" s="434">
        <f>'D11'!K122</f>
        <v>18</v>
      </c>
      <c r="H75" s="434">
        <f>'D11'!L122</f>
        <v>5</v>
      </c>
      <c r="I75" s="434">
        <f>'D11'!M122</f>
        <v>20</v>
      </c>
      <c r="J75" s="434">
        <f>'D11'!N122</f>
        <v>9</v>
      </c>
      <c r="K75" s="434">
        <f>'D11'!O122</f>
        <v>0</v>
      </c>
      <c r="L75" s="434">
        <f>'D11'!P122</f>
        <v>0</v>
      </c>
      <c r="M75" s="434">
        <f>'D11'!Q122</f>
        <v>8</v>
      </c>
      <c r="N75" s="434">
        <f>'D11'!R122</f>
        <v>128</v>
      </c>
      <c r="O75" s="434">
        <f>'D11'!S122</f>
        <v>0</v>
      </c>
      <c r="P75" s="434">
        <f>'D11'!T122</f>
        <v>0</v>
      </c>
      <c r="Q75" s="434">
        <f>'D11'!U122</f>
        <v>0</v>
      </c>
      <c r="R75" s="434">
        <f>'D11'!V122</f>
        <v>6</v>
      </c>
      <c r="S75" s="434">
        <f>'D11'!W122</f>
        <v>0</v>
      </c>
      <c r="T75" s="434">
        <f>'D11'!X122</f>
        <v>639</v>
      </c>
      <c r="U75" s="434">
        <f>'D11'!Y122</f>
        <v>0</v>
      </c>
      <c r="V75" s="434">
        <f>'D11'!Z122</f>
        <v>0</v>
      </c>
      <c r="W75" s="434">
        <f>'D11'!AA122</f>
        <v>0</v>
      </c>
      <c r="X75" s="434">
        <f>'D11'!AB122</f>
        <v>0</v>
      </c>
      <c r="Y75" s="434">
        <f>'D11'!AC122</f>
        <v>1</v>
      </c>
      <c r="Z75" s="434">
        <f>'D11'!AD122</f>
        <v>60</v>
      </c>
      <c r="AA75" s="434">
        <f>'D11'!AE122</f>
        <v>1524</v>
      </c>
      <c r="AB75" s="435"/>
      <c r="AC75" s="434">
        <f>'D11'!I125</f>
        <v>4</v>
      </c>
      <c r="AD75" s="434">
        <f>'D11'!J125</f>
        <v>629</v>
      </c>
      <c r="AE75" s="434">
        <f>'D11'!K125</f>
        <v>18</v>
      </c>
      <c r="AF75" s="434">
        <f>'D11'!L125</f>
        <v>8</v>
      </c>
      <c r="AG75" s="434">
        <f>'D11'!M125</f>
        <v>20</v>
      </c>
      <c r="AH75" s="434">
        <f>'D11'!N125</f>
        <v>9</v>
      </c>
      <c r="AI75" s="434">
        <f>'D11'!O125</f>
        <v>0</v>
      </c>
      <c r="AJ75" s="434">
        <f>'D11'!P125</f>
        <v>0</v>
      </c>
      <c r="AK75" s="434">
        <f>'D11'!Q125</f>
        <v>8</v>
      </c>
      <c r="AL75" s="434">
        <f>'D11'!R125</f>
        <v>128</v>
      </c>
      <c r="AM75" s="434">
        <f>'D11'!S125</f>
        <v>0</v>
      </c>
      <c r="AN75" s="434">
        <f>'D11'!T125</f>
        <v>0</v>
      </c>
      <c r="AO75" s="434">
        <f>'D11'!U125</f>
        <v>639</v>
      </c>
      <c r="AP75" s="434">
        <f>'D11'!V125</f>
        <v>0</v>
      </c>
      <c r="AQ75" s="434">
        <f>'D11'!W125</f>
        <v>0</v>
      </c>
      <c r="AR75" s="434">
        <f>'D11'!X125</f>
        <v>0</v>
      </c>
      <c r="AS75" s="434">
        <f>'D11'!Y125</f>
        <v>0</v>
      </c>
      <c r="AT75" s="434">
        <f>'D11'!Z125</f>
        <v>1</v>
      </c>
      <c r="AU75" s="434">
        <f>'D11'!AA125</f>
        <v>60</v>
      </c>
      <c r="AV75" s="434">
        <f>'D11'!AB125</f>
        <v>1524</v>
      </c>
      <c r="AW75" s="435"/>
      <c r="AX75" s="434"/>
      <c r="AY75" s="434">
        <f t="shared" si="42"/>
        <v>22</v>
      </c>
      <c r="AZ75" s="434"/>
      <c r="BA75" s="434">
        <f t="shared" si="43"/>
        <v>637</v>
      </c>
      <c r="BB75" s="434"/>
      <c r="BC75" s="434"/>
      <c r="BD75" s="434"/>
      <c r="BE75" s="434">
        <f>'D11'!M128</f>
        <v>20</v>
      </c>
      <c r="BF75" s="434">
        <f>'D11'!N128</f>
        <v>9</v>
      </c>
      <c r="BG75" s="434" t="str">
        <f>'D11'!O128</f>
        <v>-</v>
      </c>
      <c r="BH75" s="434" t="str">
        <f>'D11'!P128</f>
        <v>-</v>
      </c>
      <c r="BI75" s="434">
        <f>'D11'!Q128</f>
        <v>8</v>
      </c>
      <c r="BJ75" s="434">
        <f>'D11'!R128</f>
        <v>128</v>
      </c>
      <c r="BK75" s="434" t="str">
        <f>'D11'!S128</f>
        <v>-</v>
      </c>
      <c r="BL75" s="434" t="str">
        <f>'D11'!T128</f>
        <v>-</v>
      </c>
      <c r="BM75" s="434">
        <f>'D11'!U128</f>
        <v>639</v>
      </c>
      <c r="BN75" s="434">
        <f>'D11'!V128</f>
        <v>0</v>
      </c>
      <c r="BO75" s="434">
        <f>'D11'!W128</f>
        <v>0</v>
      </c>
      <c r="BP75" s="434">
        <f>'D11'!X128</f>
        <v>0</v>
      </c>
      <c r="BQ75" s="434">
        <f>'D11'!Y128</f>
        <v>0</v>
      </c>
      <c r="BR75" s="434"/>
      <c r="BS75" s="434">
        <f>'D11'!Z128</f>
        <v>1</v>
      </c>
      <c r="BT75" s="434">
        <f>'D11'!AA128</f>
        <v>60</v>
      </c>
      <c r="BU75" s="434">
        <f t="shared" si="37"/>
        <v>1524</v>
      </c>
    </row>
    <row r="76" spans="1:74">
      <c r="A76" s="294">
        <v>74</v>
      </c>
      <c r="B76" s="294">
        <v>11</v>
      </c>
      <c r="C76" s="294">
        <v>199</v>
      </c>
      <c r="D76" s="294" t="s">
        <v>719</v>
      </c>
      <c r="E76" s="434">
        <f>'D11'!I175</f>
        <v>178</v>
      </c>
      <c r="F76" s="434">
        <f>'D11'!J175</f>
        <v>4948</v>
      </c>
      <c r="G76" s="434">
        <f>'D11'!K175</f>
        <v>8047</v>
      </c>
      <c r="H76" s="434">
        <f>'D11'!L175</f>
        <v>230</v>
      </c>
      <c r="I76" s="434">
        <f>'D11'!M175</f>
        <v>324</v>
      </c>
      <c r="J76" s="434">
        <f>'D11'!N175</f>
        <v>23</v>
      </c>
      <c r="K76" s="434">
        <f>'D11'!O175</f>
        <v>34</v>
      </c>
      <c r="L76" s="434">
        <f>'D11'!P175</f>
        <v>0</v>
      </c>
      <c r="M76" s="434">
        <f>'D11'!Q175</f>
        <v>85</v>
      </c>
      <c r="N76" s="434">
        <f>'D11'!R175</f>
        <v>271</v>
      </c>
      <c r="O76" s="434">
        <f>'D11'!S175</f>
        <v>0</v>
      </c>
      <c r="P76" s="434">
        <f>'D11'!T175</f>
        <v>625</v>
      </c>
      <c r="Q76" s="434">
        <f>'D11'!U175</f>
        <v>43</v>
      </c>
      <c r="R76" s="434">
        <f>'D11'!V175</f>
        <v>0</v>
      </c>
      <c r="S76" s="434">
        <f>'D11'!W175</f>
        <v>0</v>
      </c>
      <c r="T76" s="434">
        <f>'D11'!X175</f>
        <v>0</v>
      </c>
      <c r="U76" s="434">
        <f>'D11'!Y175</f>
        <v>0</v>
      </c>
      <c r="V76" s="434">
        <f>'D11'!Z175</f>
        <v>0</v>
      </c>
      <c r="W76" s="434">
        <f>'D11'!AA175</f>
        <v>0</v>
      </c>
      <c r="X76" s="434">
        <f>'D11'!AB175</f>
        <v>0</v>
      </c>
      <c r="Y76" s="434">
        <f>'D11'!AC175</f>
        <v>9</v>
      </c>
      <c r="Z76" s="434">
        <f>'D11'!AD175</f>
        <v>903</v>
      </c>
      <c r="AA76" s="434">
        <f>'D11'!AE175</f>
        <v>15720</v>
      </c>
      <c r="AB76" s="435"/>
      <c r="AC76" s="434">
        <f>'D11'!I178</f>
        <v>199</v>
      </c>
      <c r="AD76" s="434">
        <f>'D11'!J178</f>
        <v>4948</v>
      </c>
      <c r="AE76" s="434">
        <f>'D11'!K178</f>
        <v>8069</v>
      </c>
      <c r="AF76" s="434">
        <f>'D11'!L178</f>
        <v>230</v>
      </c>
      <c r="AG76" s="434">
        <f>'D11'!M178</f>
        <v>324</v>
      </c>
      <c r="AH76" s="434">
        <f>'D11'!N178</f>
        <v>23</v>
      </c>
      <c r="AI76" s="434">
        <f>'D11'!O178</f>
        <v>34</v>
      </c>
      <c r="AJ76" s="434">
        <f>'D11'!P178</f>
        <v>0</v>
      </c>
      <c r="AK76" s="434">
        <f>'D11'!Q178</f>
        <v>85</v>
      </c>
      <c r="AL76" s="434">
        <f>'D11'!R178</f>
        <v>271</v>
      </c>
      <c r="AM76" s="434">
        <f>'D11'!S178</f>
        <v>0</v>
      </c>
      <c r="AN76" s="434">
        <f>'D11'!T178</f>
        <v>625</v>
      </c>
      <c r="AO76" s="434">
        <f>'D11'!U178</f>
        <v>0</v>
      </c>
      <c r="AP76" s="434">
        <f>'D11'!V178</f>
        <v>0</v>
      </c>
      <c r="AQ76" s="434">
        <f>'D11'!W178</f>
        <v>0</v>
      </c>
      <c r="AR76" s="434">
        <f>'D11'!X178</f>
        <v>0</v>
      </c>
      <c r="AS76" s="434">
        <f>'D11'!Y178</f>
        <v>0</v>
      </c>
      <c r="AT76" s="434">
        <f>'D11'!Z178</f>
        <v>9</v>
      </c>
      <c r="AU76" s="434">
        <f>'D11'!AA178</f>
        <v>903</v>
      </c>
      <c r="AV76" s="434">
        <f>'D11'!AB178</f>
        <v>15720</v>
      </c>
      <c r="AW76" s="435"/>
      <c r="AX76" s="434"/>
      <c r="AY76" s="434">
        <f t="shared" si="42"/>
        <v>8268</v>
      </c>
      <c r="AZ76" s="434">
        <f>AD76</f>
        <v>4948</v>
      </c>
      <c r="BA76" s="434"/>
      <c r="BB76" s="434"/>
      <c r="BC76" s="434">
        <f>AF76</f>
        <v>230</v>
      </c>
      <c r="BD76" s="434"/>
      <c r="BE76" s="434">
        <f>'D11'!M181</f>
        <v>324</v>
      </c>
      <c r="BF76" s="434">
        <f>'D11'!N181</f>
        <v>23</v>
      </c>
      <c r="BG76" s="434">
        <f>'D11'!O181</f>
        <v>34</v>
      </c>
      <c r="BH76" s="434" t="str">
        <f>'D11'!P181</f>
        <v>-</v>
      </c>
      <c r="BI76" s="434">
        <f>'D11'!Q181</f>
        <v>85</v>
      </c>
      <c r="BJ76" s="434">
        <f>'D11'!R181</f>
        <v>271</v>
      </c>
      <c r="BK76" s="434" t="str">
        <f>'D11'!S181</f>
        <v>-</v>
      </c>
      <c r="BL76" s="434">
        <f>'D11'!T181</f>
        <v>625</v>
      </c>
      <c r="BM76" s="434" t="str">
        <f>'D11'!U181</f>
        <v>-</v>
      </c>
      <c r="BN76" s="434" t="str">
        <f>'D11'!V181</f>
        <v>-</v>
      </c>
      <c r="BO76" s="434" t="str">
        <f>'D11'!W181</f>
        <v>-</v>
      </c>
      <c r="BP76" s="434" t="str">
        <f>'D11'!X181</f>
        <v>-</v>
      </c>
      <c r="BQ76" s="434" t="str">
        <f>'D11'!Y181</f>
        <v>-</v>
      </c>
      <c r="BR76" s="434"/>
      <c r="BS76" s="434">
        <f>'D11'!Z181</f>
        <v>9</v>
      </c>
      <c r="BT76" s="434">
        <f>'D11'!AA181</f>
        <v>903</v>
      </c>
      <c r="BU76" s="434">
        <f t="shared" si="37"/>
        <v>15720</v>
      </c>
    </row>
    <row r="77" spans="1:74">
      <c r="A77" s="294">
        <v>75</v>
      </c>
      <c r="B77" s="294">
        <v>11</v>
      </c>
      <c r="C77" s="294">
        <v>325</v>
      </c>
      <c r="D77" s="294" t="s">
        <v>669</v>
      </c>
      <c r="E77" s="434">
        <f>'D11'!I203</f>
        <v>2997</v>
      </c>
      <c r="F77" s="434">
        <f>'D11'!J203</f>
        <v>3249</v>
      </c>
      <c r="G77" s="434">
        <f>'D11'!K203</f>
        <v>78</v>
      </c>
      <c r="H77" s="434">
        <f>'D11'!L203</f>
        <v>106</v>
      </c>
      <c r="I77" s="434">
        <f>'D11'!M203</f>
        <v>68</v>
      </c>
      <c r="J77" s="434">
        <f>'D11'!N203</f>
        <v>0</v>
      </c>
      <c r="K77" s="434">
        <f>'D11'!O203</f>
        <v>0</v>
      </c>
      <c r="L77" s="434">
        <f>'D11'!P203</f>
        <v>0</v>
      </c>
      <c r="M77" s="434">
        <f>'D11'!Q203</f>
        <v>12</v>
      </c>
      <c r="N77" s="434">
        <f>'D11'!R203</f>
        <v>346</v>
      </c>
      <c r="O77" s="434">
        <f>'D11'!S203</f>
        <v>0</v>
      </c>
      <c r="P77" s="434">
        <f>'D11'!T203</f>
        <v>6</v>
      </c>
      <c r="Q77" s="434">
        <f>'D11'!U203</f>
        <v>40</v>
      </c>
      <c r="R77" s="434">
        <f>'D11'!V203</f>
        <v>95</v>
      </c>
      <c r="S77" s="434">
        <f>'D11'!W203</f>
        <v>0</v>
      </c>
      <c r="T77" s="434">
        <f>'D11'!X203</f>
        <v>0</v>
      </c>
      <c r="U77" s="434">
        <f>'D11'!Y203</f>
        <v>0</v>
      </c>
      <c r="V77" s="434">
        <f>'D11'!Z203</f>
        <v>0</v>
      </c>
      <c r="W77" s="434">
        <f>'D11'!AA203</f>
        <v>0</v>
      </c>
      <c r="X77" s="434">
        <f>'D11'!AB203</f>
        <v>0</v>
      </c>
      <c r="Y77" s="434">
        <f>'D11'!AC203</f>
        <v>0</v>
      </c>
      <c r="Z77" s="434">
        <f>'D11'!AD203</f>
        <v>110</v>
      </c>
      <c r="AA77" s="434">
        <f>'D11'!AE203</f>
        <v>7107</v>
      </c>
      <c r="AB77" s="434"/>
      <c r="AC77" s="434">
        <f>'D11'!I206</f>
        <v>3017</v>
      </c>
      <c r="AD77" s="434">
        <f>'D11'!J206</f>
        <v>3297</v>
      </c>
      <c r="AE77" s="434">
        <f>'D11'!K206</f>
        <v>98</v>
      </c>
      <c r="AF77" s="434">
        <f>'D11'!L206</f>
        <v>153</v>
      </c>
      <c r="AG77" s="434">
        <f>'D11'!M206</f>
        <v>68</v>
      </c>
      <c r="AH77" s="434">
        <f>'D11'!N206</f>
        <v>0</v>
      </c>
      <c r="AI77" s="434">
        <f>'D11'!O206</f>
        <v>0</v>
      </c>
      <c r="AJ77" s="434">
        <f>'D11'!P206</f>
        <v>0</v>
      </c>
      <c r="AK77" s="434">
        <f>'D11'!Q206</f>
        <v>12</v>
      </c>
      <c r="AL77" s="434">
        <f>'D11'!R206</f>
        <v>346</v>
      </c>
      <c r="AM77" s="434">
        <f>'D11'!S206</f>
        <v>0</v>
      </c>
      <c r="AN77" s="434">
        <f>'D11'!T206</f>
        <v>6</v>
      </c>
      <c r="AO77" s="434">
        <f>'D11'!U206</f>
        <v>0</v>
      </c>
      <c r="AP77" s="434">
        <f>'D11'!V206</f>
        <v>0</v>
      </c>
      <c r="AQ77" s="434">
        <f>'D11'!W206</f>
        <v>0</v>
      </c>
      <c r="AR77" s="434">
        <f>'D11'!X206</f>
        <v>0</v>
      </c>
      <c r="AS77" s="434">
        <f>'D11'!Y206</f>
        <v>0</v>
      </c>
      <c r="AT77" s="434">
        <f>'D11'!Z206</f>
        <v>0</v>
      </c>
      <c r="AU77" s="434">
        <f>'D11'!AA206</f>
        <v>110</v>
      </c>
      <c r="AV77" s="434">
        <f>'D11'!AB206</f>
        <v>7107</v>
      </c>
      <c r="AW77" s="435"/>
      <c r="AX77" s="434"/>
      <c r="AY77" s="434">
        <f t="shared" ref="AY77" si="44">AC77+AE77</f>
        <v>3115</v>
      </c>
      <c r="AZ77" s="434"/>
      <c r="BA77" s="434">
        <f t="shared" ref="BA77" si="45">AD77+AF77</f>
        <v>3450</v>
      </c>
      <c r="BB77" s="434"/>
      <c r="BC77" s="434"/>
      <c r="BD77" s="434"/>
      <c r="BE77" s="434">
        <f>'D11'!M209</f>
        <v>68</v>
      </c>
      <c r="BF77" s="434" t="str">
        <f>'D11'!N209</f>
        <v>-</v>
      </c>
      <c r="BG77" s="434" t="str">
        <f>'D11'!O209</f>
        <v>-</v>
      </c>
      <c r="BH77" s="434" t="str">
        <f>'D11'!P209</f>
        <v>-</v>
      </c>
      <c r="BI77" s="434">
        <f>'D11'!Q209</f>
        <v>12</v>
      </c>
      <c r="BJ77" s="434">
        <f>'D11'!R209</f>
        <v>346</v>
      </c>
      <c r="BK77" s="434" t="str">
        <f>'D11'!S209</f>
        <v>-</v>
      </c>
      <c r="BL77" s="434">
        <f>'D11'!T209</f>
        <v>6</v>
      </c>
      <c r="BM77" s="434" t="str">
        <f>'D11'!U209</f>
        <v>-</v>
      </c>
      <c r="BN77" s="434" t="str">
        <f>'D11'!V209</f>
        <v>-</v>
      </c>
      <c r="BO77" s="434" t="str">
        <f>'D11'!W209</f>
        <v>-</v>
      </c>
      <c r="BP77" s="434" t="str">
        <f>'D11'!X209</f>
        <v>-</v>
      </c>
      <c r="BQ77" s="434" t="str">
        <f>'D11'!Y209</f>
        <v>-</v>
      </c>
      <c r="BR77" s="434"/>
      <c r="BS77" s="434">
        <f>'D11'!Z209</f>
        <v>0</v>
      </c>
      <c r="BT77" s="434">
        <f>'D11'!AA209</f>
        <v>110</v>
      </c>
      <c r="BU77" s="434">
        <f t="shared" si="37"/>
        <v>7107</v>
      </c>
    </row>
    <row r="78" spans="1:74">
      <c r="A78" s="296">
        <v>76</v>
      </c>
      <c r="B78" s="296">
        <v>11</v>
      </c>
      <c r="C78" s="296">
        <v>427</v>
      </c>
      <c r="D78" s="296" t="s">
        <v>670</v>
      </c>
      <c r="E78" s="434">
        <f>'D11'!I231</f>
        <v>226</v>
      </c>
      <c r="F78" s="434">
        <f>'D11'!J231</f>
        <v>2370</v>
      </c>
      <c r="G78" s="434">
        <f>'D11'!K231</f>
        <v>570</v>
      </c>
      <c r="H78" s="434">
        <f>'D11'!L231</f>
        <v>38</v>
      </c>
      <c r="I78" s="434">
        <f>'D11'!M231</f>
        <v>2469</v>
      </c>
      <c r="J78" s="434">
        <f>'D11'!N231</f>
        <v>31</v>
      </c>
      <c r="K78" s="434">
        <f>'D11'!O231</f>
        <v>0</v>
      </c>
      <c r="L78" s="434">
        <f>'D11'!P231</f>
        <v>62</v>
      </c>
      <c r="M78" s="434">
        <f>'D11'!Q231</f>
        <v>31</v>
      </c>
      <c r="N78" s="434">
        <f>'D11'!R231</f>
        <v>567</v>
      </c>
      <c r="O78" s="434">
        <f>'D11'!S231</f>
        <v>0</v>
      </c>
      <c r="P78" s="434">
        <f>'D11'!T231</f>
        <v>28</v>
      </c>
      <c r="Q78" s="434">
        <f>'D11'!U231</f>
        <v>115</v>
      </c>
      <c r="R78" s="434">
        <f>'D11'!V231</f>
        <v>139</v>
      </c>
      <c r="S78" s="434">
        <f>'D11'!W231</f>
        <v>0</v>
      </c>
      <c r="T78" s="434">
        <f>'D11'!X231</f>
        <v>0</v>
      </c>
      <c r="U78" s="434">
        <f>'D11'!Y231</f>
        <v>0</v>
      </c>
      <c r="V78" s="434">
        <f>'D11'!Z231</f>
        <v>0</v>
      </c>
      <c r="W78" s="434">
        <f>'D11'!AA231</f>
        <v>0</v>
      </c>
      <c r="X78" s="434">
        <f>'D11'!AB231</f>
        <v>0</v>
      </c>
      <c r="Y78" s="434">
        <f>'D11'!AC231</f>
        <v>7</v>
      </c>
      <c r="Z78" s="434">
        <f>'D11'!AD231</f>
        <v>213</v>
      </c>
      <c r="AA78" s="434">
        <f>'D11'!AE231</f>
        <v>6866</v>
      </c>
      <c r="AB78" s="435"/>
      <c r="AC78" s="434">
        <f>'D11'!I234</f>
        <v>283</v>
      </c>
      <c r="AD78" s="434">
        <f>'D11'!J234</f>
        <v>2440</v>
      </c>
      <c r="AE78" s="434">
        <f>'D11'!K234</f>
        <v>628</v>
      </c>
      <c r="AF78" s="434">
        <f>'D11'!L234</f>
        <v>107</v>
      </c>
      <c r="AG78" s="434">
        <f>'D11'!M234</f>
        <v>2469</v>
      </c>
      <c r="AH78" s="434">
        <f>'D11'!N234</f>
        <v>31</v>
      </c>
      <c r="AI78" s="434">
        <f>'D11'!O234</f>
        <v>0</v>
      </c>
      <c r="AJ78" s="434">
        <f>'D11'!P234</f>
        <v>62</v>
      </c>
      <c r="AK78" s="434">
        <f>'D11'!Q234</f>
        <v>31</v>
      </c>
      <c r="AL78" s="434">
        <f>'D11'!R234</f>
        <v>567</v>
      </c>
      <c r="AM78" s="434">
        <f>'D11'!S234</f>
        <v>0</v>
      </c>
      <c r="AN78" s="434">
        <f>'D11'!T234</f>
        <v>28</v>
      </c>
      <c r="AO78" s="434">
        <f>'D11'!U234</f>
        <v>0</v>
      </c>
      <c r="AP78" s="434">
        <f>'D11'!V234</f>
        <v>0</v>
      </c>
      <c r="AQ78" s="434">
        <f>'D11'!W234</f>
        <v>0</v>
      </c>
      <c r="AR78" s="434">
        <f>'D11'!X234</f>
        <v>0</v>
      </c>
      <c r="AS78" s="434">
        <f>'D11'!Y234</f>
        <v>0</v>
      </c>
      <c r="AT78" s="434">
        <f>'D11'!Z234</f>
        <v>7</v>
      </c>
      <c r="AU78" s="434">
        <f>'D11'!AA234</f>
        <v>213</v>
      </c>
      <c r="AV78" s="434">
        <f>'D11'!AB234</f>
        <v>6866</v>
      </c>
      <c r="AW78" s="435"/>
      <c r="AX78" s="434"/>
      <c r="AY78" s="434">
        <f t="shared" ref="AY78:AY81" si="46">AC78+AE78</f>
        <v>911</v>
      </c>
      <c r="AZ78" s="434"/>
      <c r="BA78" s="434">
        <f t="shared" ref="BA78:BA80" si="47">AD78+AF78</f>
        <v>2547</v>
      </c>
      <c r="BB78" s="434"/>
      <c r="BC78" s="434"/>
      <c r="BD78" s="434"/>
      <c r="BE78" s="434">
        <f>'D11'!M237</f>
        <v>2469</v>
      </c>
      <c r="BF78" s="434">
        <f>'D11'!N237</f>
        <v>31</v>
      </c>
      <c r="BG78" s="434" t="str">
        <f>'D11'!O237</f>
        <v>-</v>
      </c>
      <c r="BH78" s="434">
        <f>'D11'!P237</f>
        <v>62</v>
      </c>
      <c r="BI78" s="434">
        <f>'D11'!Q237</f>
        <v>31</v>
      </c>
      <c r="BJ78" s="434">
        <f>'D11'!R237</f>
        <v>567</v>
      </c>
      <c r="BK78" s="434" t="str">
        <f>'D11'!S237</f>
        <v>-</v>
      </c>
      <c r="BL78" s="434">
        <f>'D11'!T237</f>
        <v>28</v>
      </c>
      <c r="BM78" s="434" t="str">
        <f>'D11'!U237</f>
        <v>-</v>
      </c>
      <c r="BN78" s="434" t="str">
        <f>'D11'!V237</f>
        <v>-</v>
      </c>
      <c r="BO78" s="434" t="str">
        <f>'D11'!W237</f>
        <v>-</v>
      </c>
      <c r="BP78" s="434" t="str">
        <f>'D11'!X237</f>
        <v>-</v>
      </c>
      <c r="BQ78" s="434" t="str">
        <f>'D11'!Y237</f>
        <v>-</v>
      </c>
      <c r="BR78" s="434"/>
      <c r="BS78" s="434">
        <f>'D11'!Z237</f>
        <v>7</v>
      </c>
      <c r="BT78" s="434">
        <f>'D11'!AA237</f>
        <v>213</v>
      </c>
      <c r="BU78" s="434">
        <f t="shared" si="37"/>
        <v>6866</v>
      </c>
    </row>
    <row r="79" spans="1:74">
      <c r="A79" s="294">
        <v>77</v>
      </c>
      <c r="B79" s="294">
        <v>11</v>
      </c>
      <c r="C79" s="294">
        <v>481</v>
      </c>
      <c r="D79" s="294" t="s">
        <v>330</v>
      </c>
      <c r="E79" s="434">
        <f>'D11'!I249</f>
        <v>15</v>
      </c>
      <c r="F79" s="434">
        <f>'D11'!J249</f>
        <v>890</v>
      </c>
      <c r="G79" s="434">
        <f>'D11'!K249</f>
        <v>923</v>
      </c>
      <c r="H79" s="434">
        <f>'D11'!L249</f>
        <v>4</v>
      </c>
      <c r="I79" s="434">
        <f>'D11'!M249</f>
        <v>888</v>
      </c>
      <c r="J79" s="434">
        <f>'D11'!N249</f>
        <v>1</v>
      </c>
      <c r="K79" s="434">
        <f>'D11'!O249</f>
        <v>0</v>
      </c>
      <c r="L79" s="434">
        <f>'D11'!P249</f>
        <v>0</v>
      </c>
      <c r="M79" s="434">
        <f>'D11'!Q249</f>
        <v>8</v>
      </c>
      <c r="N79" s="434">
        <f>'D11'!R249</f>
        <v>267</v>
      </c>
      <c r="O79" s="434">
        <f>'D11'!S249</f>
        <v>0</v>
      </c>
      <c r="P79" s="434">
        <f>'D11'!T249</f>
        <v>2</v>
      </c>
      <c r="Q79" s="434">
        <f>'D11'!U249</f>
        <v>5</v>
      </c>
      <c r="R79" s="434">
        <f>'D11'!V249</f>
        <v>9</v>
      </c>
      <c r="S79" s="434">
        <f>'D11'!W249</f>
        <v>0</v>
      </c>
      <c r="T79" s="434">
        <f>'D11'!X249</f>
        <v>0</v>
      </c>
      <c r="U79" s="434">
        <f>'D11'!Y249</f>
        <v>0</v>
      </c>
      <c r="V79" s="434">
        <f>'D11'!Z249</f>
        <v>0</v>
      </c>
      <c r="W79" s="434">
        <f>'D11'!AA249</f>
        <v>0</v>
      </c>
      <c r="X79" s="434">
        <f>'D11'!AB249</f>
        <v>0</v>
      </c>
      <c r="Y79" s="434">
        <f>'D11'!AC249</f>
        <v>1</v>
      </c>
      <c r="Z79" s="434">
        <f>'D11'!AD249</f>
        <v>67</v>
      </c>
      <c r="AA79" s="434">
        <f>'D11'!AE249</f>
        <v>3080</v>
      </c>
      <c r="AB79" s="435"/>
      <c r="AC79" s="434">
        <f>'D11'!I252</f>
        <v>17</v>
      </c>
      <c r="AD79" s="434">
        <f>'D11'!J252</f>
        <v>895</v>
      </c>
      <c r="AE79" s="434">
        <f>'D11'!K252</f>
        <v>926</v>
      </c>
      <c r="AF79" s="434">
        <f>'D11'!L252</f>
        <v>8</v>
      </c>
      <c r="AG79" s="434">
        <f>'D11'!M252</f>
        <v>888</v>
      </c>
      <c r="AH79" s="434">
        <f>'D11'!N252</f>
        <v>1</v>
      </c>
      <c r="AI79" s="434">
        <f>'D11'!O252</f>
        <v>0</v>
      </c>
      <c r="AJ79" s="434">
        <f>'D11'!P252</f>
        <v>0</v>
      </c>
      <c r="AK79" s="434">
        <f>'D11'!Q252</f>
        <v>8</v>
      </c>
      <c r="AL79" s="434">
        <f>'D11'!R252</f>
        <v>267</v>
      </c>
      <c r="AM79" s="434">
        <f>'D11'!S252</f>
        <v>0</v>
      </c>
      <c r="AN79" s="434">
        <f>'D11'!T252</f>
        <v>2</v>
      </c>
      <c r="AO79" s="434">
        <f>'D11'!U252</f>
        <v>0</v>
      </c>
      <c r="AP79" s="434">
        <f>'D11'!V252</f>
        <v>0</v>
      </c>
      <c r="AQ79" s="434">
        <f>'D11'!W252</f>
        <v>0</v>
      </c>
      <c r="AR79" s="434">
        <f>'D11'!X252</f>
        <v>0</v>
      </c>
      <c r="AS79" s="434">
        <f>'D11'!Y252</f>
        <v>0</v>
      </c>
      <c r="AT79" s="434">
        <f>'D11'!Z252</f>
        <v>1</v>
      </c>
      <c r="AU79" s="434">
        <f>'D11'!AA252</f>
        <v>67</v>
      </c>
      <c r="AV79" s="434">
        <f>'D11'!AB252</f>
        <v>3080</v>
      </c>
      <c r="AW79" s="435"/>
      <c r="AX79" s="434"/>
      <c r="AY79" s="434">
        <f t="shared" si="46"/>
        <v>943</v>
      </c>
      <c r="AZ79" s="434"/>
      <c r="BA79" s="434">
        <f t="shared" si="47"/>
        <v>903</v>
      </c>
      <c r="BB79" s="434"/>
      <c r="BC79" s="434"/>
      <c r="BD79" s="434"/>
      <c r="BE79" s="434">
        <f>'D11'!M255</f>
        <v>888</v>
      </c>
      <c r="BF79" s="434">
        <f>'D11'!N255</f>
        <v>1</v>
      </c>
      <c r="BG79" s="434" t="str">
        <f>'D11'!O255</f>
        <v>-</v>
      </c>
      <c r="BH79" s="434" t="str">
        <f>'D11'!P255</f>
        <v>-</v>
      </c>
      <c r="BI79" s="434">
        <f>'D11'!Q255</f>
        <v>8</v>
      </c>
      <c r="BJ79" s="434">
        <f>'D11'!R255</f>
        <v>267</v>
      </c>
      <c r="BK79" s="434" t="str">
        <f>'D11'!S255</f>
        <v>-</v>
      </c>
      <c r="BL79" s="434">
        <f>'D11'!T255</f>
        <v>2</v>
      </c>
      <c r="BM79" s="434" t="str">
        <f>'D11'!U255</f>
        <v>-</v>
      </c>
      <c r="BN79" s="434" t="str">
        <f>'D11'!V255</f>
        <v>-</v>
      </c>
      <c r="BO79" s="434" t="str">
        <f>'D11'!W255</f>
        <v>-</v>
      </c>
      <c r="BP79" s="434" t="str">
        <f>'D11'!X255</f>
        <v>-</v>
      </c>
      <c r="BQ79" s="434" t="str">
        <f>'D11'!Y255</f>
        <v>-</v>
      </c>
      <c r="BR79" s="434"/>
      <c r="BS79" s="434">
        <f>'D11'!Z255</f>
        <v>1</v>
      </c>
      <c r="BT79" s="434">
        <f>'D11'!AA255</f>
        <v>67</v>
      </c>
      <c r="BU79" s="434">
        <f t="shared" si="37"/>
        <v>3080</v>
      </c>
    </row>
    <row r="80" spans="1:74">
      <c r="A80" s="294">
        <v>78</v>
      </c>
      <c r="B80" s="294">
        <v>11</v>
      </c>
      <c r="C80" s="294">
        <v>509</v>
      </c>
      <c r="D80" s="294" t="s">
        <v>675</v>
      </c>
      <c r="E80" s="434">
        <f>'D11'!I271</f>
        <v>867</v>
      </c>
      <c r="F80" s="434">
        <f>'D11'!J271</f>
        <v>1680</v>
      </c>
      <c r="G80" s="434">
        <f>'D11'!K271</f>
        <v>124</v>
      </c>
      <c r="H80" s="434">
        <f>'D11'!L271</f>
        <v>30</v>
      </c>
      <c r="I80" s="434">
        <f>'D11'!M271</f>
        <v>51</v>
      </c>
      <c r="J80" s="434">
        <f>'D11'!N271</f>
        <v>0</v>
      </c>
      <c r="K80" s="434">
        <f>'D11'!O271</f>
        <v>0</v>
      </c>
      <c r="L80" s="434">
        <f>'D11'!P271</f>
        <v>1492</v>
      </c>
      <c r="M80" s="434">
        <f>'D11'!Q271</f>
        <v>0</v>
      </c>
      <c r="N80" s="434">
        <f>'D11'!R271</f>
        <v>224</v>
      </c>
      <c r="O80" s="434">
        <f>'D11'!S271</f>
        <v>0</v>
      </c>
      <c r="P80" s="434">
        <f>'D11'!T271</f>
        <v>0</v>
      </c>
      <c r="Q80" s="434">
        <f>'D11'!U271</f>
        <v>44</v>
      </c>
      <c r="R80" s="434">
        <f>'D11'!V271</f>
        <v>25</v>
      </c>
      <c r="S80" s="434">
        <f>'D11'!W271</f>
        <v>0</v>
      </c>
      <c r="T80" s="434">
        <f>'D11'!X271</f>
        <v>0</v>
      </c>
      <c r="U80" s="434">
        <f>'D11'!Y271</f>
        <v>0</v>
      </c>
      <c r="V80" s="434">
        <f>'D11'!Z271</f>
        <v>0</v>
      </c>
      <c r="W80" s="434">
        <f>'D11'!AA271</f>
        <v>0</v>
      </c>
      <c r="X80" s="434">
        <f>'D11'!AB271</f>
        <v>0</v>
      </c>
      <c r="Y80" s="434">
        <f>'D11'!AC271</f>
        <v>0</v>
      </c>
      <c r="Z80" s="434">
        <f>'D11'!AD271</f>
        <v>167</v>
      </c>
      <c r="AA80" s="434">
        <f>'D11'!AE271</f>
        <v>4704</v>
      </c>
      <c r="AB80" s="435"/>
      <c r="AC80" s="434">
        <f>'D11'!I274</f>
        <v>889</v>
      </c>
      <c r="AD80" s="434">
        <f>'D11'!J274</f>
        <v>1693</v>
      </c>
      <c r="AE80" s="434">
        <f>'D11'!K274</f>
        <v>146</v>
      </c>
      <c r="AF80" s="434">
        <f>'D11'!L274</f>
        <v>42</v>
      </c>
      <c r="AG80" s="434">
        <f>'D11'!M274</f>
        <v>51</v>
      </c>
      <c r="AH80" s="434">
        <f>'D11'!N274</f>
        <v>0</v>
      </c>
      <c r="AI80" s="434">
        <f>'D11'!O274</f>
        <v>0</v>
      </c>
      <c r="AJ80" s="434">
        <f>'D11'!P274</f>
        <v>1492</v>
      </c>
      <c r="AK80" s="434">
        <f>'D11'!Q274</f>
        <v>0</v>
      </c>
      <c r="AL80" s="434">
        <f>'D11'!R274</f>
        <v>224</v>
      </c>
      <c r="AM80" s="434">
        <f>'D11'!S274</f>
        <v>0</v>
      </c>
      <c r="AN80" s="434">
        <f>'D11'!T274</f>
        <v>0</v>
      </c>
      <c r="AO80" s="434">
        <f>'D11'!U274</f>
        <v>0</v>
      </c>
      <c r="AP80" s="434">
        <f>'D11'!V274</f>
        <v>0</v>
      </c>
      <c r="AQ80" s="434">
        <f>'D11'!W274</f>
        <v>0</v>
      </c>
      <c r="AR80" s="434">
        <f>'D11'!X274</f>
        <v>0</v>
      </c>
      <c r="AS80" s="434">
        <f>'D11'!Y274</f>
        <v>0</v>
      </c>
      <c r="AT80" s="434">
        <f>'D11'!Z274</f>
        <v>0</v>
      </c>
      <c r="AU80" s="434">
        <f>'D11'!AA274</f>
        <v>167</v>
      </c>
      <c r="AV80" s="434">
        <f>'D11'!AB274</f>
        <v>4704</v>
      </c>
      <c r="AW80" s="435"/>
      <c r="AX80" s="434"/>
      <c r="AY80" s="434">
        <f t="shared" si="46"/>
        <v>1035</v>
      </c>
      <c r="AZ80" s="434"/>
      <c r="BA80" s="434">
        <f t="shared" si="47"/>
        <v>1735</v>
      </c>
      <c r="BB80" s="434"/>
      <c r="BC80" s="434"/>
      <c r="BD80" s="434"/>
      <c r="BE80" s="434">
        <f>'D11'!M277</f>
        <v>51</v>
      </c>
      <c r="BF80" s="434" t="str">
        <f>'D11'!N277</f>
        <v>-</v>
      </c>
      <c r="BG80" s="434" t="str">
        <f>'D11'!O277</f>
        <v>-</v>
      </c>
      <c r="BH80" s="434">
        <f>'D11'!P277</f>
        <v>1492</v>
      </c>
      <c r="BI80" s="434" t="str">
        <f>'D11'!Q277</f>
        <v>-</v>
      </c>
      <c r="BJ80" s="434">
        <f>'D11'!R277</f>
        <v>224</v>
      </c>
      <c r="BK80" s="434" t="str">
        <f>'D11'!S277</f>
        <v>-</v>
      </c>
      <c r="BL80" s="434" t="str">
        <f>'D11'!T277</f>
        <v>-</v>
      </c>
      <c r="BM80" s="434" t="str">
        <f>'D11'!U277</f>
        <v>-</v>
      </c>
      <c r="BN80" s="434" t="str">
        <f>'D11'!V277</f>
        <v>-</v>
      </c>
      <c r="BO80" s="434" t="str">
        <f>'D11'!W277</f>
        <v>-</v>
      </c>
      <c r="BP80" s="434" t="str">
        <f>'D11'!X277</f>
        <v>-</v>
      </c>
      <c r="BQ80" s="434" t="str">
        <f>'D11'!Y277</f>
        <v>-</v>
      </c>
      <c r="BR80" s="434"/>
      <c r="BS80" s="434">
        <f>'D11'!Z277</f>
        <v>0</v>
      </c>
      <c r="BT80" s="434">
        <f>'D11'!AA277</f>
        <v>167</v>
      </c>
      <c r="BU80" s="434">
        <f t="shared" si="37"/>
        <v>4704</v>
      </c>
    </row>
    <row r="81" spans="1:73">
      <c r="A81" s="294">
        <v>79</v>
      </c>
      <c r="B81" s="294">
        <v>11</v>
      </c>
      <c r="C81" s="294">
        <v>525</v>
      </c>
      <c r="D81" s="294" t="s">
        <v>552</v>
      </c>
      <c r="E81" s="434">
        <f>'D11'!I298</f>
        <v>25</v>
      </c>
      <c r="F81" s="434">
        <f>'D11'!J298</f>
        <v>865</v>
      </c>
      <c r="G81" s="434">
        <f>'D11'!K298</f>
        <v>431</v>
      </c>
      <c r="H81" s="434">
        <f>'D11'!L298</f>
        <v>591</v>
      </c>
      <c r="I81" s="434">
        <f>'D11'!M298</f>
        <v>0</v>
      </c>
      <c r="J81" s="434">
        <f>'D11'!N298</f>
        <v>829</v>
      </c>
      <c r="K81" s="434">
        <f>'D11'!O298</f>
        <v>17</v>
      </c>
      <c r="L81" s="434">
        <f>'D11'!P298</f>
        <v>2536</v>
      </c>
      <c r="M81" s="434">
        <f>'D11'!Q298</f>
        <v>164</v>
      </c>
      <c r="N81" s="434">
        <f>'D11'!R298</f>
        <v>147</v>
      </c>
      <c r="O81" s="434">
        <f>'D11'!S298</f>
        <v>13</v>
      </c>
      <c r="P81" s="434">
        <f>'D11'!T298</f>
        <v>45</v>
      </c>
      <c r="Q81" s="434">
        <f>'D11'!U298</f>
        <v>11</v>
      </c>
      <c r="R81" s="434">
        <f>'D11'!V298</f>
        <v>0</v>
      </c>
      <c r="S81" s="434">
        <f>'D11'!W298</f>
        <v>0</v>
      </c>
      <c r="T81" s="434">
        <f>'D11'!X298</f>
        <v>0</v>
      </c>
      <c r="U81" s="434">
        <f>'D11'!Y298</f>
        <v>0</v>
      </c>
      <c r="V81" s="434">
        <f>'D11'!Z298</f>
        <v>0</v>
      </c>
      <c r="W81" s="434">
        <f>'D11'!AA298</f>
        <v>0</v>
      </c>
      <c r="X81" s="434">
        <f>'D11'!AB298</f>
        <v>0</v>
      </c>
      <c r="Y81" s="434">
        <f>'D11'!AC298</f>
        <v>0</v>
      </c>
      <c r="Z81" s="434">
        <f>'D11'!AD298</f>
        <v>173</v>
      </c>
      <c r="AA81" s="434">
        <f>'D11'!AE298</f>
        <v>5847</v>
      </c>
      <c r="AB81" s="435"/>
      <c r="AC81" s="434">
        <f>'D11'!I301</f>
        <v>30</v>
      </c>
      <c r="AD81" s="434">
        <f>'D11'!J301</f>
        <v>865</v>
      </c>
      <c r="AE81" s="434">
        <f>'D11'!K301</f>
        <v>437</v>
      </c>
      <c r="AF81" s="434">
        <f>'D11'!L301</f>
        <v>591</v>
      </c>
      <c r="AG81" s="434">
        <f>'D11'!M301</f>
        <v>0</v>
      </c>
      <c r="AH81" s="434">
        <f>'D11'!N301</f>
        <v>829</v>
      </c>
      <c r="AI81" s="434">
        <f>'D11'!O301</f>
        <v>17</v>
      </c>
      <c r="AJ81" s="434">
        <f>'D11'!P301</f>
        <v>2536</v>
      </c>
      <c r="AK81" s="434">
        <f>'D11'!Q301</f>
        <v>164</v>
      </c>
      <c r="AL81" s="434">
        <f>'D11'!R301</f>
        <v>147</v>
      </c>
      <c r="AM81" s="434">
        <f>'D11'!S301</f>
        <v>13</v>
      </c>
      <c r="AN81" s="434">
        <f>'D11'!T301</f>
        <v>45</v>
      </c>
      <c r="AO81" s="434">
        <f>'D11'!U301</f>
        <v>0</v>
      </c>
      <c r="AP81" s="434">
        <f>'D11'!V301</f>
        <v>0</v>
      </c>
      <c r="AQ81" s="434">
        <f>'D11'!W301</f>
        <v>0</v>
      </c>
      <c r="AR81" s="434">
        <f>'D11'!X301</f>
        <v>0</v>
      </c>
      <c r="AS81" s="434">
        <f>'D11'!Y301</f>
        <v>0</v>
      </c>
      <c r="AT81" s="434">
        <f>'D11'!Z301</f>
        <v>0</v>
      </c>
      <c r="AU81" s="434">
        <f>'D11'!AA301</f>
        <v>173</v>
      </c>
      <c r="AV81" s="434">
        <f>'D11'!AB301</f>
        <v>5847</v>
      </c>
      <c r="AW81" s="434"/>
      <c r="AX81" s="434"/>
      <c r="AY81" s="434">
        <f t="shared" si="46"/>
        <v>467</v>
      </c>
      <c r="AZ81" s="434">
        <f>AD81</f>
        <v>865</v>
      </c>
      <c r="BA81" s="434"/>
      <c r="BB81" s="434"/>
      <c r="BC81" s="434">
        <f>AF81</f>
        <v>591</v>
      </c>
      <c r="BD81" s="434"/>
      <c r="BE81" s="434" t="str">
        <f>'D11'!M304</f>
        <v>-</v>
      </c>
      <c r="BF81" s="434">
        <f>'D11'!N304</f>
        <v>829</v>
      </c>
      <c r="BG81" s="434">
        <f>'D11'!O304</f>
        <v>17</v>
      </c>
      <c r="BH81" s="434">
        <f>'D11'!P304</f>
        <v>2536</v>
      </c>
      <c r="BI81" s="434">
        <f>'D11'!Q304</f>
        <v>164</v>
      </c>
      <c r="BJ81" s="434">
        <f>'D11'!R304</f>
        <v>147</v>
      </c>
      <c r="BK81" s="434">
        <f>'D11'!S304</f>
        <v>13</v>
      </c>
      <c r="BL81" s="434">
        <f>'D11'!T304</f>
        <v>45</v>
      </c>
      <c r="BM81" s="434" t="str">
        <f>'D11'!U304</f>
        <v>-</v>
      </c>
      <c r="BN81" s="434" t="str">
        <f>'D11'!V304</f>
        <v>-</v>
      </c>
      <c r="BO81" s="434" t="str">
        <f>'D11'!W304</f>
        <v>-</v>
      </c>
      <c r="BP81" s="434" t="str">
        <f>'D11'!X304</f>
        <v>-</v>
      </c>
      <c r="BQ81" s="434" t="str">
        <f>'D11'!Y304</f>
        <v>-</v>
      </c>
      <c r="BR81" s="434"/>
      <c r="BS81" s="434">
        <f>'D11'!Z304</f>
        <v>0</v>
      </c>
      <c r="BT81" s="434">
        <f>'D11'!AA304</f>
        <v>173</v>
      </c>
      <c r="BU81" s="434">
        <f t="shared" si="37"/>
        <v>5847</v>
      </c>
    </row>
    <row r="82" spans="1:73">
      <c r="A82" s="294">
        <v>80</v>
      </c>
      <c r="B82" s="294">
        <v>12</v>
      </c>
      <c r="C82" s="294">
        <v>376</v>
      </c>
      <c r="D82" s="294" t="s">
        <v>706</v>
      </c>
      <c r="E82" s="434">
        <f>'D12'!I15</f>
        <v>560</v>
      </c>
      <c r="F82" s="434">
        <f>'D12'!J15</f>
        <v>551</v>
      </c>
      <c r="G82" s="434">
        <f>'D12'!K15</f>
        <v>91</v>
      </c>
      <c r="H82" s="434">
        <f>'D12'!L15</f>
        <v>52</v>
      </c>
      <c r="I82" s="434">
        <f>'D12'!M15</f>
        <v>0</v>
      </c>
      <c r="J82" s="434">
        <f>'D12'!N15</f>
        <v>1406</v>
      </c>
      <c r="K82" s="434">
        <f>'D12'!O15</f>
        <v>1152</v>
      </c>
      <c r="L82" s="434">
        <f>'D12'!P15</f>
        <v>206</v>
      </c>
      <c r="M82" s="434">
        <f>'D12'!Q15</f>
        <v>48</v>
      </c>
      <c r="N82" s="434">
        <f>'D12'!R15</f>
        <v>462</v>
      </c>
      <c r="O82" s="434">
        <f>'D12'!S15</f>
        <v>0</v>
      </c>
      <c r="P82" s="434">
        <f>'D12'!T15</f>
        <v>460</v>
      </c>
      <c r="Q82" s="434">
        <f>'D12'!U15</f>
        <v>0</v>
      </c>
      <c r="R82" s="434">
        <f>'D12'!V15</f>
        <v>16</v>
      </c>
      <c r="S82" s="434">
        <f>'D12'!W15</f>
        <v>0</v>
      </c>
      <c r="T82" s="434">
        <f>'D12'!X15</f>
        <v>0</v>
      </c>
      <c r="U82" s="434">
        <f>'D12'!Y15</f>
        <v>0</v>
      </c>
      <c r="V82" s="434">
        <f>'D12'!Z15</f>
        <v>0</v>
      </c>
      <c r="W82" s="434">
        <f>'D12'!AA15</f>
        <v>0</v>
      </c>
      <c r="X82" s="434">
        <f>'D12'!AB15</f>
        <v>0</v>
      </c>
      <c r="Y82" s="434">
        <f>'D12'!AC15</f>
        <v>2</v>
      </c>
      <c r="Z82" s="434">
        <f>'D12'!AD15</f>
        <v>165</v>
      </c>
      <c r="AA82" s="434">
        <f>'D12'!AE15</f>
        <v>5171</v>
      </c>
      <c r="AB82" s="435"/>
      <c r="AC82" s="434">
        <f>'D12'!I18</f>
        <v>560</v>
      </c>
      <c r="AD82" s="434">
        <f>'D12'!J18</f>
        <v>559</v>
      </c>
      <c r="AE82" s="434">
        <f>'D12'!K18</f>
        <v>91</v>
      </c>
      <c r="AF82" s="434">
        <f>'D12'!L18</f>
        <v>60</v>
      </c>
      <c r="AG82" s="434">
        <f>'D12'!M18</f>
        <v>0</v>
      </c>
      <c r="AH82" s="434">
        <f>'D12'!N18</f>
        <v>1406</v>
      </c>
      <c r="AI82" s="434">
        <f>'D12'!O18</f>
        <v>1152</v>
      </c>
      <c r="AJ82" s="434">
        <f>'D12'!P18</f>
        <v>206</v>
      </c>
      <c r="AK82" s="434">
        <f>'D12'!Q18</f>
        <v>48</v>
      </c>
      <c r="AL82" s="434">
        <f>'D12'!R18</f>
        <v>462</v>
      </c>
      <c r="AM82" s="434">
        <f>'D12'!S18</f>
        <v>0</v>
      </c>
      <c r="AN82" s="434">
        <f>'D12'!T18</f>
        <v>460</v>
      </c>
      <c r="AO82" s="434">
        <f>'D12'!U18</f>
        <v>0</v>
      </c>
      <c r="AP82" s="434">
        <f>'D12'!V18</f>
        <v>0</v>
      </c>
      <c r="AQ82" s="434">
        <f>'D12'!W18</f>
        <v>0</v>
      </c>
      <c r="AR82" s="434">
        <f>'D12'!X18</f>
        <v>0</v>
      </c>
      <c r="AS82" s="434">
        <f>'D12'!Y18</f>
        <v>0</v>
      </c>
      <c r="AT82" s="434">
        <f>'D12'!Z18</f>
        <v>2</v>
      </c>
      <c r="AU82" s="434">
        <f>'D12'!AA18</f>
        <v>165</v>
      </c>
      <c r="AV82" s="434">
        <f>'D12'!AB18</f>
        <v>5171</v>
      </c>
      <c r="AW82" s="435"/>
      <c r="AX82" s="684">
        <f>AC82</f>
        <v>560</v>
      </c>
      <c r="AY82" s="684"/>
      <c r="AZ82" s="684"/>
      <c r="BA82" s="684">
        <f t="shared" ref="BA82:BA83" si="48">AD82+AF82</f>
        <v>619</v>
      </c>
      <c r="BB82" s="684">
        <f>AE82</f>
        <v>91</v>
      </c>
      <c r="BC82" s="434"/>
      <c r="BD82" s="434"/>
      <c r="BE82" s="434" t="str">
        <f>'D12'!M21</f>
        <v>-</v>
      </c>
      <c r="BF82" s="434">
        <f>'D12'!N21</f>
        <v>1406</v>
      </c>
      <c r="BG82" s="434">
        <f>'D12'!O21</f>
        <v>1152</v>
      </c>
      <c r="BH82" s="434">
        <f>'D12'!P21</f>
        <v>206</v>
      </c>
      <c r="BI82" s="434">
        <f>'D12'!Q21</f>
        <v>48</v>
      </c>
      <c r="BJ82" s="434">
        <f>'D12'!R21</f>
        <v>462</v>
      </c>
      <c r="BK82" s="434" t="str">
        <f>'D12'!S21</f>
        <v>-</v>
      </c>
      <c r="BL82" s="434">
        <f>'D12'!T21</f>
        <v>460</v>
      </c>
      <c r="BM82" s="434" t="str">
        <f>'D12'!U21</f>
        <v>-</v>
      </c>
      <c r="BN82" s="434" t="str">
        <f>'D12'!V21</f>
        <v>-</v>
      </c>
      <c r="BO82" s="434" t="str">
        <f>'D12'!W21</f>
        <v>-</v>
      </c>
      <c r="BP82" s="434" t="str">
        <f>'D12'!X21</f>
        <v>-</v>
      </c>
      <c r="BQ82" s="434" t="str">
        <f>'D12'!Y21</f>
        <v>-</v>
      </c>
      <c r="BR82" s="434"/>
      <c r="BS82" s="434">
        <f>'D12'!Z21</f>
        <v>2</v>
      </c>
      <c r="BT82" s="434">
        <f>'D12'!AA21</f>
        <v>165</v>
      </c>
      <c r="BU82" s="434">
        <f t="shared" si="37"/>
        <v>5171</v>
      </c>
    </row>
    <row r="83" spans="1:73">
      <c r="A83" s="294">
        <v>81</v>
      </c>
      <c r="B83" s="294">
        <v>12</v>
      </c>
      <c r="C83" s="294">
        <v>392</v>
      </c>
      <c r="D83" s="294" t="s">
        <v>705</v>
      </c>
      <c r="E83" s="434">
        <f>'D12'!I90</f>
        <v>1213</v>
      </c>
      <c r="F83" s="434">
        <f>'D12'!J90</f>
        <v>3382</v>
      </c>
      <c r="G83" s="434">
        <f>'D12'!K90</f>
        <v>1826</v>
      </c>
      <c r="H83" s="434">
        <f>'D12'!L90</f>
        <v>293</v>
      </c>
      <c r="I83" s="434">
        <f>'D12'!M90</f>
        <v>1028</v>
      </c>
      <c r="J83" s="434">
        <f>'D12'!N90</f>
        <v>793</v>
      </c>
      <c r="K83" s="434">
        <f>'D12'!O90</f>
        <v>1807</v>
      </c>
      <c r="L83" s="434">
        <f>'D12'!P90</f>
        <v>593</v>
      </c>
      <c r="M83" s="434">
        <f>'D12'!Q90</f>
        <v>400</v>
      </c>
      <c r="N83" s="434">
        <f>'D12'!R90</f>
        <v>3646</v>
      </c>
      <c r="O83" s="434">
        <f>'D12'!S90</f>
        <v>0</v>
      </c>
      <c r="P83" s="434">
        <f>'D12'!T90</f>
        <v>2435</v>
      </c>
      <c r="Q83" s="434">
        <f>'D12'!U90</f>
        <v>135</v>
      </c>
      <c r="R83" s="434">
        <f>'D12'!V90</f>
        <v>97</v>
      </c>
      <c r="S83" s="434">
        <f>'D12'!W90</f>
        <v>0</v>
      </c>
      <c r="T83" s="434">
        <f>'D12'!X90</f>
        <v>3444</v>
      </c>
      <c r="U83" s="434">
        <f>'D12'!Y90</f>
        <v>0</v>
      </c>
      <c r="V83" s="434">
        <f>'D12'!Z90</f>
        <v>0</v>
      </c>
      <c r="W83" s="434">
        <f>'D12'!AA90</f>
        <v>0</v>
      </c>
      <c r="X83" s="434">
        <f>'D12'!AB90</f>
        <v>0</v>
      </c>
      <c r="Y83" s="434">
        <f>'D12'!AC90</f>
        <v>16</v>
      </c>
      <c r="Z83" s="434">
        <f>'D12'!AD90</f>
        <v>748</v>
      </c>
      <c r="AA83" s="434">
        <f>'D12'!AE90</f>
        <v>21856</v>
      </c>
      <c r="AB83" s="435"/>
      <c r="AC83" s="434">
        <f>'D12'!I93</f>
        <v>1280</v>
      </c>
      <c r="AD83" s="434">
        <f>'D12'!J93</f>
        <v>3431</v>
      </c>
      <c r="AE83" s="434">
        <f>'D12'!K93</f>
        <v>1894</v>
      </c>
      <c r="AF83" s="434">
        <f>'D12'!L93</f>
        <v>341</v>
      </c>
      <c r="AG83" s="434">
        <f>'D12'!M93</f>
        <v>1028</v>
      </c>
      <c r="AH83" s="434">
        <f>'D12'!N93</f>
        <v>793</v>
      </c>
      <c r="AI83" s="434">
        <f>'D12'!O93</f>
        <v>1807</v>
      </c>
      <c r="AJ83" s="434">
        <f>'D12'!P93</f>
        <v>593</v>
      </c>
      <c r="AK83" s="434">
        <f>'D12'!Q93</f>
        <v>400</v>
      </c>
      <c r="AL83" s="434">
        <f>'D12'!R93</f>
        <v>3646</v>
      </c>
      <c r="AM83" s="434">
        <f>'D12'!S93</f>
        <v>0</v>
      </c>
      <c r="AN83" s="434">
        <f>'D12'!T93</f>
        <v>2435</v>
      </c>
      <c r="AO83" s="434">
        <f>'D12'!U93</f>
        <v>3444</v>
      </c>
      <c r="AP83" s="434">
        <f>'D12'!V93</f>
        <v>0</v>
      </c>
      <c r="AQ83" s="434">
        <f>'D12'!W93</f>
        <v>0</v>
      </c>
      <c r="AR83" s="434">
        <f>'D12'!X93</f>
        <v>0</v>
      </c>
      <c r="AS83" s="434">
        <f>'D12'!Y93</f>
        <v>0</v>
      </c>
      <c r="AT83" s="434">
        <f>'D12'!Z93</f>
        <v>16</v>
      </c>
      <c r="AU83" s="434">
        <f>'D12'!AA93</f>
        <v>748</v>
      </c>
      <c r="AV83" s="434">
        <f>'D12'!AB93</f>
        <v>21856</v>
      </c>
      <c r="AW83" s="435"/>
      <c r="AX83" s="434"/>
      <c r="AY83" s="434">
        <f t="shared" ref="AY83:AY84" si="49">AC83+AE83</f>
        <v>3174</v>
      </c>
      <c r="AZ83" s="434"/>
      <c r="BA83" s="434">
        <f t="shared" si="48"/>
        <v>3772</v>
      </c>
      <c r="BB83" s="434"/>
      <c r="BC83" s="434"/>
      <c r="BD83" s="434"/>
      <c r="BE83" s="434">
        <f>'D12'!M96</f>
        <v>1028</v>
      </c>
      <c r="BF83" s="434">
        <f>'D12'!N96</f>
        <v>793</v>
      </c>
      <c r="BG83" s="434">
        <f>'D12'!O96</f>
        <v>1807</v>
      </c>
      <c r="BH83" s="434">
        <f>'D12'!P96</f>
        <v>593</v>
      </c>
      <c r="BI83" s="434">
        <f>'D12'!Q96</f>
        <v>400</v>
      </c>
      <c r="BJ83" s="434">
        <f>'D12'!R96</f>
        <v>3646</v>
      </c>
      <c r="BK83" s="434" t="str">
        <f>'D12'!S96</f>
        <v>-</v>
      </c>
      <c r="BL83" s="434">
        <f>'D12'!T96</f>
        <v>2435</v>
      </c>
      <c r="BM83" s="434">
        <f>'D12'!U96</f>
        <v>3444</v>
      </c>
      <c r="BN83" s="434" t="str">
        <f>'D12'!V96</f>
        <v>-</v>
      </c>
      <c r="BO83" s="434" t="str">
        <f>'D12'!W96</f>
        <v>-</v>
      </c>
      <c r="BP83" s="434" t="str">
        <f>'D12'!X96</f>
        <v>-</v>
      </c>
      <c r="BQ83" s="434" t="str">
        <f>'D12'!Y96</f>
        <v>-</v>
      </c>
      <c r="BR83" s="434"/>
      <c r="BS83" s="434">
        <f>'D12'!Z96</f>
        <v>16</v>
      </c>
      <c r="BT83" s="434">
        <f>'D12'!AA96</f>
        <v>748</v>
      </c>
      <c r="BU83" s="434">
        <f t="shared" si="37"/>
        <v>21856</v>
      </c>
    </row>
    <row r="84" spans="1:73">
      <c r="A84" s="294">
        <v>82</v>
      </c>
      <c r="B84" s="294">
        <v>12</v>
      </c>
      <c r="C84" s="294">
        <v>537</v>
      </c>
      <c r="D84" s="294" t="s">
        <v>707</v>
      </c>
      <c r="E84" s="434">
        <f>'D12'!I107</f>
        <v>22</v>
      </c>
      <c r="F84" s="434">
        <f>'D12'!J107</f>
        <v>720</v>
      </c>
      <c r="G84" s="434">
        <f>'D12'!K107</f>
        <v>164</v>
      </c>
      <c r="H84" s="434">
        <f>'D12'!L107</f>
        <v>124</v>
      </c>
      <c r="I84" s="434">
        <f>'D12'!M107</f>
        <v>590</v>
      </c>
      <c r="J84" s="434">
        <f>'D12'!N107</f>
        <v>156</v>
      </c>
      <c r="K84" s="434">
        <f>'D12'!O107</f>
        <v>20</v>
      </c>
      <c r="L84" s="434">
        <f>'D12'!P107</f>
        <v>6</v>
      </c>
      <c r="M84" s="434">
        <f>'D12'!Q107</f>
        <v>834</v>
      </c>
      <c r="N84" s="434">
        <f>'D12'!R107</f>
        <v>101</v>
      </c>
      <c r="O84" s="434">
        <f>'D12'!S107</f>
        <v>0</v>
      </c>
      <c r="P84" s="434">
        <f>'D12'!T107</f>
        <v>7</v>
      </c>
      <c r="Q84" s="434">
        <f>'D12'!U107</f>
        <v>1</v>
      </c>
      <c r="R84" s="434">
        <f>'D12'!V107</f>
        <v>0</v>
      </c>
      <c r="S84" s="434">
        <f>'D12'!W107</f>
        <v>0</v>
      </c>
      <c r="T84" s="434">
        <f>'D12'!X107</f>
        <v>0</v>
      </c>
      <c r="U84" s="434">
        <f>'D12'!Y107</f>
        <v>0</v>
      </c>
      <c r="V84" s="434">
        <f>'D12'!Z107</f>
        <v>0</v>
      </c>
      <c r="W84" s="434">
        <f>'D12'!AA107</f>
        <v>0</v>
      </c>
      <c r="X84" s="434">
        <f>'D12'!AB107</f>
        <v>0</v>
      </c>
      <c r="Y84" s="434">
        <f>'D12'!AC107</f>
        <v>0</v>
      </c>
      <c r="Z84" s="434">
        <f>'D12'!AD107</f>
        <v>66</v>
      </c>
      <c r="AA84" s="434">
        <f>'D12'!AE107</f>
        <v>2811</v>
      </c>
      <c r="AB84" s="435"/>
      <c r="AC84" s="434">
        <f>'D12'!I110</f>
        <v>22</v>
      </c>
      <c r="AD84" s="434">
        <f>'D12'!J110</f>
        <v>720</v>
      </c>
      <c r="AE84" s="434">
        <f>'D12'!K110</f>
        <v>165</v>
      </c>
      <c r="AF84" s="434">
        <f>'D12'!L110</f>
        <v>124</v>
      </c>
      <c r="AG84" s="434">
        <f>'D12'!M110</f>
        <v>590</v>
      </c>
      <c r="AH84" s="434">
        <f>'D12'!N110</f>
        <v>156</v>
      </c>
      <c r="AI84" s="434">
        <f>'D12'!O110</f>
        <v>20</v>
      </c>
      <c r="AJ84" s="434">
        <f>'D12'!P110</f>
        <v>6</v>
      </c>
      <c r="AK84" s="434">
        <f>'D12'!Q110</f>
        <v>834</v>
      </c>
      <c r="AL84" s="434">
        <f>'D12'!R110</f>
        <v>101</v>
      </c>
      <c r="AM84" s="434">
        <f>'D12'!S110</f>
        <v>0</v>
      </c>
      <c r="AN84" s="434">
        <f>'D12'!T110</f>
        <v>7</v>
      </c>
      <c r="AO84" s="434">
        <f>'D12'!U110</f>
        <v>0</v>
      </c>
      <c r="AP84" s="434">
        <f>'D12'!V110</f>
        <v>0</v>
      </c>
      <c r="AQ84" s="434">
        <f>'D12'!W110</f>
        <v>0</v>
      </c>
      <c r="AR84" s="434">
        <f>'D12'!X110</f>
        <v>0</v>
      </c>
      <c r="AS84" s="434">
        <f>'D12'!Y110</f>
        <v>0</v>
      </c>
      <c r="AT84" s="434">
        <f>'D12'!Z110</f>
        <v>0</v>
      </c>
      <c r="AU84" s="434">
        <f>'D12'!AA110</f>
        <v>66</v>
      </c>
      <c r="AV84" s="434">
        <f>'D12'!AB110</f>
        <v>2811</v>
      </c>
      <c r="AW84" s="435"/>
      <c r="AX84" s="434"/>
      <c r="AY84" s="434">
        <f t="shared" si="49"/>
        <v>187</v>
      </c>
      <c r="AZ84" s="434">
        <f>AD84</f>
        <v>720</v>
      </c>
      <c r="BA84" s="434"/>
      <c r="BB84" s="434"/>
      <c r="BC84" s="434">
        <f>AF84</f>
        <v>124</v>
      </c>
      <c r="BD84" s="434"/>
      <c r="BE84" s="434">
        <f>'D12'!M113</f>
        <v>590</v>
      </c>
      <c r="BF84" s="434">
        <f>'D12'!N113</f>
        <v>156</v>
      </c>
      <c r="BG84" s="434">
        <f>'D12'!O113</f>
        <v>20</v>
      </c>
      <c r="BH84" s="434">
        <f>'D12'!P113</f>
        <v>6</v>
      </c>
      <c r="BI84" s="434">
        <f>'D12'!Q113</f>
        <v>834</v>
      </c>
      <c r="BJ84" s="434">
        <f>'D12'!R113</f>
        <v>101</v>
      </c>
      <c r="BK84" s="434" t="str">
        <f>'D12'!S113</f>
        <v>-</v>
      </c>
      <c r="BL84" s="434">
        <f>'D12'!T113</f>
        <v>7</v>
      </c>
      <c r="BM84" s="434" t="str">
        <f>'D12'!U113</f>
        <v>-</v>
      </c>
      <c r="BN84" s="434" t="str">
        <f>'D12'!V113</f>
        <v>-</v>
      </c>
      <c r="BO84" s="434" t="str">
        <f>'D12'!W113</f>
        <v>-</v>
      </c>
      <c r="BP84" s="434" t="str">
        <f>'D12'!X113</f>
        <v>-</v>
      </c>
      <c r="BQ84" s="434" t="str">
        <f>'D12'!Y113</f>
        <v>-</v>
      </c>
      <c r="BR84" s="434"/>
      <c r="BS84" s="434">
        <f>'D12'!Z113</f>
        <v>0</v>
      </c>
      <c r="BT84" s="434">
        <f>'D12'!AA113</f>
        <v>66</v>
      </c>
      <c r="BU84" s="434">
        <f t="shared" si="37"/>
        <v>2811</v>
      </c>
    </row>
    <row r="85" spans="1:73">
      <c r="A85" s="294">
        <v>83</v>
      </c>
      <c r="B85" s="294">
        <v>13</v>
      </c>
      <c r="C85" s="294">
        <v>154</v>
      </c>
      <c r="D85" s="294" t="s">
        <v>335</v>
      </c>
      <c r="E85" s="434">
        <f>'D13'!I16</f>
        <v>304</v>
      </c>
      <c r="F85" s="434">
        <f>'D13'!J16</f>
        <v>690</v>
      </c>
      <c r="G85" s="434">
        <f>'D13'!K16</f>
        <v>1351</v>
      </c>
      <c r="H85" s="434">
        <f>'D13'!L16</f>
        <v>70</v>
      </c>
      <c r="I85" s="434">
        <f>'D13'!M16</f>
        <v>1049</v>
      </c>
      <c r="J85" s="434">
        <f>'D13'!N16</f>
        <v>233</v>
      </c>
      <c r="K85" s="434">
        <f>'D13'!O16</f>
        <v>262</v>
      </c>
      <c r="L85" s="434">
        <f>'D13'!P16</f>
        <v>143</v>
      </c>
      <c r="M85" s="434">
        <f>'D13'!Q16</f>
        <v>193</v>
      </c>
      <c r="N85" s="434">
        <f>'D13'!R16</f>
        <v>1203</v>
      </c>
      <c r="O85" s="434">
        <f>'D13'!S16</f>
        <v>0</v>
      </c>
      <c r="P85" s="434">
        <f>'D13'!T16</f>
        <v>99</v>
      </c>
      <c r="Q85" s="434">
        <f>'D13'!U16</f>
        <v>47</v>
      </c>
      <c r="R85" s="434">
        <f>'D13'!V16</f>
        <v>12</v>
      </c>
      <c r="S85" s="434">
        <f>'D13'!W16</f>
        <v>0</v>
      </c>
      <c r="T85" s="434">
        <f>'D13'!X16</f>
        <v>0</v>
      </c>
      <c r="U85" s="434">
        <f>'D13'!Y16</f>
        <v>0</v>
      </c>
      <c r="V85" s="434">
        <f>'D13'!Z16</f>
        <v>0</v>
      </c>
      <c r="W85" s="434">
        <f>'D13'!AA16</f>
        <v>0</v>
      </c>
      <c r="X85" s="434">
        <f>'D13'!AB16</f>
        <v>0</v>
      </c>
      <c r="Y85" s="434">
        <f>'D13'!AC16</f>
        <v>3</v>
      </c>
      <c r="Z85" s="434">
        <f>'D13'!AD16</f>
        <v>165</v>
      </c>
      <c r="AA85" s="434">
        <f>'D13'!AE16</f>
        <v>5824</v>
      </c>
      <c r="AB85" s="435"/>
      <c r="AC85" s="434">
        <f>'D13'!I19</f>
        <v>327</v>
      </c>
      <c r="AD85" s="434">
        <f>'D13'!J19</f>
        <v>696</v>
      </c>
      <c r="AE85" s="434">
        <f>'D13'!K19</f>
        <v>1375</v>
      </c>
      <c r="AF85" s="434">
        <f>'D13'!L19</f>
        <v>76</v>
      </c>
      <c r="AG85" s="434">
        <f>'D13'!M19</f>
        <v>1049</v>
      </c>
      <c r="AH85" s="434">
        <f>'D13'!N19</f>
        <v>233</v>
      </c>
      <c r="AI85" s="434">
        <f>'D13'!O19</f>
        <v>262</v>
      </c>
      <c r="AJ85" s="434">
        <f>'D13'!P19</f>
        <v>143</v>
      </c>
      <c r="AK85" s="434">
        <f>'D13'!Q19</f>
        <v>193</v>
      </c>
      <c r="AL85" s="434">
        <f>'D13'!R19</f>
        <v>1203</v>
      </c>
      <c r="AM85" s="434">
        <f>'D13'!S19</f>
        <v>0</v>
      </c>
      <c r="AN85" s="434">
        <f>'D13'!T19</f>
        <v>99</v>
      </c>
      <c r="AO85" s="434">
        <f>'D13'!U19</f>
        <v>0</v>
      </c>
      <c r="AP85" s="434">
        <f>'D13'!V19</f>
        <v>0</v>
      </c>
      <c r="AQ85" s="434">
        <f>'D13'!W19</f>
        <v>0</v>
      </c>
      <c r="AR85" s="434">
        <f>'D13'!X19</f>
        <v>0</v>
      </c>
      <c r="AS85" s="434">
        <f>'D13'!Y19</f>
        <v>0</v>
      </c>
      <c r="AT85" s="434">
        <f>'D13'!Z19</f>
        <v>3</v>
      </c>
      <c r="AU85" s="434">
        <f>'D13'!AA19</f>
        <v>165</v>
      </c>
      <c r="AV85" s="434">
        <f>'D13'!AB19</f>
        <v>5824</v>
      </c>
      <c r="AW85" s="435"/>
      <c r="AX85" s="434"/>
      <c r="AY85" s="434">
        <f t="shared" ref="AY85" si="50">AC85+AE85</f>
        <v>1702</v>
      </c>
      <c r="AZ85" s="434"/>
      <c r="BA85" s="434">
        <f t="shared" ref="BA85" si="51">AD85+AF85</f>
        <v>772</v>
      </c>
      <c r="BB85" s="434"/>
      <c r="BC85" s="434"/>
      <c r="BD85" s="434"/>
      <c r="BE85" s="434">
        <f>'D13'!M22</f>
        <v>1049</v>
      </c>
      <c r="BF85" s="434">
        <f>'D13'!N22</f>
        <v>233</v>
      </c>
      <c r="BG85" s="434">
        <f>'D13'!O22</f>
        <v>262</v>
      </c>
      <c r="BH85" s="434">
        <f>'D13'!P22</f>
        <v>143</v>
      </c>
      <c r="BI85" s="434">
        <f>'D13'!Q22</f>
        <v>193</v>
      </c>
      <c r="BJ85" s="434">
        <f>'D13'!R22</f>
        <v>1203</v>
      </c>
      <c r="BK85" s="434" t="str">
        <f>'D13'!S22</f>
        <v>-</v>
      </c>
      <c r="BL85" s="434">
        <f>'D13'!T22</f>
        <v>99</v>
      </c>
      <c r="BM85" s="434" t="str">
        <f>'D13'!U22</f>
        <v>-</v>
      </c>
      <c r="BN85" s="434" t="str">
        <f>'D13'!V22</f>
        <v>-</v>
      </c>
      <c r="BO85" s="434" t="str">
        <f>'D13'!W22</f>
        <v>-</v>
      </c>
      <c r="BP85" s="434" t="str">
        <f>'D13'!X22</f>
        <v>-</v>
      </c>
      <c r="BQ85" s="434" t="str">
        <f>'D13'!Y22</f>
        <v>-</v>
      </c>
      <c r="BR85" s="434"/>
      <c r="BS85" s="434">
        <f>'D13'!Z22</f>
        <v>3</v>
      </c>
      <c r="BT85" s="434">
        <f>'D13'!AA22</f>
        <v>165</v>
      </c>
      <c r="BU85" s="434">
        <f t="shared" si="37"/>
        <v>5824</v>
      </c>
    </row>
    <row r="86" spans="1:73">
      <c r="A86" s="294">
        <v>84</v>
      </c>
      <c r="B86" s="294">
        <v>14</v>
      </c>
      <c r="C86" s="294">
        <v>66</v>
      </c>
      <c r="D86" s="294" t="s">
        <v>820</v>
      </c>
      <c r="E86" s="434">
        <f>'D14'!I375</f>
        <v>18023</v>
      </c>
      <c r="F86" s="434">
        <f>'D14'!J375</f>
        <v>27235</v>
      </c>
      <c r="G86" s="434">
        <f>'D14'!K375</f>
        <v>7129</v>
      </c>
      <c r="H86" s="434">
        <f>'D14'!L375</f>
        <v>3026</v>
      </c>
      <c r="I86" s="434">
        <f>'D14'!M375</f>
        <v>7827</v>
      </c>
      <c r="J86" s="434">
        <f>'D14'!N375</f>
        <v>1045</v>
      </c>
      <c r="K86" s="434">
        <f>'D14'!O375</f>
        <v>1943</v>
      </c>
      <c r="L86" s="434">
        <f>'D14'!P375</f>
        <v>1717</v>
      </c>
      <c r="M86" s="434">
        <f>'D14'!Q375</f>
        <v>1007</v>
      </c>
      <c r="N86" s="434">
        <f>'D14'!R375</f>
        <v>26856</v>
      </c>
      <c r="O86" s="434">
        <f>'D14'!S375</f>
        <v>0</v>
      </c>
      <c r="P86" s="434">
        <f>'D14'!T375</f>
        <v>2060</v>
      </c>
      <c r="Q86" s="434">
        <f>'D14'!U375</f>
        <v>1021</v>
      </c>
      <c r="R86" s="434">
        <f>'D14'!V375</f>
        <v>891</v>
      </c>
      <c r="S86" s="434">
        <f>'D14'!W375</f>
        <v>57</v>
      </c>
      <c r="T86" s="434">
        <f>'D14'!X375</f>
        <v>4793</v>
      </c>
      <c r="U86" s="434">
        <f>'D14'!Y375</f>
        <v>1361</v>
      </c>
      <c r="V86" s="434">
        <f>'D14'!Z375</f>
        <v>1363</v>
      </c>
      <c r="W86" s="434">
        <f>'D14'!AA375</f>
        <v>1212</v>
      </c>
      <c r="X86" s="434">
        <f>'D14'!AB375</f>
        <v>4368</v>
      </c>
      <c r="Y86" s="434">
        <f>'D14'!AC375</f>
        <v>115</v>
      </c>
      <c r="Z86" s="434">
        <f>'D14'!AD375</f>
        <v>3864</v>
      </c>
      <c r="AA86" s="434">
        <f>'D14'!AE375</f>
        <v>116913</v>
      </c>
      <c r="AB86" s="435"/>
      <c r="AC86" s="434">
        <f>'D14'!I378</f>
        <v>18534</v>
      </c>
      <c r="AD86" s="434">
        <f>'D14'!J378</f>
        <v>27681</v>
      </c>
      <c r="AE86" s="434">
        <f>'D14'!K378</f>
        <v>7639</v>
      </c>
      <c r="AF86" s="434">
        <f>'D14'!L378</f>
        <v>3471</v>
      </c>
      <c r="AG86" s="434">
        <f>'D14'!M378</f>
        <v>7827</v>
      </c>
      <c r="AH86" s="434">
        <f>'D14'!N378</f>
        <v>1045</v>
      </c>
      <c r="AI86" s="434">
        <f>'D14'!O378</f>
        <v>1943</v>
      </c>
      <c r="AJ86" s="434">
        <f>'D14'!P378</f>
        <v>1746</v>
      </c>
      <c r="AK86" s="434">
        <f>'D14'!Q378</f>
        <v>1035</v>
      </c>
      <c r="AL86" s="434">
        <f>'D14'!R378</f>
        <v>26856</v>
      </c>
      <c r="AM86" s="434">
        <f>'D14'!S378</f>
        <v>0</v>
      </c>
      <c r="AN86" s="434">
        <f>'D14'!T378</f>
        <v>2060</v>
      </c>
      <c r="AO86" s="434">
        <f>'D14'!U378</f>
        <v>4793</v>
      </c>
      <c r="AP86" s="434">
        <f>'D14'!V378</f>
        <v>1361</v>
      </c>
      <c r="AQ86" s="434">
        <f>'D14'!W378</f>
        <v>1363</v>
      </c>
      <c r="AR86" s="434">
        <f>'D14'!X378</f>
        <v>1212</v>
      </c>
      <c r="AS86" s="434">
        <f>'D14'!Y378</f>
        <v>4368</v>
      </c>
      <c r="AT86" s="434">
        <f>'D14'!Z378</f>
        <v>115</v>
      </c>
      <c r="AU86" s="434">
        <f>'D14'!AA378</f>
        <v>3864</v>
      </c>
      <c r="AV86" s="434">
        <f>'D14'!AB378</f>
        <v>116913</v>
      </c>
      <c r="AW86" s="435"/>
      <c r="AX86" s="434"/>
      <c r="AY86" s="434">
        <f t="shared" ref="AY86" si="52">AC86+AE86</f>
        <v>26173</v>
      </c>
      <c r="AZ86" s="434"/>
      <c r="BA86" s="434">
        <f t="shared" ref="BA86" si="53">AD86+AF86</f>
        <v>31152</v>
      </c>
      <c r="BB86" s="434"/>
      <c r="BC86" s="434"/>
      <c r="BD86" s="434">
        <f>AJ86+AK86</f>
        <v>2781</v>
      </c>
      <c r="BE86" s="434">
        <f>'D14'!O381</f>
        <v>7827</v>
      </c>
      <c r="BF86" s="434">
        <f>'D14'!P381</f>
        <v>1045</v>
      </c>
      <c r="BG86" s="434">
        <f>'D14'!Q381</f>
        <v>1943</v>
      </c>
      <c r="BH86" s="434" t="s">
        <v>799</v>
      </c>
      <c r="BI86" s="434" t="str">
        <f>'D14'!S381</f>
        <v>-</v>
      </c>
      <c r="BJ86" s="434">
        <f>'D14'!R381</f>
        <v>26856</v>
      </c>
      <c r="BK86" s="434" t="str">
        <f>'D14'!S381</f>
        <v>-</v>
      </c>
      <c r="BL86" s="434">
        <f>'D14'!T381</f>
        <v>2060</v>
      </c>
      <c r="BM86" s="434">
        <f>'D14'!U381</f>
        <v>4793</v>
      </c>
      <c r="BN86" s="434">
        <f>'D14'!V381</f>
        <v>1361</v>
      </c>
      <c r="BO86" s="434">
        <f>'D14'!W381</f>
        <v>1363</v>
      </c>
      <c r="BP86" s="434">
        <f>'D14'!X381</f>
        <v>1212</v>
      </c>
      <c r="BQ86" s="434">
        <f>'D14'!Y381</f>
        <v>4368</v>
      </c>
      <c r="BR86" s="434"/>
      <c r="BS86" s="434">
        <f>'D14'!Z381</f>
        <v>115</v>
      </c>
      <c r="BT86" s="434">
        <f>'D14'!AA381</f>
        <v>3864</v>
      </c>
      <c r="BU86" s="434">
        <f t="shared" si="37"/>
        <v>116913</v>
      </c>
    </row>
    <row r="87" spans="1:73">
      <c r="A87" s="294">
        <v>85</v>
      </c>
      <c r="B87" s="294">
        <v>15</v>
      </c>
      <c r="C87" s="294">
        <v>26</v>
      </c>
      <c r="D87" s="294" t="s">
        <v>342</v>
      </c>
      <c r="E87" s="434">
        <f>'D15'!I24</f>
        <v>792</v>
      </c>
      <c r="F87" s="434">
        <f>'D15'!J24</f>
        <v>1249</v>
      </c>
      <c r="G87" s="434">
        <f>'D15'!K24</f>
        <v>2724</v>
      </c>
      <c r="H87" s="434">
        <f>'D15'!L24</f>
        <v>66</v>
      </c>
      <c r="I87" s="434">
        <f>'D15'!M24</f>
        <v>365</v>
      </c>
      <c r="J87" s="434">
        <f>'D15'!N24</f>
        <v>1001</v>
      </c>
      <c r="K87" s="434">
        <f>'D15'!O24</f>
        <v>82</v>
      </c>
      <c r="L87" s="434">
        <f>'D15'!P24</f>
        <v>624</v>
      </c>
      <c r="M87" s="434">
        <f>'D15'!Q24</f>
        <v>325</v>
      </c>
      <c r="N87" s="434">
        <f>'D15'!R24</f>
        <v>922</v>
      </c>
      <c r="O87" s="434">
        <f>'D15'!S24</f>
        <v>112</v>
      </c>
      <c r="P87" s="434">
        <f>'D15'!T24</f>
        <v>208</v>
      </c>
      <c r="Q87" s="434">
        <f>'D15'!U24</f>
        <v>251</v>
      </c>
      <c r="R87" s="434">
        <f>'D15'!V24</f>
        <v>27</v>
      </c>
      <c r="S87" s="434">
        <f>'D15'!W24</f>
        <v>0</v>
      </c>
      <c r="T87" s="434">
        <f>'D15'!X24</f>
        <v>0</v>
      </c>
      <c r="U87" s="434">
        <f>'D15'!Y24</f>
        <v>0</v>
      </c>
      <c r="V87" s="434">
        <f>'D15'!Z24</f>
        <v>0</v>
      </c>
      <c r="W87" s="434">
        <f>'D15'!AA24</f>
        <v>0</v>
      </c>
      <c r="X87" s="434">
        <f>'D15'!AB24</f>
        <v>0</v>
      </c>
      <c r="Y87" s="434">
        <f>'D15'!AC24</f>
        <v>6</v>
      </c>
      <c r="Z87" s="434">
        <f>'D15'!AD24</f>
        <v>336</v>
      </c>
      <c r="AA87" s="434">
        <f>'D15'!AE24</f>
        <v>9090</v>
      </c>
      <c r="AB87" s="435"/>
      <c r="AC87" s="434">
        <f>'D15'!I27</f>
        <v>917</v>
      </c>
      <c r="AD87" s="434">
        <f>'D15'!J27</f>
        <v>1263</v>
      </c>
      <c r="AE87" s="434">
        <f>'D15'!K27</f>
        <v>2850</v>
      </c>
      <c r="AF87" s="434">
        <f>'D15'!L27</f>
        <v>79</v>
      </c>
      <c r="AG87" s="434">
        <f>'D15'!M27</f>
        <v>365</v>
      </c>
      <c r="AH87" s="434">
        <f>'D15'!N27</f>
        <v>1001</v>
      </c>
      <c r="AI87" s="434">
        <f>'D15'!O27</f>
        <v>82</v>
      </c>
      <c r="AJ87" s="434">
        <f>'D15'!P27</f>
        <v>624</v>
      </c>
      <c r="AK87" s="434">
        <f>'D15'!Q27</f>
        <v>325</v>
      </c>
      <c r="AL87" s="434">
        <f>'D15'!R27</f>
        <v>922</v>
      </c>
      <c r="AM87" s="434">
        <f>'D15'!S27</f>
        <v>112</v>
      </c>
      <c r="AN87" s="434">
        <f>'D15'!T27</f>
        <v>208</v>
      </c>
      <c r="AO87" s="434">
        <f>'D15'!U27</f>
        <v>0</v>
      </c>
      <c r="AP87" s="434">
        <f>'D15'!V27</f>
        <v>0</v>
      </c>
      <c r="AQ87" s="434">
        <f>'D15'!W27</f>
        <v>0</v>
      </c>
      <c r="AR87" s="434">
        <f>'D15'!X27</f>
        <v>0</v>
      </c>
      <c r="AS87" s="434">
        <f>'D15'!Y27</f>
        <v>0</v>
      </c>
      <c r="AT87" s="434">
        <f>'D15'!Z27</f>
        <v>6</v>
      </c>
      <c r="AU87" s="434">
        <f>'D15'!AA27</f>
        <v>336</v>
      </c>
      <c r="AV87" s="434">
        <f>'D15'!AB27</f>
        <v>9090</v>
      </c>
      <c r="AW87" s="435"/>
      <c r="AX87" s="434"/>
      <c r="AY87" s="434">
        <f t="shared" ref="AY87:AY89" si="54">AC87+AE87</f>
        <v>3767</v>
      </c>
      <c r="AZ87" s="434"/>
      <c r="BA87" s="434">
        <f t="shared" ref="BA87:BA88" si="55">AD87+AF87</f>
        <v>1342</v>
      </c>
      <c r="BB87" s="434"/>
      <c r="BC87" s="434"/>
      <c r="BD87" s="434"/>
      <c r="BE87" s="434">
        <f>'D15'!M30</f>
        <v>365</v>
      </c>
      <c r="BF87" s="434">
        <f>'D15'!N30</f>
        <v>1001</v>
      </c>
      <c r="BG87" s="434">
        <f>'D15'!O30</f>
        <v>82</v>
      </c>
      <c r="BH87" s="434">
        <f>'D15'!P30</f>
        <v>624</v>
      </c>
      <c r="BI87" s="434">
        <f>'D15'!Q30</f>
        <v>325</v>
      </c>
      <c r="BJ87" s="434">
        <f>'D15'!R30</f>
        <v>922</v>
      </c>
      <c r="BK87" s="434">
        <f>'D15'!S30</f>
        <v>112</v>
      </c>
      <c r="BL87" s="434">
        <f>'D15'!T30</f>
        <v>208</v>
      </c>
      <c r="BM87" s="434">
        <f>'D15'!U30</f>
        <v>0</v>
      </c>
      <c r="BN87" s="434">
        <f>'D15'!V30</f>
        <v>0</v>
      </c>
      <c r="BO87" s="434">
        <f>'D15'!W30</f>
        <v>0</v>
      </c>
      <c r="BP87" s="434">
        <f>'D15'!X30</f>
        <v>0</v>
      </c>
      <c r="BQ87" s="434">
        <f>'D15'!Y30</f>
        <v>0</v>
      </c>
      <c r="BR87" s="434"/>
      <c r="BS87" s="434">
        <f>'D15'!Z30</f>
        <v>6</v>
      </c>
      <c r="BT87" s="434">
        <f>'D15'!AA30</f>
        <v>336</v>
      </c>
      <c r="BU87" s="434">
        <f t="shared" si="37"/>
        <v>9090</v>
      </c>
    </row>
    <row r="88" spans="1:73">
      <c r="A88" s="294">
        <v>86</v>
      </c>
      <c r="B88" s="294">
        <v>15</v>
      </c>
      <c r="C88" s="294">
        <v>386</v>
      </c>
      <c r="D88" s="294" t="s">
        <v>345</v>
      </c>
      <c r="E88" s="434">
        <f>'D15'!I124</f>
        <v>1948</v>
      </c>
      <c r="F88" s="434">
        <f>'D15'!J124</f>
        <v>6617</v>
      </c>
      <c r="G88" s="434">
        <f>'D15'!K124</f>
        <v>7247</v>
      </c>
      <c r="H88" s="434">
        <f>'D15'!L124</f>
        <v>367</v>
      </c>
      <c r="I88" s="434">
        <f>'D15'!M124</f>
        <v>4175</v>
      </c>
      <c r="J88" s="434">
        <f>'D15'!N124</f>
        <v>182</v>
      </c>
      <c r="K88" s="434">
        <f>'D15'!O124</f>
        <v>608</v>
      </c>
      <c r="L88" s="434">
        <f>'D15'!P124</f>
        <v>658</v>
      </c>
      <c r="M88" s="434">
        <f>'D15'!Q124</f>
        <v>1207</v>
      </c>
      <c r="N88" s="434">
        <f>'D15'!R124</f>
        <v>6501</v>
      </c>
      <c r="O88" s="434">
        <f>'D15'!S124</f>
        <v>0</v>
      </c>
      <c r="P88" s="434">
        <f>'D15'!T124</f>
        <v>931</v>
      </c>
      <c r="Q88" s="434">
        <f>'D15'!U124</f>
        <v>491</v>
      </c>
      <c r="R88" s="434">
        <f>'D15'!V124</f>
        <v>247</v>
      </c>
      <c r="S88" s="434">
        <f>'D15'!W124</f>
        <v>0</v>
      </c>
      <c r="T88" s="434">
        <f>'D15'!X124</f>
        <v>417</v>
      </c>
      <c r="U88" s="434">
        <f>'D15'!Y124</f>
        <v>1699</v>
      </c>
      <c r="V88" s="434">
        <f>'D15'!Z124</f>
        <v>0</v>
      </c>
      <c r="W88" s="434">
        <f>'D15'!AA124</f>
        <v>0</v>
      </c>
      <c r="X88" s="434">
        <f>'D15'!AB124</f>
        <v>0</v>
      </c>
      <c r="Y88" s="434">
        <f>'D15'!AC124</f>
        <v>50</v>
      </c>
      <c r="Z88" s="434">
        <f>'D15'!AD124</f>
        <v>1026</v>
      </c>
      <c r="AA88" s="434">
        <f>'D15'!AE124</f>
        <v>34371</v>
      </c>
      <c r="AB88" s="435"/>
      <c r="AC88" s="434">
        <f>'D15'!I127</f>
        <v>2193</v>
      </c>
      <c r="AD88" s="434">
        <f>'D15'!J127</f>
        <v>6741</v>
      </c>
      <c r="AE88" s="434">
        <f>'D15'!K127</f>
        <v>7493</v>
      </c>
      <c r="AF88" s="434">
        <f>'D15'!L127</f>
        <v>490</v>
      </c>
      <c r="AG88" s="434">
        <f>'D15'!M127</f>
        <v>4175</v>
      </c>
      <c r="AH88" s="434">
        <f>'D15'!N127</f>
        <v>182</v>
      </c>
      <c r="AI88" s="434">
        <f>'D15'!O127</f>
        <v>608</v>
      </c>
      <c r="AJ88" s="434">
        <f>'D15'!P127</f>
        <v>658</v>
      </c>
      <c r="AK88" s="434">
        <f>'D15'!Q127</f>
        <v>1207</v>
      </c>
      <c r="AL88" s="434">
        <f>'D15'!R127</f>
        <v>6501</v>
      </c>
      <c r="AM88" s="434">
        <f>'D15'!S127</f>
        <v>0</v>
      </c>
      <c r="AN88" s="434">
        <f>'D15'!T127</f>
        <v>931</v>
      </c>
      <c r="AO88" s="434">
        <f>'D15'!U127</f>
        <v>417</v>
      </c>
      <c r="AP88" s="434">
        <f>'D15'!V127</f>
        <v>1699</v>
      </c>
      <c r="AQ88" s="434">
        <f>'D15'!W127</f>
        <v>0</v>
      </c>
      <c r="AR88" s="434">
        <f>'D15'!X127</f>
        <v>0</v>
      </c>
      <c r="AS88" s="434">
        <f>'D15'!Y127</f>
        <v>0</v>
      </c>
      <c r="AT88" s="434">
        <f>'D15'!Z127</f>
        <v>50</v>
      </c>
      <c r="AU88" s="434">
        <f>'D15'!AA127</f>
        <v>1026</v>
      </c>
      <c r="AV88" s="434">
        <f>'D15'!AB127</f>
        <v>34371</v>
      </c>
      <c r="AW88" s="435"/>
      <c r="AX88" s="434"/>
      <c r="AY88" s="434">
        <f t="shared" si="54"/>
        <v>9686</v>
      </c>
      <c r="AZ88" s="434"/>
      <c r="BA88" s="434">
        <f t="shared" si="55"/>
        <v>7231</v>
      </c>
      <c r="BB88" s="434"/>
      <c r="BC88" s="434"/>
      <c r="BD88" s="434"/>
      <c r="BE88" s="434">
        <f>'D15'!M130</f>
        <v>4175</v>
      </c>
      <c r="BF88" s="434">
        <f>'D15'!N130</f>
        <v>182</v>
      </c>
      <c r="BG88" s="434">
        <f>'D15'!O130</f>
        <v>608</v>
      </c>
      <c r="BH88" s="434">
        <f>'D15'!P130</f>
        <v>658</v>
      </c>
      <c r="BI88" s="434">
        <f>'D15'!Q130</f>
        <v>1207</v>
      </c>
      <c r="BJ88" s="434">
        <f>'D15'!R130</f>
        <v>6501</v>
      </c>
      <c r="BK88" s="434" t="str">
        <f>'D15'!S130</f>
        <v>-</v>
      </c>
      <c r="BL88" s="434">
        <f>'D15'!T130</f>
        <v>931</v>
      </c>
      <c r="BM88" s="434">
        <f>'D15'!U130</f>
        <v>417</v>
      </c>
      <c r="BN88" s="434">
        <f>'D15'!V130</f>
        <v>1699</v>
      </c>
      <c r="BO88" s="434">
        <f>'D15'!W130</f>
        <v>0</v>
      </c>
      <c r="BP88" s="434">
        <f>'D15'!X130</f>
        <v>0</v>
      </c>
      <c r="BQ88" s="434">
        <f>'D15'!Y130</f>
        <v>0</v>
      </c>
      <c r="BR88" s="434"/>
      <c r="BS88" s="434">
        <f>'D15'!Z130</f>
        <v>50</v>
      </c>
      <c r="BT88" s="434">
        <f>'D15'!AA130</f>
        <v>1026</v>
      </c>
      <c r="BU88" s="434">
        <f t="shared" si="37"/>
        <v>34371</v>
      </c>
    </row>
    <row r="89" spans="1:73">
      <c r="A89" s="294">
        <v>87</v>
      </c>
      <c r="B89" s="294">
        <v>15</v>
      </c>
      <c r="C89" s="294">
        <v>566</v>
      </c>
      <c r="D89" s="294" t="s">
        <v>352</v>
      </c>
      <c r="E89" s="434">
        <f>'D15'!I175</f>
        <v>221</v>
      </c>
      <c r="F89" s="434">
        <f>'D15'!J175</f>
        <v>3349</v>
      </c>
      <c r="G89" s="434">
        <f>'D15'!K175</f>
        <v>2880</v>
      </c>
      <c r="H89" s="434">
        <f>'D15'!L175</f>
        <v>711</v>
      </c>
      <c r="I89" s="434">
        <f>'D15'!M175</f>
        <v>216</v>
      </c>
      <c r="J89" s="434">
        <f>'D15'!N175</f>
        <v>62</v>
      </c>
      <c r="K89" s="434">
        <f>'D15'!O175</f>
        <v>0</v>
      </c>
      <c r="L89" s="434">
        <f>'D15'!P175</f>
        <v>1148</v>
      </c>
      <c r="M89" s="434">
        <f>'D15'!Q175</f>
        <v>785</v>
      </c>
      <c r="N89" s="434">
        <f>'D15'!R175</f>
        <v>3425</v>
      </c>
      <c r="O89" s="434">
        <f>'D15'!S175</f>
        <v>588</v>
      </c>
      <c r="P89" s="434">
        <f>'D15'!T175</f>
        <v>208</v>
      </c>
      <c r="Q89" s="434">
        <f>'D15'!U175</f>
        <v>76</v>
      </c>
      <c r="R89" s="434">
        <f>'D15'!V175</f>
        <v>0</v>
      </c>
      <c r="S89" s="434">
        <f>'D15'!W175</f>
        <v>0</v>
      </c>
      <c r="T89" s="434">
        <f>'D15'!X175</f>
        <v>0</v>
      </c>
      <c r="U89" s="434">
        <f>'D15'!Y175</f>
        <v>0</v>
      </c>
      <c r="V89" s="434">
        <f>'D15'!Z175</f>
        <v>0</v>
      </c>
      <c r="W89" s="434">
        <f>'D15'!AA175</f>
        <v>0</v>
      </c>
      <c r="X89" s="434">
        <f>'D15'!AB175</f>
        <v>0</v>
      </c>
      <c r="Y89" s="434">
        <f>'D15'!AC175</f>
        <v>3</v>
      </c>
      <c r="Z89" s="434">
        <f>'D15'!AD175</f>
        <v>523</v>
      </c>
      <c r="AA89" s="434">
        <f>'D15'!AE175</f>
        <v>14195</v>
      </c>
      <c r="AB89" s="435"/>
      <c r="AC89" s="434">
        <f>'D15'!I178</f>
        <v>259</v>
      </c>
      <c r="AD89" s="434">
        <f>'D15'!J178</f>
        <v>3349</v>
      </c>
      <c r="AE89" s="434">
        <f>'D15'!K178</f>
        <v>2918</v>
      </c>
      <c r="AF89" s="434">
        <f>'D15'!L178</f>
        <v>711</v>
      </c>
      <c r="AG89" s="434">
        <f>'D15'!M178</f>
        <v>216</v>
      </c>
      <c r="AH89" s="434">
        <f>'D15'!N178</f>
        <v>62</v>
      </c>
      <c r="AI89" s="434">
        <f>'D15'!O178</f>
        <v>0</v>
      </c>
      <c r="AJ89" s="434">
        <f>'D15'!P178</f>
        <v>1148</v>
      </c>
      <c r="AK89" s="434">
        <f>'D15'!Q178</f>
        <v>785</v>
      </c>
      <c r="AL89" s="434">
        <f>'D15'!R178</f>
        <v>3425</v>
      </c>
      <c r="AM89" s="434">
        <f>'D15'!S178</f>
        <v>588</v>
      </c>
      <c r="AN89" s="434">
        <f>'D15'!T178</f>
        <v>208</v>
      </c>
      <c r="AO89" s="434">
        <f>'D15'!U178</f>
        <v>0</v>
      </c>
      <c r="AP89" s="434">
        <f>'D15'!V178</f>
        <v>0</v>
      </c>
      <c r="AQ89" s="434">
        <f>'D15'!W178</f>
        <v>0</v>
      </c>
      <c r="AR89" s="434">
        <f>'D15'!X178</f>
        <v>0</v>
      </c>
      <c r="AS89" s="434">
        <f>'D15'!Y178</f>
        <v>0</v>
      </c>
      <c r="AT89" s="434">
        <f>'D15'!Z178</f>
        <v>3</v>
      </c>
      <c r="AU89" s="434">
        <f>'D15'!AA178</f>
        <v>523</v>
      </c>
      <c r="AV89" s="434">
        <f>'D15'!AB178</f>
        <v>14195</v>
      </c>
      <c r="AW89" s="435"/>
      <c r="AX89" s="434"/>
      <c r="AY89" s="434">
        <f t="shared" si="54"/>
        <v>3177</v>
      </c>
      <c r="AZ89" s="434">
        <f>AD89</f>
        <v>3349</v>
      </c>
      <c r="BA89" s="434"/>
      <c r="BB89" s="434"/>
      <c r="BC89" s="434">
        <f>AF89</f>
        <v>711</v>
      </c>
      <c r="BD89" s="434"/>
      <c r="BE89" s="434">
        <f>'D15'!M181</f>
        <v>216</v>
      </c>
      <c r="BF89" s="434">
        <f>'D15'!N181</f>
        <v>62</v>
      </c>
      <c r="BG89" s="434">
        <f>'D15'!O181</f>
        <v>0</v>
      </c>
      <c r="BH89" s="434">
        <f>'D15'!P181</f>
        <v>1148</v>
      </c>
      <c r="BI89" s="434">
        <f>'D15'!Q181</f>
        <v>785</v>
      </c>
      <c r="BJ89" s="434">
        <f>'D15'!R181</f>
        <v>3425</v>
      </c>
      <c r="BK89" s="434">
        <f>'D15'!S181</f>
        <v>588</v>
      </c>
      <c r="BL89" s="434">
        <f>'D15'!T181</f>
        <v>208</v>
      </c>
      <c r="BM89" s="434">
        <f>'D15'!U181</f>
        <v>0</v>
      </c>
      <c r="BN89" s="434">
        <f>'D15'!V181</f>
        <v>0</v>
      </c>
      <c r="BO89" s="434">
        <f>'D15'!W181</f>
        <v>0</v>
      </c>
      <c r="BP89" s="434">
        <f>'D15'!X181</f>
        <v>0</v>
      </c>
      <c r="BQ89" s="434">
        <f>'D15'!Y181</f>
        <v>0</v>
      </c>
      <c r="BR89" s="434"/>
      <c r="BS89" s="434">
        <f>'D15'!Z181</f>
        <v>3</v>
      </c>
      <c r="BT89" s="434">
        <f>'D15'!AA181</f>
        <v>523</v>
      </c>
      <c r="BU89" s="434">
        <f t="shared" si="37"/>
        <v>14195</v>
      </c>
    </row>
    <row r="90" spans="1:73">
      <c r="A90" s="294">
        <v>88</v>
      </c>
      <c r="B90" s="294">
        <v>16</v>
      </c>
      <c r="C90" s="294">
        <v>8</v>
      </c>
      <c r="D90" s="294" t="s">
        <v>360</v>
      </c>
      <c r="E90" s="434">
        <f>'D16'!I7</f>
        <v>148</v>
      </c>
      <c r="F90" s="434">
        <f>'D16'!J7</f>
        <v>649</v>
      </c>
      <c r="G90" s="434">
        <f>'D16'!K7</f>
        <v>36</v>
      </c>
      <c r="H90" s="434">
        <f>'D16'!L7</f>
        <v>19</v>
      </c>
      <c r="I90" s="434">
        <f>'D16'!M7</f>
        <v>8</v>
      </c>
      <c r="J90" s="434">
        <f>'D16'!N7</f>
        <v>0</v>
      </c>
      <c r="K90" s="434">
        <f>'D16'!O7</f>
        <v>0</v>
      </c>
      <c r="L90" s="434">
        <f>'D16'!P7</f>
        <v>587</v>
      </c>
      <c r="M90" s="434">
        <f>'D16'!Q7</f>
        <v>0</v>
      </c>
      <c r="N90" s="434">
        <f>'D16'!R7</f>
        <v>14</v>
      </c>
      <c r="O90" s="434">
        <f>'D16'!S7</f>
        <v>0</v>
      </c>
      <c r="P90" s="434">
        <f>'D16'!T7</f>
        <v>0</v>
      </c>
      <c r="Q90" s="434">
        <f>'D16'!U7</f>
        <v>41</v>
      </c>
      <c r="R90" s="434">
        <f>'D16'!V7</f>
        <v>10</v>
      </c>
      <c r="S90" s="434">
        <f>'D16'!W7</f>
        <v>0</v>
      </c>
      <c r="T90" s="434">
        <f>'D16'!X7</f>
        <v>0</v>
      </c>
      <c r="U90" s="434">
        <f>'D16'!Y7</f>
        <v>0</v>
      </c>
      <c r="V90" s="434">
        <f>'D16'!Z7</f>
        <v>0</v>
      </c>
      <c r="W90" s="434">
        <f>'D16'!AA7</f>
        <v>0</v>
      </c>
      <c r="X90" s="434">
        <f>'D16'!AB7</f>
        <v>0</v>
      </c>
      <c r="Y90" s="434">
        <f>'D16'!AC7</f>
        <v>0</v>
      </c>
      <c r="Z90" s="434">
        <f>'D16'!AD7</f>
        <v>68</v>
      </c>
      <c r="AA90" s="434">
        <f>'D16'!AE7</f>
        <v>1580</v>
      </c>
      <c r="AB90" s="435"/>
      <c r="AC90" s="434">
        <f>'D16'!I10</f>
        <v>169</v>
      </c>
      <c r="AD90" s="434">
        <f>'D16'!J10</f>
        <v>654</v>
      </c>
      <c r="AE90" s="434">
        <f>'D16'!K10</f>
        <v>56</v>
      </c>
      <c r="AF90" s="434">
        <f>'D16'!L10</f>
        <v>24</v>
      </c>
      <c r="AG90" s="434">
        <f>'D16'!M10</f>
        <v>8</v>
      </c>
      <c r="AH90" s="434">
        <f>'D16'!N10</f>
        <v>0</v>
      </c>
      <c r="AI90" s="434">
        <f>'D16'!O10</f>
        <v>0</v>
      </c>
      <c r="AJ90" s="434">
        <f>'D16'!P10</f>
        <v>587</v>
      </c>
      <c r="AK90" s="434">
        <f>'D16'!Q10</f>
        <v>0</v>
      </c>
      <c r="AL90" s="434">
        <f>'D16'!R10</f>
        <v>14</v>
      </c>
      <c r="AM90" s="434">
        <f>'D16'!S10</f>
        <v>0</v>
      </c>
      <c r="AN90" s="434">
        <f>'D16'!T10</f>
        <v>0</v>
      </c>
      <c r="AO90" s="434">
        <f>'D16'!U10</f>
        <v>0</v>
      </c>
      <c r="AP90" s="434">
        <f>'D16'!V10</f>
        <v>0</v>
      </c>
      <c r="AQ90" s="434">
        <f>'D16'!W10</f>
        <v>0</v>
      </c>
      <c r="AR90" s="434">
        <f>'D16'!X10</f>
        <v>0</v>
      </c>
      <c r="AS90" s="434">
        <f>'D16'!Y10</f>
        <v>0</v>
      </c>
      <c r="AT90" s="434">
        <f>'D16'!Z10</f>
        <v>0</v>
      </c>
      <c r="AU90" s="434">
        <f>'D16'!AA10</f>
        <v>68</v>
      </c>
      <c r="AV90" s="434">
        <f>'D16'!AB10</f>
        <v>1580</v>
      </c>
      <c r="AW90" s="435"/>
      <c r="AX90" s="434"/>
      <c r="AY90" s="434">
        <f t="shared" ref="AY90:AY91" si="56">AC90+AE90</f>
        <v>225</v>
      </c>
      <c r="AZ90" s="434"/>
      <c r="BA90" s="434">
        <f t="shared" ref="BA90" si="57">AD90+AF90</f>
        <v>678</v>
      </c>
      <c r="BB90" s="434"/>
      <c r="BC90" s="434"/>
      <c r="BD90" s="434"/>
      <c r="BE90" s="434">
        <f>'D16'!M13</f>
        <v>8</v>
      </c>
      <c r="BF90" s="434" t="str">
        <f>'D16'!N13</f>
        <v>-</v>
      </c>
      <c r="BG90" s="434" t="str">
        <f>'D16'!O13</f>
        <v>-</v>
      </c>
      <c r="BH90" s="434">
        <f>'D16'!P13</f>
        <v>587</v>
      </c>
      <c r="BI90" s="434" t="str">
        <f>'D16'!Q13</f>
        <v>-</v>
      </c>
      <c r="BJ90" s="434">
        <f>'D16'!R13</f>
        <v>14</v>
      </c>
      <c r="BK90" s="434" t="str">
        <f>'D16'!S13</f>
        <v>-</v>
      </c>
      <c r="BL90" s="434" t="str">
        <f>'D16'!T13</f>
        <v>-</v>
      </c>
      <c r="BM90" s="434" t="str">
        <f>'D16'!U13</f>
        <v>-</v>
      </c>
      <c r="BN90" s="434" t="str">
        <f>'D16'!V13</f>
        <v>-</v>
      </c>
      <c r="BO90" s="434" t="str">
        <f>'D16'!W13</f>
        <v>-</v>
      </c>
      <c r="BP90" s="434" t="str">
        <f>'D16'!X13</f>
        <v>-</v>
      </c>
      <c r="BQ90" s="434" t="str">
        <f>'D16'!Y13</f>
        <v>-</v>
      </c>
      <c r="BR90" s="434"/>
      <c r="BS90" s="434">
        <f>'D16'!Z13</f>
        <v>0</v>
      </c>
      <c r="BT90" s="434">
        <f>'D16'!AA13</f>
        <v>68</v>
      </c>
      <c r="BU90" s="434">
        <f t="shared" si="37"/>
        <v>1580</v>
      </c>
    </row>
    <row r="91" spans="1:73">
      <c r="A91" s="294">
        <v>89</v>
      </c>
      <c r="B91" s="294">
        <v>16</v>
      </c>
      <c r="C91" s="294">
        <v>17</v>
      </c>
      <c r="D91" s="294" t="s">
        <v>363</v>
      </c>
      <c r="E91" s="434">
        <f>'D16'!I21</f>
        <v>67</v>
      </c>
      <c r="F91" s="434">
        <f>'D16'!J21</f>
        <v>881</v>
      </c>
      <c r="G91" s="434">
        <f>'D16'!K21</f>
        <v>639</v>
      </c>
      <c r="H91" s="434">
        <f>'D16'!L21</f>
        <v>5</v>
      </c>
      <c r="I91" s="434">
        <f>'D16'!M21</f>
        <v>3</v>
      </c>
      <c r="J91" s="434">
        <f>'D16'!N21</f>
        <v>4</v>
      </c>
      <c r="K91" s="434">
        <f>'D16'!O21</f>
        <v>0</v>
      </c>
      <c r="L91" s="434">
        <f>'D16'!P21</f>
        <v>0</v>
      </c>
      <c r="M91" s="434">
        <f>'D16'!Q21</f>
        <v>89</v>
      </c>
      <c r="N91" s="434">
        <f>'D16'!R21</f>
        <v>14</v>
      </c>
      <c r="O91" s="434">
        <f>'D16'!S21</f>
        <v>0</v>
      </c>
      <c r="P91" s="434">
        <f>'D16'!T21</f>
        <v>0</v>
      </c>
      <c r="Q91" s="434">
        <f>'D16'!U21</f>
        <v>16</v>
      </c>
      <c r="R91" s="434">
        <f>'D16'!V21</f>
        <v>0</v>
      </c>
      <c r="S91" s="434">
        <f>'D16'!W21</f>
        <v>0</v>
      </c>
      <c r="T91" s="434">
        <f>'D16'!X21</f>
        <v>0</v>
      </c>
      <c r="U91" s="434">
        <f>'D16'!Y21</f>
        <v>0</v>
      </c>
      <c r="V91" s="434">
        <f>'D16'!Z21</f>
        <v>0</v>
      </c>
      <c r="W91" s="434">
        <f>'D16'!AA21</f>
        <v>0</v>
      </c>
      <c r="X91" s="434">
        <f>'D16'!AB21</f>
        <v>0</v>
      </c>
      <c r="Y91" s="434">
        <f>'D16'!AC21</f>
        <v>0</v>
      </c>
      <c r="Z91" s="434">
        <f>'D16'!AD21</f>
        <v>28</v>
      </c>
      <c r="AA91" s="434">
        <f>'D16'!AE21</f>
        <v>1746</v>
      </c>
      <c r="AB91" s="435"/>
      <c r="AC91" s="434">
        <f>'D16'!I24</f>
        <v>75</v>
      </c>
      <c r="AD91" s="434">
        <f>'D16'!J24</f>
        <v>881</v>
      </c>
      <c r="AE91" s="434">
        <f>'D16'!K24</f>
        <v>647</v>
      </c>
      <c r="AF91" s="434">
        <f>'D16'!L24</f>
        <v>5</v>
      </c>
      <c r="AG91" s="434">
        <f>'D16'!M24</f>
        <v>3</v>
      </c>
      <c r="AH91" s="434">
        <f>'D16'!N24</f>
        <v>4</v>
      </c>
      <c r="AI91" s="434">
        <f>'D16'!O24</f>
        <v>0</v>
      </c>
      <c r="AJ91" s="434">
        <f>'D16'!P24</f>
        <v>0</v>
      </c>
      <c r="AK91" s="434">
        <f>'D16'!Q24</f>
        <v>89</v>
      </c>
      <c r="AL91" s="434">
        <f>'D16'!R24</f>
        <v>14</v>
      </c>
      <c r="AM91" s="434">
        <f>'D16'!S24</f>
        <v>0</v>
      </c>
      <c r="AN91" s="434">
        <f>'D16'!T24</f>
        <v>0</v>
      </c>
      <c r="AO91" s="434">
        <f>'D16'!U24</f>
        <v>0</v>
      </c>
      <c r="AP91" s="434">
        <f>'D16'!V24</f>
        <v>0</v>
      </c>
      <c r="AQ91" s="434">
        <f>'D16'!W24</f>
        <v>0</v>
      </c>
      <c r="AR91" s="434">
        <f>'D16'!X24</f>
        <v>0</v>
      </c>
      <c r="AS91" s="434">
        <f>'D16'!Y24</f>
        <v>0</v>
      </c>
      <c r="AT91" s="434">
        <f>'D16'!Z24</f>
        <v>0</v>
      </c>
      <c r="AU91" s="434">
        <f>'D16'!AA24</f>
        <v>28</v>
      </c>
      <c r="AV91" s="434">
        <f>'D16'!AB24</f>
        <v>1746</v>
      </c>
      <c r="AW91" s="435"/>
      <c r="AX91" s="434"/>
      <c r="AY91" s="434">
        <f t="shared" si="56"/>
        <v>722</v>
      </c>
      <c r="AZ91" s="434">
        <f>AD91</f>
        <v>881</v>
      </c>
      <c r="BA91" s="434"/>
      <c r="BB91" s="434"/>
      <c r="BC91" s="434">
        <f>AF91</f>
        <v>5</v>
      </c>
      <c r="BD91" s="434"/>
      <c r="BE91" s="434">
        <f>'D16'!M27</f>
        <v>3</v>
      </c>
      <c r="BF91" s="434">
        <f>'D16'!N27</f>
        <v>4</v>
      </c>
      <c r="BG91" s="434" t="str">
        <f>'D16'!O27</f>
        <v>-</v>
      </c>
      <c r="BH91" s="434" t="str">
        <f>'D16'!P27</f>
        <v>-</v>
      </c>
      <c r="BI91" s="434">
        <f>'D16'!Q27</f>
        <v>89</v>
      </c>
      <c r="BJ91" s="434">
        <f>'D16'!R27</f>
        <v>14</v>
      </c>
      <c r="BK91" s="434" t="str">
        <f>'D16'!S27</f>
        <v>-</v>
      </c>
      <c r="BL91" s="434" t="str">
        <f>'D16'!T27</f>
        <v>-</v>
      </c>
      <c r="BM91" s="434" t="str">
        <f>'D16'!U27</f>
        <v>-</v>
      </c>
      <c r="BN91" s="434" t="str">
        <f>'D16'!V27</f>
        <v>-</v>
      </c>
      <c r="BO91" s="434" t="str">
        <f>'D16'!W27</f>
        <v>-</v>
      </c>
      <c r="BP91" s="434" t="str">
        <f>'D16'!X27</f>
        <v>-</v>
      </c>
      <c r="BQ91" s="434" t="str">
        <f>'D16'!Y27</f>
        <v>-</v>
      </c>
      <c r="BR91" s="434"/>
      <c r="BS91" s="434">
        <f>'D16'!Z27</f>
        <v>0</v>
      </c>
      <c r="BT91" s="434">
        <f>'D16'!AA27</f>
        <v>28</v>
      </c>
      <c r="BU91" s="434">
        <f t="shared" si="37"/>
        <v>1746</v>
      </c>
    </row>
    <row r="92" spans="1:73">
      <c r="A92" s="294">
        <v>90</v>
      </c>
      <c r="B92" s="294">
        <v>16</v>
      </c>
      <c r="C92" s="294">
        <v>67</v>
      </c>
      <c r="D92" s="294" t="s">
        <v>364</v>
      </c>
      <c r="E92" s="434">
        <f>'D16'!I61</f>
        <v>349</v>
      </c>
      <c r="F92" s="434">
        <f>'D16'!J61</f>
        <v>1353</v>
      </c>
      <c r="G92" s="434">
        <f>'D16'!K61</f>
        <v>1341</v>
      </c>
      <c r="H92" s="434">
        <f>'D16'!L61</f>
        <v>71</v>
      </c>
      <c r="I92" s="434">
        <f>'D16'!M61</f>
        <v>179</v>
      </c>
      <c r="J92" s="434">
        <f>'D16'!N61</f>
        <v>795</v>
      </c>
      <c r="K92" s="434">
        <f>'D16'!O61</f>
        <v>0</v>
      </c>
      <c r="L92" s="434">
        <f>'D16'!P61</f>
        <v>2334</v>
      </c>
      <c r="M92" s="434">
        <f>'D16'!Q61</f>
        <v>247</v>
      </c>
      <c r="N92" s="434">
        <f>'D16'!R61</f>
        <v>3793</v>
      </c>
      <c r="O92" s="434">
        <f>'D16'!S61</f>
        <v>0</v>
      </c>
      <c r="P92" s="434">
        <f>'D16'!T61</f>
        <v>72</v>
      </c>
      <c r="Q92" s="434">
        <f>'D16'!U61</f>
        <v>56</v>
      </c>
      <c r="R92" s="434">
        <f>'D16'!V61</f>
        <v>18</v>
      </c>
      <c r="S92" s="434">
        <f>'D16'!W61</f>
        <v>0</v>
      </c>
      <c r="T92" s="434">
        <f>'D16'!X61</f>
        <v>0</v>
      </c>
      <c r="U92" s="434">
        <f>'D16'!Y61</f>
        <v>0</v>
      </c>
      <c r="V92" s="434">
        <f>'D16'!Z61</f>
        <v>0</v>
      </c>
      <c r="W92" s="434">
        <f>'D16'!AA61</f>
        <v>0</v>
      </c>
      <c r="X92" s="434">
        <f>'D16'!AB61</f>
        <v>0</v>
      </c>
      <c r="Y92" s="434">
        <f>'D16'!AC61</f>
        <v>4</v>
      </c>
      <c r="Z92" s="434">
        <f>'D16'!AD61</f>
        <v>363</v>
      </c>
      <c r="AA92" s="434">
        <f>'D16'!AE61</f>
        <v>10975</v>
      </c>
      <c r="AB92" s="435"/>
      <c r="AC92" s="434">
        <f>'D16'!I64</f>
        <v>377</v>
      </c>
      <c r="AD92" s="434">
        <f>'D16'!J64</f>
        <v>1362</v>
      </c>
      <c r="AE92" s="434">
        <f>'D16'!K64</f>
        <v>1369</v>
      </c>
      <c r="AF92" s="434">
        <f>'D16'!L64</f>
        <v>80</v>
      </c>
      <c r="AG92" s="434">
        <f>'D16'!M64</f>
        <v>179</v>
      </c>
      <c r="AH92" s="434">
        <f>'D16'!N64</f>
        <v>795</v>
      </c>
      <c r="AI92" s="434">
        <f>'D16'!O64</f>
        <v>0</v>
      </c>
      <c r="AJ92" s="434">
        <f>'D16'!P64</f>
        <v>2334</v>
      </c>
      <c r="AK92" s="434">
        <f>'D16'!Q64</f>
        <v>247</v>
      </c>
      <c r="AL92" s="434">
        <f>'D16'!R64</f>
        <v>3793</v>
      </c>
      <c r="AM92" s="434">
        <f>'D16'!S64</f>
        <v>0</v>
      </c>
      <c r="AN92" s="434">
        <f>'D16'!T64</f>
        <v>72</v>
      </c>
      <c r="AO92" s="434">
        <f>'D16'!U64</f>
        <v>0</v>
      </c>
      <c r="AP92" s="434">
        <f>'D16'!V64</f>
        <v>0</v>
      </c>
      <c r="AQ92" s="434">
        <f>'D16'!W64</f>
        <v>0</v>
      </c>
      <c r="AR92" s="434">
        <f>'D16'!X64</f>
        <v>0</v>
      </c>
      <c r="AS92" s="434">
        <f>'D16'!Y64</f>
        <v>0</v>
      </c>
      <c r="AT92" s="434">
        <f>'D16'!Z64</f>
        <v>4</v>
      </c>
      <c r="AU92" s="434">
        <f>'D16'!AA64</f>
        <v>363</v>
      </c>
      <c r="AV92" s="434">
        <f>'D16'!AB64</f>
        <v>10975</v>
      </c>
      <c r="AW92" s="435"/>
      <c r="AX92" s="434"/>
      <c r="AY92" s="434">
        <f t="shared" ref="AY92:AY94" si="58">AC92+AE92</f>
        <v>1746</v>
      </c>
      <c r="AZ92" s="434"/>
      <c r="BA92" s="434">
        <f t="shared" ref="BA92:BA93" si="59">AD92+AF92</f>
        <v>1442</v>
      </c>
      <c r="BB92" s="434"/>
      <c r="BC92" s="434"/>
      <c r="BD92" s="434"/>
      <c r="BE92" s="434">
        <f>'D16'!M67</f>
        <v>179</v>
      </c>
      <c r="BF92" s="434">
        <f>'D16'!N67</f>
        <v>795</v>
      </c>
      <c r="BG92" s="434" t="str">
        <f>'D16'!O67</f>
        <v>-</v>
      </c>
      <c r="BH92" s="434">
        <f>'D16'!P67</f>
        <v>2334</v>
      </c>
      <c r="BI92" s="434">
        <f>'D16'!Q67</f>
        <v>247</v>
      </c>
      <c r="BJ92" s="434">
        <f>'D16'!R67</f>
        <v>3793</v>
      </c>
      <c r="BK92" s="434" t="str">
        <f>'D16'!S67</f>
        <v>-</v>
      </c>
      <c r="BL92" s="434">
        <f>'D16'!T67</f>
        <v>72</v>
      </c>
      <c r="BM92" s="434" t="str">
        <f>'D16'!U67</f>
        <v>-</v>
      </c>
      <c r="BN92" s="434" t="str">
        <f>'D16'!V67</f>
        <v>-</v>
      </c>
      <c r="BO92" s="434" t="str">
        <f>'D16'!W67</f>
        <v>-</v>
      </c>
      <c r="BP92" s="434" t="str">
        <f>'D16'!X67</f>
        <v>-</v>
      </c>
      <c r="BQ92" s="434" t="str">
        <f>'D16'!Y67</f>
        <v>-</v>
      </c>
      <c r="BR92" s="434"/>
      <c r="BS92" s="434">
        <f>'D16'!Z67</f>
        <v>4</v>
      </c>
      <c r="BT92" s="434">
        <f>'D16'!AA67</f>
        <v>363</v>
      </c>
      <c r="BU92" s="434">
        <f t="shared" si="37"/>
        <v>10975</v>
      </c>
    </row>
    <row r="93" spans="1:73">
      <c r="A93" s="294">
        <v>91</v>
      </c>
      <c r="B93" s="294">
        <v>16</v>
      </c>
      <c r="C93" s="294">
        <v>100</v>
      </c>
      <c r="D93" s="294" t="s">
        <v>557</v>
      </c>
      <c r="E93" s="434">
        <f>'D16'!I79</f>
        <v>45</v>
      </c>
      <c r="F93" s="434">
        <f>'D16'!J79</f>
        <v>140</v>
      </c>
      <c r="G93" s="434">
        <f>'D16'!K79</f>
        <v>267</v>
      </c>
      <c r="H93" s="434">
        <f>'D16'!L79</f>
        <v>6</v>
      </c>
      <c r="I93" s="434">
        <f>'D16'!M79</f>
        <v>15</v>
      </c>
      <c r="J93" s="434">
        <f>'D16'!N79</f>
        <v>550</v>
      </c>
      <c r="K93" s="434">
        <f>'D16'!O79</f>
        <v>0</v>
      </c>
      <c r="L93" s="434">
        <f>'D16'!P79</f>
        <v>27</v>
      </c>
      <c r="M93" s="434">
        <f>'D16'!Q79</f>
        <v>0</v>
      </c>
      <c r="N93" s="434">
        <f>'D16'!R79</f>
        <v>524</v>
      </c>
      <c r="O93" s="434">
        <f>'D16'!S79</f>
        <v>0</v>
      </c>
      <c r="P93" s="434">
        <f>'D16'!T79</f>
        <v>731</v>
      </c>
      <c r="Q93" s="434">
        <f>'D16'!U79</f>
        <v>19</v>
      </c>
      <c r="R93" s="434">
        <f>'D16'!V79</f>
        <v>8</v>
      </c>
      <c r="S93" s="434">
        <f>'D16'!W79</f>
        <v>0</v>
      </c>
      <c r="T93" s="434">
        <f>'D16'!X79</f>
        <v>0</v>
      </c>
      <c r="U93" s="434">
        <f>'D16'!Y79</f>
        <v>0</v>
      </c>
      <c r="V93" s="434">
        <f>'D16'!Z79</f>
        <v>0</v>
      </c>
      <c r="W93" s="434">
        <f>'D16'!AA79</f>
        <v>0</v>
      </c>
      <c r="X93" s="434">
        <f>'D16'!AB79</f>
        <v>0</v>
      </c>
      <c r="Y93" s="434">
        <f>'D16'!AC79</f>
        <v>0</v>
      </c>
      <c r="Z93" s="434">
        <f>'D16'!AD79</f>
        <v>133</v>
      </c>
      <c r="AA93" s="434">
        <f>'D16'!AE79</f>
        <v>2465</v>
      </c>
      <c r="AB93" s="435"/>
      <c r="AC93" s="434">
        <f>'D16'!I82</f>
        <v>54</v>
      </c>
      <c r="AD93" s="434">
        <f>'D16'!J82</f>
        <v>144</v>
      </c>
      <c r="AE93" s="434">
        <f>'D16'!K82</f>
        <v>277</v>
      </c>
      <c r="AF93" s="434">
        <f>'D16'!L82</f>
        <v>10</v>
      </c>
      <c r="AG93" s="434">
        <f>'D16'!M82</f>
        <v>15</v>
      </c>
      <c r="AH93" s="434">
        <f>'D16'!N82</f>
        <v>550</v>
      </c>
      <c r="AI93" s="434">
        <f>'D16'!O82</f>
        <v>0</v>
      </c>
      <c r="AJ93" s="434">
        <f>'D16'!P82</f>
        <v>27</v>
      </c>
      <c r="AK93" s="434">
        <f>'D16'!Q82</f>
        <v>0</v>
      </c>
      <c r="AL93" s="434">
        <f>'D16'!R82</f>
        <v>524</v>
      </c>
      <c r="AM93" s="434">
        <f>'D16'!S82</f>
        <v>0</v>
      </c>
      <c r="AN93" s="434">
        <f>'D16'!T82</f>
        <v>731</v>
      </c>
      <c r="AO93" s="434">
        <f>'D16'!U82</f>
        <v>0</v>
      </c>
      <c r="AP93" s="434">
        <f>'D16'!V82</f>
        <v>0</v>
      </c>
      <c r="AQ93" s="434">
        <f>'D16'!W82</f>
        <v>0</v>
      </c>
      <c r="AR93" s="434">
        <f>'D16'!X82</f>
        <v>0</v>
      </c>
      <c r="AS93" s="434">
        <f>'D16'!Y82</f>
        <v>0</v>
      </c>
      <c r="AT93" s="434">
        <f>'D16'!Z82</f>
        <v>0</v>
      </c>
      <c r="AU93" s="434">
        <f>'D16'!AA82</f>
        <v>133</v>
      </c>
      <c r="AV93" s="434">
        <f>'D16'!AB82</f>
        <v>2465</v>
      </c>
      <c r="AW93" s="435"/>
      <c r="AX93" s="434"/>
      <c r="AY93" s="434">
        <f t="shared" si="58"/>
        <v>331</v>
      </c>
      <c r="AZ93" s="434"/>
      <c r="BA93" s="434">
        <f t="shared" si="59"/>
        <v>154</v>
      </c>
      <c r="BB93" s="434"/>
      <c r="BC93" s="434"/>
      <c r="BD93" s="434"/>
      <c r="BE93" s="434">
        <f>'D16'!M85</f>
        <v>15</v>
      </c>
      <c r="BF93" s="434">
        <f>'D16'!N85</f>
        <v>550</v>
      </c>
      <c r="BG93" s="434" t="str">
        <f>'D16'!O85</f>
        <v>-</v>
      </c>
      <c r="BH93" s="434">
        <f>'D16'!P85</f>
        <v>27</v>
      </c>
      <c r="BI93" s="434" t="str">
        <f>'D16'!Q85</f>
        <v>-</v>
      </c>
      <c r="BJ93" s="434">
        <f>'D16'!R85</f>
        <v>524</v>
      </c>
      <c r="BK93" s="434" t="str">
        <f>'D16'!S85</f>
        <v>-</v>
      </c>
      <c r="BL93" s="434">
        <f>'D16'!T85</f>
        <v>731</v>
      </c>
      <c r="BM93" s="434" t="str">
        <f>'D16'!U85</f>
        <v>-</v>
      </c>
      <c r="BN93" s="434" t="str">
        <f>'D16'!V85</f>
        <v>-</v>
      </c>
      <c r="BO93" s="434" t="str">
        <f>'D16'!W85</f>
        <v>-</v>
      </c>
      <c r="BP93" s="434" t="str">
        <f>'D16'!X85</f>
        <v>-</v>
      </c>
      <c r="BQ93" s="434" t="str">
        <f>'D16'!Y85</f>
        <v>-</v>
      </c>
      <c r="BR93" s="434"/>
      <c r="BS93" s="434">
        <f>'D16'!Z85</f>
        <v>0</v>
      </c>
      <c r="BT93" s="434">
        <f>'D16'!AA85</f>
        <v>133</v>
      </c>
      <c r="BU93" s="434">
        <f t="shared" si="37"/>
        <v>2465</v>
      </c>
    </row>
    <row r="94" spans="1:73">
      <c r="A94" s="294">
        <v>92</v>
      </c>
      <c r="B94" s="294">
        <v>16</v>
      </c>
      <c r="C94" s="294">
        <v>293</v>
      </c>
      <c r="D94" s="294" t="s">
        <v>365</v>
      </c>
      <c r="E94" s="434">
        <f>'D16'!I101</f>
        <v>356</v>
      </c>
      <c r="F94" s="434">
        <f>'D16'!J101</f>
        <v>1686</v>
      </c>
      <c r="G94" s="434">
        <f>'D16'!K101</f>
        <v>64</v>
      </c>
      <c r="H94" s="434">
        <f>'D16'!L101</f>
        <v>73</v>
      </c>
      <c r="I94" s="434">
        <f>'D16'!M101</f>
        <v>1210</v>
      </c>
      <c r="J94" s="434">
        <f>'D16'!N101</f>
        <v>18</v>
      </c>
      <c r="K94" s="434">
        <f>'D16'!O101</f>
        <v>0</v>
      </c>
      <c r="L94" s="434">
        <f>'D16'!P101</f>
        <v>148</v>
      </c>
      <c r="M94" s="434">
        <f>'D16'!Q101</f>
        <v>350</v>
      </c>
      <c r="N94" s="434">
        <f>'D16'!R101</f>
        <v>976</v>
      </c>
      <c r="O94" s="434">
        <f>'D16'!S101</f>
        <v>0</v>
      </c>
      <c r="P94" s="434">
        <f>'D16'!T101</f>
        <v>0</v>
      </c>
      <c r="Q94" s="434">
        <f>'D16'!U101</f>
        <v>14</v>
      </c>
      <c r="R94" s="434">
        <f>'D16'!V101</f>
        <v>0</v>
      </c>
      <c r="S94" s="434">
        <f>'D16'!W101</f>
        <v>0</v>
      </c>
      <c r="T94" s="434">
        <f>'D16'!X101</f>
        <v>0</v>
      </c>
      <c r="U94" s="434">
        <f>'D16'!Y101</f>
        <v>0</v>
      </c>
      <c r="V94" s="434">
        <f>'D16'!Z101</f>
        <v>0</v>
      </c>
      <c r="W94" s="434">
        <f>'D16'!AA101</f>
        <v>0</v>
      </c>
      <c r="X94" s="434">
        <f>'D16'!AB101</f>
        <v>0</v>
      </c>
      <c r="Y94" s="434">
        <f>'D16'!AC101</f>
        <v>0</v>
      </c>
      <c r="Z94" s="434">
        <f>'D16'!AD101</f>
        <v>162</v>
      </c>
      <c r="AA94" s="434">
        <f>'D16'!AE101</f>
        <v>5057</v>
      </c>
      <c r="AB94" s="435"/>
      <c r="AC94" s="434">
        <f>'D16'!I104</f>
        <v>363</v>
      </c>
      <c r="AD94" s="434">
        <f>'D16'!J104</f>
        <v>1686</v>
      </c>
      <c r="AE94" s="434">
        <f>'D16'!K104</f>
        <v>71</v>
      </c>
      <c r="AF94" s="434">
        <f>'D16'!L104</f>
        <v>73</v>
      </c>
      <c r="AG94" s="434">
        <f>'D16'!M104</f>
        <v>1210</v>
      </c>
      <c r="AH94" s="434">
        <f>'D16'!N104</f>
        <v>18</v>
      </c>
      <c r="AI94" s="434">
        <f>'D16'!O104</f>
        <v>0</v>
      </c>
      <c r="AJ94" s="434">
        <f>'D16'!P104</f>
        <v>148</v>
      </c>
      <c r="AK94" s="434">
        <f>'D16'!Q104</f>
        <v>350</v>
      </c>
      <c r="AL94" s="434">
        <f>'D16'!R104</f>
        <v>976</v>
      </c>
      <c r="AM94" s="434">
        <f>'D16'!S104</f>
        <v>0</v>
      </c>
      <c r="AN94" s="434">
        <f>'D16'!T104</f>
        <v>0</v>
      </c>
      <c r="AO94" s="434">
        <f>'D16'!U104</f>
        <v>0</v>
      </c>
      <c r="AP94" s="434">
        <f>'D16'!V104</f>
        <v>0</v>
      </c>
      <c r="AQ94" s="434">
        <f>'D16'!W104</f>
        <v>0</v>
      </c>
      <c r="AR94" s="434">
        <f>'D16'!X104</f>
        <v>0</v>
      </c>
      <c r="AS94" s="434">
        <f>'D16'!Y104</f>
        <v>0</v>
      </c>
      <c r="AT94" s="434">
        <f>'D16'!Z104</f>
        <v>0</v>
      </c>
      <c r="AU94" s="434">
        <f>'D16'!AA104</f>
        <v>162</v>
      </c>
      <c r="AV94" s="434">
        <f>'D16'!AB104</f>
        <v>5057</v>
      </c>
      <c r="AW94" s="435"/>
      <c r="AX94" s="434"/>
      <c r="AY94" s="434">
        <f t="shared" si="58"/>
        <v>434</v>
      </c>
      <c r="AZ94" s="434">
        <f>AD94</f>
        <v>1686</v>
      </c>
      <c r="BA94" s="434"/>
      <c r="BB94" s="434"/>
      <c r="BC94" s="434">
        <f>AF94</f>
        <v>73</v>
      </c>
      <c r="BD94" s="434"/>
      <c r="BE94" s="434">
        <f>'D16'!M107</f>
        <v>1210</v>
      </c>
      <c r="BF94" s="434">
        <f>'D16'!N107</f>
        <v>18</v>
      </c>
      <c r="BG94" s="434" t="str">
        <f>'D16'!O107</f>
        <v>-</v>
      </c>
      <c r="BH94" s="434">
        <f>'D16'!P107</f>
        <v>148</v>
      </c>
      <c r="BI94" s="434">
        <f>'D16'!Q107</f>
        <v>350</v>
      </c>
      <c r="BJ94" s="434">
        <f>'D16'!R107</f>
        <v>976</v>
      </c>
      <c r="BK94" s="434" t="str">
        <f>'D16'!S107</f>
        <v>-</v>
      </c>
      <c r="BL94" s="434" t="str">
        <f>'D16'!T107</f>
        <v>-</v>
      </c>
      <c r="BM94" s="434" t="str">
        <f>'D16'!U107</f>
        <v>-</v>
      </c>
      <c r="BN94" s="434" t="str">
        <f>'D16'!V107</f>
        <v>-</v>
      </c>
      <c r="BO94" s="434" t="str">
        <f>'D16'!W107</f>
        <v>-</v>
      </c>
      <c r="BP94" s="434" t="str">
        <f>'D16'!X107</f>
        <v>-</v>
      </c>
      <c r="BQ94" s="434" t="str">
        <f>'D16'!Y107</f>
        <v>-</v>
      </c>
      <c r="BR94" s="434"/>
      <c r="BS94" s="434">
        <f>'D16'!Z107</f>
        <v>0</v>
      </c>
      <c r="BT94" s="434">
        <f>'D16'!AA107</f>
        <v>162</v>
      </c>
      <c r="BU94" s="434">
        <f t="shared" si="37"/>
        <v>5057</v>
      </c>
    </row>
    <row r="95" spans="1:73">
      <c r="A95" s="294">
        <v>93</v>
      </c>
      <c r="B95" s="294">
        <v>16</v>
      </c>
      <c r="C95" s="294">
        <v>360</v>
      </c>
      <c r="D95" s="294" t="s">
        <v>366</v>
      </c>
      <c r="E95" s="434">
        <f>'D16'!I116</f>
        <v>73</v>
      </c>
      <c r="F95" s="434">
        <f>'D16'!J116</f>
        <v>891</v>
      </c>
      <c r="G95" s="434">
        <f>'D16'!K116</f>
        <v>791</v>
      </c>
      <c r="H95" s="434">
        <f>'D16'!L116</f>
        <v>13</v>
      </c>
      <c r="I95" s="434">
        <f>'D16'!M116</f>
        <v>35</v>
      </c>
      <c r="J95" s="434">
        <f>'D16'!N116</f>
        <v>9</v>
      </c>
      <c r="K95" s="434">
        <f>'D16'!O116</f>
        <v>0</v>
      </c>
      <c r="L95" s="434">
        <f>'D16'!P116</f>
        <v>0</v>
      </c>
      <c r="M95" s="434">
        <f>'D16'!Q116</f>
        <v>0</v>
      </c>
      <c r="N95" s="434">
        <f>'D16'!R116</f>
        <v>104</v>
      </c>
      <c r="O95" s="434">
        <f>'D16'!S116</f>
        <v>0</v>
      </c>
      <c r="P95" s="434">
        <f>'D16'!T116</f>
        <v>0</v>
      </c>
      <c r="Q95" s="434">
        <f>'D16'!U116</f>
        <v>17</v>
      </c>
      <c r="R95" s="434">
        <f>'D16'!V116</f>
        <v>17</v>
      </c>
      <c r="S95" s="434">
        <f>'D16'!W116</f>
        <v>0</v>
      </c>
      <c r="T95" s="434">
        <f>'D16'!X116</f>
        <v>0</v>
      </c>
      <c r="U95" s="434">
        <f>'D16'!Y116</f>
        <v>0</v>
      </c>
      <c r="V95" s="434">
        <f>'D16'!Z116</f>
        <v>0</v>
      </c>
      <c r="W95" s="434">
        <f>'D16'!AA116</f>
        <v>0</v>
      </c>
      <c r="X95" s="434">
        <f>'D16'!AB116</f>
        <v>0</v>
      </c>
      <c r="Y95" s="434">
        <f>'D16'!AC116</f>
        <v>0</v>
      </c>
      <c r="Z95" s="434">
        <f>'D16'!AD116</f>
        <v>66</v>
      </c>
      <c r="AA95" s="434">
        <f>'D16'!AE116</f>
        <v>2016</v>
      </c>
      <c r="AB95" s="435"/>
      <c r="AC95" s="434">
        <f>'D16'!I119</f>
        <v>81</v>
      </c>
      <c r="AD95" s="434">
        <f>'D16'!J119</f>
        <v>900</v>
      </c>
      <c r="AE95" s="434">
        <f>'D16'!K119</f>
        <v>800</v>
      </c>
      <c r="AF95" s="434">
        <f>'D16'!L119</f>
        <v>21</v>
      </c>
      <c r="AG95" s="434">
        <f>'D16'!M119</f>
        <v>35</v>
      </c>
      <c r="AH95" s="434">
        <f>'D16'!N119</f>
        <v>9</v>
      </c>
      <c r="AI95" s="434">
        <f>'D16'!O119</f>
        <v>0</v>
      </c>
      <c r="AJ95" s="434">
        <f>'D16'!P119</f>
        <v>0</v>
      </c>
      <c r="AK95" s="434">
        <f>'D16'!Q119</f>
        <v>0</v>
      </c>
      <c r="AL95" s="434">
        <f>'D16'!R119</f>
        <v>104</v>
      </c>
      <c r="AM95" s="434">
        <f>'D16'!S119</f>
        <v>0</v>
      </c>
      <c r="AN95" s="434">
        <f>'D16'!T119</f>
        <v>0</v>
      </c>
      <c r="AO95" s="434">
        <f>'D16'!U119</f>
        <v>0</v>
      </c>
      <c r="AP95" s="434">
        <f>'D16'!V119</f>
        <v>0</v>
      </c>
      <c r="AQ95" s="434">
        <f>'D16'!W119</f>
        <v>0</v>
      </c>
      <c r="AR95" s="434">
        <f>'D16'!X119</f>
        <v>0</v>
      </c>
      <c r="AS95" s="434">
        <f>'D16'!Y119</f>
        <v>0</v>
      </c>
      <c r="AT95" s="434">
        <f>'D16'!Z119</f>
        <v>0</v>
      </c>
      <c r="AU95" s="434">
        <f>'D16'!AA119</f>
        <v>66</v>
      </c>
      <c r="AV95" s="434">
        <f>'D16'!AB119</f>
        <v>2016</v>
      </c>
      <c r="AW95" s="435"/>
      <c r="AX95" s="434"/>
      <c r="AY95" s="434">
        <f t="shared" ref="AY95:AY97" si="60">AC95+AE95</f>
        <v>881</v>
      </c>
      <c r="AZ95" s="434"/>
      <c r="BA95" s="434">
        <f t="shared" ref="BA95:BA96" si="61">AD95+AF95</f>
        <v>921</v>
      </c>
      <c r="BB95" s="434"/>
      <c r="BC95" s="434"/>
      <c r="BD95" s="434"/>
      <c r="BE95" s="434">
        <f>'D16'!M122</f>
        <v>35</v>
      </c>
      <c r="BF95" s="434">
        <f>'D16'!N122</f>
        <v>9</v>
      </c>
      <c r="BG95" s="434" t="str">
        <f>'D16'!O122</f>
        <v>-</v>
      </c>
      <c r="BH95" s="434" t="str">
        <f>'D16'!P122</f>
        <v>-</v>
      </c>
      <c r="BI95" s="434" t="str">
        <f>'D16'!Q122</f>
        <v>-</v>
      </c>
      <c r="BJ95" s="434">
        <f>'D16'!R122</f>
        <v>104</v>
      </c>
      <c r="BK95" s="434" t="str">
        <f>'D16'!S122</f>
        <v>-</v>
      </c>
      <c r="BL95" s="434" t="str">
        <f>'D16'!T122</f>
        <v>-</v>
      </c>
      <c r="BM95" s="434" t="str">
        <f>'D16'!U122</f>
        <v>-</v>
      </c>
      <c r="BN95" s="434" t="str">
        <f>'D16'!V122</f>
        <v>-</v>
      </c>
      <c r="BO95" s="434" t="str">
        <f>'D16'!W122</f>
        <v>-</v>
      </c>
      <c r="BP95" s="434" t="str">
        <f>'D16'!X122</f>
        <v>-</v>
      </c>
      <c r="BQ95" s="434" t="str">
        <f>'D16'!Y122</f>
        <v>-</v>
      </c>
      <c r="BR95" s="434"/>
      <c r="BS95" s="434">
        <f>'D16'!Z122</f>
        <v>0</v>
      </c>
      <c r="BT95" s="434">
        <f>'D16'!AA122</f>
        <v>66</v>
      </c>
      <c r="BU95" s="434">
        <f t="shared" si="37"/>
        <v>2016</v>
      </c>
    </row>
    <row r="96" spans="1:73">
      <c r="A96" s="294">
        <v>94</v>
      </c>
      <c r="B96" s="294">
        <v>16</v>
      </c>
      <c r="C96" s="294">
        <v>388</v>
      </c>
      <c r="D96" s="294" t="s">
        <v>710</v>
      </c>
      <c r="E96" s="434">
        <f>'D16'!I131</f>
        <v>134</v>
      </c>
      <c r="F96" s="434">
        <f>'D16'!J131</f>
        <v>568</v>
      </c>
      <c r="G96" s="434">
        <f>'D16'!K131</f>
        <v>512</v>
      </c>
      <c r="H96" s="434">
        <f>'D16'!L131</f>
        <v>17</v>
      </c>
      <c r="I96" s="434">
        <f>'D16'!M131</f>
        <v>0</v>
      </c>
      <c r="J96" s="434">
        <f>'D16'!N131</f>
        <v>0</v>
      </c>
      <c r="K96" s="434">
        <f>'D16'!O131</f>
        <v>0</v>
      </c>
      <c r="L96" s="434">
        <f>'D16'!P131</f>
        <v>0</v>
      </c>
      <c r="M96" s="434">
        <f>'D16'!Q131</f>
        <v>0</v>
      </c>
      <c r="N96" s="434">
        <f>'D16'!R131</f>
        <v>369</v>
      </c>
      <c r="O96" s="434">
        <f>'D16'!S131</f>
        <v>0</v>
      </c>
      <c r="P96" s="434">
        <f>'D16'!T131</f>
        <v>0</v>
      </c>
      <c r="Q96" s="434">
        <f>'D16'!U131</f>
        <v>33</v>
      </c>
      <c r="R96" s="434">
        <f>'D16'!V131</f>
        <v>18</v>
      </c>
      <c r="S96" s="434">
        <f>'D16'!W131</f>
        <v>0</v>
      </c>
      <c r="T96" s="434">
        <f>'D16'!X131</f>
        <v>0</v>
      </c>
      <c r="U96" s="434">
        <f>'D16'!Y131</f>
        <v>0</v>
      </c>
      <c r="V96" s="434">
        <f>'D16'!Z131</f>
        <v>0</v>
      </c>
      <c r="W96" s="434">
        <f>'D16'!AA131</f>
        <v>0</v>
      </c>
      <c r="X96" s="434">
        <f>'D16'!AB131</f>
        <v>0</v>
      </c>
      <c r="Y96" s="434">
        <f>'D16'!AC131</f>
        <v>0</v>
      </c>
      <c r="Z96" s="434">
        <f>'D16'!AD131</f>
        <v>57</v>
      </c>
      <c r="AA96" s="434">
        <f>'D16'!AE131</f>
        <v>1708</v>
      </c>
      <c r="AB96" s="435"/>
      <c r="AC96" s="434">
        <f>'D16'!I134</f>
        <v>150</v>
      </c>
      <c r="AD96" s="434">
        <f>'D16'!J134</f>
        <v>577</v>
      </c>
      <c r="AE96" s="434">
        <f>'D16'!K134</f>
        <v>529</v>
      </c>
      <c r="AF96" s="434">
        <f>'D16'!L134</f>
        <v>26</v>
      </c>
      <c r="AG96" s="434">
        <f>'D16'!M134</f>
        <v>0</v>
      </c>
      <c r="AH96" s="434">
        <f>'D16'!N134</f>
        <v>0</v>
      </c>
      <c r="AI96" s="434">
        <f>'D16'!O134</f>
        <v>0</v>
      </c>
      <c r="AJ96" s="434">
        <f>'D16'!P134</f>
        <v>0</v>
      </c>
      <c r="AK96" s="434">
        <f>'D16'!Q134</f>
        <v>0</v>
      </c>
      <c r="AL96" s="434">
        <f>'D16'!R134</f>
        <v>369</v>
      </c>
      <c r="AM96" s="434">
        <f>'D16'!S134</f>
        <v>0</v>
      </c>
      <c r="AN96" s="434">
        <f>'D16'!T134</f>
        <v>0</v>
      </c>
      <c r="AO96" s="434">
        <f>'D16'!U134</f>
        <v>0</v>
      </c>
      <c r="AP96" s="434">
        <f>'D16'!V134</f>
        <v>0</v>
      </c>
      <c r="AQ96" s="434">
        <f>'D16'!W134</f>
        <v>0</v>
      </c>
      <c r="AR96" s="434">
        <f>'D16'!X134</f>
        <v>0</v>
      </c>
      <c r="AS96" s="434">
        <f>'D16'!Y134</f>
        <v>0</v>
      </c>
      <c r="AT96" s="434">
        <f>'D16'!Z134</f>
        <v>0</v>
      </c>
      <c r="AU96" s="434">
        <f>'D16'!AA134</f>
        <v>57</v>
      </c>
      <c r="AV96" s="434">
        <f>'D16'!AB134</f>
        <v>1708</v>
      </c>
      <c r="AW96" s="435"/>
      <c r="AX96" s="434"/>
      <c r="AY96" s="434">
        <f t="shared" si="60"/>
        <v>679</v>
      </c>
      <c r="AZ96" s="434"/>
      <c r="BA96" s="434">
        <f t="shared" si="61"/>
        <v>603</v>
      </c>
      <c r="BB96" s="434"/>
      <c r="BC96" s="434"/>
      <c r="BD96" s="434"/>
      <c r="BE96" s="434" t="str">
        <f>'D16'!M137</f>
        <v>-</v>
      </c>
      <c r="BF96" s="434" t="str">
        <f>'D16'!N137</f>
        <v>-</v>
      </c>
      <c r="BG96" s="434" t="str">
        <f>'D16'!O137</f>
        <v>-</v>
      </c>
      <c r="BH96" s="434" t="str">
        <f>'D16'!P137</f>
        <v>-</v>
      </c>
      <c r="BI96" s="434" t="str">
        <f>'D16'!Q137</f>
        <v>-</v>
      </c>
      <c r="BJ96" s="434">
        <f>'D16'!R137</f>
        <v>369</v>
      </c>
      <c r="BK96" s="434" t="str">
        <f>'D16'!S137</f>
        <v>-</v>
      </c>
      <c r="BL96" s="434" t="str">
        <f>'D16'!T137</f>
        <v>-</v>
      </c>
      <c r="BM96" s="434" t="str">
        <f>'D16'!U137</f>
        <v>-</v>
      </c>
      <c r="BN96" s="434" t="str">
        <f>'D16'!V137</f>
        <v>-</v>
      </c>
      <c r="BO96" s="434" t="str">
        <f>'D16'!W137</f>
        <v>-</v>
      </c>
      <c r="BP96" s="434" t="str">
        <f>'D16'!X137</f>
        <v>-</v>
      </c>
      <c r="BQ96" s="434" t="str">
        <f>'D16'!Y137</f>
        <v>-</v>
      </c>
      <c r="BR96" s="434"/>
      <c r="BS96" s="434">
        <f>'D16'!Z137</f>
        <v>0</v>
      </c>
      <c r="BT96" s="434">
        <f>'D16'!AA137</f>
        <v>57</v>
      </c>
      <c r="BU96" s="434">
        <f t="shared" si="37"/>
        <v>1708</v>
      </c>
    </row>
    <row r="97" spans="1:73">
      <c r="A97" s="294">
        <v>95</v>
      </c>
      <c r="B97" s="294">
        <v>16</v>
      </c>
      <c r="C97" s="294">
        <v>555</v>
      </c>
      <c r="D97" s="294" t="s">
        <v>797</v>
      </c>
      <c r="E97" s="434">
        <f>'D16'!I145</f>
        <v>30</v>
      </c>
      <c r="F97" s="434">
        <f>'D16'!J145</f>
        <v>117</v>
      </c>
      <c r="G97" s="434">
        <f>'D16'!K145</f>
        <v>624</v>
      </c>
      <c r="H97" s="434">
        <f>'D16'!L145</f>
        <v>15</v>
      </c>
      <c r="I97" s="434">
        <f>'D16'!M145</f>
        <v>0</v>
      </c>
      <c r="J97" s="434">
        <f>'D16'!N145</f>
        <v>0</v>
      </c>
      <c r="K97" s="434">
        <f>'D16'!O145</f>
        <v>0</v>
      </c>
      <c r="L97" s="434">
        <f>'D16'!P145</f>
        <v>0</v>
      </c>
      <c r="M97" s="434">
        <f>'D16'!Q145</f>
        <v>148</v>
      </c>
      <c r="N97" s="434">
        <f>'D16'!R145</f>
        <v>558</v>
      </c>
      <c r="O97" s="434">
        <f>'D16'!S145</f>
        <v>0</v>
      </c>
      <c r="P97" s="434">
        <f>'D16'!T145</f>
        <v>0</v>
      </c>
      <c r="Q97" s="434">
        <f>'D16'!U145</f>
        <v>16</v>
      </c>
      <c r="R97" s="434">
        <f>'D16'!V145</f>
        <v>0</v>
      </c>
      <c r="S97" s="434">
        <f>'D16'!W145</f>
        <v>0</v>
      </c>
      <c r="T97" s="434">
        <f>'D16'!X145</f>
        <v>0</v>
      </c>
      <c r="U97" s="434">
        <f>'D16'!Y145</f>
        <v>0</v>
      </c>
      <c r="V97" s="434">
        <f>'D16'!Z145</f>
        <v>0</v>
      </c>
      <c r="W97" s="434">
        <f>'D16'!AA145</f>
        <v>0</v>
      </c>
      <c r="X97" s="434">
        <f>'D16'!AB145</f>
        <v>0</v>
      </c>
      <c r="Y97" s="434">
        <f>'D16'!AC145</f>
        <v>0</v>
      </c>
      <c r="Z97" s="434">
        <f>'D16'!AD145</f>
        <v>63</v>
      </c>
      <c r="AA97" s="434">
        <f>'D16'!AE145</f>
        <v>1571</v>
      </c>
      <c r="AB97" s="435"/>
      <c r="AC97" s="434">
        <f>'D16'!I148</f>
        <v>38</v>
      </c>
      <c r="AD97" s="434">
        <f>'D16'!J148</f>
        <v>117</v>
      </c>
      <c r="AE97" s="434">
        <f>'D16'!K148</f>
        <v>632</v>
      </c>
      <c r="AF97" s="434">
        <f>'D16'!L148</f>
        <v>15</v>
      </c>
      <c r="AG97" s="434">
        <f>'D16'!M148</f>
        <v>0</v>
      </c>
      <c r="AH97" s="434">
        <f>'D16'!N148</f>
        <v>0</v>
      </c>
      <c r="AI97" s="434">
        <f>'D16'!O148</f>
        <v>0</v>
      </c>
      <c r="AJ97" s="434">
        <f>'D16'!P148</f>
        <v>0</v>
      </c>
      <c r="AK97" s="434">
        <f>'D16'!Q148</f>
        <v>148</v>
      </c>
      <c r="AL97" s="434">
        <f>'D16'!R148</f>
        <v>558</v>
      </c>
      <c r="AM97" s="434">
        <f>'D16'!S148</f>
        <v>0</v>
      </c>
      <c r="AN97" s="434">
        <f>'D16'!T148</f>
        <v>0</v>
      </c>
      <c r="AO97" s="434">
        <f>'D16'!U148</f>
        <v>0</v>
      </c>
      <c r="AP97" s="434">
        <f>'D16'!V148</f>
        <v>0</v>
      </c>
      <c r="AQ97" s="434">
        <f>'D16'!W148</f>
        <v>0</v>
      </c>
      <c r="AR97" s="434">
        <f>'D16'!X148</f>
        <v>0</v>
      </c>
      <c r="AS97" s="434">
        <f>'D16'!Y148</f>
        <v>0</v>
      </c>
      <c r="AT97" s="434">
        <f>'D16'!Z148</f>
        <v>0</v>
      </c>
      <c r="AU97" s="434">
        <f>'D16'!AA148</f>
        <v>63</v>
      </c>
      <c r="AV97" s="434">
        <f>'D16'!AB148</f>
        <v>1571</v>
      </c>
      <c r="AW97" s="435"/>
      <c r="AX97" s="434"/>
      <c r="AY97" s="434">
        <f t="shared" si="60"/>
        <v>670</v>
      </c>
      <c r="AZ97" s="434">
        <f>AD97</f>
        <v>117</v>
      </c>
      <c r="BA97" s="434"/>
      <c r="BB97" s="434"/>
      <c r="BC97" s="434">
        <f>AF97</f>
        <v>15</v>
      </c>
      <c r="BD97" s="434"/>
      <c r="BE97" s="434" t="str">
        <f>'D16'!M151</f>
        <v>-</v>
      </c>
      <c r="BF97" s="434" t="str">
        <f>'D16'!N151</f>
        <v>-</v>
      </c>
      <c r="BG97" s="434" t="str">
        <f>'D16'!O151</f>
        <v>-</v>
      </c>
      <c r="BH97" s="434" t="str">
        <f>'D16'!P151</f>
        <v>-</v>
      </c>
      <c r="BI97" s="434">
        <f>'D16'!Q151</f>
        <v>148</v>
      </c>
      <c r="BJ97" s="434">
        <f>'D16'!R151</f>
        <v>558</v>
      </c>
      <c r="BK97" s="434" t="str">
        <f>'D16'!S151</f>
        <v>-</v>
      </c>
      <c r="BL97" s="434" t="str">
        <f>'D16'!T151</f>
        <v>-</v>
      </c>
      <c r="BM97" s="434" t="str">
        <f>'D16'!U151</f>
        <v>-</v>
      </c>
      <c r="BN97" s="434" t="str">
        <f>'D16'!V151</f>
        <v>-</v>
      </c>
      <c r="BO97" s="434" t="str">
        <f>'D16'!W151</f>
        <v>-</v>
      </c>
      <c r="BP97" s="434" t="str">
        <f>'D16'!X151</f>
        <v>-</v>
      </c>
      <c r="BQ97" s="434" t="str">
        <f>'D16'!Y151</f>
        <v>-</v>
      </c>
      <c r="BR97" s="434"/>
      <c r="BS97" s="434">
        <f>'D16'!Z151</f>
        <v>0</v>
      </c>
      <c r="BT97" s="434">
        <f>'D16'!AA151</f>
        <v>63</v>
      </c>
      <c r="BU97" s="434">
        <f t="shared" si="37"/>
        <v>1571</v>
      </c>
    </row>
    <row r="98" spans="1:73">
      <c r="A98" s="294">
        <v>96</v>
      </c>
      <c r="B98" s="294">
        <v>16</v>
      </c>
      <c r="C98" s="294">
        <v>570</v>
      </c>
      <c r="D98" s="294" t="s">
        <v>821</v>
      </c>
      <c r="E98" s="434">
        <f>'D16'!I181</f>
        <v>1998</v>
      </c>
      <c r="F98" s="434">
        <f>'D16'!J181</f>
        <v>1985</v>
      </c>
      <c r="G98" s="434">
        <f>'D16'!K181</f>
        <v>648</v>
      </c>
      <c r="H98" s="434">
        <f>'D16'!L181</f>
        <v>872</v>
      </c>
      <c r="I98" s="434">
        <f>'D16'!M181</f>
        <v>437</v>
      </c>
      <c r="J98" s="434">
        <f>'D16'!N181</f>
        <v>681</v>
      </c>
      <c r="K98" s="434">
        <f>'D16'!O181</f>
        <v>64</v>
      </c>
      <c r="L98" s="434">
        <f>'D16'!P181</f>
        <v>553</v>
      </c>
      <c r="M98" s="434">
        <f>'D16'!Q181</f>
        <v>53</v>
      </c>
      <c r="N98" s="434">
        <f>'D16'!R181</f>
        <v>967</v>
      </c>
      <c r="O98" s="434">
        <f>'D16'!S181</f>
        <v>0</v>
      </c>
      <c r="P98" s="434">
        <f>'D16'!T181</f>
        <v>0</v>
      </c>
      <c r="Q98" s="434">
        <f>'D16'!U181</f>
        <v>249</v>
      </c>
      <c r="R98" s="434">
        <f>'D16'!V181</f>
        <v>0</v>
      </c>
      <c r="S98" s="434">
        <f>'D16'!W181</f>
        <v>0</v>
      </c>
      <c r="T98" s="434">
        <f>'D16'!X181</f>
        <v>355</v>
      </c>
      <c r="U98" s="434">
        <f>'D16'!Y181</f>
        <v>732</v>
      </c>
      <c r="V98" s="434">
        <f>'D16'!Z181</f>
        <v>0</v>
      </c>
      <c r="W98" s="434">
        <f>'D16'!AA181</f>
        <v>0</v>
      </c>
      <c r="X98" s="434">
        <f>'D16'!AB181</f>
        <v>0</v>
      </c>
      <c r="Y98" s="434">
        <f>'D16'!AC181</f>
        <v>1</v>
      </c>
      <c r="Z98" s="434">
        <f>'D16'!AD181</f>
        <v>411</v>
      </c>
      <c r="AA98" s="434">
        <f>'D16'!AE181</f>
        <v>10006</v>
      </c>
      <c r="AB98" s="435"/>
      <c r="AC98" s="434">
        <f>'D16'!I184</f>
        <v>2123</v>
      </c>
      <c r="AD98" s="434">
        <f>'D16'!J184</f>
        <v>1985</v>
      </c>
      <c r="AE98" s="434">
        <f>'D16'!K184</f>
        <v>772</v>
      </c>
      <c r="AF98" s="434">
        <f>'D16'!L184</f>
        <v>872</v>
      </c>
      <c r="AG98" s="434">
        <f>'D16'!M184</f>
        <v>437</v>
      </c>
      <c r="AH98" s="434">
        <f>'D16'!N184</f>
        <v>681</v>
      </c>
      <c r="AI98" s="434">
        <f>'D16'!O184</f>
        <v>64</v>
      </c>
      <c r="AJ98" s="434">
        <f>'D16'!P184</f>
        <v>553</v>
      </c>
      <c r="AK98" s="434">
        <f>'D16'!Q184</f>
        <v>53</v>
      </c>
      <c r="AL98" s="434">
        <f>'D16'!R184</f>
        <v>967</v>
      </c>
      <c r="AM98" s="434">
        <f>'D16'!S184</f>
        <v>0</v>
      </c>
      <c r="AN98" s="434">
        <f>'D16'!T184</f>
        <v>0</v>
      </c>
      <c r="AO98" s="434">
        <f>'D16'!U184</f>
        <v>355</v>
      </c>
      <c r="AP98" s="434">
        <f>'D16'!V184</f>
        <v>732</v>
      </c>
      <c r="AQ98" s="434">
        <f>'D16'!W184</f>
        <v>0</v>
      </c>
      <c r="AR98" s="434">
        <f>'D16'!X184</f>
        <v>0</v>
      </c>
      <c r="AS98" s="434">
        <f>'D16'!Y184</f>
        <v>0</v>
      </c>
      <c r="AT98" s="434">
        <f>'D16'!Z184</f>
        <v>1</v>
      </c>
      <c r="AU98" s="434">
        <f>'D16'!AA184</f>
        <v>411</v>
      </c>
      <c r="AV98" s="434">
        <f>'D16'!AB184</f>
        <v>10006</v>
      </c>
      <c r="AW98" s="435"/>
      <c r="AX98" s="434"/>
      <c r="AY98" s="434">
        <f t="shared" ref="AY98:AY99" si="62">AC98+AE98</f>
        <v>2895</v>
      </c>
      <c r="AZ98" s="434">
        <f>AD98</f>
        <v>1985</v>
      </c>
      <c r="BA98" s="434"/>
      <c r="BB98" s="434"/>
      <c r="BC98" s="434">
        <f>AF98</f>
        <v>872</v>
      </c>
      <c r="BD98" s="434"/>
      <c r="BE98" s="434">
        <f>'D16'!M187</f>
        <v>437</v>
      </c>
      <c r="BF98" s="434">
        <f>'D16'!N187</f>
        <v>681</v>
      </c>
      <c r="BG98" s="434">
        <f>'D16'!O187</f>
        <v>64</v>
      </c>
      <c r="BH98" s="434">
        <f>'D16'!P187</f>
        <v>553</v>
      </c>
      <c r="BI98" s="434">
        <f>'D16'!Q187</f>
        <v>53</v>
      </c>
      <c r="BJ98" s="434">
        <f>'D16'!R187</f>
        <v>967</v>
      </c>
      <c r="BK98" s="434" t="str">
        <f>'D16'!S187</f>
        <v>-</v>
      </c>
      <c r="BL98" s="434" t="str">
        <f>'D16'!T187</f>
        <v>-</v>
      </c>
      <c r="BM98" s="434">
        <f>'D16'!U187</f>
        <v>355</v>
      </c>
      <c r="BN98" s="434">
        <f>'D16'!V187</f>
        <v>732</v>
      </c>
      <c r="BO98" s="434" t="str">
        <f>'D16'!W187</f>
        <v>-</v>
      </c>
      <c r="BP98" s="434" t="str">
        <f>'D16'!X187</f>
        <v>-</v>
      </c>
      <c r="BQ98" s="434" t="str">
        <f>'D16'!Y187</f>
        <v>-</v>
      </c>
      <c r="BR98" s="434"/>
      <c r="BS98" s="434">
        <f>'D16'!Z187</f>
        <v>1</v>
      </c>
      <c r="BT98" s="434">
        <f>'D16'!AA187</f>
        <v>411</v>
      </c>
      <c r="BU98" s="434">
        <f t="shared" si="37"/>
        <v>10006</v>
      </c>
    </row>
    <row r="99" spans="1:73">
      <c r="A99" s="294">
        <v>97</v>
      </c>
      <c r="B99" s="294">
        <v>17</v>
      </c>
      <c r="C99" s="294">
        <v>109</v>
      </c>
      <c r="D99" s="294" t="s">
        <v>376</v>
      </c>
      <c r="E99" s="434">
        <f>'D17'!I6</f>
        <v>22</v>
      </c>
      <c r="F99" s="434">
        <f>'D17'!J6</f>
        <v>533</v>
      </c>
      <c r="G99" s="434">
        <f>'D17'!K6</f>
        <v>1151</v>
      </c>
      <c r="H99" s="434">
        <f>'D17'!L6</f>
        <v>8</v>
      </c>
      <c r="I99" s="434">
        <f>'D17'!M6</f>
        <v>3</v>
      </c>
      <c r="J99" s="434">
        <f>'D17'!N6</f>
        <v>3</v>
      </c>
      <c r="K99" s="434">
        <f>'D17'!O6</f>
        <v>0</v>
      </c>
      <c r="L99" s="434">
        <f>'D17'!P6</f>
        <v>0</v>
      </c>
      <c r="M99" s="434">
        <f>'D17'!Q6</f>
        <v>0</v>
      </c>
      <c r="N99" s="434">
        <f>'D17'!R6</f>
        <v>16</v>
      </c>
      <c r="O99" s="434">
        <f>'D17'!S6</f>
        <v>0</v>
      </c>
      <c r="P99" s="434">
        <f>'D17'!T6</f>
        <v>0</v>
      </c>
      <c r="Q99" s="434">
        <f>'D17'!U6</f>
        <v>19</v>
      </c>
      <c r="R99" s="434">
        <f>'D17'!V6</f>
        <v>16</v>
      </c>
      <c r="S99" s="434">
        <f>'D17'!W6</f>
        <v>0</v>
      </c>
      <c r="T99" s="434">
        <f>'D17'!X6</f>
        <v>0</v>
      </c>
      <c r="U99" s="434">
        <f>'D17'!Y6</f>
        <v>0</v>
      </c>
      <c r="V99" s="434">
        <f>'D17'!Z6</f>
        <v>0</v>
      </c>
      <c r="W99" s="434">
        <f>'D17'!AA6</f>
        <v>0</v>
      </c>
      <c r="X99" s="434">
        <f>'D17'!AB6</f>
        <v>0</v>
      </c>
      <c r="Y99" s="434">
        <f>'D17'!AC6</f>
        <v>0</v>
      </c>
      <c r="Z99" s="434">
        <f>'D17'!AD6</f>
        <v>81</v>
      </c>
      <c r="AA99" s="434">
        <f>'D17'!AE6</f>
        <v>1852</v>
      </c>
      <c r="AB99" s="435"/>
      <c r="AC99" s="434">
        <f>'D17'!I9</f>
        <v>31</v>
      </c>
      <c r="AD99" s="434">
        <f>'D17'!J9</f>
        <v>541</v>
      </c>
      <c r="AE99" s="434">
        <f>'D17'!K9</f>
        <v>1161</v>
      </c>
      <c r="AF99" s="434">
        <f>'D17'!L9</f>
        <v>16</v>
      </c>
      <c r="AG99" s="434">
        <f>'D17'!M9</f>
        <v>3</v>
      </c>
      <c r="AH99" s="434">
        <f>'D17'!N9</f>
        <v>3</v>
      </c>
      <c r="AI99" s="434">
        <f>'D17'!O9</f>
        <v>0</v>
      </c>
      <c r="AJ99" s="434">
        <f>'D17'!P9</f>
        <v>0</v>
      </c>
      <c r="AK99" s="434">
        <f>'D17'!Q9</f>
        <v>0</v>
      </c>
      <c r="AL99" s="434">
        <f>'D17'!R9</f>
        <v>16</v>
      </c>
      <c r="AM99" s="434">
        <f>'D17'!S9</f>
        <v>0</v>
      </c>
      <c r="AN99" s="434">
        <f>'D17'!T9</f>
        <v>0</v>
      </c>
      <c r="AO99" s="434">
        <f>'D17'!U9</f>
        <v>0</v>
      </c>
      <c r="AP99" s="434">
        <f>'D17'!V9</f>
        <v>0</v>
      </c>
      <c r="AQ99" s="434">
        <f>'D17'!W9</f>
        <v>0</v>
      </c>
      <c r="AR99" s="434">
        <f>'D17'!X9</f>
        <v>0</v>
      </c>
      <c r="AS99" s="434">
        <f>'D17'!Y9</f>
        <v>0</v>
      </c>
      <c r="AT99" s="434">
        <f>'D17'!Z9</f>
        <v>0</v>
      </c>
      <c r="AU99" s="434">
        <f>'D17'!AA9</f>
        <v>81</v>
      </c>
      <c r="AV99" s="434">
        <f>'D17'!AB9</f>
        <v>1852</v>
      </c>
      <c r="AW99" s="435"/>
      <c r="AX99" s="434"/>
      <c r="AY99" s="434">
        <f t="shared" si="62"/>
        <v>1192</v>
      </c>
      <c r="AZ99" s="434"/>
      <c r="BA99" s="434">
        <f t="shared" ref="BA99" si="63">AD99+AF99</f>
        <v>557</v>
      </c>
      <c r="BB99" s="434"/>
      <c r="BC99" s="434"/>
      <c r="BD99" s="434"/>
      <c r="BE99" s="434">
        <f>'D17'!M12</f>
        <v>3</v>
      </c>
      <c r="BF99" s="434">
        <f>'D17'!N12</f>
        <v>3</v>
      </c>
      <c r="BG99" s="434" t="str">
        <f>'D17'!O12</f>
        <v>-</v>
      </c>
      <c r="BH99" s="434" t="str">
        <f>'D17'!P12</f>
        <v>-</v>
      </c>
      <c r="BI99" s="434">
        <f>'D17'!Q12</f>
        <v>0</v>
      </c>
      <c r="BJ99" s="434">
        <f>'D17'!R12</f>
        <v>16</v>
      </c>
      <c r="BK99" s="434" t="str">
        <f>'D17'!S12</f>
        <v>-</v>
      </c>
      <c r="BL99" s="434" t="str">
        <f>'D17'!T12</f>
        <v>-</v>
      </c>
      <c r="BM99" s="434" t="str">
        <f>'D17'!U12</f>
        <v>-</v>
      </c>
      <c r="BN99" s="434" t="str">
        <f>'D17'!V12</f>
        <v>-</v>
      </c>
      <c r="BO99" s="434" t="str">
        <f>'D17'!W12</f>
        <v>-</v>
      </c>
      <c r="BP99" s="434" t="str">
        <f>'D17'!X12</f>
        <v>-</v>
      </c>
      <c r="BQ99" s="434" t="str">
        <f>'D17'!Y12</f>
        <v>-</v>
      </c>
      <c r="BR99" s="434"/>
      <c r="BS99" s="434">
        <f>'D17'!Z12</f>
        <v>0</v>
      </c>
      <c r="BT99" s="434">
        <f>'D17'!AA12</f>
        <v>81</v>
      </c>
      <c r="BU99" s="434">
        <f t="shared" si="37"/>
        <v>1852</v>
      </c>
    </row>
    <row r="100" spans="1:73">
      <c r="A100" s="294">
        <v>98</v>
      </c>
      <c r="B100" s="294">
        <v>17</v>
      </c>
      <c r="C100" s="294">
        <v>296</v>
      </c>
      <c r="D100" s="294" t="s">
        <v>377</v>
      </c>
      <c r="E100" s="434">
        <f>'D17'!I32</f>
        <v>2173</v>
      </c>
      <c r="F100" s="434">
        <f>'D17'!J32</f>
        <v>1695</v>
      </c>
      <c r="G100" s="434">
        <f>'D17'!K32</f>
        <v>171</v>
      </c>
      <c r="H100" s="434">
        <f>'D17'!L32</f>
        <v>631</v>
      </c>
      <c r="I100" s="434">
        <f>'D17'!M32</f>
        <v>256</v>
      </c>
      <c r="J100" s="434">
        <f>'D17'!N32</f>
        <v>0</v>
      </c>
      <c r="K100" s="434">
        <f>'D17'!O32</f>
        <v>0</v>
      </c>
      <c r="L100" s="434">
        <f>'D17'!P32</f>
        <v>44</v>
      </c>
      <c r="M100" s="434">
        <f>'D17'!Q32</f>
        <v>34</v>
      </c>
      <c r="N100" s="434">
        <f>'D17'!R32</f>
        <v>379</v>
      </c>
      <c r="O100" s="434">
        <f>'D17'!S32</f>
        <v>0</v>
      </c>
      <c r="P100" s="434">
        <f>'D17'!T32</f>
        <v>0</v>
      </c>
      <c r="Q100" s="434">
        <f>'D17'!U32</f>
        <v>88</v>
      </c>
      <c r="R100" s="434">
        <f>'D17'!V32</f>
        <v>234</v>
      </c>
      <c r="S100" s="434">
        <f>'D17'!W32</f>
        <v>0</v>
      </c>
      <c r="T100" s="434">
        <f>'D17'!X32</f>
        <v>0</v>
      </c>
      <c r="U100" s="434">
        <f>'D17'!Y32</f>
        <v>0</v>
      </c>
      <c r="V100" s="434">
        <f>'D17'!Z32</f>
        <v>0</v>
      </c>
      <c r="W100" s="434">
        <f>'D17'!AA32</f>
        <v>0</v>
      </c>
      <c r="X100" s="434">
        <f>'D17'!AB32</f>
        <v>0</v>
      </c>
      <c r="Y100" s="434">
        <f>'D17'!AC32</f>
        <v>1</v>
      </c>
      <c r="Z100" s="434">
        <f>'D17'!AD32</f>
        <v>176</v>
      </c>
      <c r="AA100" s="434">
        <f>'D17'!AE32</f>
        <v>5882</v>
      </c>
      <c r="AB100" s="435"/>
      <c r="AC100" s="434">
        <f>'D17'!I35</f>
        <v>2217</v>
      </c>
      <c r="AD100" s="434">
        <f>'D17'!J35</f>
        <v>1812</v>
      </c>
      <c r="AE100" s="434">
        <f>'D17'!K35</f>
        <v>215</v>
      </c>
      <c r="AF100" s="434">
        <f>'D17'!L35</f>
        <v>748</v>
      </c>
      <c r="AG100" s="434">
        <f>'D17'!M35</f>
        <v>256</v>
      </c>
      <c r="AH100" s="434">
        <f>'D17'!N35</f>
        <v>0</v>
      </c>
      <c r="AI100" s="434">
        <f>'D17'!O35</f>
        <v>0</v>
      </c>
      <c r="AJ100" s="434">
        <f>'D17'!P35</f>
        <v>44</v>
      </c>
      <c r="AK100" s="434">
        <f>'D17'!Q35</f>
        <v>34</v>
      </c>
      <c r="AL100" s="434">
        <f>'D17'!R35</f>
        <v>379</v>
      </c>
      <c r="AM100" s="434">
        <f>'D17'!S35</f>
        <v>0</v>
      </c>
      <c r="AN100" s="434">
        <f>'D17'!T35</f>
        <v>0</v>
      </c>
      <c r="AO100" s="434">
        <f>'D17'!U35</f>
        <v>0</v>
      </c>
      <c r="AP100" s="434">
        <f>'D17'!V35</f>
        <v>0</v>
      </c>
      <c r="AQ100" s="434">
        <f>'D17'!W35</f>
        <v>0</v>
      </c>
      <c r="AR100" s="434">
        <f>'D17'!X35</f>
        <v>0</v>
      </c>
      <c r="AS100" s="434">
        <f>'D17'!Y35</f>
        <v>0</v>
      </c>
      <c r="AT100" s="434">
        <f>'D17'!Z35</f>
        <v>1</v>
      </c>
      <c r="AU100" s="434">
        <f>'D17'!AA35</f>
        <v>176</v>
      </c>
      <c r="AV100" s="434">
        <f>'D17'!AB35</f>
        <v>5882</v>
      </c>
      <c r="AW100" s="435"/>
      <c r="AX100" s="434"/>
      <c r="AY100" s="434">
        <f t="shared" ref="AY100:AY101" si="64">AC100+AE100</f>
        <v>2432</v>
      </c>
      <c r="AZ100" s="434"/>
      <c r="BA100" s="434">
        <f t="shared" ref="BA100:BA102" si="65">AD100+AF100</f>
        <v>2560</v>
      </c>
      <c r="BB100" s="434"/>
      <c r="BC100" s="434"/>
      <c r="BD100" s="434"/>
      <c r="BE100" s="434">
        <f>'D17'!M38</f>
        <v>256</v>
      </c>
      <c r="BF100" s="434" t="str">
        <f>'D17'!N38</f>
        <v>-</v>
      </c>
      <c r="BG100" s="434" t="str">
        <f>'D17'!O38</f>
        <v>-</v>
      </c>
      <c r="BH100" s="434">
        <f>'D17'!P38</f>
        <v>44</v>
      </c>
      <c r="BI100" s="434">
        <f>'D17'!Q38</f>
        <v>34</v>
      </c>
      <c r="BJ100" s="434">
        <f>'D17'!R38</f>
        <v>379</v>
      </c>
      <c r="BK100" s="434" t="str">
        <f>'D17'!S38</f>
        <v>-</v>
      </c>
      <c r="BL100" s="434" t="str">
        <f>'D17'!T38</f>
        <v>-</v>
      </c>
      <c r="BM100" s="434" t="str">
        <f>'D17'!U38</f>
        <v>-</v>
      </c>
      <c r="BN100" s="434" t="str">
        <f>'D17'!V38</f>
        <v>-</v>
      </c>
      <c r="BO100" s="434" t="str">
        <f>'D17'!W38</f>
        <v>-</v>
      </c>
      <c r="BP100" s="434" t="str">
        <f>'D17'!X38</f>
        <v>-</v>
      </c>
      <c r="BQ100" s="434" t="str">
        <f>'D17'!Y38</f>
        <v>-</v>
      </c>
      <c r="BR100" s="434"/>
      <c r="BS100" s="434">
        <f>'D17'!Z38</f>
        <v>1</v>
      </c>
      <c r="BT100" s="434">
        <f>'D17'!AA38</f>
        <v>176</v>
      </c>
      <c r="BU100" s="434">
        <f t="shared" si="37"/>
        <v>5882</v>
      </c>
    </row>
    <row r="101" spans="1:73">
      <c r="A101" s="294">
        <v>99</v>
      </c>
      <c r="B101" s="294">
        <v>17</v>
      </c>
      <c r="C101" s="294">
        <v>550</v>
      </c>
      <c r="D101" s="294" t="s">
        <v>378</v>
      </c>
      <c r="E101" s="434">
        <f>'D17'!I72</f>
        <v>1673</v>
      </c>
      <c r="F101" s="434">
        <f>'D17'!J72</f>
        <v>2163</v>
      </c>
      <c r="G101" s="434">
        <f>'D17'!K72</f>
        <v>1101</v>
      </c>
      <c r="H101" s="434">
        <f>'D17'!L72</f>
        <v>195</v>
      </c>
      <c r="I101" s="434">
        <f>'D17'!M72</f>
        <v>114</v>
      </c>
      <c r="J101" s="434">
        <f>'D17'!N72</f>
        <v>2673</v>
      </c>
      <c r="K101" s="434">
        <f>'D17'!O72</f>
        <v>0</v>
      </c>
      <c r="L101" s="434">
        <f>'D17'!P72</f>
        <v>99</v>
      </c>
      <c r="M101" s="434">
        <f>'D17'!Q72</f>
        <v>67</v>
      </c>
      <c r="N101" s="434">
        <f>'D17'!R72</f>
        <v>760</v>
      </c>
      <c r="O101" s="434">
        <f>'D17'!S72</f>
        <v>0</v>
      </c>
      <c r="P101" s="434">
        <f>'D17'!T72</f>
        <v>0</v>
      </c>
      <c r="Q101" s="434">
        <f>'D17'!U72</f>
        <v>164</v>
      </c>
      <c r="R101" s="434">
        <f>'D17'!V72</f>
        <v>95</v>
      </c>
      <c r="S101" s="434">
        <f>'D17'!W72</f>
        <v>0</v>
      </c>
      <c r="T101" s="434">
        <f>'D17'!X72</f>
        <v>0</v>
      </c>
      <c r="U101" s="434">
        <f>'D17'!Y72</f>
        <v>0</v>
      </c>
      <c r="V101" s="434">
        <f>'D17'!Z72</f>
        <v>0</v>
      </c>
      <c r="W101" s="434">
        <f>'D17'!AA72</f>
        <v>0</v>
      </c>
      <c r="X101" s="434">
        <f>'D17'!AB72</f>
        <v>0</v>
      </c>
      <c r="Y101" s="434">
        <f>'D17'!AC72</f>
        <v>6</v>
      </c>
      <c r="Z101" s="434">
        <f>'D17'!AD72</f>
        <v>222</v>
      </c>
      <c r="AA101" s="434">
        <f>'D17'!AE72</f>
        <v>9332</v>
      </c>
      <c r="AB101" s="435"/>
      <c r="AC101" s="434">
        <f>'D17'!I75</f>
        <v>1755</v>
      </c>
      <c r="AD101" s="434">
        <f>'D17'!J75</f>
        <v>2211</v>
      </c>
      <c r="AE101" s="434">
        <f>'D17'!K75</f>
        <v>1183</v>
      </c>
      <c r="AF101" s="434">
        <f>'D17'!L75</f>
        <v>242</v>
      </c>
      <c r="AG101" s="434">
        <f>'D17'!M75</f>
        <v>114</v>
      </c>
      <c r="AH101" s="434">
        <f>'D17'!N75</f>
        <v>2673</v>
      </c>
      <c r="AI101" s="434">
        <f>'D17'!O75</f>
        <v>0</v>
      </c>
      <c r="AJ101" s="434">
        <f>'D17'!P75</f>
        <v>99</v>
      </c>
      <c r="AK101" s="434">
        <f>'D17'!Q75</f>
        <v>67</v>
      </c>
      <c r="AL101" s="434">
        <f>'D17'!R75</f>
        <v>760</v>
      </c>
      <c r="AM101" s="434">
        <f>'D17'!S75</f>
        <v>0</v>
      </c>
      <c r="AN101" s="434">
        <f>'D17'!T75</f>
        <v>0</v>
      </c>
      <c r="AO101" s="434">
        <f>'D17'!U75</f>
        <v>0</v>
      </c>
      <c r="AP101" s="434">
        <f>'D17'!V75</f>
        <v>0</v>
      </c>
      <c r="AQ101" s="434">
        <f>'D17'!W75</f>
        <v>0</v>
      </c>
      <c r="AR101" s="434">
        <f>'D17'!X75</f>
        <v>0</v>
      </c>
      <c r="AS101" s="434">
        <f>'D17'!Y75</f>
        <v>0</v>
      </c>
      <c r="AT101" s="434">
        <f>'D17'!Z75</f>
        <v>6</v>
      </c>
      <c r="AU101" s="434">
        <f>'D17'!AA75</f>
        <v>222</v>
      </c>
      <c r="AV101" s="434">
        <f>'D17'!AB75</f>
        <v>9332</v>
      </c>
      <c r="AW101" s="435"/>
      <c r="AX101" s="434"/>
      <c r="AY101" s="434">
        <f t="shared" si="64"/>
        <v>2938</v>
      </c>
      <c r="AZ101" s="434"/>
      <c r="BA101" s="434">
        <f t="shared" si="65"/>
        <v>2453</v>
      </c>
      <c r="BB101" s="434"/>
      <c r="BC101" s="434"/>
      <c r="BD101" s="434"/>
      <c r="BE101" s="434">
        <f>'D17'!M78</f>
        <v>114</v>
      </c>
      <c r="BF101" s="434">
        <f>'D17'!N78</f>
        <v>2673</v>
      </c>
      <c r="BG101" s="434" t="str">
        <f>'D17'!O78</f>
        <v>-</v>
      </c>
      <c r="BH101" s="434">
        <f>'D17'!P78</f>
        <v>99</v>
      </c>
      <c r="BI101" s="434">
        <f>'D17'!Q78</f>
        <v>67</v>
      </c>
      <c r="BJ101" s="434">
        <f>'D17'!R78</f>
        <v>760</v>
      </c>
      <c r="BK101" s="434" t="str">
        <f>'D17'!S78</f>
        <v>-</v>
      </c>
      <c r="BL101" s="434" t="str">
        <f>'D17'!T78</f>
        <v>-</v>
      </c>
      <c r="BM101" s="434" t="str">
        <f>'D17'!U78</f>
        <v>-</v>
      </c>
      <c r="BN101" s="434" t="str">
        <f>'D17'!V78</f>
        <v>-</v>
      </c>
      <c r="BO101" s="434" t="str">
        <f>'D17'!W78</f>
        <v>-</v>
      </c>
      <c r="BP101" s="434" t="str">
        <f>'D17'!X78</f>
        <v>-</v>
      </c>
      <c r="BQ101" s="434" t="str">
        <f>'D17'!Y78</f>
        <v>-</v>
      </c>
      <c r="BR101" s="434"/>
      <c r="BS101" s="434">
        <f>'D17'!Z78</f>
        <v>6</v>
      </c>
      <c r="BT101" s="434">
        <f>'D17'!AA78</f>
        <v>222</v>
      </c>
      <c r="BU101" s="434">
        <f t="shared" si="37"/>
        <v>9332</v>
      </c>
    </row>
    <row r="102" spans="1:73">
      <c r="A102" s="294">
        <v>100</v>
      </c>
      <c r="B102" s="294">
        <v>18</v>
      </c>
      <c r="C102" s="294">
        <v>51</v>
      </c>
      <c r="D102" s="294" t="s">
        <v>822</v>
      </c>
      <c r="E102" s="434">
        <f>'D18'!I12</f>
        <v>600</v>
      </c>
      <c r="F102" s="434">
        <f>'D18'!J12</f>
        <v>693</v>
      </c>
      <c r="G102" s="434">
        <f>'D18'!K12</f>
        <v>610</v>
      </c>
      <c r="H102" s="434">
        <f>'D18'!L12</f>
        <v>13</v>
      </c>
      <c r="I102" s="434">
        <f>'D18'!M12</f>
        <v>276</v>
      </c>
      <c r="J102" s="434">
        <f>'D18'!N12</f>
        <v>659</v>
      </c>
      <c r="K102" s="434">
        <f>'D18'!O12</f>
        <v>508</v>
      </c>
      <c r="L102" s="434">
        <f>'D18'!P12</f>
        <v>9</v>
      </c>
      <c r="M102" s="434">
        <f>'D18'!Q12</f>
        <v>5</v>
      </c>
      <c r="N102" s="434">
        <f>'D18'!R12</f>
        <v>613</v>
      </c>
      <c r="O102" s="434">
        <f>'D18'!S12</f>
        <v>0</v>
      </c>
      <c r="P102" s="434">
        <f>'D18'!T12</f>
        <v>8</v>
      </c>
      <c r="Q102" s="434">
        <f>'D18'!U12</f>
        <v>0</v>
      </c>
      <c r="R102" s="434">
        <f>'D18'!V12</f>
        <v>14</v>
      </c>
      <c r="S102" s="434">
        <f>'D18'!W12</f>
        <v>0</v>
      </c>
      <c r="T102" s="434">
        <f>'D18'!X12</f>
        <v>0</v>
      </c>
      <c r="U102" s="434">
        <f>'D18'!Y12</f>
        <v>0</v>
      </c>
      <c r="V102" s="434">
        <f>'D18'!Z12</f>
        <v>0</v>
      </c>
      <c r="W102" s="434">
        <f>'D18'!AA12</f>
        <v>0</v>
      </c>
      <c r="X102" s="434">
        <f>'D18'!AB12</f>
        <v>0</v>
      </c>
      <c r="Y102" s="434">
        <f>'D18'!AC12</f>
        <v>0</v>
      </c>
      <c r="Z102" s="434">
        <f>'D18'!AD12</f>
        <v>136</v>
      </c>
      <c r="AA102" s="434">
        <f>'D18'!AE12</f>
        <v>4144</v>
      </c>
      <c r="AB102" s="435"/>
      <c r="AC102" s="434">
        <f>'D18'!I15</f>
        <v>600</v>
      </c>
      <c r="AD102" s="434">
        <f>'D18'!J15</f>
        <v>700</v>
      </c>
      <c r="AE102" s="434">
        <f>'D18'!K15</f>
        <v>610</v>
      </c>
      <c r="AF102" s="434">
        <f>'D18'!L15</f>
        <v>20</v>
      </c>
      <c r="AG102" s="434">
        <f>'D18'!M15</f>
        <v>276</v>
      </c>
      <c r="AH102" s="434">
        <f>'D18'!N15</f>
        <v>659</v>
      </c>
      <c r="AI102" s="434">
        <f>'D18'!O15</f>
        <v>508</v>
      </c>
      <c r="AJ102" s="434">
        <f>'D18'!P15</f>
        <v>9</v>
      </c>
      <c r="AK102" s="434">
        <f>'D18'!Q15</f>
        <v>5</v>
      </c>
      <c r="AL102" s="434">
        <f>'D18'!R15</f>
        <v>613</v>
      </c>
      <c r="AM102" s="434">
        <f>'D18'!S15</f>
        <v>0</v>
      </c>
      <c r="AN102" s="434">
        <f>'D18'!T15</f>
        <v>8</v>
      </c>
      <c r="AO102" s="434">
        <f>'D18'!U15</f>
        <v>0</v>
      </c>
      <c r="AP102" s="434">
        <f>'D18'!V15</f>
        <v>0</v>
      </c>
      <c r="AQ102" s="434">
        <f>'D18'!W15</f>
        <v>0</v>
      </c>
      <c r="AR102" s="434">
        <f>'D18'!X15</f>
        <v>0</v>
      </c>
      <c r="AS102" s="434">
        <f>'D18'!Y15</f>
        <v>0</v>
      </c>
      <c r="AT102" s="434">
        <f>'D18'!Z15</f>
        <v>0</v>
      </c>
      <c r="AU102" s="434">
        <f>'D18'!AA15</f>
        <v>136</v>
      </c>
      <c r="AV102" s="434">
        <f>'D18'!AB15</f>
        <v>4144</v>
      </c>
      <c r="AW102" s="435"/>
      <c r="AX102" s="684">
        <f>AC102</f>
        <v>600</v>
      </c>
      <c r="AY102" s="684"/>
      <c r="AZ102" s="684"/>
      <c r="BA102" s="684">
        <f t="shared" si="65"/>
        <v>720</v>
      </c>
      <c r="BB102" s="684">
        <f>AE102</f>
        <v>610</v>
      </c>
      <c r="BC102" s="434"/>
      <c r="BD102" s="434"/>
      <c r="BE102" s="434">
        <f>'D18'!M18</f>
        <v>276</v>
      </c>
      <c r="BF102" s="434">
        <f>'D18'!N18</f>
        <v>659</v>
      </c>
      <c r="BG102" s="434">
        <f>'D18'!O18</f>
        <v>508</v>
      </c>
      <c r="BH102" s="434">
        <f>'D18'!P18</f>
        <v>9</v>
      </c>
      <c r="BI102" s="434">
        <f>'D18'!Q18</f>
        <v>5</v>
      </c>
      <c r="BJ102" s="434">
        <f>'D18'!R18</f>
        <v>613</v>
      </c>
      <c r="BK102" s="434" t="str">
        <f>'D18'!S18</f>
        <v>-</v>
      </c>
      <c r="BL102" s="434">
        <f>'D18'!T18</f>
        <v>8</v>
      </c>
      <c r="BM102" s="434" t="str">
        <f>'D18'!U18</f>
        <v>-</v>
      </c>
      <c r="BN102" s="434" t="str">
        <f>'D18'!V18</f>
        <v>-</v>
      </c>
      <c r="BO102" s="434" t="str">
        <f>'D18'!W18</f>
        <v>-</v>
      </c>
      <c r="BP102" s="434" t="str">
        <f>'D18'!X18</f>
        <v>-</v>
      </c>
      <c r="BQ102" s="434" t="str">
        <f>'D18'!Y18</f>
        <v>-</v>
      </c>
      <c r="BR102" s="434"/>
      <c r="BS102" s="434">
        <f>'D18'!Z18</f>
        <v>0</v>
      </c>
      <c r="BT102" s="434">
        <f>'D18'!AA18</f>
        <v>136</v>
      </c>
      <c r="BU102" s="434">
        <f t="shared" si="37"/>
        <v>4144</v>
      </c>
    </row>
    <row r="103" spans="1:73">
      <c r="A103" s="294">
        <v>101</v>
      </c>
      <c r="B103" s="294">
        <v>18</v>
      </c>
      <c r="C103" s="294">
        <v>52</v>
      </c>
      <c r="D103" s="294" t="s">
        <v>734</v>
      </c>
      <c r="E103" s="434">
        <f>'D18'!I24</f>
        <v>1</v>
      </c>
      <c r="F103" s="434">
        <f>'D18'!J24</f>
        <v>29</v>
      </c>
      <c r="G103" s="434">
        <f>'D18'!K24</f>
        <v>16</v>
      </c>
      <c r="H103" s="434">
        <f>'D18'!L24</f>
        <v>2</v>
      </c>
      <c r="I103" s="434">
        <f>'D18'!M24</f>
        <v>111</v>
      </c>
      <c r="J103" s="434">
        <f>'D18'!N24</f>
        <v>382</v>
      </c>
      <c r="K103" s="434">
        <f>'D18'!O24</f>
        <v>0</v>
      </c>
      <c r="L103" s="434">
        <f>'D18'!P24</f>
        <v>0</v>
      </c>
      <c r="M103" s="434">
        <f>'D18'!Q24</f>
        <v>0</v>
      </c>
      <c r="N103" s="434">
        <f>'D18'!R24</f>
        <v>322</v>
      </c>
      <c r="O103" s="434">
        <f>'D18'!S24</f>
        <v>0</v>
      </c>
      <c r="P103" s="434">
        <f>'D18'!T24</f>
        <v>0</v>
      </c>
      <c r="Q103" s="434">
        <f>'D18'!U24</f>
        <v>0</v>
      </c>
      <c r="R103" s="434">
        <f>'D18'!V24</f>
        <v>0</v>
      </c>
      <c r="S103" s="434">
        <f>'D18'!W24</f>
        <v>0</v>
      </c>
      <c r="T103" s="434">
        <f>'D18'!X24</f>
        <v>0</v>
      </c>
      <c r="U103" s="434">
        <f>'D18'!Y24</f>
        <v>0</v>
      </c>
      <c r="V103" s="434">
        <f>'D18'!Z24</f>
        <v>0</v>
      </c>
      <c r="W103" s="434">
        <f>'D18'!AA24</f>
        <v>0</v>
      </c>
      <c r="X103" s="434">
        <f>'D18'!AB24</f>
        <v>0</v>
      </c>
      <c r="Y103" s="434">
        <f>'D18'!AC24</f>
        <v>0</v>
      </c>
      <c r="Z103" s="434">
        <f>'D18'!AD24</f>
        <v>7</v>
      </c>
      <c r="AA103" s="434">
        <f>'D18'!AE24</f>
        <v>870</v>
      </c>
      <c r="AB103" s="435"/>
      <c r="AC103" s="434">
        <f>'D18'!I27</f>
        <v>1</v>
      </c>
      <c r="AD103" s="434">
        <f>'D18'!J27</f>
        <v>29</v>
      </c>
      <c r="AE103" s="434">
        <f>'D18'!K27</f>
        <v>16</v>
      </c>
      <c r="AF103" s="434">
        <f>'D18'!L27</f>
        <v>2</v>
      </c>
      <c r="AG103" s="434">
        <f>'D18'!M27</f>
        <v>111</v>
      </c>
      <c r="AH103" s="434">
        <f>'D18'!N27</f>
        <v>382</v>
      </c>
      <c r="AI103" s="434">
        <f>'D18'!O27</f>
        <v>0</v>
      </c>
      <c r="AJ103" s="434">
        <f>'D18'!P27</f>
        <v>0</v>
      </c>
      <c r="AK103" s="434">
        <f>'D18'!Q27</f>
        <v>0</v>
      </c>
      <c r="AL103" s="434">
        <f>'D18'!R27</f>
        <v>322</v>
      </c>
      <c r="AM103" s="434">
        <f>'D18'!S27</f>
        <v>0</v>
      </c>
      <c r="AN103" s="434">
        <f>'D18'!T27</f>
        <v>0</v>
      </c>
      <c r="AO103" s="434">
        <f>'D18'!U27</f>
        <v>0</v>
      </c>
      <c r="AP103" s="434">
        <f>'D18'!V27</f>
        <v>0</v>
      </c>
      <c r="AQ103" s="434">
        <f>'D18'!W27</f>
        <v>0</v>
      </c>
      <c r="AR103" s="434">
        <f>'D18'!X27</f>
        <v>0</v>
      </c>
      <c r="AS103" s="434">
        <f>'D18'!Y27</f>
        <v>0</v>
      </c>
      <c r="AT103" s="434">
        <f>'D18'!Z27</f>
        <v>0</v>
      </c>
      <c r="AU103" s="434">
        <f>'D18'!AA27</f>
        <v>7</v>
      </c>
      <c r="AV103" s="434">
        <f>'D18'!AB27</f>
        <v>870</v>
      </c>
      <c r="AW103" s="435"/>
      <c r="AX103" s="434"/>
      <c r="AY103" s="434">
        <f t="shared" ref="AY103" si="66">AC103+AE103</f>
        <v>17</v>
      </c>
      <c r="AZ103" s="434"/>
      <c r="BA103" s="434">
        <f t="shared" ref="BA103:BA104" si="67">AD103+AF103</f>
        <v>31</v>
      </c>
      <c r="BB103" s="434"/>
      <c r="BC103" s="434"/>
      <c r="BD103" s="434"/>
      <c r="BE103" s="434">
        <f>'D18'!M30</f>
        <v>111</v>
      </c>
      <c r="BF103" s="434">
        <f>'D18'!N30</f>
        <v>382</v>
      </c>
      <c r="BG103" s="434" t="str">
        <f>'D18'!O30</f>
        <v>-</v>
      </c>
      <c r="BH103" s="434" t="str">
        <f>'D18'!P30</f>
        <v>-</v>
      </c>
      <c r="BI103" s="434" t="str">
        <f>'D18'!Q30</f>
        <v>-</v>
      </c>
      <c r="BJ103" s="434">
        <f>'D18'!R30</f>
        <v>322</v>
      </c>
      <c r="BK103" s="434" t="str">
        <f>'D18'!S30</f>
        <v>-</v>
      </c>
      <c r="BL103" s="434" t="str">
        <f>'D18'!T30</f>
        <v>-</v>
      </c>
      <c r="BM103" s="434" t="str">
        <f>'D18'!U30</f>
        <v>-</v>
      </c>
      <c r="BN103" s="434" t="str">
        <f>'D18'!V30</f>
        <v>-</v>
      </c>
      <c r="BO103" s="434" t="str">
        <f>'D18'!W30</f>
        <v>-</v>
      </c>
      <c r="BP103" s="434" t="str">
        <f>'D18'!X30</f>
        <v>-</v>
      </c>
      <c r="BQ103" s="434" t="str">
        <f>'D18'!Y30</f>
        <v>-</v>
      </c>
      <c r="BR103" s="434"/>
      <c r="BS103" s="434">
        <f>'D18'!Z30</f>
        <v>0</v>
      </c>
      <c r="BT103" s="434">
        <f>'D18'!AA30</f>
        <v>7</v>
      </c>
      <c r="BU103" s="434">
        <f t="shared" si="37"/>
        <v>870</v>
      </c>
    </row>
    <row r="104" spans="1:73">
      <c r="A104" s="294">
        <v>102</v>
      </c>
      <c r="B104" s="294">
        <v>18</v>
      </c>
      <c r="C104" s="294">
        <v>305</v>
      </c>
      <c r="D104" s="294" t="s">
        <v>735</v>
      </c>
      <c r="E104" s="434">
        <f>'D18'!I48</f>
        <v>222</v>
      </c>
      <c r="F104" s="434">
        <f>'D18'!J48</f>
        <v>913</v>
      </c>
      <c r="G104" s="434">
        <f>'D18'!K48</f>
        <v>1216</v>
      </c>
      <c r="H104" s="434">
        <f>'D18'!L48</f>
        <v>15</v>
      </c>
      <c r="I104" s="434">
        <f>'D18'!M48</f>
        <v>117</v>
      </c>
      <c r="J104" s="434">
        <f>'D18'!N48</f>
        <v>4</v>
      </c>
      <c r="K104" s="434">
        <f>'D18'!O48</f>
        <v>75</v>
      </c>
      <c r="L104" s="434">
        <f>'D18'!P48</f>
        <v>19</v>
      </c>
      <c r="M104" s="434">
        <f>'D18'!Q48</f>
        <v>49</v>
      </c>
      <c r="N104" s="434">
        <f>'D18'!R48</f>
        <v>486</v>
      </c>
      <c r="O104" s="434">
        <f>'D18'!S48</f>
        <v>0</v>
      </c>
      <c r="P104" s="434">
        <f>'D18'!T48</f>
        <v>1659</v>
      </c>
      <c r="Q104" s="434">
        <f>'D18'!U48</f>
        <v>0</v>
      </c>
      <c r="R104" s="434">
        <f>'D18'!V48</f>
        <v>6</v>
      </c>
      <c r="S104" s="434">
        <f>'D18'!W48</f>
        <v>0</v>
      </c>
      <c r="T104" s="434">
        <f>'D18'!X48</f>
        <v>0</v>
      </c>
      <c r="U104" s="434">
        <f>'D18'!Y48</f>
        <v>0</v>
      </c>
      <c r="V104" s="434">
        <f>'D18'!Z48</f>
        <v>0</v>
      </c>
      <c r="W104" s="434">
        <f>'D18'!AA48</f>
        <v>0</v>
      </c>
      <c r="X104" s="434">
        <f>'D18'!AB48</f>
        <v>0</v>
      </c>
      <c r="Y104" s="434">
        <f>'D18'!AC48</f>
        <v>0</v>
      </c>
      <c r="Z104" s="434">
        <f>'D18'!AD48</f>
        <v>187</v>
      </c>
      <c r="AA104" s="434">
        <f>'D18'!AE48</f>
        <v>4968</v>
      </c>
      <c r="AB104" s="435"/>
      <c r="AC104" s="434">
        <f>'D18'!I51</f>
        <v>222</v>
      </c>
      <c r="AD104" s="434">
        <f>'D18'!J51</f>
        <v>916</v>
      </c>
      <c r="AE104" s="434">
        <f>'D18'!K51</f>
        <v>1216</v>
      </c>
      <c r="AF104" s="434">
        <f>'D18'!L51</f>
        <v>18</v>
      </c>
      <c r="AG104" s="434">
        <f>'D18'!M51</f>
        <v>117</v>
      </c>
      <c r="AH104" s="434">
        <f>'D18'!N51</f>
        <v>4</v>
      </c>
      <c r="AI104" s="434">
        <f>'D18'!O51</f>
        <v>75</v>
      </c>
      <c r="AJ104" s="434">
        <f>'D18'!P51</f>
        <v>19</v>
      </c>
      <c r="AK104" s="434">
        <f>'D18'!Q51</f>
        <v>49</v>
      </c>
      <c r="AL104" s="434">
        <f>'D18'!R51</f>
        <v>486</v>
      </c>
      <c r="AM104" s="434">
        <f>'D18'!S51</f>
        <v>0</v>
      </c>
      <c r="AN104" s="434">
        <f>'D18'!T51</f>
        <v>1659</v>
      </c>
      <c r="AO104" s="434">
        <f>'D18'!U51</f>
        <v>0</v>
      </c>
      <c r="AP104" s="434">
        <f>'D18'!V51</f>
        <v>0</v>
      </c>
      <c r="AQ104" s="434">
        <f>'D18'!W51</f>
        <v>0</v>
      </c>
      <c r="AR104" s="434">
        <f>'D18'!X51</f>
        <v>0</v>
      </c>
      <c r="AS104" s="434">
        <f>'D18'!Y51</f>
        <v>0</v>
      </c>
      <c r="AT104" s="434">
        <f>'D18'!Z51</f>
        <v>0</v>
      </c>
      <c r="AU104" s="434">
        <f>'D18'!AA51</f>
        <v>187</v>
      </c>
      <c r="AV104" s="434">
        <f>'D18'!AB51</f>
        <v>4968</v>
      </c>
      <c r="AW104" s="435"/>
      <c r="AX104" s="684">
        <f>AC104</f>
        <v>222</v>
      </c>
      <c r="AY104" s="684"/>
      <c r="AZ104" s="684"/>
      <c r="BA104" s="684">
        <f t="shared" si="67"/>
        <v>934</v>
      </c>
      <c r="BB104" s="684">
        <f>AE104</f>
        <v>1216</v>
      </c>
      <c r="BC104" s="434"/>
      <c r="BD104" s="434"/>
      <c r="BE104" s="434">
        <f>'D18'!M54</f>
        <v>117</v>
      </c>
      <c r="BF104" s="434">
        <f>'D18'!N54</f>
        <v>4</v>
      </c>
      <c r="BG104" s="434">
        <f>'D18'!O54</f>
        <v>75</v>
      </c>
      <c r="BH104" s="434">
        <f>'D18'!P54</f>
        <v>19</v>
      </c>
      <c r="BI104" s="434">
        <f>'D18'!Q54</f>
        <v>49</v>
      </c>
      <c r="BJ104" s="434">
        <f>'D18'!R54</f>
        <v>486</v>
      </c>
      <c r="BK104" s="434" t="str">
        <f>'D18'!S54</f>
        <v>-</v>
      </c>
      <c r="BL104" s="434">
        <f>'D18'!T54</f>
        <v>1659</v>
      </c>
      <c r="BM104" s="434" t="str">
        <f>'D18'!U54</f>
        <v>-</v>
      </c>
      <c r="BN104" s="434" t="str">
        <f>'D18'!V54</f>
        <v>-</v>
      </c>
      <c r="BO104" s="434" t="str">
        <f>'D18'!W54</f>
        <v>-</v>
      </c>
      <c r="BP104" s="434" t="str">
        <f>'D18'!X54</f>
        <v>-</v>
      </c>
      <c r="BQ104" s="434" t="str">
        <f>'D18'!Y54</f>
        <v>-</v>
      </c>
      <c r="BR104" s="434"/>
      <c r="BS104" s="434">
        <f>'D18'!Z54</f>
        <v>0</v>
      </c>
      <c r="BT104" s="434">
        <f>'D18'!AA54</f>
        <v>187</v>
      </c>
      <c r="BU104" s="434">
        <f t="shared" si="37"/>
        <v>4968</v>
      </c>
    </row>
    <row r="105" spans="1:73">
      <c r="A105" s="294">
        <v>103</v>
      </c>
      <c r="B105" s="294">
        <v>18</v>
      </c>
      <c r="C105" s="294">
        <v>419</v>
      </c>
      <c r="D105" s="294" t="s">
        <v>743</v>
      </c>
      <c r="E105" s="434">
        <f>'D18'!I74</f>
        <v>71</v>
      </c>
      <c r="F105" s="434">
        <f>'D18'!J74</f>
        <v>1568</v>
      </c>
      <c r="G105" s="434">
        <f>'D18'!K74</f>
        <v>666</v>
      </c>
      <c r="H105" s="434">
        <f>'D18'!L74</f>
        <v>49</v>
      </c>
      <c r="I105" s="434">
        <f>'D18'!M74</f>
        <v>131</v>
      </c>
      <c r="J105" s="434">
        <f>'D18'!N74</f>
        <v>4</v>
      </c>
      <c r="K105" s="434">
        <f>'D18'!O74</f>
        <v>49</v>
      </c>
      <c r="L105" s="434">
        <f>'D18'!P74</f>
        <v>22</v>
      </c>
      <c r="M105" s="434">
        <f>'D18'!Q74</f>
        <v>17</v>
      </c>
      <c r="N105" s="434">
        <f>'D18'!R74</f>
        <v>2989</v>
      </c>
      <c r="O105" s="434">
        <f>'D18'!S74</f>
        <v>0</v>
      </c>
      <c r="P105" s="434">
        <f>'D18'!T74</f>
        <v>54</v>
      </c>
      <c r="Q105" s="434">
        <f>'D18'!U74</f>
        <v>39</v>
      </c>
      <c r="R105" s="434">
        <f>'D18'!V74</f>
        <v>199</v>
      </c>
      <c r="S105" s="434">
        <f>'D18'!W74</f>
        <v>0</v>
      </c>
      <c r="T105" s="434">
        <f>'D18'!X74</f>
        <v>549</v>
      </c>
      <c r="U105" s="434">
        <f>'D18'!Y74</f>
        <v>0</v>
      </c>
      <c r="V105" s="434">
        <f>'D18'!Z74</f>
        <v>0</v>
      </c>
      <c r="W105" s="434">
        <f>'D18'!AA74</f>
        <v>0</v>
      </c>
      <c r="X105" s="434">
        <f>'D18'!AB74</f>
        <v>0</v>
      </c>
      <c r="Y105" s="434">
        <f>'D18'!AC74</f>
        <v>2</v>
      </c>
      <c r="Z105" s="434">
        <f>'D18'!AD74</f>
        <v>112</v>
      </c>
      <c r="AA105" s="434">
        <f>'D18'!AE74</f>
        <v>6521</v>
      </c>
      <c r="AB105" s="435"/>
      <c r="AC105" s="434">
        <f>'D18'!I77</f>
        <v>90</v>
      </c>
      <c r="AD105" s="434">
        <f>'D18'!J77</f>
        <v>1668</v>
      </c>
      <c r="AE105" s="434">
        <f>'D18'!K77</f>
        <v>686</v>
      </c>
      <c r="AF105" s="434">
        <f>'D18'!L77</f>
        <v>148</v>
      </c>
      <c r="AG105" s="434">
        <f>'D18'!M77</f>
        <v>131</v>
      </c>
      <c r="AH105" s="434">
        <f>'D18'!N77</f>
        <v>4</v>
      </c>
      <c r="AI105" s="434">
        <f>'D18'!O77</f>
        <v>49</v>
      </c>
      <c r="AJ105" s="434">
        <f>'D18'!P77</f>
        <v>22</v>
      </c>
      <c r="AK105" s="434">
        <f>'D18'!Q77</f>
        <v>17</v>
      </c>
      <c r="AL105" s="434">
        <f>'D18'!R77</f>
        <v>2989</v>
      </c>
      <c r="AM105" s="434">
        <f>'D18'!S77</f>
        <v>0</v>
      </c>
      <c r="AN105" s="434">
        <f>'D18'!T77</f>
        <v>54</v>
      </c>
      <c r="AO105" s="434">
        <f>'D18'!U77</f>
        <v>549</v>
      </c>
      <c r="AP105" s="434">
        <f>'D18'!V77</f>
        <v>0</v>
      </c>
      <c r="AQ105" s="434">
        <f>'D18'!W77</f>
        <v>0</v>
      </c>
      <c r="AR105" s="434">
        <f>'D18'!X77</f>
        <v>0</v>
      </c>
      <c r="AS105" s="434">
        <f>'D18'!Y77</f>
        <v>0</v>
      </c>
      <c r="AT105" s="434">
        <f>'D18'!Z77</f>
        <v>2</v>
      </c>
      <c r="AU105" s="434">
        <f>'D18'!AA77</f>
        <v>112</v>
      </c>
      <c r="AV105" s="434">
        <f>'D18'!AB77</f>
        <v>6521</v>
      </c>
      <c r="AW105" s="435"/>
      <c r="AX105" s="434"/>
      <c r="AY105" s="434">
        <f>AC105+AE105</f>
        <v>776</v>
      </c>
      <c r="AZ105" s="434"/>
      <c r="BA105" s="434">
        <f t="shared" ref="BA105" si="68">AD105+AF105</f>
        <v>1816</v>
      </c>
      <c r="BB105" s="434"/>
      <c r="BC105" s="434"/>
      <c r="BD105" s="434"/>
      <c r="BE105" s="434">
        <f>'D18'!M80</f>
        <v>131</v>
      </c>
      <c r="BF105" s="434">
        <f>'D18'!N80</f>
        <v>4</v>
      </c>
      <c r="BG105" s="434">
        <f>'D18'!O80</f>
        <v>49</v>
      </c>
      <c r="BH105" s="434">
        <f>'D18'!P80</f>
        <v>22</v>
      </c>
      <c r="BI105" s="434">
        <f>'D18'!Q80</f>
        <v>17</v>
      </c>
      <c r="BJ105" s="434">
        <f>'D18'!R80</f>
        <v>2989</v>
      </c>
      <c r="BK105" s="434" t="str">
        <f>'D18'!S80</f>
        <v>-</v>
      </c>
      <c r="BL105" s="434">
        <f>'D18'!T80</f>
        <v>54</v>
      </c>
      <c r="BM105" s="434">
        <f>'D18'!U80</f>
        <v>549</v>
      </c>
      <c r="BN105" s="434" t="str">
        <f>'D18'!V80</f>
        <v>-</v>
      </c>
      <c r="BO105" s="434" t="str">
        <f>'D18'!W80</f>
        <v>-</v>
      </c>
      <c r="BP105" s="434" t="str">
        <f>'D18'!X80</f>
        <v>-</v>
      </c>
      <c r="BQ105" s="434" t="str">
        <f>'D18'!Y80</f>
        <v>-</v>
      </c>
      <c r="BR105" s="434"/>
      <c r="BS105" s="434">
        <f>'D18'!Z80</f>
        <v>2</v>
      </c>
      <c r="BT105" s="434">
        <f>'D18'!AA80</f>
        <v>112</v>
      </c>
      <c r="BU105" s="434">
        <f t="shared" si="37"/>
        <v>6521</v>
      </c>
    </row>
    <row r="106" spans="1:73">
      <c r="A106" s="294">
        <v>104</v>
      </c>
      <c r="B106" s="294">
        <v>18</v>
      </c>
      <c r="C106" s="294">
        <v>422</v>
      </c>
      <c r="D106" s="294" t="s">
        <v>381</v>
      </c>
      <c r="E106" s="434">
        <f>'D18'!I90</f>
        <v>2</v>
      </c>
      <c r="F106" s="434">
        <f>'D18'!J90</f>
        <v>218</v>
      </c>
      <c r="G106" s="434">
        <f>'D18'!K90</f>
        <v>22</v>
      </c>
      <c r="H106" s="434">
        <f>'D18'!L90</f>
        <v>88</v>
      </c>
      <c r="I106" s="434">
        <f>'D18'!M90</f>
        <v>1623</v>
      </c>
      <c r="J106" s="434">
        <f>'D18'!N90</f>
        <v>15</v>
      </c>
      <c r="K106" s="434">
        <f>'D18'!O90</f>
        <v>22</v>
      </c>
      <c r="L106" s="434">
        <f>'D18'!P90</f>
        <v>0</v>
      </c>
      <c r="M106" s="434">
        <f>'D18'!Q90</f>
        <v>13</v>
      </c>
      <c r="N106" s="434">
        <f>'D18'!R90</f>
        <v>607</v>
      </c>
      <c r="O106" s="434">
        <f>'D18'!S90</f>
        <v>0</v>
      </c>
      <c r="P106" s="434">
        <f>'D18'!T90</f>
        <v>0</v>
      </c>
      <c r="Q106" s="434">
        <f>'D18'!U90</f>
        <v>4</v>
      </c>
      <c r="R106" s="434">
        <f>'D18'!V90</f>
        <v>9</v>
      </c>
      <c r="S106" s="434">
        <f>'D18'!W90</f>
        <v>0</v>
      </c>
      <c r="T106" s="434">
        <f>'D18'!X90</f>
        <v>0</v>
      </c>
      <c r="U106" s="434">
        <f>'D18'!Y90</f>
        <v>0</v>
      </c>
      <c r="V106" s="434">
        <f>'D18'!Z90</f>
        <v>0</v>
      </c>
      <c r="W106" s="434">
        <f>'D18'!AA90</f>
        <v>0</v>
      </c>
      <c r="X106" s="434">
        <f>'D18'!AB90</f>
        <v>0</v>
      </c>
      <c r="Y106" s="434">
        <f>'D18'!AC90</f>
        <v>0</v>
      </c>
      <c r="Z106" s="434">
        <f>'D18'!AD90</f>
        <v>39</v>
      </c>
      <c r="AA106" s="434">
        <f>'D18'!AE90</f>
        <v>2662</v>
      </c>
      <c r="AB106" s="435"/>
      <c r="AC106" s="434">
        <f>'D18'!I93</f>
        <v>4</v>
      </c>
      <c r="AD106" s="434">
        <f>'D18'!J93</f>
        <v>223</v>
      </c>
      <c r="AE106" s="434">
        <f>'D18'!K93</f>
        <v>24</v>
      </c>
      <c r="AF106" s="434">
        <f>'D18'!L93</f>
        <v>92</v>
      </c>
      <c r="AG106" s="434">
        <f>'D18'!M93</f>
        <v>1623</v>
      </c>
      <c r="AH106" s="434">
        <f>'D18'!N93</f>
        <v>15</v>
      </c>
      <c r="AI106" s="434">
        <f>'D18'!O93</f>
        <v>22</v>
      </c>
      <c r="AJ106" s="434">
        <f>'D18'!P93</f>
        <v>0</v>
      </c>
      <c r="AK106" s="434">
        <f>'D18'!Q93</f>
        <v>13</v>
      </c>
      <c r="AL106" s="434">
        <f>'D18'!R93</f>
        <v>607</v>
      </c>
      <c r="AM106" s="434">
        <f>'D18'!S93</f>
        <v>0</v>
      </c>
      <c r="AN106" s="434">
        <f>'D18'!T93</f>
        <v>0</v>
      </c>
      <c r="AO106" s="434">
        <f>'D18'!U93</f>
        <v>0</v>
      </c>
      <c r="AP106" s="434">
        <f>'D18'!V93</f>
        <v>0</v>
      </c>
      <c r="AQ106" s="434">
        <f>'D18'!W93</f>
        <v>0</v>
      </c>
      <c r="AR106" s="434">
        <f>'D18'!X93</f>
        <v>0</v>
      </c>
      <c r="AS106" s="434">
        <f>'D18'!Y93</f>
        <v>0</v>
      </c>
      <c r="AT106" s="434">
        <f>'D18'!Z93</f>
        <v>0</v>
      </c>
      <c r="AU106" s="434">
        <f>'D18'!AA93</f>
        <v>39</v>
      </c>
      <c r="AV106" s="434">
        <f>'D18'!AB93</f>
        <v>2662</v>
      </c>
      <c r="AW106" s="435"/>
      <c r="AX106" s="434"/>
      <c r="AY106" s="434">
        <f t="shared" ref="AY106" si="69">AC106+AE106</f>
        <v>28</v>
      </c>
      <c r="AZ106" s="434"/>
      <c r="BA106" s="434">
        <f t="shared" ref="BA106" si="70">AD106+AF106</f>
        <v>315</v>
      </c>
      <c r="BB106" s="434"/>
      <c r="BC106" s="434"/>
      <c r="BD106" s="434"/>
      <c r="BE106" s="434">
        <f>'D18'!M96</f>
        <v>1623</v>
      </c>
      <c r="BF106" s="434">
        <f>'D18'!N96</f>
        <v>15</v>
      </c>
      <c r="BG106" s="434">
        <f>'D18'!O96</f>
        <v>22</v>
      </c>
      <c r="BH106" s="434" t="str">
        <f>'D18'!P96</f>
        <v>-</v>
      </c>
      <c r="BI106" s="434">
        <f>'D18'!Q96</f>
        <v>13</v>
      </c>
      <c r="BJ106" s="434">
        <f>'D18'!R96</f>
        <v>607</v>
      </c>
      <c r="BK106" s="434" t="str">
        <f>'D18'!S96</f>
        <v>-</v>
      </c>
      <c r="BL106" s="434" t="str">
        <f>'D18'!T96</f>
        <v>-</v>
      </c>
      <c r="BM106" s="434" t="str">
        <f>'D18'!U96</f>
        <v>-</v>
      </c>
      <c r="BN106" s="434" t="str">
        <f>'D18'!V96</f>
        <v>-</v>
      </c>
      <c r="BO106" s="434" t="str">
        <f>'D18'!W96</f>
        <v>-</v>
      </c>
      <c r="BP106" s="434" t="str">
        <f>'D18'!X96</f>
        <v>-</v>
      </c>
      <c r="BQ106" s="434" t="str">
        <f>'D18'!Y96</f>
        <v>-</v>
      </c>
      <c r="BR106" s="434"/>
      <c r="BS106" s="434">
        <f>'D18'!Z96</f>
        <v>0</v>
      </c>
      <c r="BT106" s="434">
        <f>'D18'!AA96</f>
        <v>39</v>
      </c>
      <c r="BU106" s="434">
        <f t="shared" si="37"/>
        <v>2662</v>
      </c>
    </row>
    <row r="107" spans="1:73">
      <c r="A107" s="294">
        <v>105</v>
      </c>
      <c r="B107" s="294">
        <v>18</v>
      </c>
      <c r="C107" s="294">
        <v>473</v>
      </c>
      <c r="D107" s="294" t="s">
        <v>752</v>
      </c>
      <c r="E107" s="434">
        <f>'D18'!I105</f>
        <v>2</v>
      </c>
      <c r="F107" s="434">
        <f>'D18'!J105</f>
        <v>632</v>
      </c>
      <c r="G107" s="434">
        <f>'D18'!K105</f>
        <v>10</v>
      </c>
      <c r="H107" s="434">
        <f>'D18'!L105</f>
        <v>120</v>
      </c>
      <c r="I107" s="434">
        <f>'D18'!M105</f>
        <v>244</v>
      </c>
      <c r="J107" s="434">
        <f>'D18'!N105</f>
        <v>40</v>
      </c>
      <c r="K107" s="434">
        <f>'D18'!O105</f>
        <v>0</v>
      </c>
      <c r="L107" s="434">
        <f>'D18'!P105</f>
        <v>550</v>
      </c>
      <c r="M107" s="434">
        <f>'D18'!Q105</f>
        <v>0</v>
      </c>
      <c r="N107" s="434">
        <f>'D18'!R105</f>
        <v>239</v>
      </c>
      <c r="O107" s="434">
        <f>'D18'!S105</f>
        <v>0</v>
      </c>
      <c r="P107" s="434">
        <f>'D18'!T105</f>
        <v>0</v>
      </c>
      <c r="Q107" s="434">
        <f>'D18'!U105</f>
        <v>0</v>
      </c>
      <c r="R107" s="434">
        <f>'D18'!V105</f>
        <v>21</v>
      </c>
      <c r="S107" s="434">
        <f>'D18'!W105</f>
        <v>0</v>
      </c>
      <c r="T107" s="434">
        <f>'D18'!X105</f>
        <v>0</v>
      </c>
      <c r="U107" s="434">
        <f>'D18'!Y105</f>
        <v>0</v>
      </c>
      <c r="V107" s="434">
        <f>'D18'!Z105</f>
        <v>0</v>
      </c>
      <c r="W107" s="434">
        <f>'D18'!AA105</f>
        <v>0</v>
      </c>
      <c r="X107" s="434">
        <f>'D18'!AB105</f>
        <v>0</v>
      </c>
      <c r="Y107" s="434">
        <f>'D18'!AC105</f>
        <v>1</v>
      </c>
      <c r="Z107" s="434">
        <f>'D18'!AD105</f>
        <v>33</v>
      </c>
      <c r="AA107" s="434">
        <f>'D18'!AE105</f>
        <v>1892</v>
      </c>
      <c r="AB107" s="435"/>
      <c r="AC107" s="434">
        <f>'D18'!I108</f>
        <v>2</v>
      </c>
      <c r="AD107" s="434">
        <f>'D18'!J108</f>
        <v>643</v>
      </c>
      <c r="AE107" s="434">
        <f>'D18'!K108</f>
        <v>10</v>
      </c>
      <c r="AF107" s="434">
        <f>'D18'!L108</f>
        <v>130</v>
      </c>
      <c r="AG107" s="434">
        <f>'D18'!M108</f>
        <v>244</v>
      </c>
      <c r="AH107" s="434">
        <f>'D18'!N108</f>
        <v>40</v>
      </c>
      <c r="AI107" s="434">
        <f>'D18'!O108</f>
        <v>0</v>
      </c>
      <c r="AJ107" s="434">
        <f>'D18'!P108</f>
        <v>550</v>
      </c>
      <c r="AK107" s="434">
        <f>'D18'!Q108</f>
        <v>0</v>
      </c>
      <c r="AL107" s="434">
        <f>'D18'!R108</f>
        <v>239</v>
      </c>
      <c r="AM107" s="434">
        <f>'D18'!S108</f>
        <v>0</v>
      </c>
      <c r="AN107" s="434">
        <f>'D18'!T108</f>
        <v>0</v>
      </c>
      <c r="AO107" s="434">
        <f>'D18'!U108</f>
        <v>0</v>
      </c>
      <c r="AP107" s="434">
        <f>'D18'!V108</f>
        <v>0</v>
      </c>
      <c r="AQ107" s="434">
        <f>'D18'!W108</f>
        <v>0</v>
      </c>
      <c r="AR107" s="434">
        <f>'D18'!X108</f>
        <v>0</v>
      </c>
      <c r="AS107" s="434">
        <f>'D18'!Y108</f>
        <v>0</v>
      </c>
      <c r="AT107" s="434">
        <f>'D18'!Z108</f>
        <v>1</v>
      </c>
      <c r="AU107" s="434">
        <f>'D18'!AA108</f>
        <v>33</v>
      </c>
      <c r="AV107" s="434">
        <f>'D18'!AB108</f>
        <v>1892</v>
      </c>
      <c r="AW107" s="435"/>
      <c r="AX107" s="434"/>
      <c r="AY107" s="434">
        <f t="shared" ref="AY107:AY109" si="71">AC107+AE107</f>
        <v>12</v>
      </c>
      <c r="AZ107" s="434"/>
      <c r="BA107" s="434">
        <f t="shared" ref="BA107:BA109" si="72">AD107+AF107</f>
        <v>773</v>
      </c>
      <c r="BB107" s="434"/>
      <c r="BC107" s="434"/>
      <c r="BD107" s="434"/>
      <c r="BE107" s="434">
        <f>'D18'!M111</f>
        <v>244</v>
      </c>
      <c r="BF107" s="434">
        <f>'D18'!N111</f>
        <v>40</v>
      </c>
      <c r="BG107" s="434">
        <f>'D18'!O111</f>
        <v>0</v>
      </c>
      <c r="BH107" s="434">
        <f>'D18'!P111</f>
        <v>550</v>
      </c>
      <c r="BI107" s="434" t="str">
        <f>'D18'!Q111</f>
        <v>-</v>
      </c>
      <c r="BJ107" s="434">
        <f>'D18'!R111</f>
        <v>239</v>
      </c>
      <c r="BK107" s="434" t="str">
        <f>'D18'!S111</f>
        <v>-</v>
      </c>
      <c r="BL107" s="434">
        <f>'D18'!T111</f>
        <v>0</v>
      </c>
      <c r="BM107" s="434" t="str">
        <f>'D18'!U111</f>
        <v>-</v>
      </c>
      <c r="BN107" s="434" t="str">
        <f>'D18'!V111</f>
        <v>-</v>
      </c>
      <c r="BO107" s="434" t="str">
        <f>'D18'!W111</f>
        <v>-</v>
      </c>
      <c r="BP107" s="434" t="str">
        <f>'D18'!X111</f>
        <v>-</v>
      </c>
      <c r="BQ107" s="434" t="str">
        <f>'D18'!Y111</f>
        <v>-</v>
      </c>
      <c r="BR107" s="434"/>
      <c r="BS107" s="434">
        <f>'D18'!Z111</f>
        <v>1</v>
      </c>
      <c r="BT107" s="434">
        <f>'D18'!AA111</f>
        <v>33</v>
      </c>
      <c r="BU107" s="434">
        <f t="shared" si="37"/>
        <v>1892</v>
      </c>
    </row>
    <row r="108" spans="1:73">
      <c r="A108" s="294">
        <v>106</v>
      </c>
      <c r="B108" s="294">
        <v>18</v>
      </c>
      <c r="C108" s="294">
        <v>507</v>
      </c>
      <c r="D108" s="294" t="s">
        <v>751</v>
      </c>
      <c r="E108" s="434">
        <f>'D18'!I117</f>
        <v>1</v>
      </c>
      <c r="F108" s="434">
        <f>'D18'!J117</f>
        <v>384</v>
      </c>
      <c r="G108" s="434">
        <f>'D18'!K117</f>
        <v>7</v>
      </c>
      <c r="H108" s="434">
        <f>'D18'!L117</f>
        <v>0</v>
      </c>
      <c r="I108" s="434">
        <f>'D18'!M117</f>
        <v>512</v>
      </c>
      <c r="J108" s="434">
        <f>'D18'!N117</f>
        <v>0</v>
      </c>
      <c r="K108" s="434">
        <f>'D18'!O117</f>
        <v>0</v>
      </c>
      <c r="L108" s="434">
        <f>'D18'!P117</f>
        <v>0</v>
      </c>
      <c r="M108" s="434">
        <f>'D18'!Q117</f>
        <v>0</v>
      </c>
      <c r="N108" s="434">
        <f>'D18'!R117</f>
        <v>86</v>
      </c>
      <c r="O108" s="434">
        <f>'D18'!S117</f>
        <v>0</v>
      </c>
      <c r="P108" s="434">
        <f>'D18'!T117</f>
        <v>0</v>
      </c>
      <c r="Q108" s="434">
        <f>'D18'!U117</f>
        <v>0</v>
      </c>
      <c r="R108" s="434">
        <f>'D18'!V117</f>
        <v>0</v>
      </c>
      <c r="S108" s="434">
        <f>'D18'!W117</f>
        <v>0</v>
      </c>
      <c r="T108" s="434">
        <f>'D18'!X117</f>
        <v>0</v>
      </c>
      <c r="U108" s="434">
        <f>'D18'!Y117</f>
        <v>0</v>
      </c>
      <c r="V108" s="434">
        <f>'D18'!Z117</f>
        <v>0</v>
      </c>
      <c r="W108" s="434">
        <f>'D18'!AA117</f>
        <v>0</v>
      </c>
      <c r="X108" s="434">
        <f>'D18'!AB117</f>
        <v>0</v>
      </c>
      <c r="Y108" s="434">
        <f>'D18'!AC117</f>
        <v>0</v>
      </c>
      <c r="Z108" s="434">
        <f>'D18'!AD117</f>
        <v>16</v>
      </c>
      <c r="AA108" s="434">
        <f>'D18'!AE117</f>
        <v>1006</v>
      </c>
      <c r="AB108" s="435"/>
      <c r="AC108" s="434">
        <f>'D18'!I120</f>
        <v>1</v>
      </c>
      <c r="AD108" s="434">
        <f>'D18'!J120</f>
        <v>384</v>
      </c>
      <c r="AE108" s="434">
        <f>'D18'!K120</f>
        <v>7</v>
      </c>
      <c r="AF108" s="434">
        <f>'D18'!L120</f>
        <v>0</v>
      </c>
      <c r="AG108" s="434">
        <f>'D18'!M120</f>
        <v>512</v>
      </c>
      <c r="AH108" s="434">
        <f>'D18'!N120</f>
        <v>0</v>
      </c>
      <c r="AI108" s="434">
        <f>'D18'!O120</f>
        <v>0</v>
      </c>
      <c r="AJ108" s="434">
        <f>'D18'!P120</f>
        <v>0</v>
      </c>
      <c r="AK108" s="434">
        <f>'D18'!Q120</f>
        <v>0</v>
      </c>
      <c r="AL108" s="434">
        <f>'D18'!R120</f>
        <v>86</v>
      </c>
      <c r="AM108" s="434">
        <f>'D18'!S120</f>
        <v>0</v>
      </c>
      <c r="AN108" s="434">
        <f>'D18'!T120</f>
        <v>0</v>
      </c>
      <c r="AO108" s="434">
        <f>'D18'!U120</f>
        <v>0</v>
      </c>
      <c r="AP108" s="434">
        <f>'D18'!V120</f>
        <v>0</v>
      </c>
      <c r="AQ108" s="434">
        <f>'D18'!W120</f>
        <v>0</v>
      </c>
      <c r="AR108" s="434">
        <f>'D18'!X120</f>
        <v>0</v>
      </c>
      <c r="AS108" s="434">
        <f>'D18'!Y120</f>
        <v>0</v>
      </c>
      <c r="AT108" s="434">
        <f>'D18'!Z120</f>
        <v>0</v>
      </c>
      <c r="AU108" s="434">
        <f>'D18'!AA120</f>
        <v>16</v>
      </c>
      <c r="AV108" s="434">
        <f>'D18'!AB120</f>
        <v>1006</v>
      </c>
      <c r="AW108" s="435"/>
      <c r="AX108" s="434"/>
      <c r="AY108" s="434">
        <f t="shared" si="71"/>
        <v>8</v>
      </c>
      <c r="AZ108" s="434"/>
      <c r="BA108" s="434">
        <f t="shared" si="72"/>
        <v>384</v>
      </c>
      <c r="BB108" s="434"/>
      <c r="BC108" s="434"/>
      <c r="BD108" s="434"/>
      <c r="BE108" s="434">
        <f>'D18'!M123</f>
        <v>512</v>
      </c>
      <c r="BF108" s="434" t="str">
        <f>'D18'!N123</f>
        <v>-</v>
      </c>
      <c r="BG108" s="434" t="str">
        <f>'D18'!O123</f>
        <v>-</v>
      </c>
      <c r="BH108" s="434" t="str">
        <f>'D18'!P123</f>
        <v>-</v>
      </c>
      <c r="BI108" s="434" t="str">
        <f>'D18'!Q123</f>
        <v>-</v>
      </c>
      <c r="BJ108" s="434">
        <f>'D18'!R123</f>
        <v>86</v>
      </c>
      <c r="BK108" s="434" t="str">
        <f>'D18'!S123</f>
        <v>-</v>
      </c>
      <c r="BL108" s="434" t="str">
        <f>'D18'!T123</f>
        <v>-</v>
      </c>
      <c r="BM108" s="434" t="str">
        <f>'D18'!U123</f>
        <v>-</v>
      </c>
      <c r="BN108" s="434" t="str">
        <f>'D18'!V123</f>
        <v>-</v>
      </c>
      <c r="BO108" s="434" t="str">
        <f>'D18'!W123</f>
        <v>-</v>
      </c>
      <c r="BP108" s="434" t="str">
        <f>'D18'!X123</f>
        <v>-</v>
      </c>
      <c r="BQ108" s="434" t="str">
        <f>'D18'!Y123</f>
        <v>-</v>
      </c>
      <c r="BR108" s="434"/>
      <c r="BS108" s="434">
        <f>'D18'!Z123</f>
        <v>0</v>
      </c>
      <c r="BT108" s="434">
        <f>'D18'!AA123</f>
        <v>16</v>
      </c>
      <c r="BU108" s="434">
        <f t="shared" si="37"/>
        <v>1006</v>
      </c>
    </row>
    <row r="109" spans="1:73">
      <c r="A109" s="294">
        <v>107</v>
      </c>
      <c r="B109" s="294">
        <v>18</v>
      </c>
      <c r="C109" s="294">
        <v>513</v>
      </c>
      <c r="D109" s="294" t="s">
        <v>779</v>
      </c>
      <c r="E109" s="434">
        <f>'D18'!I140</f>
        <v>9</v>
      </c>
      <c r="F109" s="434">
        <f>'D18'!J140</f>
        <v>1666</v>
      </c>
      <c r="G109" s="434">
        <f>'D18'!K140</f>
        <v>406</v>
      </c>
      <c r="H109" s="434">
        <f>'D18'!L140</f>
        <v>10</v>
      </c>
      <c r="I109" s="434">
        <f>'D18'!M140</f>
        <v>52</v>
      </c>
      <c r="J109" s="434">
        <f>'D18'!N140</f>
        <v>1</v>
      </c>
      <c r="K109" s="434">
        <f>'D18'!O140</f>
        <v>0</v>
      </c>
      <c r="L109" s="434">
        <f>'D18'!P140</f>
        <v>1171</v>
      </c>
      <c r="M109" s="434">
        <f>'D18'!Q140</f>
        <v>44</v>
      </c>
      <c r="N109" s="434">
        <f>'D18'!R140</f>
        <v>1018</v>
      </c>
      <c r="O109" s="434">
        <f>'D18'!S140</f>
        <v>0</v>
      </c>
      <c r="P109" s="434">
        <f>'D18'!T140</f>
        <v>63</v>
      </c>
      <c r="Q109" s="434">
        <f>'D18'!U140</f>
        <v>4</v>
      </c>
      <c r="R109" s="434">
        <f>'D18'!V140</f>
        <v>1</v>
      </c>
      <c r="S109" s="434">
        <f>'D18'!W140</f>
        <v>0</v>
      </c>
      <c r="T109" s="434">
        <f>'D18'!X140</f>
        <v>0</v>
      </c>
      <c r="U109" s="434">
        <f>'D18'!Y140</f>
        <v>0</v>
      </c>
      <c r="V109" s="434">
        <f>'D18'!Z140</f>
        <v>0</v>
      </c>
      <c r="W109" s="434">
        <f>'D18'!AA140</f>
        <v>0</v>
      </c>
      <c r="X109" s="434">
        <f>'D18'!AB140</f>
        <v>0</v>
      </c>
      <c r="Y109" s="434">
        <f>'D18'!AC140</f>
        <v>1</v>
      </c>
      <c r="Z109" s="434">
        <f>'D18'!AD140</f>
        <v>33</v>
      </c>
      <c r="AA109" s="434">
        <f>'D18'!AE140</f>
        <v>4479</v>
      </c>
      <c r="AB109" s="435"/>
      <c r="AC109" s="434">
        <f>'D18'!I143</f>
        <v>11</v>
      </c>
      <c r="AD109" s="434">
        <f>'D18'!J143</f>
        <v>1667</v>
      </c>
      <c r="AE109" s="434">
        <f>'D18'!K143</f>
        <v>408</v>
      </c>
      <c r="AF109" s="434">
        <f>'D18'!L143</f>
        <v>10</v>
      </c>
      <c r="AG109" s="434">
        <f>'D18'!M143</f>
        <v>52</v>
      </c>
      <c r="AH109" s="434">
        <f>'D18'!N143</f>
        <v>1</v>
      </c>
      <c r="AI109" s="434">
        <f>'D18'!O143</f>
        <v>0</v>
      </c>
      <c r="AJ109" s="434">
        <f>'D18'!P143</f>
        <v>1171</v>
      </c>
      <c r="AK109" s="434">
        <f>'D18'!Q143</f>
        <v>44</v>
      </c>
      <c r="AL109" s="434">
        <f>'D18'!R143</f>
        <v>1018</v>
      </c>
      <c r="AM109" s="434">
        <f>'D18'!S143</f>
        <v>0</v>
      </c>
      <c r="AN109" s="434">
        <f>'D18'!T143</f>
        <v>63</v>
      </c>
      <c r="AO109" s="434">
        <f>'D18'!U143</f>
        <v>0</v>
      </c>
      <c r="AP109" s="434">
        <f>'D18'!V143</f>
        <v>0</v>
      </c>
      <c r="AQ109" s="434">
        <f>'D18'!W143</f>
        <v>0</v>
      </c>
      <c r="AR109" s="434">
        <f>'D18'!X143</f>
        <v>0</v>
      </c>
      <c r="AS109" s="434">
        <f>'D18'!Y143</f>
        <v>0</v>
      </c>
      <c r="AT109" s="434">
        <f>'D18'!Z143</f>
        <v>1</v>
      </c>
      <c r="AU109" s="434">
        <f>'D18'!AA143</f>
        <v>33</v>
      </c>
      <c r="AV109" s="434">
        <f>'D18'!AB143</f>
        <v>4479</v>
      </c>
      <c r="AW109" s="435"/>
      <c r="AX109" s="434"/>
      <c r="AY109" s="434">
        <f t="shared" si="71"/>
        <v>419</v>
      </c>
      <c r="AZ109" s="434"/>
      <c r="BA109" s="434">
        <f t="shared" si="72"/>
        <v>1677</v>
      </c>
      <c r="BB109" s="434"/>
      <c r="BC109" s="434"/>
      <c r="BD109" s="434"/>
      <c r="BE109" s="434">
        <f>'D18'!M146</f>
        <v>52</v>
      </c>
      <c r="BF109" s="434">
        <f>'D18'!N146</f>
        <v>1</v>
      </c>
      <c r="BG109" s="434" t="str">
        <f>'D18'!O146</f>
        <v>-</v>
      </c>
      <c r="BH109" s="434">
        <f>'D18'!P146</f>
        <v>1171</v>
      </c>
      <c r="BI109" s="434">
        <f>'D18'!Q146</f>
        <v>44</v>
      </c>
      <c r="BJ109" s="434">
        <f>'D18'!R146</f>
        <v>1018</v>
      </c>
      <c r="BK109" s="434" t="str">
        <f>'D18'!S146</f>
        <v>-</v>
      </c>
      <c r="BL109" s="434">
        <f>'D18'!T146</f>
        <v>63</v>
      </c>
      <c r="BM109" s="434" t="str">
        <f>'D18'!U146</f>
        <v>-</v>
      </c>
      <c r="BN109" s="434" t="str">
        <f>'D18'!V146</f>
        <v>-</v>
      </c>
      <c r="BO109" s="434" t="str">
        <f>'D18'!W146</f>
        <v>-</v>
      </c>
      <c r="BP109" s="434" t="str">
        <f>'D18'!X146</f>
        <v>-</v>
      </c>
      <c r="BQ109" s="434" t="str">
        <f>'D18'!Y146</f>
        <v>-</v>
      </c>
      <c r="BR109" s="434"/>
      <c r="BS109" s="434">
        <f>'D18'!Z146</f>
        <v>1</v>
      </c>
      <c r="BT109" s="434">
        <f>'D18'!AA146</f>
        <v>33</v>
      </c>
      <c r="BU109" s="434">
        <f t="shared" si="37"/>
        <v>4479</v>
      </c>
    </row>
    <row r="110" spans="1:73">
      <c r="A110" s="294">
        <v>108</v>
      </c>
      <c r="B110" s="294">
        <v>18</v>
      </c>
      <c r="C110" s="294">
        <v>515</v>
      </c>
      <c r="D110" s="294" t="s">
        <v>753</v>
      </c>
      <c r="E110" s="434">
        <f>'D18'!I234</f>
        <v>1202</v>
      </c>
      <c r="F110" s="434">
        <f>'D18'!J234</f>
        <v>4908</v>
      </c>
      <c r="G110" s="434">
        <f>'D18'!K234</f>
        <v>6863</v>
      </c>
      <c r="H110" s="434">
        <f>'D18'!L234</f>
        <v>386</v>
      </c>
      <c r="I110" s="434">
        <f>'D18'!M234</f>
        <v>6033</v>
      </c>
      <c r="J110" s="434">
        <f>'D18'!N234</f>
        <v>65</v>
      </c>
      <c r="K110" s="434">
        <f>'D18'!O234</f>
        <v>966</v>
      </c>
      <c r="L110" s="434">
        <f>'D18'!P234</f>
        <v>99</v>
      </c>
      <c r="M110" s="434">
        <f>'D18'!Q234</f>
        <v>343</v>
      </c>
      <c r="N110" s="434">
        <f>'D18'!R234</f>
        <v>6452</v>
      </c>
      <c r="O110" s="434">
        <f>'D18'!S234</f>
        <v>0</v>
      </c>
      <c r="P110" s="434">
        <f>'D18'!T234</f>
        <v>81</v>
      </c>
      <c r="Q110" s="434">
        <f>'D18'!U234</f>
        <v>310</v>
      </c>
      <c r="R110" s="434">
        <f>'D18'!V234</f>
        <v>68</v>
      </c>
      <c r="S110" s="434">
        <f>'D18'!W234</f>
        <v>0</v>
      </c>
      <c r="T110" s="434">
        <f>'D18'!X234</f>
        <v>405</v>
      </c>
      <c r="U110" s="434">
        <f>'D18'!Y234</f>
        <v>0</v>
      </c>
      <c r="V110" s="434">
        <f>'D18'!Z234</f>
        <v>0</v>
      </c>
      <c r="W110" s="434">
        <f>'D18'!AA234</f>
        <v>0</v>
      </c>
      <c r="X110" s="434">
        <f>'D18'!AB234</f>
        <v>0</v>
      </c>
      <c r="Y110" s="434">
        <f>'D18'!AC234</f>
        <v>4</v>
      </c>
      <c r="Z110" s="434">
        <f>'D18'!AD234</f>
        <v>846</v>
      </c>
      <c r="AA110" s="434">
        <f>'D18'!AE234</f>
        <v>29031</v>
      </c>
      <c r="AB110" s="435"/>
      <c r="AC110" s="434">
        <f>'D18'!I237</f>
        <v>1357</v>
      </c>
      <c r="AD110" s="434">
        <f>'D18'!J237</f>
        <v>4942</v>
      </c>
      <c r="AE110" s="434">
        <f>'D18'!K237</f>
        <v>7018</v>
      </c>
      <c r="AF110" s="434">
        <f>'D18'!L237</f>
        <v>420</v>
      </c>
      <c r="AG110" s="434">
        <f>'D18'!M237</f>
        <v>6033</v>
      </c>
      <c r="AH110" s="434">
        <f>'D18'!N237</f>
        <v>65</v>
      </c>
      <c r="AI110" s="434">
        <f>'D18'!O237</f>
        <v>966</v>
      </c>
      <c r="AJ110" s="434">
        <f>'D18'!P237</f>
        <v>99</v>
      </c>
      <c r="AK110" s="434">
        <f>'D18'!Q237</f>
        <v>343</v>
      </c>
      <c r="AL110" s="434">
        <f>'D18'!R237</f>
        <v>6452</v>
      </c>
      <c r="AM110" s="434">
        <f>'D18'!S237</f>
        <v>0</v>
      </c>
      <c r="AN110" s="434">
        <f>'D18'!T237</f>
        <v>81</v>
      </c>
      <c r="AO110" s="434">
        <f>'D18'!U237</f>
        <v>405</v>
      </c>
      <c r="AP110" s="434">
        <f>'D18'!V237</f>
        <v>0</v>
      </c>
      <c r="AQ110" s="434">
        <f>'D18'!W237</f>
        <v>0</v>
      </c>
      <c r="AR110" s="434">
        <f>'D18'!X237</f>
        <v>0</v>
      </c>
      <c r="AS110" s="434">
        <f>'D18'!Y237</f>
        <v>0</v>
      </c>
      <c r="AT110" s="434">
        <f>'D18'!Z237</f>
        <v>4</v>
      </c>
      <c r="AU110" s="434">
        <f>'D18'!AA237</f>
        <v>846</v>
      </c>
      <c r="AV110" s="434">
        <f>'D18'!AB237</f>
        <v>29031</v>
      </c>
      <c r="AW110" s="435"/>
      <c r="AX110" s="434"/>
      <c r="AY110" s="434">
        <f t="shared" ref="AY110" si="73">AC110+AE110</f>
        <v>8375</v>
      </c>
      <c r="AZ110" s="434"/>
      <c r="BA110" s="434">
        <f t="shared" ref="BA110" si="74">AD110+AF110</f>
        <v>5362</v>
      </c>
      <c r="BB110" s="434"/>
      <c r="BC110" s="434"/>
      <c r="BD110" s="434"/>
      <c r="BE110" s="434">
        <f>'D18'!M240</f>
        <v>6033</v>
      </c>
      <c r="BF110" s="434">
        <f>'D18'!N240</f>
        <v>65</v>
      </c>
      <c r="BG110" s="434">
        <f>'D18'!O240</f>
        <v>966</v>
      </c>
      <c r="BH110" s="434">
        <f>'D18'!P240</f>
        <v>99</v>
      </c>
      <c r="BI110" s="434">
        <f>'D18'!Q240</f>
        <v>343</v>
      </c>
      <c r="BJ110" s="434">
        <f>'D18'!R240</f>
        <v>6452</v>
      </c>
      <c r="BK110" s="434" t="str">
        <f>'D18'!S240</f>
        <v>-</v>
      </c>
      <c r="BL110" s="434">
        <f>'D18'!T240</f>
        <v>81</v>
      </c>
      <c r="BM110" s="434">
        <f>'D18'!U240</f>
        <v>405</v>
      </c>
      <c r="BN110" s="434" t="str">
        <f>'D18'!V240</f>
        <v>-</v>
      </c>
      <c r="BO110" s="434" t="str">
        <f>'D18'!W240</f>
        <v>-</v>
      </c>
      <c r="BP110" s="434" t="str">
        <f>'D18'!X240</f>
        <v>-</v>
      </c>
      <c r="BQ110" s="434" t="str">
        <f>'D18'!Y240</f>
        <v>-</v>
      </c>
      <c r="BR110" s="434"/>
      <c r="BS110" s="434">
        <f>'D18'!Z240</f>
        <v>4</v>
      </c>
      <c r="BT110" s="434">
        <f>'D18'!AA240</f>
        <v>846</v>
      </c>
      <c r="BU110" s="434">
        <f t="shared" si="37"/>
        <v>29031</v>
      </c>
    </row>
    <row r="111" spans="1:73">
      <c r="A111" s="294">
        <v>109</v>
      </c>
      <c r="B111" s="294">
        <v>19</v>
      </c>
      <c r="C111" s="294">
        <v>6</v>
      </c>
      <c r="D111" s="294" t="s">
        <v>726</v>
      </c>
      <c r="E111" s="434">
        <f>'D19'!I27</f>
        <v>103</v>
      </c>
      <c r="F111" s="434">
        <f>'D19'!J27</f>
        <v>4672</v>
      </c>
      <c r="G111" s="434">
        <f>'D19'!K27</f>
        <v>2467</v>
      </c>
      <c r="H111" s="434">
        <f>'D19'!L27</f>
        <v>127</v>
      </c>
      <c r="I111" s="434">
        <f>'D19'!M27</f>
        <v>15</v>
      </c>
      <c r="J111" s="434">
        <f>'D19'!N27</f>
        <v>0</v>
      </c>
      <c r="K111" s="434">
        <f>'D19'!O27</f>
        <v>0</v>
      </c>
      <c r="L111" s="434">
        <f>'D19'!P27</f>
        <v>1012</v>
      </c>
      <c r="M111" s="434">
        <f>'D19'!Q27</f>
        <v>0</v>
      </c>
      <c r="N111" s="434">
        <f>'D19'!R27</f>
        <v>183</v>
      </c>
      <c r="O111" s="434">
        <f>'D19'!S27</f>
        <v>7</v>
      </c>
      <c r="P111" s="434">
        <f>'D19'!T27</f>
        <v>0</v>
      </c>
      <c r="Q111" s="434">
        <f>'D19'!U27</f>
        <v>101</v>
      </c>
      <c r="R111" s="434">
        <f>'D19'!V27</f>
        <v>64</v>
      </c>
      <c r="S111" s="434">
        <f>'D19'!W27</f>
        <v>0</v>
      </c>
      <c r="T111" s="434">
        <f>'D19'!X27</f>
        <v>0</v>
      </c>
      <c r="U111" s="434">
        <f>'D19'!Y27</f>
        <v>0</v>
      </c>
      <c r="V111" s="434">
        <f>'D19'!Z27</f>
        <v>0</v>
      </c>
      <c r="W111" s="434">
        <f>'D19'!AA27</f>
        <v>0</v>
      </c>
      <c r="X111" s="434">
        <f>'D19'!AB27</f>
        <v>0</v>
      </c>
      <c r="Y111" s="434">
        <f>'D19'!AC27</f>
        <v>0</v>
      </c>
      <c r="Z111" s="434">
        <f>'D19'!AD27</f>
        <v>192</v>
      </c>
      <c r="AA111" s="434">
        <f>'D19'!AE27</f>
        <v>8943</v>
      </c>
      <c r="AB111" s="435"/>
      <c r="AC111" s="434">
        <f>'D19'!I30</f>
        <v>153</v>
      </c>
      <c r="AD111" s="434">
        <f>'D19'!J30</f>
        <v>4704</v>
      </c>
      <c r="AE111" s="434">
        <f>'D19'!K30</f>
        <v>2518</v>
      </c>
      <c r="AF111" s="434">
        <f>'D19'!L30</f>
        <v>159</v>
      </c>
      <c r="AG111" s="434">
        <f>'D19'!M30</f>
        <v>15</v>
      </c>
      <c r="AH111" s="434">
        <f>'D19'!N30</f>
        <v>0</v>
      </c>
      <c r="AI111" s="434">
        <f>'D19'!O30</f>
        <v>0</v>
      </c>
      <c r="AJ111" s="434">
        <f>'D19'!P30</f>
        <v>1012</v>
      </c>
      <c r="AK111" s="434">
        <f>'D19'!Q30</f>
        <v>0</v>
      </c>
      <c r="AL111" s="434">
        <f>'D19'!R30</f>
        <v>183</v>
      </c>
      <c r="AM111" s="434">
        <f>'D19'!S30</f>
        <v>7</v>
      </c>
      <c r="AN111" s="434">
        <f>'D19'!T30</f>
        <v>0</v>
      </c>
      <c r="AO111" s="434">
        <f>'D19'!U30</f>
        <v>0</v>
      </c>
      <c r="AP111" s="434">
        <f>'D19'!V30</f>
        <v>0</v>
      </c>
      <c r="AQ111" s="434">
        <f>'D19'!W30</f>
        <v>0</v>
      </c>
      <c r="AR111" s="434">
        <f>'D19'!X30</f>
        <v>0</v>
      </c>
      <c r="AS111" s="434">
        <f>'D19'!Y30</f>
        <v>0</v>
      </c>
      <c r="AT111" s="434">
        <f>'D19'!Z30</f>
        <v>0</v>
      </c>
      <c r="AU111" s="434">
        <f>'D19'!AA30</f>
        <v>192</v>
      </c>
      <c r="AV111" s="434">
        <f>'D19'!AB30</f>
        <v>8943</v>
      </c>
      <c r="AW111" s="435"/>
      <c r="AX111" s="434"/>
      <c r="AY111" s="434">
        <f t="shared" ref="AY111:AY117" si="75">AC111+AE111</f>
        <v>2671</v>
      </c>
      <c r="AZ111" s="434"/>
      <c r="BA111" s="434">
        <f t="shared" ref="BA111:BA117" si="76">AD111+AF111</f>
        <v>4863</v>
      </c>
      <c r="BB111" s="434"/>
      <c r="BC111" s="434"/>
      <c r="BD111" s="434"/>
      <c r="BE111" s="434">
        <f>'D19'!M33</f>
        <v>15</v>
      </c>
      <c r="BF111" s="434" t="str">
        <f>'D19'!N33</f>
        <v>-</v>
      </c>
      <c r="BG111" s="434" t="str">
        <f>'D19'!O33</f>
        <v>-</v>
      </c>
      <c r="BH111" s="434">
        <f>'D19'!P33</f>
        <v>1012</v>
      </c>
      <c r="BI111" s="434" t="str">
        <f>'D19'!Q33</f>
        <v>-</v>
      </c>
      <c r="BJ111" s="434">
        <f>'D19'!R33</f>
        <v>183</v>
      </c>
      <c r="BK111" s="434">
        <f>'D19'!S33</f>
        <v>7</v>
      </c>
      <c r="BL111" s="434">
        <f>'D19'!T33</f>
        <v>0</v>
      </c>
      <c r="BM111" s="434">
        <f>'D19'!U33</f>
        <v>0</v>
      </c>
      <c r="BN111" s="434">
        <f>'D19'!V33</f>
        <v>0</v>
      </c>
      <c r="BO111" s="434">
        <f>'D19'!W33</f>
        <v>0</v>
      </c>
      <c r="BP111" s="434">
        <f>'D19'!X33</f>
        <v>0</v>
      </c>
      <c r="BQ111" s="434">
        <f>'D19'!Y33</f>
        <v>0</v>
      </c>
      <c r="BR111" s="434"/>
      <c r="BS111" s="434">
        <f>'D19'!Z33</f>
        <v>0</v>
      </c>
      <c r="BT111" s="434">
        <f>'D19'!AA33</f>
        <v>192</v>
      </c>
      <c r="BU111" s="434">
        <f t="shared" si="37"/>
        <v>8943</v>
      </c>
    </row>
    <row r="112" spans="1:73">
      <c r="A112" s="296">
        <v>110</v>
      </c>
      <c r="B112" s="296">
        <v>19</v>
      </c>
      <c r="C112" s="296">
        <v>41</v>
      </c>
      <c r="D112" s="296" t="s">
        <v>781</v>
      </c>
      <c r="E112" s="434">
        <f>'D19'!I74</f>
        <v>209</v>
      </c>
      <c r="F112" s="434">
        <f>'D19'!J74</f>
        <v>2385</v>
      </c>
      <c r="G112" s="434">
        <f>'D19'!K74</f>
        <v>672</v>
      </c>
      <c r="H112" s="434">
        <f>'D19'!L74</f>
        <v>141</v>
      </c>
      <c r="I112" s="434">
        <f>'D19'!M74</f>
        <v>3750</v>
      </c>
      <c r="J112" s="434">
        <f>'D19'!N74</f>
        <v>39</v>
      </c>
      <c r="K112" s="434">
        <f>'D19'!O74</f>
        <v>60</v>
      </c>
      <c r="L112" s="434">
        <f>'D19'!P74</f>
        <v>77</v>
      </c>
      <c r="M112" s="434">
        <f>'D19'!Q74</f>
        <v>0</v>
      </c>
      <c r="N112" s="434">
        <f>'D19'!R74</f>
        <v>5471</v>
      </c>
      <c r="O112" s="434">
        <f>'D19'!S74</f>
        <v>82</v>
      </c>
      <c r="P112" s="434">
        <f>'D19'!T74</f>
        <v>150</v>
      </c>
      <c r="Q112" s="434">
        <f>'D19'!U74</f>
        <v>49</v>
      </c>
      <c r="R112" s="434">
        <f>'D19'!V74</f>
        <v>93</v>
      </c>
      <c r="S112" s="434">
        <f>'D19'!W74</f>
        <v>0</v>
      </c>
      <c r="T112" s="434">
        <f>'D19'!X74</f>
        <v>52</v>
      </c>
      <c r="U112" s="434">
        <f>'D19'!Y74</f>
        <v>0</v>
      </c>
      <c r="V112" s="434">
        <f>'D19'!Z74</f>
        <v>0</v>
      </c>
      <c r="W112" s="434">
        <f>'D19'!AA74</f>
        <v>0</v>
      </c>
      <c r="X112" s="434">
        <f>'D19'!AB74</f>
        <v>0</v>
      </c>
      <c r="Y112" s="434">
        <f>'D19'!AC74</f>
        <v>5</v>
      </c>
      <c r="Z112" s="434">
        <f>'D19'!AD74</f>
        <v>335</v>
      </c>
      <c r="AA112" s="434">
        <f>'D19'!AE74</f>
        <v>13570</v>
      </c>
      <c r="AB112" s="435"/>
      <c r="AC112" s="434">
        <f>'D19'!I77</f>
        <v>233</v>
      </c>
      <c r="AD112" s="434">
        <f>'D19'!J77</f>
        <v>2432</v>
      </c>
      <c r="AE112" s="434">
        <f>'D19'!K77</f>
        <v>697</v>
      </c>
      <c r="AF112" s="434">
        <f>'D19'!L77</f>
        <v>187</v>
      </c>
      <c r="AG112" s="434">
        <f>'D19'!M77</f>
        <v>3750</v>
      </c>
      <c r="AH112" s="434">
        <f>'D19'!N77</f>
        <v>39</v>
      </c>
      <c r="AI112" s="434">
        <f>'D19'!O77</f>
        <v>60</v>
      </c>
      <c r="AJ112" s="434">
        <f>'D19'!P77</f>
        <v>77</v>
      </c>
      <c r="AK112" s="434">
        <f>'D19'!Q77</f>
        <v>0</v>
      </c>
      <c r="AL112" s="434">
        <f>'D19'!R77</f>
        <v>5471</v>
      </c>
      <c r="AM112" s="434">
        <f>'D19'!S77</f>
        <v>82</v>
      </c>
      <c r="AN112" s="434">
        <f>'D19'!T77</f>
        <v>150</v>
      </c>
      <c r="AO112" s="434">
        <f>'D19'!U77</f>
        <v>52</v>
      </c>
      <c r="AP112" s="434">
        <f>'D19'!V77</f>
        <v>0</v>
      </c>
      <c r="AQ112" s="434">
        <f>'D19'!W77</f>
        <v>0</v>
      </c>
      <c r="AR112" s="434">
        <f>'D19'!X77</f>
        <v>0</v>
      </c>
      <c r="AS112" s="434">
        <f>'D19'!Y77</f>
        <v>0</v>
      </c>
      <c r="AT112" s="434">
        <f>'D19'!Z77</f>
        <v>5</v>
      </c>
      <c r="AU112" s="434">
        <f>'D19'!AA77</f>
        <v>335</v>
      </c>
      <c r="AV112" s="434">
        <f>'D19'!AB77</f>
        <v>13570</v>
      </c>
      <c r="AW112" s="435"/>
      <c r="AX112" s="434"/>
      <c r="AY112" s="434">
        <f t="shared" si="75"/>
        <v>930</v>
      </c>
      <c r="AZ112" s="434"/>
      <c r="BA112" s="434">
        <f t="shared" si="76"/>
        <v>2619</v>
      </c>
      <c r="BB112" s="434"/>
      <c r="BC112" s="434"/>
      <c r="BD112" s="434"/>
      <c r="BE112" s="434">
        <f>'D19'!M80</f>
        <v>3750</v>
      </c>
      <c r="BF112" s="434">
        <f>'D19'!N80</f>
        <v>39</v>
      </c>
      <c r="BG112" s="434">
        <f>'D19'!O80</f>
        <v>60</v>
      </c>
      <c r="BH112" s="434">
        <f>'D19'!P80</f>
        <v>77</v>
      </c>
      <c r="BI112" s="434" t="str">
        <f>'D19'!Q80</f>
        <v>-</v>
      </c>
      <c r="BJ112" s="434">
        <f>'D19'!R80</f>
        <v>5471</v>
      </c>
      <c r="BK112" s="434">
        <f>'D19'!S80</f>
        <v>82</v>
      </c>
      <c r="BL112" s="434">
        <f>'D19'!T80</f>
        <v>150</v>
      </c>
      <c r="BM112" s="434">
        <f>'D19'!U80</f>
        <v>52</v>
      </c>
      <c r="BN112" s="434">
        <f>'D19'!V80</f>
        <v>0</v>
      </c>
      <c r="BO112" s="434">
        <f>'D19'!W80</f>
        <v>0</v>
      </c>
      <c r="BP112" s="434">
        <f>'D19'!X80</f>
        <v>0</v>
      </c>
      <c r="BQ112" s="434">
        <f>'D19'!Y80</f>
        <v>0</v>
      </c>
      <c r="BR112" s="434"/>
      <c r="BS112" s="434">
        <f>'D19'!Z80</f>
        <v>5</v>
      </c>
      <c r="BT112" s="434">
        <f>'D19'!AA80</f>
        <v>335</v>
      </c>
      <c r="BU112" s="434">
        <f t="shared" si="37"/>
        <v>13570</v>
      </c>
    </row>
    <row r="113" spans="1:73">
      <c r="A113" s="296">
        <v>111</v>
      </c>
      <c r="B113" s="296">
        <v>19</v>
      </c>
      <c r="C113" s="296">
        <v>76</v>
      </c>
      <c r="D113" s="296" t="s">
        <v>382</v>
      </c>
      <c r="E113" s="434">
        <f>'D19'!I191</f>
        <v>5817</v>
      </c>
      <c r="F113" s="434">
        <f>'D19'!J191</f>
        <v>10298</v>
      </c>
      <c r="G113" s="434">
        <f>'D19'!K191</f>
        <v>1530</v>
      </c>
      <c r="H113" s="434">
        <f>'D19'!L191</f>
        <v>245</v>
      </c>
      <c r="I113" s="434">
        <f>'D19'!M191</f>
        <v>4075</v>
      </c>
      <c r="J113" s="434">
        <f>'D19'!N191</f>
        <v>284</v>
      </c>
      <c r="K113" s="434">
        <f>'D19'!O191</f>
        <v>602</v>
      </c>
      <c r="L113" s="434">
        <f>'D19'!P191</f>
        <v>440</v>
      </c>
      <c r="M113" s="434">
        <f>'D19'!Q191</f>
        <v>94</v>
      </c>
      <c r="N113" s="434">
        <f>'D19'!R191</f>
        <v>4285</v>
      </c>
      <c r="O113" s="434">
        <f>'D19'!S191</f>
        <v>0</v>
      </c>
      <c r="P113" s="434">
        <f>'D19'!T191</f>
        <v>244</v>
      </c>
      <c r="Q113" s="434">
        <f>'D19'!U191</f>
        <v>384</v>
      </c>
      <c r="R113" s="434">
        <f>'D19'!V191</f>
        <v>207</v>
      </c>
      <c r="S113" s="434">
        <f>'D19'!W191</f>
        <v>0</v>
      </c>
      <c r="T113" s="434">
        <f>'D19'!X191</f>
        <v>833</v>
      </c>
      <c r="U113" s="434">
        <f>'D19'!Y191</f>
        <v>0</v>
      </c>
      <c r="V113" s="434">
        <f>'D19'!Z191</f>
        <v>0</v>
      </c>
      <c r="W113" s="434">
        <f>'D19'!AA191</f>
        <v>0</v>
      </c>
      <c r="X113" s="434">
        <f>'D19'!AB191</f>
        <v>0</v>
      </c>
      <c r="Y113" s="434">
        <f>'D19'!AC191</f>
        <v>10</v>
      </c>
      <c r="Z113" s="434">
        <f>'D19'!AD191</f>
        <v>665</v>
      </c>
      <c r="AA113" s="434">
        <f>'D19'!AE191</f>
        <v>30013</v>
      </c>
      <c r="AB113" s="435"/>
      <c r="AC113" s="434">
        <f>'D19'!I194</f>
        <v>6009</v>
      </c>
      <c r="AD113" s="434">
        <f>'D19'!J194</f>
        <v>10402</v>
      </c>
      <c r="AE113" s="434">
        <f>'D19'!K194</f>
        <v>1722</v>
      </c>
      <c r="AF113" s="434">
        <f>'D19'!L194</f>
        <v>348</v>
      </c>
      <c r="AG113" s="434">
        <f>'D19'!M194</f>
        <v>4075</v>
      </c>
      <c r="AH113" s="434">
        <f>'D19'!N194</f>
        <v>284</v>
      </c>
      <c r="AI113" s="434">
        <f>'D19'!O194</f>
        <v>602</v>
      </c>
      <c r="AJ113" s="434">
        <f>'D19'!P194</f>
        <v>440</v>
      </c>
      <c r="AK113" s="434">
        <f>'D19'!Q194</f>
        <v>94</v>
      </c>
      <c r="AL113" s="434">
        <f>'D19'!R194</f>
        <v>4285</v>
      </c>
      <c r="AM113" s="434">
        <f>'D19'!S194</f>
        <v>0</v>
      </c>
      <c r="AN113" s="434">
        <f>'D19'!T194</f>
        <v>244</v>
      </c>
      <c r="AO113" s="434">
        <f>'D19'!U194</f>
        <v>833</v>
      </c>
      <c r="AP113" s="434">
        <f>'D19'!V194</f>
        <v>0</v>
      </c>
      <c r="AQ113" s="434">
        <f>'D19'!W194</f>
        <v>0</v>
      </c>
      <c r="AR113" s="434">
        <f>'D19'!X194</f>
        <v>0</v>
      </c>
      <c r="AS113" s="434">
        <f>'D19'!Y194</f>
        <v>0</v>
      </c>
      <c r="AT113" s="434">
        <f>'D19'!Z194</f>
        <v>10</v>
      </c>
      <c r="AU113" s="434">
        <f>'D19'!AA194</f>
        <v>665</v>
      </c>
      <c r="AV113" s="434">
        <f>'D19'!AB194</f>
        <v>30013</v>
      </c>
      <c r="AW113" s="435"/>
      <c r="AX113" s="434"/>
      <c r="AY113" s="434">
        <f t="shared" si="75"/>
        <v>7731</v>
      </c>
      <c r="AZ113" s="434"/>
      <c r="BA113" s="434">
        <f t="shared" si="76"/>
        <v>10750</v>
      </c>
      <c r="BB113" s="434"/>
      <c r="BC113" s="434"/>
      <c r="BD113" s="434"/>
      <c r="BE113" s="434">
        <f>'D19'!M197</f>
        <v>4075</v>
      </c>
      <c r="BF113" s="434">
        <f>'D19'!N197</f>
        <v>284</v>
      </c>
      <c r="BG113" s="434">
        <f>'D19'!O197</f>
        <v>602</v>
      </c>
      <c r="BH113" s="434">
        <f>'D19'!P197</f>
        <v>440</v>
      </c>
      <c r="BI113" s="434">
        <f>'D19'!Q197</f>
        <v>94</v>
      </c>
      <c r="BJ113" s="434">
        <f>'D19'!R197</f>
        <v>4285</v>
      </c>
      <c r="BK113" s="434" t="str">
        <f>'D19'!S197</f>
        <v>-</v>
      </c>
      <c r="BL113" s="434">
        <f>'D19'!T197</f>
        <v>244</v>
      </c>
      <c r="BM113" s="434">
        <f>'D19'!U197</f>
        <v>833</v>
      </c>
      <c r="BN113" s="434" t="str">
        <f>'D19'!V197</f>
        <v>-</v>
      </c>
      <c r="BO113" s="434" t="str">
        <f>'D19'!W197</f>
        <v>-</v>
      </c>
      <c r="BP113" s="434" t="str">
        <f>'D19'!X197</f>
        <v>-</v>
      </c>
      <c r="BQ113" s="434" t="str">
        <f>'D19'!Y197</f>
        <v>-</v>
      </c>
      <c r="BR113" s="434"/>
      <c r="BS113" s="434">
        <f>'D19'!Z197</f>
        <v>10</v>
      </c>
      <c r="BT113" s="434">
        <f>'D19'!AA197</f>
        <v>665</v>
      </c>
      <c r="BU113" s="434">
        <f t="shared" si="37"/>
        <v>30013</v>
      </c>
    </row>
    <row r="114" spans="1:73">
      <c r="A114" s="294">
        <v>112</v>
      </c>
      <c r="B114" s="294">
        <v>19</v>
      </c>
      <c r="C114" s="294">
        <v>121</v>
      </c>
      <c r="D114" s="294" t="s">
        <v>782</v>
      </c>
      <c r="E114" s="434">
        <f>'D19'!I227</f>
        <v>47</v>
      </c>
      <c r="F114" s="434">
        <f>'D19'!J227</f>
        <v>3867</v>
      </c>
      <c r="G114" s="434">
        <f>'D19'!K227</f>
        <v>4866</v>
      </c>
      <c r="H114" s="434">
        <f>'D19'!L227</f>
        <v>91</v>
      </c>
      <c r="I114" s="434">
        <f>'D19'!M227</f>
        <v>39</v>
      </c>
      <c r="J114" s="434">
        <f>'D19'!N227</f>
        <v>0</v>
      </c>
      <c r="K114" s="434">
        <f>'D19'!O227</f>
        <v>0</v>
      </c>
      <c r="L114" s="434">
        <f>'D19'!P227</f>
        <v>24</v>
      </c>
      <c r="M114" s="434">
        <f>'D19'!Q227</f>
        <v>51</v>
      </c>
      <c r="N114" s="434">
        <f>'D19'!R227</f>
        <v>1275</v>
      </c>
      <c r="O114" s="434">
        <f>'D19'!S227</f>
        <v>0</v>
      </c>
      <c r="P114" s="434">
        <f>'D19'!T227</f>
        <v>0</v>
      </c>
      <c r="Q114" s="434">
        <f>'D19'!U227</f>
        <v>48</v>
      </c>
      <c r="R114" s="434">
        <f>'D19'!V227</f>
        <v>47</v>
      </c>
      <c r="S114" s="434">
        <f>'D19'!W227</f>
        <v>0</v>
      </c>
      <c r="T114" s="434">
        <f>'D19'!X227</f>
        <v>0</v>
      </c>
      <c r="U114" s="434">
        <f>'D19'!Y227</f>
        <v>0</v>
      </c>
      <c r="V114" s="434">
        <f>'D19'!Z227</f>
        <v>0</v>
      </c>
      <c r="W114" s="434">
        <f>'D19'!AA227</f>
        <v>0</v>
      </c>
      <c r="X114" s="434">
        <f>'D19'!AB227</f>
        <v>0</v>
      </c>
      <c r="Y114" s="434">
        <f>'D19'!AC227</f>
        <v>0</v>
      </c>
      <c r="Z114" s="434">
        <f>'D19'!AD227</f>
        <v>155</v>
      </c>
      <c r="AA114" s="434">
        <f>'D19'!AE227</f>
        <v>10510</v>
      </c>
      <c r="AB114" s="435"/>
      <c r="AC114" s="434">
        <f>'D19'!I230</f>
        <v>71</v>
      </c>
      <c r="AD114" s="434">
        <f>'D19'!J230</f>
        <v>3891</v>
      </c>
      <c r="AE114" s="434">
        <f>'D19'!K230</f>
        <v>4890</v>
      </c>
      <c r="AF114" s="434">
        <f>'D19'!L230</f>
        <v>114</v>
      </c>
      <c r="AG114" s="434">
        <f>'D19'!M230</f>
        <v>39</v>
      </c>
      <c r="AH114" s="434">
        <f>'D19'!N230</f>
        <v>0</v>
      </c>
      <c r="AI114" s="434">
        <f>'D19'!O230</f>
        <v>0</v>
      </c>
      <c r="AJ114" s="434">
        <f>'D19'!P230</f>
        <v>24</v>
      </c>
      <c r="AK114" s="434">
        <f>'D19'!Q230</f>
        <v>51</v>
      </c>
      <c r="AL114" s="434">
        <f>'D19'!R230</f>
        <v>1275</v>
      </c>
      <c r="AM114" s="434">
        <f>'D19'!S230</f>
        <v>0</v>
      </c>
      <c r="AN114" s="434">
        <f>'D19'!T230</f>
        <v>0</v>
      </c>
      <c r="AO114" s="434">
        <f>'D19'!U230</f>
        <v>0</v>
      </c>
      <c r="AP114" s="434">
        <f>'D19'!V230</f>
        <v>0</v>
      </c>
      <c r="AQ114" s="434">
        <f>'D19'!W230</f>
        <v>0</v>
      </c>
      <c r="AR114" s="434">
        <f>'D19'!X230</f>
        <v>0</v>
      </c>
      <c r="AS114" s="434">
        <f>'D19'!Y230</f>
        <v>0</v>
      </c>
      <c r="AT114" s="434">
        <f>'D19'!Z230</f>
        <v>0</v>
      </c>
      <c r="AU114" s="434">
        <f>'D19'!AA230</f>
        <v>155</v>
      </c>
      <c r="AV114" s="434">
        <f>'D19'!AB230</f>
        <v>10510</v>
      </c>
      <c r="AW114" s="435"/>
      <c r="AX114" s="434"/>
      <c r="AY114" s="434">
        <f t="shared" si="75"/>
        <v>4961</v>
      </c>
      <c r="AZ114" s="434"/>
      <c r="BA114" s="434">
        <f t="shared" si="76"/>
        <v>4005</v>
      </c>
      <c r="BB114" s="434"/>
      <c r="BC114" s="434"/>
      <c r="BD114" s="434"/>
      <c r="BE114" s="434">
        <f>'D19'!M233</f>
        <v>39</v>
      </c>
      <c r="BF114" s="434" t="str">
        <f>'D19'!N233</f>
        <v>-</v>
      </c>
      <c r="BG114" s="434" t="str">
        <f>'D19'!O233</f>
        <v>-</v>
      </c>
      <c r="BH114" s="434">
        <f>'D19'!P233</f>
        <v>24</v>
      </c>
      <c r="BI114" s="434">
        <f>'D19'!Q233</f>
        <v>51</v>
      </c>
      <c r="BJ114" s="434">
        <f>'D19'!R233</f>
        <v>1275</v>
      </c>
      <c r="BK114" s="434" t="str">
        <f>'D19'!S233</f>
        <v>-</v>
      </c>
      <c r="BL114" s="434" t="str">
        <f>'D19'!T233</f>
        <v>-</v>
      </c>
      <c r="BM114" s="434" t="str">
        <f>'D19'!U233</f>
        <v>-</v>
      </c>
      <c r="BN114" s="434" t="str">
        <f>'D19'!V233</f>
        <v>-</v>
      </c>
      <c r="BO114" s="434" t="str">
        <f>'D19'!W233</f>
        <v>-</v>
      </c>
      <c r="BP114" s="434" t="str">
        <f>'D19'!X233</f>
        <v>-</v>
      </c>
      <c r="BQ114" s="434" t="str">
        <f>'D19'!Y233</f>
        <v>-</v>
      </c>
      <c r="BR114" s="434"/>
      <c r="BS114" s="434">
        <f>'D19'!Z233</f>
        <v>0</v>
      </c>
      <c r="BT114" s="434">
        <f>'D19'!AA233</f>
        <v>155</v>
      </c>
      <c r="BU114" s="434">
        <f t="shared" si="37"/>
        <v>10510</v>
      </c>
    </row>
    <row r="115" spans="1:73">
      <c r="A115" s="294">
        <v>113</v>
      </c>
      <c r="B115" s="294">
        <v>19</v>
      </c>
      <c r="C115" s="294">
        <v>303</v>
      </c>
      <c r="D115" s="294" t="s">
        <v>725</v>
      </c>
      <c r="E115" s="434">
        <f>'D19'!I242</f>
        <v>10</v>
      </c>
      <c r="F115" s="434">
        <f>'D19'!J242</f>
        <v>987</v>
      </c>
      <c r="G115" s="434">
        <f>'D19'!K242</f>
        <v>887</v>
      </c>
      <c r="H115" s="434">
        <f>'D19'!L242</f>
        <v>6</v>
      </c>
      <c r="I115" s="434">
        <f>'D19'!M242</f>
        <v>9</v>
      </c>
      <c r="J115" s="434">
        <f>'D19'!N242</f>
        <v>125</v>
      </c>
      <c r="K115" s="434">
        <f>'D19'!O242</f>
        <v>0</v>
      </c>
      <c r="L115" s="434">
        <f>'D19'!P242</f>
        <v>0</v>
      </c>
      <c r="M115" s="434">
        <f>'D19'!Q242</f>
        <v>0</v>
      </c>
      <c r="N115" s="434">
        <f>'D19'!R242</f>
        <v>628</v>
      </c>
      <c r="O115" s="434">
        <f>'D19'!S242</f>
        <v>0</v>
      </c>
      <c r="P115" s="434">
        <f>'D19'!T242</f>
        <v>0</v>
      </c>
      <c r="Q115" s="434">
        <f>'D19'!U242</f>
        <v>14</v>
      </c>
      <c r="R115" s="434">
        <f>'D19'!V242</f>
        <v>10</v>
      </c>
      <c r="S115" s="434">
        <f>'D19'!W242</f>
        <v>0</v>
      </c>
      <c r="T115" s="434">
        <f>'D19'!X242</f>
        <v>0</v>
      </c>
      <c r="U115" s="434">
        <f>'D19'!Y242</f>
        <v>0</v>
      </c>
      <c r="V115" s="434">
        <f>'D19'!Z242</f>
        <v>0</v>
      </c>
      <c r="W115" s="434">
        <f>'D19'!AA242</f>
        <v>0</v>
      </c>
      <c r="X115" s="434">
        <f>'D19'!AB242</f>
        <v>0</v>
      </c>
      <c r="Y115" s="434">
        <f>'D19'!AC242</f>
        <v>0</v>
      </c>
      <c r="Z115" s="434">
        <f>'D19'!AD242</f>
        <v>51</v>
      </c>
      <c r="AA115" s="434">
        <f>'D19'!AE242</f>
        <v>2727</v>
      </c>
      <c r="AB115" s="435"/>
      <c r="AC115" s="434">
        <f>'D19'!I245</f>
        <v>17</v>
      </c>
      <c r="AD115" s="434">
        <f>'D19'!J245</f>
        <v>992</v>
      </c>
      <c r="AE115" s="434">
        <f>'D19'!K245</f>
        <v>894</v>
      </c>
      <c r="AF115" s="434">
        <f>'D19'!L245</f>
        <v>11</v>
      </c>
      <c r="AG115" s="434">
        <f>'D19'!M245</f>
        <v>9</v>
      </c>
      <c r="AH115" s="434">
        <f>'D19'!N245</f>
        <v>125</v>
      </c>
      <c r="AI115" s="434">
        <f>'D19'!O245</f>
        <v>0</v>
      </c>
      <c r="AJ115" s="434">
        <f>'D19'!P245</f>
        <v>0</v>
      </c>
      <c r="AK115" s="434">
        <f>'D19'!Q245</f>
        <v>0</v>
      </c>
      <c r="AL115" s="434">
        <f>'D19'!R245</f>
        <v>628</v>
      </c>
      <c r="AM115" s="434">
        <f>'D19'!S245</f>
        <v>0</v>
      </c>
      <c r="AN115" s="434">
        <f>'D19'!T245</f>
        <v>0</v>
      </c>
      <c r="AO115" s="434">
        <f>'D19'!U245</f>
        <v>0</v>
      </c>
      <c r="AP115" s="434">
        <f>'D19'!V245</f>
        <v>0</v>
      </c>
      <c r="AQ115" s="434">
        <f>'D19'!W245</f>
        <v>0</v>
      </c>
      <c r="AR115" s="434">
        <f>'D19'!X245</f>
        <v>0</v>
      </c>
      <c r="AS115" s="434">
        <f>'D19'!Y245</f>
        <v>0</v>
      </c>
      <c r="AT115" s="434">
        <f>'D19'!Z245</f>
        <v>0</v>
      </c>
      <c r="AU115" s="434">
        <f>'D19'!AA245</f>
        <v>51</v>
      </c>
      <c r="AV115" s="434">
        <f>'D19'!AB245</f>
        <v>2727</v>
      </c>
      <c r="AW115" s="435"/>
      <c r="AX115" s="434"/>
      <c r="AY115" s="434">
        <f t="shared" si="75"/>
        <v>911</v>
      </c>
      <c r="AZ115" s="434"/>
      <c r="BA115" s="434">
        <f t="shared" si="76"/>
        <v>1003</v>
      </c>
      <c r="BB115" s="434"/>
      <c r="BC115" s="434"/>
      <c r="BD115" s="434"/>
      <c r="BE115" s="434">
        <f>'D19'!M248</f>
        <v>9</v>
      </c>
      <c r="BF115" s="434">
        <f>'D19'!N248</f>
        <v>125</v>
      </c>
      <c r="BG115" s="434" t="str">
        <f>'D19'!O248</f>
        <v>-</v>
      </c>
      <c r="BH115" s="434" t="str">
        <f>'D19'!P248</f>
        <v>-</v>
      </c>
      <c r="BI115" s="434" t="str">
        <f>'D19'!Q248</f>
        <v>-</v>
      </c>
      <c r="BJ115" s="434">
        <f>'D19'!R248</f>
        <v>628</v>
      </c>
      <c r="BK115" s="434" t="str">
        <f>'D19'!S248</f>
        <v>-</v>
      </c>
      <c r="BL115" s="434" t="str">
        <f>'D19'!T248</f>
        <v>-</v>
      </c>
      <c r="BM115" s="434" t="str">
        <f>'D19'!U248</f>
        <v>-</v>
      </c>
      <c r="BN115" s="434" t="str">
        <f>'D19'!V248</f>
        <v>-</v>
      </c>
      <c r="BO115" s="434" t="str">
        <f>'D19'!W248</f>
        <v>-</v>
      </c>
      <c r="BP115" s="434" t="str">
        <f>'D19'!X248</f>
        <v>-</v>
      </c>
      <c r="BQ115" s="434" t="str">
        <f>'D19'!Y248</f>
        <v>-</v>
      </c>
      <c r="BR115" s="434"/>
      <c r="BS115" s="434">
        <f>'D19'!Z248</f>
        <v>0</v>
      </c>
      <c r="BT115" s="434">
        <f>'D19'!AA248</f>
        <v>51</v>
      </c>
      <c r="BU115" s="434">
        <f t="shared" si="37"/>
        <v>2727</v>
      </c>
    </row>
    <row r="116" spans="1:73">
      <c r="A116" s="294">
        <v>114</v>
      </c>
      <c r="B116" s="294">
        <v>19</v>
      </c>
      <c r="C116" s="294">
        <v>306</v>
      </c>
      <c r="D116" s="294" t="s">
        <v>783</v>
      </c>
      <c r="E116" s="434">
        <f>'D19'!I255</f>
        <v>7</v>
      </c>
      <c r="F116" s="434">
        <f>'D19'!J255</f>
        <v>551</v>
      </c>
      <c r="G116" s="434">
        <f>'D19'!K255</f>
        <v>146</v>
      </c>
      <c r="H116" s="434">
        <f>'D19'!L255</f>
        <v>7</v>
      </c>
      <c r="I116" s="434">
        <f>'D19'!M255</f>
        <v>170</v>
      </c>
      <c r="J116" s="434">
        <f>'D19'!N255</f>
        <v>0</v>
      </c>
      <c r="K116" s="434">
        <f>'D19'!O255</f>
        <v>404</v>
      </c>
      <c r="L116" s="434">
        <f>'D19'!P255</f>
        <v>62</v>
      </c>
      <c r="M116" s="434">
        <f>'D19'!Q255</f>
        <v>0</v>
      </c>
      <c r="N116" s="434">
        <f>'D19'!R255</f>
        <v>243</v>
      </c>
      <c r="O116" s="434">
        <f>'D19'!S255</f>
        <v>0</v>
      </c>
      <c r="P116" s="434">
        <f>'D19'!T255</f>
        <v>37</v>
      </c>
      <c r="Q116" s="434">
        <f>'D19'!U255</f>
        <v>4</v>
      </c>
      <c r="R116" s="434">
        <f>'D19'!V255</f>
        <v>6</v>
      </c>
      <c r="S116" s="434">
        <f>'D19'!W255</f>
        <v>0</v>
      </c>
      <c r="T116" s="434">
        <f>'D19'!X255</f>
        <v>0</v>
      </c>
      <c r="U116" s="434">
        <f>'D19'!Y255</f>
        <v>0</v>
      </c>
      <c r="V116" s="434">
        <f>'D19'!Z255</f>
        <v>0</v>
      </c>
      <c r="W116" s="434">
        <f>'D19'!AA255</f>
        <v>0</v>
      </c>
      <c r="X116" s="434">
        <f>'D19'!AB255</f>
        <v>0</v>
      </c>
      <c r="Y116" s="434">
        <f>'D19'!AC255</f>
        <v>0</v>
      </c>
      <c r="Z116" s="434">
        <f>'D19'!AD255</f>
        <v>34</v>
      </c>
      <c r="AA116" s="434">
        <f>'D19'!AE255</f>
        <v>1671</v>
      </c>
      <c r="AB116" s="435"/>
      <c r="AC116" s="434">
        <f>'D19'!I258</f>
        <v>9</v>
      </c>
      <c r="AD116" s="434">
        <f>'D19'!J258</f>
        <v>554</v>
      </c>
      <c r="AE116" s="434">
        <f>'D19'!K258</f>
        <v>148</v>
      </c>
      <c r="AF116" s="434">
        <f>'D19'!L258</f>
        <v>10</v>
      </c>
      <c r="AG116" s="434">
        <f>'D19'!M258</f>
        <v>170</v>
      </c>
      <c r="AH116" s="434">
        <f>'D19'!N258</f>
        <v>0</v>
      </c>
      <c r="AI116" s="434">
        <f>'D19'!O258</f>
        <v>404</v>
      </c>
      <c r="AJ116" s="434">
        <f>'D19'!P258</f>
        <v>62</v>
      </c>
      <c r="AK116" s="434">
        <f>'D19'!Q258</f>
        <v>0</v>
      </c>
      <c r="AL116" s="434">
        <f>'D19'!R258</f>
        <v>243</v>
      </c>
      <c r="AM116" s="434">
        <f>'D19'!S258</f>
        <v>0</v>
      </c>
      <c r="AN116" s="434">
        <f>'D19'!T258</f>
        <v>37</v>
      </c>
      <c r="AO116" s="434">
        <f>'D19'!U258</f>
        <v>0</v>
      </c>
      <c r="AP116" s="434">
        <f>'D19'!V258</f>
        <v>0</v>
      </c>
      <c r="AQ116" s="434">
        <f>'D19'!W258</f>
        <v>0</v>
      </c>
      <c r="AR116" s="434">
        <f>'D19'!X258</f>
        <v>0</v>
      </c>
      <c r="AS116" s="434">
        <f>'D19'!Y258</f>
        <v>0</v>
      </c>
      <c r="AT116" s="434">
        <f>'D19'!Z258</f>
        <v>0</v>
      </c>
      <c r="AU116" s="434">
        <f>'D19'!AA258</f>
        <v>34</v>
      </c>
      <c r="AV116" s="434">
        <f>'D19'!AB258</f>
        <v>1671</v>
      </c>
      <c r="AW116" s="435"/>
      <c r="AX116" s="434"/>
      <c r="AY116" s="434">
        <f t="shared" si="75"/>
        <v>157</v>
      </c>
      <c r="AZ116" s="434"/>
      <c r="BA116" s="434">
        <f t="shared" si="76"/>
        <v>564</v>
      </c>
      <c r="BB116" s="434"/>
      <c r="BC116" s="434"/>
      <c r="BD116" s="434"/>
      <c r="BE116" s="434">
        <f>'D19'!M261</f>
        <v>170</v>
      </c>
      <c r="BF116" s="434">
        <f>'D19'!N261</f>
        <v>0</v>
      </c>
      <c r="BG116" s="434">
        <f>'D19'!O261</f>
        <v>404</v>
      </c>
      <c r="BH116" s="434">
        <f>'D19'!P261</f>
        <v>62</v>
      </c>
      <c r="BI116" s="434" t="str">
        <f>'D19'!Q261</f>
        <v>-</v>
      </c>
      <c r="BJ116" s="434">
        <f>'D19'!R261</f>
        <v>243</v>
      </c>
      <c r="BK116" s="434" t="str">
        <f>'D19'!S261</f>
        <v>-</v>
      </c>
      <c r="BL116" s="434">
        <f>'D19'!T261</f>
        <v>37</v>
      </c>
      <c r="BM116" s="434" t="str">
        <f>'D19'!U261</f>
        <v>-</v>
      </c>
      <c r="BN116" s="434" t="str">
        <f>'D19'!V261</f>
        <v>-</v>
      </c>
      <c r="BO116" s="434" t="str">
        <f>'D19'!W261</f>
        <v>-</v>
      </c>
      <c r="BP116" s="434" t="str">
        <f>'D19'!X261</f>
        <v>-</v>
      </c>
      <c r="BQ116" s="434" t="str">
        <f>'D19'!Y261</f>
        <v>-</v>
      </c>
      <c r="BR116" s="434"/>
      <c r="BS116" s="434">
        <f>'D19'!Z261</f>
        <v>0</v>
      </c>
      <c r="BT116" s="434">
        <f>'D19'!AA261</f>
        <v>34</v>
      </c>
      <c r="BU116" s="434">
        <f t="shared" si="37"/>
        <v>1671</v>
      </c>
    </row>
    <row r="117" spans="1:73">
      <c r="A117" s="296">
        <v>115</v>
      </c>
      <c r="B117" s="296">
        <v>19</v>
      </c>
      <c r="C117" s="296">
        <v>442</v>
      </c>
      <c r="D117" s="296" t="s">
        <v>829</v>
      </c>
      <c r="E117" s="434">
        <f>'D19'!I275</f>
        <v>845</v>
      </c>
      <c r="F117" s="434">
        <f>'D19'!J275</f>
        <v>625</v>
      </c>
      <c r="G117" s="434">
        <f>'D19'!K275</f>
        <v>49</v>
      </c>
      <c r="H117" s="434">
        <f>'D19'!L275</f>
        <v>949</v>
      </c>
      <c r="I117" s="434">
        <f>'D19'!M275</f>
        <v>0</v>
      </c>
      <c r="J117" s="434">
        <f>'D19'!N275</f>
        <v>3</v>
      </c>
      <c r="K117" s="434">
        <f>'D19'!O275</f>
        <v>50</v>
      </c>
      <c r="L117" s="434">
        <f>'D19'!P275</f>
        <v>0</v>
      </c>
      <c r="M117" s="434">
        <f>'D19'!Q275</f>
        <v>22</v>
      </c>
      <c r="N117" s="434">
        <f>'D19'!R275</f>
        <v>601</v>
      </c>
      <c r="O117" s="434">
        <f>'D19'!S275</f>
        <v>0</v>
      </c>
      <c r="P117" s="434">
        <f>'D19'!T275</f>
        <v>418</v>
      </c>
      <c r="Q117" s="434">
        <f>'D19'!U275</f>
        <v>7</v>
      </c>
      <c r="R117" s="434">
        <f>'D19'!V275</f>
        <v>8</v>
      </c>
      <c r="S117" s="434">
        <f>'D19'!W275</f>
        <v>0</v>
      </c>
      <c r="T117" s="434">
        <f>'D19'!X275</f>
        <v>0</v>
      </c>
      <c r="U117" s="434">
        <f>'D19'!Y275</f>
        <v>0</v>
      </c>
      <c r="V117" s="434">
        <f>'D19'!Z275</f>
        <v>0</v>
      </c>
      <c r="W117" s="434">
        <f>'D19'!AA275</f>
        <v>0</v>
      </c>
      <c r="X117" s="434">
        <f>'D19'!AB275</f>
        <v>0</v>
      </c>
      <c r="Y117" s="434">
        <f>'D19'!AC275</f>
        <v>0</v>
      </c>
      <c r="Z117" s="434">
        <f>'D19'!AD275</f>
        <v>16</v>
      </c>
      <c r="AA117" s="434">
        <f>'D19'!AE275</f>
        <v>3593</v>
      </c>
      <c r="AB117" s="435"/>
      <c r="AC117" s="434">
        <f>'D19'!I278</f>
        <v>849</v>
      </c>
      <c r="AD117" s="434">
        <f>'D19'!J278</f>
        <v>629</v>
      </c>
      <c r="AE117" s="434">
        <f>'D19'!K278</f>
        <v>52</v>
      </c>
      <c r="AF117" s="434">
        <f>'D19'!L278</f>
        <v>953</v>
      </c>
      <c r="AG117" s="434">
        <f>'D19'!M278</f>
        <v>0</v>
      </c>
      <c r="AH117" s="434">
        <f>'D19'!N278</f>
        <v>3</v>
      </c>
      <c r="AI117" s="434">
        <f>'D19'!O278</f>
        <v>50</v>
      </c>
      <c r="AJ117" s="434">
        <f>'D19'!P278</f>
        <v>0</v>
      </c>
      <c r="AK117" s="434">
        <f>'D19'!Q278</f>
        <v>22</v>
      </c>
      <c r="AL117" s="434">
        <f>'D19'!R278</f>
        <v>601</v>
      </c>
      <c r="AM117" s="434">
        <f>'D19'!S278</f>
        <v>0</v>
      </c>
      <c r="AN117" s="434">
        <f>'D19'!T278</f>
        <v>418</v>
      </c>
      <c r="AO117" s="434">
        <f>'D19'!U278</f>
        <v>0</v>
      </c>
      <c r="AP117" s="434">
        <f>'D19'!V278</f>
        <v>0</v>
      </c>
      <c r="AQ117" s="434">
        <f>'D19'!W278</f>
        <v>0</v>
      </c>
      <c r="AR117" s="434">
        <f>'D19'!X278</f>
        <v>0</v>
      </c>
      <c r="AS117" s="434">
        <f>'D19'!Y278</f>
        <v>0</v>
      </c>
      <c r="AT117" s="434">
        <f>'D19'!Z278</f>
        <v>0</v>
      </c>
      <c r="AU117" s="434">
        <f>'D19'!AA278</f>
        <v>16</v>
      </c>
      <c r="AV117" s="434">
        <f>'D19'!AB278</f>
        <v>3593</v>
      </c>
      <c r="AW117" s="435"/>
      <c r="AX117" s="434"/>
      <c r="AY117" s="434">
        <f t="shared" si="75"/>
        <v>901</v>
      </c>
      <c r="AZ117" s="434"/>
      <c r="BA117" s="434">
        <f t="shared" si="76"/>
        <v>1582</v>
      </c>
      <c r="BB117" s="434"/>
      <c r="BC117" s="434"/>
      <c r="BD117" s="434"/>
      <c r="BE117" s="434">
        <f>'D19'!M281</f>
        <v>0</v>
      </c>
      <c r="BF117" s="434">
        <f>'D19'!N281</f>
        <v>3</v>
      </c>
      <c r="BG117" s="434">
        <f>'D19'!O281</f>
        <v>50</v>
      </c>
      <c r="BH117" s="434">
        <f>'D19'!P281</f>
        <v>0</v>
      </c>
      <c r="BI117" s="434">
        <f>'D19'!Q281</f>
        <v>22</v>
      </c>
      <c r="BJ117" s="434">
        <f>'D19'!R281</f>
        <v>601</v>
      </c>
      <c r="BK117" s="434" t="str">
        <f>'D19'!S281</f>
        <v>-</v>
      </c>
      <c r="BL117" s="434">
        <f>'D19'!T281</f>
        <v>418</v>
      </c>
      <c r="BM117" s="434" t="str">
        <f>'D19'!U281</f>
        <v>-</v>
      </c>
      <c r="BN117" s="434" t="str">
        <f>'D19'!V281</f>
        <v>-</v>
      </c>
      <c r="BO117" s="434" t="str">
        <f>'D19'!W281</f>
        <v>-</v>
      </c>
      <c r="BP117" s="434" t="str">
        <f>'D19'!X281</f>
        <v>-</v>
      </c>
      <c r="BQ117" s="434" t="str">
        <f>'D19'!Y281</f>
        <v>-</v>
      </c>
      <c r="BR117" s="434"/>
      <c r="BS117" s="434">
        <f>'D19'!Z281</f>
        <v>0</v>
      </c>
      <c r="BT117" s="434">
        <f>'D19'!AA281</f>
        <v>16</v>
      </c>
      <c r="BU117" s="434">
        <f t="shared" si="37"/>
        <v>3593</v>
      </c>
    </row>
    <row r="118" spans="1:73">
      <c r="A118" s="294">
        <v>116</v>
      </c>
      <c r="B118" s="294">
        <v>20</v>
      </c>
      <c r="C118" s="294">
        <v>30</v>
      </c>
      <c r="D118" s="294" t="s">
        <v>723</v>
      </c>
      <c r="E118" s="434">
        <f>'D20'!I16</f>
        <v>16</v>
      </c>
      <c r="F118" s="434">
        <f>'D20'!J16</f>
        <v>1352</v>
      </c>
      <c r="G118" s="434">
        <f>'D20'!K16</f>
        <v>223</v>
      </c>
      <c r="H118" s="434">
        <f>'D20'!L16</f>
        <v>19</v>
      </c>
      <c r="I118" s="434">
        <f>'D20'!M16</f>
        <v>34</v>
      </c>
      <c r="J118" s="434">
        <f>'D20'!N16</f>
        <v>11</v>
      </c>
      <c r="K118" s="434">
        <f>'D20'!O16</f>
        <v>1466</v>
      </c>
      <c r="L118" s="434">
        <f>'D20'!P16</f>
        <v>0</v>
      </c>
      <c r="M118" s="434">
        <f>'D20'!Q16</f>
        <v>0</v>
      </c>
      <c r="N118" s="434">
        <f>'D20'!R16</f>
        <v>1951</v>
      </c>
      <c r="O118" s="434">
        <f>'D20'!S16</f>
        <v>0</v>
      </c>
      <c r="P118" s="434">
        <f>'D20'!T16</f>
        <v>0</v>
      </c>
      <c r="Q118" s="434">
        <f>'D20'!U16</f>
        <v>11</v>
      </c>
      <c r="R118" s="434">
        <f>'D20'!V16</f>
        <v>22</v>
      </c>
      <c r="S118" s="434">
        <f>'D20'!W16</f>
        <v>0</v>
      </c>
      <c r="T118" s="434">
        <f>'D20'!X16</f>
        <v>0</v>
      </c>
      <c r="U118" s="434">
        <f>'D20'!Y16</f>
        <v>0</v>
      </c>
      <c r="V118" s="434">
        <f>'D20'!Z16</f>
        <v>0</v>
      </c>
      <c r="W118" s="434">
        <f>'D20'!AA16</f>
        <v>0</v>
      </c>
      <c r="X118" s="434">
        <f>'D20'!AB16</f>
        <v>0</v>
      </c>
      <c r="Y118" s="434">
        <f>'D20'!AC16</f>
        <v>0</v>
      </c>
      <c r="Z118" s="434">
        <f>'D20'!AD16</f>
        <v>76</v>
      </c>
      <c r="AA118" s="434">
        <f>'D20'!AE16</f>
        <v>5181</v>
      </c>
      <c r="AB118" s="435"/>
      <c r="AC118" s="434">
        <f>'D20'!I19</f>
        <v>21</v>
      </c>
      <c r="AD118" s="434">
        <f>'D20'!J19</f>
        <v>1363</v>
      </c>
      <c r="AE118" s="434">
        <f>'D20'!K19</f>
        <v>229</v>
      </c>
      <c r="AF118" s="434">
        <f>'D20'!L19</f>
        <v>30</v>
      </c>
      <c r="AG118" s="434">
        <f>'D20'!M19</f>
        <v>34</v>
      </c>
      <c r="AH118" s="434">
        <f>'D20'!N19</f>
        <v>11</v>
      </c>
      <c r="AI118" s="434">
        <f>'D20'!O19</f>
        <v>1466</v>
      </c>
      <c r="AJ118" s="434">
        <f>'D20'!P19</f>
        <v>0</v>
      </c>
      <c r="AK118" s="434">
        <f>'D20'!Q19</f>
        <v>0</v>
      </c>
      <c r="AL118" s="434">
        <f>'D20'!R19</f>
        <v>1951</v>
      </c>
      <c r="AM118" s="434">
        <f>'D20'!S19</f>
        <v>0</v>
      </c>
      <c r="AN118" s="434">
        <f>'D20'!T19</f>
        <v>0</v>
      </c>
      <c r="AO118" s="434">
        <f>'D20'!U19</f>
        <v>0</v>
      </c>
      <c r="AP118" s="434">
        <f>'D20'!V19</f>
        <v>0</v>
      </c>
      <c r="AQ118" s="434">
        <f>'D20'!W19</f>
        <v>0</v>
      </c>
      <c r="AR118" s="434">
        <f>'D20'!X19</f>
        <v>0</v>
      </c>
      <c r="AS118" s="434">
        <f>'D20'!Y19</f>
        <v>0</v>
      </c>
      <c r="AT118" s="434">
        <f>'D20'!Z19</f>
        <v>0</v>
      </c>
      <c r="AU118" s="434">
        <f>'D20'!AA19</f>
        <v>76</v>
      </c>
      <c r="AV118" s="434">
        <f>'D20'!AB19</f>
        <v>5181</v>
      </c>
      <c r="AW118" s="435"/>
      <c r="AX118" s="434"/>
      <c r="AY118" s="434">
        <f t="shared" ref="AY118" si="77">AC118+AE118</f>
        <v>250</v>
      </c>
      <c r="AZ118" s="434"/>
      <c r="BA118" s="434">
        <f t="shared" ref="BA118" si="78">AD118+AF118</f>
        <v>1393</v>
      </c>
      <c r="BB118" s="434"/>
      <c r="BC118" s="434"/>
      <c r="BD118" s="434"/>
      <c r="BE118" s="434">
        <f>'D20'!M22</f>
        <v>34</v>
      </c>
      <c r="BF118" s="434">
        <f>'D20'!N22</f>
        <v>11</v>
      </c>
      <c r="BG118" s="434">
        <f>'D20'!O22</f>
        <v>1466</v>
      </c>
      <c r="BH118" s="434" t="str">
        <f>'D20'!P22</f>
        <v>-</v>
      </c>
      <c r="BI118" s="434" t="str">
        <f>'D20'!Q22</f>
        <v>-</v>
      </c>
      <c r="BJ118" s="434">
        <f>'D20'!R22</f>
        <v>1951</v>
      </c>
      <c r="BK118" s="434" t="str">
        <f>'D20'!S22</f>
        <v>-</v>
      </c>
      <c r="BL118" s="434" t="str">
        <f>'D20'!T22</f>
        <v>-</v>
      </c>
      <c r="BM118" s="434" t="str">
        <f>'D20'!U22</f>
        <v>-</v>
      </c>
      <c r="BN118" s="434" t="str">
        <f>'D20'!V22</f>
        <v>-</v>
      </c>
      <c r="BO118" s="434" t="str">
        <f>'D20'!W22</f>
        <v>-</v>
      </c>
      <c r="BP118" s="434" t="str">
        <f>'D20'!X22</f>
        <v>-</v>
      </c>
      <c r="BQ118" s="434" t="str">
        <f>'D20'!Y22</f>
        <v>-</v>
      </c>
      <c r="BR118" s="434"/>
      <c r="BS118" s="434">
        <f>'D20'!Z22</f>
        <v>0</v>
      </c>
      <c r="BT118" s="434">
        <f>'D20'!AA22</f>
        <v>76</v>
      </c>
      <c r="BU118" s="434">
        <f t="shared" si="37"/>
        <v>5181</v>
      </c>
    </row>
    <row r="119" spans="1:73">
      <c r="A119" s="294">
        <v>117</v>
      </c>
      <c r="B119" s="294">
        <v>20</v>
      </c>
      <c r="C119" s="294">
        <v>43</v>
      </c>
      <c r="D119" s="294" t="s">
        <v>823</v>
      </c>
      <c r="E119" s="434">
        <f>'D20'!I142</f>
        <v>816</v>
      </c>
      <c r="F119" s="434">
        <f>'D20'!J142</f>
        <v>10477</v>
      </c>
      <c r="G119" s="434">
        <f>'D20'!K142</f>
        <v>10525</v>
      </c>
      <c r="H119" s="434">
        <f>'D20'!L142</f>
        <v>574</v>
      </c>
      <c r="I119" s="434">
        <f>'D20'!M142</f>
        <v>1344</v>
      </c>
      <c r="J119" s="434">
        <f>'D20'!N142</f>
        <v>926</v>
      </c>
      <c r="K119" s="434">
        <f>'D20'!O142</f>
        <v>307</v>
      </c>
      <c r="L119" s="434">
        <f>'D20'!P142</f>
        <v>164</v>
      </c>
      <c r="M119" s="434">
        <f>'D20'!Q142</f>
        <v>127</v>
      </c>
      <c r="N119" s="434">
        <f>'D20'!R142</f>
        <v>3247</v>
      </c>
      <c r="O119" s="434">
        <f>'D20'!S142</f>
        <v>0</v>
      </c>
      <c r="P119" s="434">
        <f>'D20'!T142</f>
        <v>40</v>
      </c>
      <c r="Q119" s="434">
        <f>'D20'!U142</f>
        <v>269</v>
      </c>
      <c r="R119" s="434">
        <f>'D20'!V142</f>
        <v>222</v>
      </c>
      <c r="S119" s="434">
        <f>'D20'!W142</f>
        <v>0</v>
      </c>
      <c r="T119" s="434">
        <f>'D20'!X142</f>
        <v>618</v>
      </c>
      <c r="U119" s="434">
        <f>'D20'!Y142</f>
        <v>7324</v>
      </c>
      <c r="V119" s="434">
        <f>'D20'!Z142</f>
        <v>1053</v>
      </c>
      <c r="W119" s="434">
        <f>'D20'!AA142</f>
        <v>0</v>
      </c>
      <c r="X119" s="434">
        <f>'D20'!AB142</f>
        <v>0</v>
      </c>
      <c r="Y119" s="434">
        <f>'D20'!AC142</f>
        <v>8</v>
      </c>
      <c r="Z119" s="434">
        <f>'D20'!AD142</f>
        <v>1297</v>
      </c>
      <c r="AA119" s="434">
        <f>'D20'!AE142</f>
        <v>36958</v>
      </c>
      <c r="AB119" s="435"/>
      <c r="AC119" s="434">
        <f>'D20'!I147</f>
        <v>950</v>
      </c>
      <c r="AD119" s="434">
        <f>'D20'!J147</f>
        <v>10588</v>
      </c>
      <c r="AE119" s="434">
        <f>'D20'!K147</f>
        <v>10660</v>
      </c>
      <c r="AF119" s="434">
        <f>'D20'!L147</f>
        <v>685</v>
      </c>
      <c r="AG119" s="434">
        <f>'D20'!M147</f>
        <v>1344</v>
      </c>
      <c r="AH119" s="434">
        <f>'D20'!N147</f>
        <v>926</v>
      </c>
      <c r="AI119" s="434">
        <f>'D20'!O147</f>
        <v>307</v>
      </c>
      <c r="AJ119" s="434">
        <f>'D20'!P147</f>
        <v>164</v>
      </c>
      <c r="AK119" s="434">
        <f>'D20'!Q147</f>
        <v>127</v>
      </c>
      <c r="AL119" s="434">
        <f>'D20'!R147</f>
        <v>3247</v>
      </c>
      <c r="AM119" s="434">
        <f>'D20'!S147</f>
        <v>0</v>
      </c>
      <c r="AN119" s="434">
        <f>'D20'!T147</f>
        <v>40</v>
      </c>
      <c r="AO119" s="434">
        <f>'D20'!U147</f>
        <v>618</v>
      </c>
      <c r="AP119" s="434">
        <f>'D20'!V147</f>
        <v>7324</v>
      </c>
      <c r="AQ119" s="434">
        <f>'D20'!W147</f>
        <v>1053</v>
      </c>
      <c r="AR119" s="434">
        <f>'D20'!X147</f>
        <v>0</v>
      </c>
      <c r="AS119" s="434">
        <f>'D20'!Y147</f>
        <v>0</v>
      </c>
      <c r="AT119" s="434">
        <f>'D20'!Z147</f>
        <v>8</v>
      </c>
      <c r="AU119" s="434">
        <f>'D20'!AA147</f>
        <v>1297</v>
      </c>
      <c r="AV119" s="434">
        <f>'D20'!AB147</f>
        <v>36958</v>
      </c>
      <c r="AW119" s="435"/>
      <c r="AX119" s="434"/>
      <c r="AY119" s="434">
        <f t="shared" ref="AY119:AY122" si="79">AC119+AE119</f>
        <v>11610</v>
      </c>
      <c r="AZ119" s="434"/>
      <c r="BA119" s="434">
        <f t="shared" ref="BA119:BA121" si="80">AD119+AF119</f>
        <v>11273</v>
      </c>
      <c r="BB119" s="434"/>
      <c r="BC119" s="434"/>
      <c r="BD119" s="434"/>
      <c r="BE119" s="434">
        <f>'D20'!M150</f>
        <v>1344</v>
      </c>
      <c r="BF119" s="434">
        <f>'D20'!N150</f>
        <v>926</v>
      </c>
      <c r="BG119" s="434">
        <f>'D20'!O150</f>
        <v>307</v>
      </c>
      <c r="BH119" s="434">
        <f>'D20'!P150</f>
        <v>164</v>
      </c>
      <c r="BI119" s="434">
        <f>'D20'!Q150</f>
        <v>127</v>
      </c>
      <c r="BJ119" s="434">
        <f>'D20'!R150</f>
        <v>3247</v>
      </c>
      <c r="BK119" s="434" t="str">
        <f>'D20'!S150</f>
        <v>-</v>
      </c>
      <c r="BL119" s="434">
        <f>'D20'!T150</f>
        <v>40</v>
      </c>
      <c r="BM119" s="434">
        <f>'D20'!U150</f>
        <v>618</v>
      </c>
      <c r="BN119" s="434">
        <f>'D20'!V150</f>
        <v>7324</v>
      </c>
      <c r="BO119" s="434">
        <f>'D20'!W150</f>
        <v>1053</v>
      </c>
      <c r="BP119" s="434" t="str">
        <f>'D20'!X150</f>
        <v>-</v>
      </c>
      <c r="BQ119" s="434" t="str">
        <f>'D20'!Y150</f>
        <v>-</v>
      </c>
      <c r="BR119" s="434"/>
      <c r="BS119" s="434">
        <f>'D20'!Z150</f>
        <v>8</v>
      </c>
      <c r="BT119" s="434">
        <f>'D20'!AA150</f>
        <v>1297</v>
      </c>
      <c r="BU119" s="434">
        <v>36958</v>
      </c>
    </row>
    <row r="120" spans="1:73">
      <c r="A120" s="294">
        <v>118</v>
      </c>
      <c r="B120" s="294">
        <v>20</v>
      </c>
      <c r="C120" s="294">
        <v>127</v>
      </c>
      <c r="D120" s="294" t="s">
        <v>721</v>
      </c>
      <c r="E120" s="434"/>
      <c r="F120" s="434"/>
      <c r="G120" s="434"/>
      <c r="H120" s="434"/>
      <c r="I120" s="434"/>
      <c r="J120" s="434"/>
      <c r="K120" s="434"/>
      <c r="L120" s="434"/>
      <c r="M120" s="434"/>
      <c r="N120" s="434"/>
      <c r="O120" s="434"/>
      <c r="P120" s="434"/>
      <c r="Q120" s="434"/>
      <c r="R120" s="434"/>
      <c r="S120" s="434"/>
      <c r="T120" s="434"/>
      <c r="U120" s="434"/>
      <c r="V120" s="434"/>
      <c r="W120" s="434"/>
      <c r="X120" s="434"/>
      <c r="Y120" s="434"/>
      <c r="Z120" s="434"/>
      <c r="AA120" s="434"/>
      <c r="AB120" s="435"/>
      <c r="AC120" s="434"/>
      <c r="AD120" s="434"/>
      <c r="AE120" s="434"/>
      <c r="AF120" s="434"/>
      <c r="AG120" s="434"/>
      <c r="AH120" s="434"/>
      <c r="AI120" s="434"/>
      <c r="AJ120" s="434"/>
      <c r="AK120" s="434"/>
      <c r="AL120" s="434"/>
      <c r="AM120" s="434"/>
      <c r="AN120" s="434"/>
      <c r="AO120" s="434"/>
      <c r="AP120" s="434"/>
      <c r="AQ120" s="434"/>
      <c r="AR120" s="434"/>
      <c r="AS120" s="434"/>
      <c r="AT120" s="434"/>
      <c r="AU120" s="434"/>
      <c r="AV120" s="434"/>
      <c r="AW120" s="435"/>
      <c r="AX120" s="434"/>
      <c r="AY120" s="434"/>
      <c r="AZ120" s="434"/>
      <c r="BA120" s="434"/>
      <c r="BB120" s="434"/>
      <c r="BC120" s="434"/>
      <c r="BD120" s="434"/>
      <c r="BE120" s="434"/>
      <c r="BF120" s="434"/>
      <c r="BG120" s="434"/>
      <c r="BH120" s="434"/>
      <c r="BI120" s="434"/>
      <c r="BJ120" s="434"/>
      <c r="BK120" s="434"/>
      <c r="BL120" s="434"/>
      <c r="BM120" s="434"/>
      <c r="BN120" s="434"/>
      <c r="BO120" s="434"/>
      <c r="BP120" s="434"/>
      <c r="BQ120" s="434"/>
      <c r="BR120" s="434">
        <v>2244</v>
      </c>
      <c r="BS120" s="434">
        <v>0</v>
      </c>
      <c r="BT120" s="434">
        <v>187</v>
      </c>
      <c r="BU120" s="434">
        <f t="shared" si="37"/>
        <v>2431</v>
      </c>
    </row>
    <row r="121" spans="1:73">
      <c r="A121" s="294">
        <v>119</v>
      </c>
      <c r="B121" s="294">
        <v>20</v>
      </c>
      <c r="C121" s="294">
        <v>138</v>
      </c>
      <c r="D121" s="294" t="s">
        <v>724</v>
      </c>
      <c r="E121" s="434">
        <f>'D20'!I185</f>
        <v>3</v>
      </c>
      <c r="F121" s="434">
        <f>'D20'!J185</f>
        <v>2156</v>
      </c>
      <c r="G121" s="434">
        <f>'D20'!K185</f>
        <v>17</v>
      </c>
      <c r="H121" s="434">
        <f>'D20'!L185</f>
        <v>14</v>
      </c>
      <c r="I121" s="434">
        <f>'D20'!M185</f>
        <v>2</v>
      </c>
      <c r="J121" s="434">
        <f>'D20'!N185</f>
        <v>0</v>
      </c>
      <c r="K121" s="434">
        <f>'D20'!O185</f>
        <v>2016</v>
      </c>
      <c r="L121" s="434">
        <f>'D20'!P185</f>
        <v>0</v>
      </c>
      <c r="M121" s="434">
        <f>'D20'!Q185</f>
        <v>0</v>
      </c>
      <c r="N121" s="434">
        <f>'D20'!R185</f>
        <v>4</v>
      </c>
      <c r="O121" s="434">
        <f>'D20'!S185</f>
        <v>0</v>
      </c>
      <c r="P121" s="434">
        <f>'D20'!T185</f>
        <v>0</v>
      </c>
      <c r="Q121" s="434">
        <f>'D20'!U185</f>
        <v>0</v>
      </c>
      <c r="R121" s="434">
        <f>'D20'!V185</f>
        <v>1</v>
      </c>
      <c r="S121" s="434">
        <f>'D20'!W185</f>
        <v>0</v>
      </c>
      <c r="T121" s="434">
        <f>'D20'!X185</f>
        <v>0</v>
      </c>
      <c r="U121" s="434">
        <f>'D20'!Y185</f>
        <v>0</v>
      </c>
      <c r="V121" s="434">
        <f>'D20'!Z185</f>
        <v>0</v>
      </c>
      <c r="W121" s="434">
        <f>'D20'!AA185</f>
        <v>0</v>
      </c>
      <c r="X121" s="434">
        <f>'D20'!AB185</f>
        <v>0</v>
      </c>
      <c r="Y121" s="434">
        <f>'D20'!AC185</f>
        <v>0</v>
      </c>
      <c r="Z121" s="434">
        <f>'D20'!AD185</f>
        <v>32</v>
      </c>
      <c r="AA121" s="434">
        <f>'D20'!AE185</f>
        <v>4245</v>
      </c>
      <c r="AB121" s="435"/>
      <c r="AC121" s="434">
        <f>'D20'!I188</f>
        <v>3</v>
      </c>
      <c r="AD121" s="434">
        <f>'D20'!J188</f>
        <v>2157</v>
      </c>
      <c r="AE121" s="434">
        <f>'D20'!K188</f>
        <v>17</v>
      </c>
      <c r="AF121" s="434">
        <f>'D20'!L188</f>
        <v>14</v>
      </c>
      <c r="AG121" s="434">
        <f>'D20'!M188</f>
        <v>2</v>
      </c>
      <c r="AH121" s="434">
        <f>'D20'!N188</f>
        <v>0</v>
      </c>
      <c r="AI121" s="434">
        <f>'D20'!O188</f>
        <v>2016</v>
      </c>
      <c r="AJ121" s="434">
        <f>'D20'!P188</f>
        <v>0</v>
      </c>
      <c r="AK121" s="434">
        <f>'D20'!Q188</f>
        <v>0</v>
      </c>
      <c r="AL121" s="434">
        <f>'D20'!R188</f>
        <v>4</v>
      </c>
      <c r="AM121" s="434">
        <f>'D20'!S188</f>
        <v>0</v>
      </c>
      <c r="AN121" s="434">
        <f>'D20'!T188</f>
        <v>0</v>
      </c>
      <c r="AO121" s="434">
        <f>'D20'!U188</f>
        <v>0</v>
      </c>
      <c r="AP121" s="434">
        <f>'D20'!V188</f>
        <v>0</v>
      </c>
      <c r="AQ121" s="434">
        <f>'D20'!W188</f>
        <v>0</v>
      </c>
      <c r="AR121" s="434">
        <f>'D20'!X188</f>
        <v>0</v>
      </c>
      <c r="AS121" s="434">
        <f>'D20'!Y188</f>
        <v>0</v>
      </c>
      <c r="AT121" s="434">
        <f>'D20'!Z188</f>
        <v>0</v>
      </c>
      <c r="AU121" s="434">
        <f>'D20'!AA188</f>
        <v>32</v>
      </c>
      <c r="AV121" s="434">
        <f>'D20'!AB188</f>
        <v>4245</v>
      </c>
      <c r="AW121" s="435"/>
      <c r="AX121" s="434"/>
      <c r="AY121" s="434">
        <f t="shared" si="79"/>
        <v>20</v>
      </c>
      <c r="AZ121" s="434"/>
      <c r="BA121" s="434">
        <f t="shared" si="80"/>
        <v>2171</v>
      </c>
      <c r="BB121" s="434"/>
      <c r="BC121" s="434"/>
      <c r="BD121" s="434"/>
      <c r="BE121" s="434">
        <f>'D20'!M191</f>
        <v>2</v>
      </c>
      <c r="BF121" s="434" t="str">
        <f>'D20'!N191</f>
        <v>-</v>
      </c>
      <c r="BG121" s="434">
        <f>'D20'!O191</f>
        <v>2016</v>
      </c>
      <c r="BH121" s="434" t="str">
        <f>'D20'!P191</f>
        <v>-</v>
      </c>
      <c r="BI121" s="434" t="str">
        <f>'D20'!Q191</f>
        <v>-</v>
      </c>
      <c r="BJ121" s="434">
        <f>'D20'!R191</f>
        <v>4</v>
      </c>
      <c r="BK121" s="434" t="str">
        <f>'D20'!S191</f>
        <v>-</v>
      </c>
      <c r="BL121" s="434" t="str">
        <f>'D20'!T191</f>
        <v>-</v>
      </c>
      <c r="BM121" s="434" t="str">
        <f>'D20'!U191</f>
        <v>-</v>
      </c>
      <c r="BN121" s="434" t="str">
        <f>'D20'!V191</f>
        <v>-</v>
      </c>
      <c r="BO121" s="434" t="str">
        <f>'D20'!W191</f>
        <v>-</v>
      </c>
      <c r="BP121" s="434" t="str">
        <f>'D20'!X191</f>
        <v>-</v>
      </c>
      <c r="BQ121" s="434" t="str">
        <f>'D20'!Y191</f>
        <v>-</v>
      </c>
      <c r="BR121" s="434"/>
      <c r="BS121" s="434">
        <f>'D20'!Z191</f>
        <v>0</v>
      </c>
      <c r="BT121" s="434">
        <f>'D20'!AA191</f>
        <v>32</v>
      </c>
      <c r="BU121" s="434">
        <f t="shared" si="37"/>
        <v>4245</v>
      </c>
    </row>
    <row r="122" spans="1:73">
      <c r="A122" s="294">
        <v>120</v>
      </c>
      <c r="B122" s="294">
        <v>20</v>
      </c>
      <c r="C122" s="294">
        <v>140</v>
      </c>
      <c r="D122" s="294" t="s">
        <v>720</v>
      </c>
      <c r="E122" s="434">
        <f>'D20'!I209</f>
        <v>1119</v>
      </c>
      <c r="F122" s="434">
        <f>'D20'!J209</f>
        <v>1902</v>
      </c>
      <c r="G122" s="434">
        <f>'D20'!K209</f>
        <v>907</v>
      </c>
      <c r="H122" s="434">
        <f>'D20'!L209</f>
        <v>456</v>
      </c>
      <c r="I122" s="434">
        <f>'D20'!M209</f>
        <v>29</v>
      </c>
      <c r="J122" s="434">
        <f>'D20'!N209</f>
        <v>6</v>
      </c>
      <c r="K122" s="434">
        <f>'D20'!O209</f>
        <v>0</v>
      </c>
      <c r="L122" s="434">
        <f>'D20'!P209</f>
        <v>0</v>
      </c>
      <c r="M122" s="434">
        <f>'D20'!Q209</f>
        <v>0</v>
      </c>
      <c r="N122" s="434">
        <f>'D20'!R209</f>
        <v>475</v>
      </c>
      <c r="O122" s="434">
        <f>'D20'!S209</f>
        <v>0</v>
      </c>
      <c r="P122" s="434">
        <f>'D20'!T209</f>
        <v>0</v>
      </c>
      <c r="Q122" s="434">
        <f>'D20'!U209</f>
        <v>170</v>
      </c>
      <c r="R122" s="434">
        <f>'D20'!V209</f>
        <v>0</v>
      </c>
      <c r="S122" s="434">
        <f>'D20'!W209</f>
        <v>0</v>
      </c>
      <c r="T122" s="434">
        <f>'D20'!X209</f>
        <v>0</v>
      </c>
      <c r="U122" s="434">
        <f>'D20'!Y209</f>
        <v>0</v>
      </c>
      <c r="V122" s="434">
        <f>'D20'!Z209</f>
        <v>0</v>
      </c>
      <c r="W122" s="434">
        <f>'D20'!AA209</f>
        <v>0</v>
      </c>
      <c r="X122" s="434">
        <f>'D20'!AB209</f>
        <v>0</v>
      </c>
      <c r="Y122" s="434">
        <f>'D20'!AC209</f>
        <v>0</v>
      </c>
      <c r="Z122" s="434">
        <f>'D20'!AD209</f>
        <v>99</v>
      </c>
      <c r="AA122" s="434">
        <f>'D20'!AE209</f>
        <v>5163</v>
      </c>
      <c r="AB122" s="435"/>
      <c r="AC122" s="434">
        <f>'D20'!I212</f>
        <v>1204</v>
      </c>
      <c r="AD122" s="434">
        <f>'D20'!J212</f>
        <v>1902</v>
      </c>
      <c r="AE122" s="434">
        <f>'D20'!K212</f>
        <v>992</v>
      </c>
      <c r="AF122" s="434">
        <f>'D20'!L212</f>
        <v>456</v>
      </c>
      <c r="AG122" s="434">
        <f>'D20'!M212</f>
        <v>29</v>
      </c>
      <c r="AH122" s="434">
        <f>'D20'!N212</f>
        <v>6</v>
      </c>
      <c r="AI122" s="434">
        <f>'D20'!O212</f>
        <v>0</v>
      </c>
      <c r="AJ122" s="434">
        <f>'D20'!P212</f>
        <v>0</v>
      </c>
      <c r="AK122" s="434">
        <f>'D20'!Q212</f>
        <v>0</v>
      </c>
      <c r="AL122" s="434">
        <f>'D20'!R212</f>
        <v>475</v>
      </c>
      <c r="AM122" s="434">
        <f>'D20'!S212</f>
        <v>0</v>
      </c>
      <c r="AN122" s="434">
        <f>'D20'!T212</f>
        <v>0</v>
      </c>
      <c r="AO122" s="434">
        <f>'D20'!U212</f>
        <v>0</v>
      </c>
      <c r="AP122" s="434">
        <f>'D20'!V212</f>
        <v>0</v>
      </c>
      <c r="AQ122" s="434">
        <f>'D20'!W212</f>
        <v>0</v>
      </c>
      <c r="AR122" s="434">
        <f>'D20'!X212</f>
        <v>0</v>
      </c>
      <c r="AS122" s="434">
        <f>'D20'!Y212</f>
        <v>0</v>
      </c>
      <c r="AT122" s="434">
        <f>'D20'!Z212</f>
        <v>0</v>
      </c>
      <c r="AU122" s="434">
        <f>'D20'!AA212</f>
        <v>99</v>
      </c>
      <c r="AV122" s="434">
        <f>'D20'!AB212</f>
        <v>5163</v>
      </c>
      <c r="AW122" s="435"/>
      <c r="AX122" s="434"/>
      <c r="AY122" s="434">
        <f t="shared" si="79"/>
        <v>2196</v>
      </c>
      <c r="AZ122" s="434">
        <f>AD122</f>
        <v>1902</v>
      </c>
      <c r="BA122" s="434"/>
      <c r="BB122" s="434"/>
      <c r="BC122" s="434">
        <f>AF122</f>
        <v>456</v>
      </c>
      <c r="BD122" s="434"/>
      <c r="BE122" s="434">
        <f>'D20'!M215</f>
        <v>29</v>
      </c>
      <c r="BF122" s="434">
        <f>'D20'!N215</f>
        <v>6</v>
      </c>
      <c r="BG122" s="434" t="str">
        <f>'D20'!O215</f>
        <v>-</v>
      </c>
      <c r="BH122" s="434" t="str">
        <f>'D20'!P215</f>
        <v>-</v>
      </c>
      <c r="BI122" s="434" t="str">
        <f>'D20'!Q215</f>
        <v>-</v>
      </c>
      <c r="BJ122" s="434">
        <f>'D20'!R215</f>
        <v>475</v>
      </c>
      <c r="BK122" s="434" t="str">
        <f>'D20'!S215</f>
        <v>-</v>
      </c>
      <c r="BL122" s="434" t="str">
        <f>'D20'!T215</f>
        <v>-</v>
      </c>
      <c r="BM122" s="434" t="str">
        <f>'D20'!U215</f>
        <v>-</v>
      </c>
      <c r="BN122" s="434" t="str">
        <f>'D20'!V215</f>
        <v>-</v>
      </c>
      <c r="BO122" s="434" t="str">
        <f>'D20'!W215</f>
        <v>-</v>
      </c>
      <c r="BP122" s="434" t="str">
        <f>'D20'!X215</f>
        <v>-</v>
      </c>
      <c r="BQ122" s="434" t="str">
        <f>'D20'!Y215</f>
        <v>-</v>
      </c>
      <c r="BR122" s="434"/>
      <c r="BS122" s="434">
        <f>'D20'!Z215</f>
        <v>0</v>
      </c>
      <c r="BT122" s="434">
        <f>'D20'!AA215</f>
        <v>99</v>
      </c>
      <c r="BU122" s="434">
        <f t="shared" si="37"/>
        <v>5163</v>
      </c>
    </row>
    <row r="123" spans="1:73">
      <c r="A123" s="294">
        <v>121</v>
      </c>
      <c r="B123" s="294">
        <v>20</v>
      </c>
      <c r="C123" s="294">
        <v>557</v>
      </c>
      <c r="D123" s="294" t="s">
        <v>76</v>
      </c>
      <c r="E123" s="434">
        <f>'D20'!I238</f>
        <v>210</v>
      </c>
      <c r="F123" s="434">
        <f>'D20'!J238</f>
        <v>1932</v>
      </c>
      <c r="G123" s="434">
        <f>'D20'!K238</f>
        <v>1420</v>
      </c>
      <c r="H123" s="434">
        <f>'D20'!L238</f>
        <v>82</v>
      </c>
      <c r="I123" s="434">
        <f>'D20'!M238</f>
        <v>2480</v>
      </c>
      <c r="J123" s="434">
        <f>'D20'!N238</f>
        <v>2</v>
      </c>
      <c r="K123" s="434">
        <f>'D20'!O238</f>
        <v>0</v>
      </c>
      <c r="L123" s="434">
        <f>'D20'!P238</f>
        <v>40</v>
      </c>
      <c r="M123" s="434">
        <f>'D20'!Q238</f>
        <v>15</v>
      </c>
      <c r="N123" s="434">
        <f>'D20'!R238</f>
        <v>414</v>
      </c>
      <c r="O123" s="434">
        <f>'D20'!S238</f>
        <v>0</v>
      </c>
      <c r="P123" s="434">
        <f>'D20'!T238</f>
        <v>376</v>
      </c>
      <c r="Q123" s="434">
        <f>'D20'!U238</f>
        <v>127</v>
      </c>
      <c r="R123" s="434">
        <f>'D20'!V238</f>
        <v>165</v>
      </c>
      <c r="S123" s="434">
        <f>'D20'!W238</f>
        <v>0</v>
      </c>
      <c r="T123" s="434">
        <f>'D20'!X238</f>
        <v>415</v>
      </c>
      <c r="U123" s="434">
        <f>'D20'!Y238</f>
        <v>0</v>
      </c>
      <c r="V123" s="434">
        <f>'D20'!Z238</f>
        <v>0</v>
      </c>
      <c r="W123" s="434">
        <f>'D20'!AA238</f>
        <v>0</v>
      </c>
      <c r="X123" s="434">
        <f>'D20'!AB238</f>
        <v>0</v>
      </c>
      <c r="Y123" s="434">
        <f>'D20'!AC238</f>
        <v>1</v>
      </c>
      <c r="Z123" s="434">
        <f>'D20'!AD238</f>
        <v>194</v>
      </c>
      <c r="AA123" s="434">
        <f>'D20'!AE238</f>
        <v>7873</v>
      </c>
      <c r="AB123" s="435"/>
      <c r="AC123" s="434">
        <f>'D20'!I241</f>
        <v>273</v>
      </c>
      <c r="AD123" s="434">
        <f>'D20'!J241</f>
        <v>2015</v>
      </c>
      <c r="AE123" s="434">
        <f>'D20'!K241</f>
        <v>1484</v>
      </c>
      <c r="AF123" s="434">
        <f>'D20'!L241</f>
        <v>164</v>
      </c>
      <c r="AG123" s="434">
        <f>'D20'!M241</f>
        <v>2480</v>
      </c>
      <c r="AH123" s="434">
        <f>'D20'!N241</f>
        <v>2</v>
      </c>
      <c r="AI123" s="434">
        <f>'D20'!O241</f>
        <v>0</v>
      </c>
      <c r="AJ123" s="434">
        <f>'D20'!P241</f>
        <v>40</v>
      </c>
      <c r="AK123" s="434">
        <f>'D20'!Q241</f>
        <v>15</v>
      </c>
      <c r="AL123" s="434">
        <f>'D20'!R241</f>
        <v>414</v>
      </c>
      <c r="AM123" s="434">
        <f>'D20'!S241</f>
        <v>0</v>
      </c>
      <c r="AN123" s="434">
        <f>'D20'!T241</f>
        <v>376</v>
      </c>
      <c r="AO123" s="434">
        <f>'D20'!U241</f>
        <v>415</v>
      </c>
      <c r="AP123" s="434">
        <f>'D20'!V241</f>
        <v>0</v>
      </c>
      <c r="AQ123" s="434">
        <f>'D20'!W241</f>
        <v>0</v>
      </c>
      <c r="AR123" s="434">
        <f>'D20'!X241</f>
        <v>0</v>
      </c>
      <c r="AS123" s="434">
        <f>'D20'!Y241</f>
        <v>0</v>
      </c>
      <c r="AT123" s="434">
        <f>'D20'!Z241</f>
        <v>1</v>
      </c>
      <c r="AU123" s="434">
        <f>'D20'!AA241</f>
        <v>194</v>
      </c>
      <c r="AV123" s="434">
        <f>'D20'!AB241</f>
        <v>7873</v>
      </c>
      <c r="AW123" s="435"/>
      <c r="AX123" s="434"/>
      <c r="AY123" s="434">
        <f t="shared" ref="AY123" si="81">AC123+AE123</f>
        <v>1757</v>
      </c>
      <c r="AZ123" s="434"/>
      <c r="BA123" s="434">
        <f t="shared" ref="BA123" si="82">AD123+AF123</f>
        <v>2179</v>
      </c>
      <c r="BB123" s="434"/>
      <c r="BC123" s="434"/>
      <c r="BD123" s="434"/>
      <c r="BE123" s="434">
        <f>'D20'!M244</f>
        <v>2480</v>
      </c>
      <c r="BF123" s="434">
        <f>'D20'!N244</f>
        <v>2</v>
      </c>
      <c r="BG123" s="434" t="str">
        <f>'D20'!O244</f>
        <v>-</v>
      </c>
      <c r="BH123" s="434">
        <f>'D20'!P244</f>
        <v>40</v>
      </c>
      <c r="BI123" s="434">
        <f>'D20'!Q244</f>
        <v>15</v>
      </c>
      <c r="BJ123" s="434">
        <f>'D20'!R244</f>
        <v>414</v>
      </c>
      <c r="BK123" s="434" t="str">
        <f>'D20'!S244</f>
        <v>-</v>
      </c>
      <c r="BL123" s="434">
        <f>'D20'!T244</f>
        <v>376</v>
      </c>
      <c r="BM123" s="434">
        <f>'D20'!U244</f>
        <v>415</v>
      </c>
      <c r="BN123" s="434" t="str">
        <f>'D20'!V244</f>
        <v>-</v>
      </c>
      <c r="BO123" s="434" t="str">
        <f>'D20'!W244</f>
        <v>-</v>
      </c>
      <c r="BP123" s="434" t="str">
        <f>'D20'!X244</f>
        <v>-</v>
      </c>
      <c r="BQ123" s="434" t="str">
        <f>'D20'!Y244</f>
        <v>-</v>
      </c>
      <c r="BR123" s="434"/>
      <c r="BS123" s="434">
        <f>'D20'!Z244</f>
        <v>1</v>
      </c>
      <c r="BT123" s="434">
        <f>'D20'!AA244</f>
        <v>194</v>
      </c>
      <c r="BU123" s="434">
        <f t="shared" si="37"/>
        <v>7873</v>
      </c>
    </row>
    <row r="124" spans="1:73">
      <c r="A124" s="294">
        <v>122</v>
      </c>
      <c r="B124" s="294">
        <v>21</v>
      </c>
      <c r="C124" s="294">
        <v>28</v>
      </c>
      <c r="D124" s="294" t="s">
        <v>385</v>
      </c>
      <c r="E124" s="434">
        <f>'D21'!I32</f>
        <v>4484</v>
      </c>
      <c r="F124" s="434">
        <f>'D21'!J32</f>
        <v>2766</v>
      </c>
      <c r="G124" s="434">
        <f>'D21'!K32</f>
        <v>147</v>
      </c>
      <c r="H124" s="434">
        <f>'D21'!L32</f>
        <v>73</v>
      </c>
      <c r="I124" s="434">
        <f>'D21'!M32</f>
        <v>434</v>
      </c>
      <c r="J124" s="434">
        <f>'D21'!N32</f>
        <v>101</v>
      </c>
      <c r="K124" s="434">
        <f>'D21'!O32</f>
        <v>170</v>
      </c>
      <c r="L124" s="434">
        <f>'D21'!P32</f>
        <v>96</v>
      </c>
      <c r="M124" s="434">
        <f>'D21'!Q32</f>
        <v>454</v>
      </c>
      <c r="N124" s="434">
        <f>'D21'!R32</f>
        <v>1233</v>
      </c>
      <c r="O124" s="434">
        <f>'D21'!S32</f>
        <v>159</v>
      </c>
      <c r="P124" s="434">
        <f>'D21'!T32</f>
        <v>0</v>
      </c>
      <c r="Q124" s="434">
        <f>'D21'!U32</f>
        <v>162</v>
      </c>
      <c r="R124" s="434">
        <f>'D21'!V32</f>
        <v>51</v>
      </c>
      <c r="S124" s="434">
        <f>'D21'!W32</f>
        <v>0</v>
      </c>
      <c r="T124" s="434">
        <f>'D21'!X32</f>
        <v>0</v>
      </c>
      <c r="U124" s="434">
        <f>'D21'!Y32</f>
        <v>0</v>
      </c>
      <c r="V124" s="434">
        <f>'D21'!Z32</f>
        <v>0</v>
      </c>
      <c r="W124" s="434">
        <f>'D21'!AA32</f>
        <v>0</v>
      </c>
      <c r="X124" s="434">
        <f>'D21'!AB32</f>
        <v>0</v>
      </c>
      <c r="Y124" s="434">
        <f>'D21'!AC32</f>
        <v>0</v>
      </c>
      <c r="Z124" s="434">
        <f>'D21'!AD32</f>
        <v>480</v>
      </c>
      <c r="AA124" s="434">
        <f>'D21'!AE32</f>
        <v>10810</v>
      </c>
      <c r="AB124" s="435"/>
      <c r="AC124" s="434">
        <f>'D21'!I35</f>
        <v>4565</v>
      </c>
      <c r="AD124" s="434">
        <f>'D21'!J35</f>
        <v>2792</v>
      </c>
      <c r="AE124" s="434">
        <f>'D21'!K35</f>
        <v>228</v>
      </c>
      <c r="AF124" s="434">
        <f>'D21'!L35</f>
        <v>98</v>
      </c>
      <c r="AG124" s="434">
        <f>'D21'!M35</f>
        <v>434</v>
      </c>
      <c r="AH124" s="434">
        <f>'D21'!N35</f>
        <v>101</v>
      </c>
      <c r="AI124" s="434">
        <f>'D21'!O35</f>
        <v>170</v>
      </c>
      <c r="AJ124" s="434">
        <f>'D21'!P35</f>
        <v>96</v>
      </c>
      <c r="AK124" s="434">
        <f>'D21'!Q35</f>
        <v>454</v>
      </c>
      <c r="AL124" s="434">
        <f>'D21'!R35</f>
        <v>1233</v>
      </c>
      <c r="AM124" s="434">
        <f>'D21'!S35</f>
        <v>159</v>
      </c>
      <c r="AN124" s="434">
        <f>'D21'!T35</f>
        <v>0</v>
      </c>
      <c r="AO124" s="434">
        <f>'D21'!U35</f>
        <v>0</v>
      </c>
      <c r="AP124" s="434">
        <f>'D21'!V35</f>
        <v>0</v>
      </c>
      <c r="AQ124" s="434">
        <f>'D21'!W35</f>
        <v>0</v>
      </c>
      <c r="AR124" s="434">
        <f>'D21'!X35</f>
        <v>0</v>
      </c>
      <c r="AS124" s="434">
        <f>'D21'!Y35</f>
        <v>0</v>
      </c>
      <c r="AT124" s="434">
        <f>'D21'!Z35</f>
        <v>0</v>
      </c>
      <c r="AU124" s="434">
        <f>'D21'!AA35</f>
        <v>480</v>
      </c>
      <c r="AV124" s="434">
        <f>'D21'!AB35</f>
        <v>10810</v>
      </c>
      <c r="AW124" s="435"/>
      <c r="AX124" s="434"/>
      <c r="AY124" s="434">
        <f t="shared" ref="AY124:AY127" si="83">AC124+AE124</f>
        <v>4793</v>
      </c>
      <c r="AZ124" s="434"/>
      <c r="BA124" s="434">
        <f t="shared" ref="BA124:BA127" si="84">AD124+AF124</f>
        <v>2890</v>
      </c>
      <c r="BB124" s="434"/>
      <c r="BC124" s="434"/>
      <c r="BD124" s="434"/>
      <c r="BE124" s="434">
        <f>'D21'!M38</f>
        <v>434</v>
      </c>
      <c r="BF124" s="434">
        <f>'D21'!N38</f>
        <v>101</v>
      </c>
      <c r="BG124" s="434">
        <f>'D21'!O38</f>
        <v>170</v>
      </c>
      <c r="BH124" s="434">
        <f>'D21'!P38</f>
        <v>96</v>
      </c>
      <c r="BI124" s="434">
        <f>'D21'!Q38</f>
        <v>454</v>
      </c>
      <c r="BJ124" s="434">
        <f>'D21'!R38</f>
        <v>1233</v>
      </c>
      <c r="BK124" s="434">
        <f>'D21'!S38</f>
        <v>159</v>
      </c>
      <c r="BL124" s="434" t="str">
        <f>'D21'!T38</f>
        <v>-</v>
      </c>
      <c r="BM124" s="434" t="str">
        <f>'D21'!U38</f>
        <v>-</v>
      </c>
      <c r="BN124" s="434" t="str">
        <f>'D21'!V38</f>
        <v>-</v>
      </c>
      <c r="BO124" s="434" t="str">
        <f>'D21'!W38</f>
        <v>-</v>
      </c>
      <c r="BP124" s="434" t="str">
        <f>'D21'!X38</f>
        <v>-</v>
      </c>
      <c r="BQ124" s="434" t="str">
        <f>'D21'!Y38</f>
        <v>-</v>
      </c>
      <c r="BR124" s="434"/>
      <c r="BS124" s="434">
        <f>'D21'!Z38</f>
        <v>0</v>
      </c>
      <c r="BT124" s="434">
        <f>'D21'!AA38</f>
        <v>480</v>
      </c>
      <c r="BU124" s="434">
        <f t="shared" si="37"/>
        <v>10810</v>
      </c>
    </row>
    <row r="125" spans="1:73">
      <c r="A125" s="294">
        <v>123</v>
      </c>
      <c r="B125" s="294">
        <v>21</v>
      </c>
      <c r="C125" s="294">
        <v>48</v>
      </c>
      <c r="D125" s="294" t="s">
        <v>400</v>
      </c>
      <c r="E125" s="434">
        <f>'D21'!I44</f>
        <v>8</v>
      </c>
      <c r="F125" s="434">
        <f>'D21'!J44</f>
        <v>175</v>
      </c>
      <c r="G125" s="434">
        <f>'D21'!K44</f>
        <v>292</v>
      </c>
      <c r="H125" s="434">
        <f>'D21'!L44</f>
        <v>5</v>
      </c>
      <c r="I125" s="434">
        <f>'D21'!M44</f>
        <v>7</v>
      </c>
      <c r="J125" s="434">
        <f>'D21'!N44</f>
        <v>0</v>
      </c>
      <c r="K125" s="434">
        <f>'D21'!O44</f>
        <v>0</v>
      </c>
      <c r="L125" s="434">
        <f>'D21'!P44</f>
        <v>0</v>
      </c>
      <c r="M125" s="434">
        <f>'D21'!Q44</f>
        <v>57</v>
      </c>
      <c r="N125" s="434">
        <f>'D21'!R44</f>
        <v>112</v>
      </c>
      <c r="O125" s="434">
        <f>'D21'!S44</f>
        <v>0</v>
      </c>
      <c r="P125" s="434">
        <f>'D21'!T44</f>
        <v>0</v>
      </c>
      <c r="Q125" s="434">
        <f>'D21'!U44</f>
        <v>5</v>
      </c>
      <c r="R125" s="434">
        <f>'D21'!V44</f>
        <v>1</v>
      </c>
      <c r="S125" s="434">
        <f>'D21'!W44</f>
        <v>0</v>
      </c>
      <c r="T125" s="434">
        <f>'D21'!X44</f>
        <v>0</v>
      </c>
      <c r="U125" s="434">
        <f>'D21'!Y44</f>
        <v>0</v>
      </c>
      <c r="V125" s="434">
        <f>'D21'!Z44</f>
        <v>0</v>
      </c>
      <c r="W125" s="434">
        <f>'D21'!AA44</f>
        <v>0</v>
      </c>
      <c r="X125" s="434">
        <f>'D21'!AB44</f>
        <v>0</v>
      </c>
      <c r="Y125" s="434">
        <f>'D21'!AC44</f>
        <v>0</v>
      </c>
      <c r="Z125" s="434">
        <f>'D21'!AD44</f>
        <v>25</v>
      </c>
      <c r="AA125" s="434">
        <f>'D21'!AE44</f>
        <v>687</v>
      </c>
      <c r="AB125" s="435"/>
      <c r="AC125" s="434">
        <f>'D21'!I47</f>
        <v>10</v>
      </c>
      <c r="AD125" s="434">
        <f>'D21'!J47</f>
        <v>176</v>
      </c>
      <c r="AE125" s="434">
        <f>'D21'!K47</f>
        <v>295</v>
      </c>
      <c r="AF125" s="434">
        <f>'D21'!L47</f>
        <v>5</v>
      </c>
      <c r="AG125" s="434">
        <f>'D21'!M47</f>
        <v>7</v>
      </c>
      <c r="AH125" s="434">
        <f>'D21'!N47</f>
        <v>0</v>
      </c>
      <c r="AI125" s="434">
        <f>'D21'!O47</f>
        <v>0</v>
      </c>
      <c r="AJ125" s="434">
        <f>'D21'!P47</f>
        <v>0</v>
      </c>
      <c r="AK125" s="434">
        <f>'D21'!Q47</f>
        <v>57</v>
      </c>
      <c r="AL125" s="434">
        <f>'D21'!R47</f>
        <v>112</v>
      </c>
      <c r="AM125" s="434">
        <f>'D21'!S47</f>
        <v>0</v>
      </c>
      <c r="AN125" s="434">
        <f>'D21'!T47</f>
        <v>0</v>
      </c>
      <c r="AO125" s="434">
        <f>'D21'!U47</f>
        <v>0</v>
      </c>
      <c r="AP125" s="434">
        <f>'D21'!V47</f>
        <v>0</v>
      </c>
      <c r="AQ125" s="434">
        <f>'D21'!W47</f>
        <v>0</v>
      </c>
      <c r="AR125" s="434">
        <f>'D21'!X47</f>
        <v>0</v>
      </c>
      <c r="AS125" s="434">
        <f>'D21'!Y47</f>
        <v>0</v>
      </c>
      <c r="AT125" s="434">
        <f>'D21'!Z47</f>
        <v>0</v>
      </c>
      <c r="AU125" s="434">
        <f>'D21'!AA47</f>
        <v>25</v>
      </c>
      <c r="AV125" s="434">
        <f>'D21'!AB47</f>
        <v>687</v>
      </c>
      <c r="AW125" s="435"/>
      <c r="AX125" s="434"/>
      <c r="AY125" s="434">
        <f t="shared" si="83"/>
        <v>305</v>
      </c>
      <c r="AZ125" s="434"/>
      <c r="BA125" s="434">
        <f t="shared" si="84"/>
        <v>181</v>
      </c>
      <c r="BB125" s="434"/>
      <c r="BC125" s="434"/>
      <c r="BD125" s="434"/>
      <c r="BE125" s="434">
        <f>'D21'!M50</f>
        <v>7</v>
      </c>
      <c r="BF125" s="434" t="str">
        <f>'D21'!N50</f>
        <v>-</v>
      </c>
      <c r="BG125" s="434" t="str">
        <f>'D21'!O50</f>
        <v>-</v>
      </c>
      <c r="BH125" s="434" t="str">
        <f>'D21'!P50</f>
        <v>-</v>
      </c>
      <c r="BI125" s="434">
        <f>'D21'!Q50</f>
        <v>57</v>
      </c>
      <c r="BJ125" s="434">
        <f>'D21'!R50</f>
        <v>112</v>
      </c>
      <c r="BK125" s="434" t="str">
        <f>'D21'!S50</f>
        <v>-</v>
      </c>
      <c r="BL125" s="434" t="str">
        <f>'D21'!T50</f>
        <v>-</v>
      </c>
      <c r="BM125" s="434" t="str">
        <f>'D21'!U50</f>
        <v>-</v>
      </c>
      <c r="BN125" s="434" t="str">
        <f>'D21'!V50</f>
        <v>-</v>
      </c>
      <c r="BO125" s="434" t="str">
        <f>'D21'!W50</f>
        <v>-</v>
      </c>
      <c r="BP125" s="434" t="str">
        <f>'D21'!X50</f>
        <v>-</v>
      </c>
      <c r="BQ125" s="434" t="str">
        <f>'D21'!Y50</f>
        <v>-</v>
      </c>
      <c r="BR125" s="434"/>
      <c r="BS125" s="434">
        <f>'D21'!Z50</f>
        <v>0</v>
      </c>
      <c r="BT125" s="434">
        <f>'D21'!AA50</f>
        <v>25</v>
      </c>
      <c r="BU125" s="434">
        <f t="shared" si="37"/>
        <v>687</v>
      </c>
    </row>
    <row r="126" spans="1:73">
      <c r="A126" s="294">
        <v>124</v>
      </c>
      <c r="B126" s="294">
        <v>21</v>
      </c>
      <c r="C126" s="294">
        <v>77</v>
      </c>
      <c r="D126" s="294" t="s">
        <v>401</v>
      </c>
      <c r="E126" s="434">
        <f>'D21'!I56</f>
        <v>257</v>
      </c>
      <c r="F126" s="434">
        <f>'D21'!J56</f>
        <v>415</v>
      </c>
      <c r="G126" s="434">
        <f>'D21'!K56</f>
        <v>38</v>
      </c>
      <c r="H126" s="434">
        <f>'D21'!L56</f>
        <v>5</v>
      </c>
      <c r="I126" s="434">
        <f>'D21'!M56</f>
        <v>15</v>
      </c>
      <c r="J126" s="434">
        <f>'D21'!N56</f>
        <v>0</v>
      </c>
      <c r="K126" s="434">
        <f>'D21'!O56</f>
        <v>0</v>
      </c>
      <c r="L126" s="434">
        <f>'D21'!P56</f>
        <v>12</v>
      </c>
      <c r="M126" s="434">
        <f>'D21'!Q56</f>
        <v>16</v>
      </c>
      <c r="N126" s="434">
        <f>'D21'!R56</f>
        <v>152</v>
      </c>
      <c r="O126" s="434">
        <f>'D21'!S56</f>
        <v>0</v>
      </c>
      <c r="P126" s="434">
        <f>'D21'!T56</f>
        <v>0</v>
      </c>
      <c r="Q126" s="434">
        <f>'D21'!U56</f>
        <v>5</v>
      </c>
      <c r="R126" s="434">
        <f>'D21'!V56</f>
        <v>8</v>
      </c>
      <c r="S126" s="434">
        <f>'D21'!W56</f>
        <v>0</v>
      </c>
      <c r="T126" s="434">
        <f>'D21'!X56</f>
        <v>0</v>
      </c>
      <c r="U126" s="434">
        <f>'D21'!Y56</f>
        <v>0</v>
      </c>
      <c r="V126" s="434">
        <f>'D21'!Z56</f>
        <v>0</v>
      </c>
      <c r="W126" s="434">
        <f>'D21'!AA56</f>
        <v>0</v>
      </c>
      <c r="X126" s="434">
        <f>'D21'!AB56</f>
        <v>0</v>
      </c>
      <c r="Y126" s="434">
        <f>'D21'!AC56</f>
        <v>0</v>
      </c>
      <c r="Z126" s="434">
        <f>'D21'!AD56</f>
        <v>47</v>
      </c>
      <c r="AA126" s="434">
        <f>'D21'!AE56</f>
        <v>970</v>
      </c>
      <c r="AB126" s="435"/>
      <c r="AC126" s="434">
        <f>'D21'!I59</f>
        <v>260</v>
      </c>
      <c r="AD126" s="434">
        <f>'D21'!J59</f>
        <v>419</v>
      </c>
      <c r="AE126" s="434">
        <f>'D21'!K59</f>
        <v>40</v>
      </c>
      <c r="AF126" s="434">
        <f>'D21'!L59</f>
        <v>9</v>
      </c>
      <c r="AG126" s="434">
        <f>'D21'!M59</f>
        <v>15</v>
      </c>
      <c r="AH126" s="434">
        <f>'D21'!N59</f>
        <v>0</v>
      </c>
      <c r="AI126" s="434">
        <f>'D21'!O59</f>
        <v>0</v>
      </c>
      <c r="AJ126" s="434">
        <f>'D21'!P59</f>
        <v>12</v>
      </c>
      <c r="AK126" s="434">
        <f>'D21'!Q59</f>
        <v>16</v>
      </c>
      <c r="AL126" s="434">
        <f>'D21'!R59</f>
        <v>152</v>
      </c>
      <c r="AM126" s="434">
        <f>'D21'!S59</f>
        <v>0</v>
      </c>
      <c r="AN126" s="434">
        <f>'D21'!T59</f>
        <v>0</v>
      </c>
      <c r="AO126" s="434">
        <f>'D21'!U59</f>
        <v>0</v>
      </c>
      <c r="AP126" s="434">
        <f>'D21'!V59</f>
        <v>0</v>
      </c>
      <c r="AQ126" s="434">
        <f>'D21'!W59</f>
        <v>0</v>
      </c>
      <c r="AR126" s="434">
        <f>'D21'!X59</f>
        <v>0</v>
      </c>
      <c r="AS126" s="434">
        <f>'D21'!Y59</f>
        <v>0</v>
      </c>
      <c r="AT126" s="434">
        <f>'D21'!Z59</f>
        <v>0</v>
      </c>
      <c r="AU126" s="434">
        <f>'D21'!AA59</f>
        <v>47</v>
      </c>
      <c r="AV126" s="434">
        <f>'D21'!AB59</f>
        <v>970</v>
      </c>
      <c r="AW126" s="435"/>
      <c r="AX126" s="434"/>
      <c r="AY126" s="434">
        <f t="shared" si="83"/>
        <v>300</v>
      </c>
      <c r="AZ126" s="434"/>
      <c r="BA126" s="434">
        <f t="shared" si="84"/>
        <v>428</v>
      </c>
      <c r="BB126" s="434"/>
      <c r="BC126" s="434"/>
      <c r="BD126" s="434"/>
      <c r="BE126" s="434">
        <f>'D21'!M62</f>
        <v>15</v>
      </c>
      <c r="BF126" s="434" t="str">
        <f>'D21'!N62</f>
        <v>-</v>
      </c>
      <c r="BG126" s="434" t="str">
        <f>'D21'!O62</f>
        <v>-</v>
      </c>
      <c r="BH126" s="434">
        <f>'D21'!P62</f>
        <v>12</v>
      </c>
      <c r="BI126" s="434">
        <f>'D21'!Q62</f>
        <v>16</v>
      </c>
      <c r="BJ126" s="434">
        <f>'D21'!R62</f>
        <v>152</v>
      </c>
      <c r="BK126" s="434" t="str">
        <f>'D21'!S62</f>
        <v>-</v>
      </c>
      <c r="BL126" s="434" t="str">
        <f>'D21'!T62</f>
        <v>-</v>
      </c>
      <c r="BM126" s="434" t="str">
        <f>'D21'!U62</f>
        <v>-</v>
      </c>
      <c r="BN126" s="434" t="str">
        <f>'D21'!V62</f>
        <v>-</v>
      </c>
      <c r="BO126" s="434" t="str">
        <f>'D21'!W62</f>
        <v>-</v>
      </c>
      <c r="BP126" s="434" t="str">
        <f>'D21'!X62</f>
        <v>-</v>
      </c>
      <c r="BQ126" s="434" t="str">
        <f>'D21'!Y62</f>
        <v>-</v>
      </c>
      <c r="BR126" s="434"/>
      <c r="BS126" s="434">
        <f>'D21'!Z62</f>
        <v>0</v>
      </c>
      <c r="BT126" s="434">
        <f>'D21'!AA62</f>
        <v>47</v>
      </c>
      <c r="BU126" s="434">
        <f t="shared" si="37"/>
        <v>970</v>
      </c>
    </row>
    <row r="127" spans="1:73">
      <c r="A127" s="294">
        <v>125</v>
      </c>
      <c r="B127" s="294">
        <v>21</v>
      </c>
      <c r="C127" s="294">
        <v>536</v>
      </c>
      <c r="D127" s="294" t="s">
        <v>402</v>
      </c>
      <c r="E127" s="434">
        <f>'D21'!I84</f>
        <v>596</v>
      </c>
      <c r="F127" s="434">
        <f>'D21'!J84</f>
        <v>1049</v>
      </c>
      <c r="G127" s="434">
        <f>'D21'!K84</f>
        <v>230</v>
      </c>
      <c r="H127" s="434">
        <f>'D21'!L84</f>
        <v>72</v>
      </c>
      <c r="I127" s="434">
        <f>'D21'!M84</f>
        <v>980</v>
      </c>
      <c r="J127" s="434">
        <f>'D21'!N84</f>
        <v>0</v>
      </c>
      <c r="K127" s="434">
        <f>'D21'!O84</f>
        <v>0</v>
      </c>
      <c r="L127" s="434">
        <f>'D21'!P84</f>
        <v>1651</v>
      </c>
      <c r="M127" s="434">
        <f>'D21'!Q84</f>
        <v>50</v>
      </c>
      <c r="N127" s="434">
        <f>'D21'!R84</f>
        <v>416</v>
      </c>
      <c r="O127" s="434">
        <f>'D21'!S84</f>
        <v>0</v>
      </c>
      <c r="P127" s="434">
        <f>'D21'!T84</f>
        <v>0</v>
      </c>
      <c r="Q127" s="434">
        <f>'D21'!U84</f>
        <v>30</v>
      </c>
      <c r="R127" s="434">
        <f>'D21'!V84</f>
        <v>15</v>
      </c>
      <c r="S127" s="434">
        <f>'D21'!W84</f>
        <v>0</v>
      </c>
      <c r="T127" s="434">
        <f>'D21'!X84</f>
        <v>0</v>
      </c>
      <c r="U127" s="434">
        <f>'D21'!Y84</f>
        <v>0</v>
      </c>
      <c r="V127" s="434">
        <f>'D21'!Z84</f>
        <v>0</v>
      </c>
      <c r="W127" s="434">
        <f>'D21'!AA84</f>
        <v>0</v>
      </c>
      <c r="X127" s="434">
        <f>'D21'!AB84</f>
        <v>0</v>
      </c>
      <c r="Y127" s="434">
        <f>'D21'!AC84</f>
        <v>1</v>
      </c>
      <c r="Z127" s="434">
        <f>'D21'!AD84</f>
        <v>349</v>
      </c>
      <c r="AA127" s="434">
        <f>'D21'!AE84</f>
        <v>5439</v>
      </c>
      <c r="AB127" s="435"/>
      <c r="AC127" s="434">
        <f>'D21'!I87</f>
        <v>611</v>
      </c>
      <c r="AD127" s="434">
        <f>'D21'!J87</f>
        <v>1057</v>
      </c>
      <c r="AE127" s="434">
        <f>'D21'!K87</f>
        <v>245</v>
      </c>
      <c r="AF127" s="434">
        <f>'D21'!L87</f>
        <v>79</v>
      </c>
      <c r="AG127" s="434">
        <f>'D21'!M87</f>
        <v>980</v>
      </c>
      <c r="AH127" s="434">
        <f>'D21'!N87</f>
        <v>0</v>
      </c>
      <c r="AI127" s="434">
        <f>'D21'!O87</f>
        <v>0</v>
      </c>
      <c r="AJ127" s="434">
        <f>'D21'!P87</f>
        <v>1651</v>
      </c>
      <c r="AK127" s="434">
        <f>'D21'!Q87</f>
        <v>50</v>
      </c>
      <c r="AL127" s="434">
        <f>'D21'!R87</f>
        <v>416</v>
      </c>
      <c r="AM127" s="434">
        <f>'D21'!S87</f>
        <v>0</v>
      </c>
      <c r="AN127" s="434">
        <f>'D21'!T87</f>
        <v>0</v>
      </c>
      <c r="AO127" s="434">
        <f>'D21'!U87</f>
        <v>0</v>
      </c>
      <c r="AP127" s="434">
        <f>'D21'!V87</f>
        <v>0</v>
      </c>
      <c r="AQ127" s="434">
        <f>'D21'!W87</f>
        <v>0</v>
      </c>
      <c r="AR127" s="434">
        <f>'D21'!X87</f>
        <v>0</v>
      </c>
      <c r="AS127" s="434">
        <f>'D21'!Y87</f>
        <v>0</v>
      </c>
      <c r="AT127" s="434">
        <f>'D21'!Z87</f>
        <v>1</v>
      </c>
      <c r="AU127" s="434">
        <f>'D21'!AA87</f>
        <v>349</v>
      </c>
      <c r="AV127" s="434">
        <f>'D21'!AB87</f>
        <v>5439</v>
      </c>
      <c r="AW127" s="435"/>
      <c r="AX127" s="434"/>
      <c r="AY127" s="434">
        <f t="shared" si="83"/>
        <v>856</v>
      </c>
      <c r="AZ127" s="434"/>
      <c r="BA127" s="434">
        <f t="shared" si="84"/>
        <v>1136</v>
      </c>
      <c r="BB127" s="434"/>
      <c r="BC127" s="434"/>
      <c r="BD127" s="434"/>
      <c r="BE127" s="434">
        <f>'D21'!M90</f>
        <v>980</v>
      </c>
      <c r="BF127" s="434" t="str">
        <f>'D21'!N90</f>
        <v>-</v>
      </c>
      <c r="BG127" s="434" t="str">
        <f>'D21'!O90</f>
        <v>-</v>
      </c>
      <c r="BH127" s="434">
        <f>'D21'!P90</f>
        <v>1651</v>
      </c>
      <c r="BI127" s="434">
        <f>'D21'!Q90</f>
        <v>50</v>
      </c>
      <c r="BJ127" s="434">
        <f>'D21'!R90</f>
        <v>416</v>
      </c>
      <c r="BK127" s="434" t="str">
        <f>'D21'!S90</f>
        <v>-</v>
      </c>
      <c r="BL127" s="434" t="str">
        <f>'D21'!T90</f>
        <v>-</v>
      </c>
      <c r="BM127" s="434" t="str">
        <f>'D21'!U90</f>
        <v>-</v>
      </c>
      <c r="BN127" s="434" t="str">
        <f>'D21'!V90</f>
        <v>-</v>
      </c>
      <c r="BO127" s="434" t="str">
        <f>'D21'!W90</f>
        <v>-</v>
      </c>
      <c r="BP127" s="434" t="str">
        <f>'D21'!X90</f>
        <v>-</v>
      </c>
      <c r="BQ127" s="434" t="str">
        <f>'D21'!Y90</f>
        <v>-</v>
      </c>
      <c r="BR127" s="434"/>
      <c r="BS127" s="434">
        <f>'D21'!Z90</f>
        <v>1</v>
      </c>
      <c r="BT127" s="434">
        <f>'D21'!AA90</f>
        <v>349</v>
      </c>
      <c r="BU127" s="434">
        <f t="shared" si="37"/>
        <v>5439</v>
      </c>
    </row>
    <row r="128" spans="1:73">
      <c r="A128" s="294">
        <v>126</v>
      </c>
      <c r="B128" s="294">
        <v>22</v>
      </c>
      <c r="C128" s="294">
        <v>56</v>
      </c>
      <c r="D128" s="294" t="s">
        <v>416</v>
      </c>
      <c r="E128" s="434">
        <f>'D22'!I4</f>
        <v>0</v>
      </c>
      <c r="F128" s="434">
        <f>'D22'!J4</f>
        <v>192</v>
      </c>
      <c r="G128" s="434">
        <f>'D22'!K4</f>
        <v>6</v>
      </c>
      <c r="H128" s="434">
        <f>'D22'!L4</f>
        <v>2</v>
      </c>
      <c r="I128" s="434">
        <f>'D22'!M4</f>
        <v>107</v>
      </c>
      <c r="J128" s="434">
        <f>'D22'!N4</f>
        <v>183</v>
      </c>
      <c r="K128" s="434">
        <f>'D22'!O4</f>
        <v>192</v>
      </c>
      <c r="L128" s="434">
        <f>'D22'!P4</f>
        <v>5</v>
      </c>
      <c r="M128" s="434">
        <f>'D22'!Q4</f>
        <v>0</v>
      </c>
      <c r="N128" s="434">
        <f>'D22'!R4</f>
        <v>156</v>
      </c>
      <c r="O128" s="434">
        <f>'D22'!S4</f>
        <v>0</v>
      </c>
      <c r="P128" s="434">
        <f>'D22'!T4</f>
        <v>0</v>
      </c>
      <c r="Q128" s="434">
        <f>'D22'!U4</f>
        <v>0</v>
      </c>
      <c r="R128" s="434">
        <f>'D22'!V4</f>
        <v>1</v>
      </c>
      <c r="S128" s="434">
        <f>'D22'!W4</f>
        <v>0</v>
      </c>
      <c r="T128" s="434">
        <f>'D22'!X4</f>
        <v>0</v>
      </c>
      <c r="U128" s="434">
        <f>'D22'!Y4</f>
        <v>0</v>
      </c>
      <c r="V128" s="434">
        <f>'D22'!Z4</f>
        <v>0</v>
      </c>
      <c r="W128" s="434">
        <f>'D22'!AA4</f>
        <v>0</v>
      </c>
      <c r="X128" s="434">
        <f>'D22'!AB4</f>
        <v>0</v>
      </c>
      <c r="Y128" s="434">
        <f>'D22'!AC4</f>
        <v>0</v>
      </c>
      <c r="Z128" s="434">
        <f>'D22'!AD4</f>
        <v>27</v>
      </c>
      <c r="AA128" s="434">
        <f>'D22'!AE4</f>
        <v>871</v>
      </c>
      <c r="AB128" s="435"/>
      <c r="AC128" s="434">
        <f>'D22'!I7</f>
        <v>0</v>
      </c>
      <c r="AD128" s="434">
        <f>'D22'!J7</f>
        <v>193</v>
      </c>
      <c r="AE128" s="434">
        <f>'D22'!K7</f>
        <v>6</v>
      </c>
      <c r="AF128" s="434">
        <f>'D22'!L7</f>
        <v>2</v>
      </c>
      <c r="AG128" s="434">
        <f>'D22'!M7</f>
        <v>107</v>
      </c>
      <c r="AH128" s="434">
        <f>'D22'!N7</f>
        <v>183</v>
      </c>
      <c r="AI128" s="434">
        <f>'D22'!O7</f>
        <v>192</v>
      </c>
      <c r="AJ128" s="434">
        <f>'D22'!P7</f>
        <v>5</v>
      </c>
      <c r="AK128" s="434">
        <f>'D22'!Q7</f>
        <v>0</v>
      </c>
      <c r="AL128" s="434">
        <f>'D22'!R7</f>
        <v>156</v>
      </c>
      <c r="AM128" s="434">
        <f>'D22'!S7</f>
        <v>0</v>
      </c>
      <c r="AN128" s="434">
        <f>'D22'!T7</f>
        <v>0</v>
      </c>
      <c r="AO128" s="434">
        <f>'D22'!U7</f>
        <v>0</v>
      </c>
      <c r="AP128" s="434">
        <f>'D22'!V7</f>
        <v>0</v>
      </c>
      <c r="AQ128" s="434">
        <f>'D22'!W7</f>
        <v>0</v>
      </c>
      <c r="AR128" s="434">
        <f>'D22'!X7</f>
        <v>0</v>
      </c>
      <c r="AS128" s="434">
        <f>'D22'!Y7</f>
        <v>0</v>
      </c>
      <c r="AT128" s="434">
        <f>'D22'!Z7</f>
        <v>0</v>
      </c>
      <c r="AU128" s="434">
        <f>'D22'!AA7</f>
        <v>27</v>
      </c>
      <c r="AV128" s="434">
        <f>'D22'!AB7</f>
        <v>871</v>
      </c>
      <c r="AW128" s="435"/>
      <c r="AX128" s="434"/>
      <c r="AY128" s="434">
        <f t="shared" ref="AY128:AY146" si="85">AC128+AE128</f>
        <v>6</v>
      </c>
      <c r="AZ128" s="434"/>
      <c r="BA128" s="434">
        <f t="shared" ref="BA128:BA146" si="86">AD128+AF128</f>
        <v>195</v>
      </c>
      <c r="BB128" s="434"/>
      <c r="BC128" s="434"/>
      <c r="BD128" s="434"/>
      <c r="BE128" s="434">
        <f>'D22'!M10</f>
        <v>107</v>
      </c>
      <c r="BF128" s="434">
        <f>'D22'!N10</f>
        <v>183</v>
      </c>
      <c r="BG128" s="434">
        <f>'D22'!O10</f>
        <v>192</v>
      </c>
      <c r="BH128" s="434">
        <f>'D22'!P10</f>
        <v>5</v>
      </c>
      <c r="BI128" s="434" t="str">
        <f>'D22'!Q10</f>
        <v>-</v>
      </c>
      <c r="BJ128" s="434">
        <f>'D22'!R10</f>
        <v>156</v>
      </c>
      <c r="BK128" s="434" t="str">
        <f>'D22'!S10</f>
        <v>-</v>
      </c>
      <c r="BL128" s="434" t="str">
        <f>'D22'!T10</f>
        <v>-</v>
      </c>
      <c r="BM128" s="434" t="str">
        <f>'D22'!U10</f>
        <v>-</v>
      </c>
      <c r="BN128" s="434" t="str">
        <f>'D22'!V10</f>
        <v>-</v>
      </c>
      <c r="BO128" s="434" t="str">
        <f>'D22'!W10</f>
        <v>-</v>
      </c>
      <c r="BP128" s="434" t="str">
        <f>'D22'!X10</f>
        <v>-</v>
      </c>
      <c r="BQ128" s="434" t="str">
        <f>'D22'!Y10</f>
        <v>-</v>
      </c>
      <c r="BR128" s="434"/>
      <c r="BS128" s="434">
        <f>'D22'!Z10</f>
        <v>0</v>
      </c>
      <c r="BT128" s="434">
        <f>'D22'!AA10</f>
        <v>27</v>
      </c>
      <c r="BU128" s="434">
        <f t="shared" si="37"/>
        <v>871</v>
      </c>
    </row>
    <row r="129" spans="1:73">
      <c r="A129" s="294">
        <v>127</v>
      </c>
      <c r="B129" s="294">
        <v>22</v>
      </c>
      <c r="C129" s="294">
        <v>69</v>
      </c>
      <c r="D129" s="294" t="s">
        <v>418</v>
      </c>
      <c r="E129" s="434">
        <f>'D22'!I22</f>
        <v>13</v>
      </c>
      <c r="F129" s="434">
        <f>'D22'!J22</f>
        <v>1376</v>
      </c>
      <c r="G129" s="434">
        <f>'D22'!K22</f>
        <v>1773</v>
      </c>
      <c r="H129" s="434">
        <f>'D22'!L22</f>
        <v>9</v>
      </c>
      <c r="I129" s="434">
        <f>'D22'!M22</f>
        <v>12</v>
      </c>
      <c r="J129" s="434">
        <f>'D22'!N22</f>
        <v>0</v>
      </c>
      <c r="K129" s="434">
        <f>'D22'!O22</f>
        <v>0</v>
      </c>
      <c r="L129" s="434">
        <f>'D22'!P22</f>
        <v>0</v>
      </c>
      <c r="M129" s="434">
        <f>'D22'!Q22</f>
        <v>0</v>
      </c>
      <c r="N129" s="434">
        <f>'D22'!R22</f>
        <v>202</v>
      </c>
      <c r="O129" s="434">
        <f>'D22'!S22</f>
        <v>0</v>
      </c>
      <c r="P129" s="434">
        <f>'D22'!T22</f>
        <v>0</v>
      </c>
      <c r="Q129" s="434">
        <f>'D22'!U22</f>
        <v>13</v>
      </c>
      <c r="R129" s="434">
        <f>'D22'!V22</f>
        <v>24</v>
      </c>
      <c r="S129" s="434">
        <f>'D22'!W22</f>
        <v>0</v>
      </c>
      <c r="T129" s="434">
        <f>'D22'!X22</f>
        <v>0</v>
      </c>
      <c r="U129" s="434">
        <f>'D22'!Y22</f>
        <v>0</v>
      </c>
      <c r="V129" s="434">
        <f>'D22'!Z22</f>
        <v>0</v>
      </c>
      <c r="W129" s="434">
        <f>'D22'!AA22</f>
        <v>0</v>
      </c>
      <c r="X129" s="434">
        <f>'D22'!AB22</f>
        <v>0</v>
      </c>
      <c r="Y129" s="434">
        <f>'D22'!AC22</f>
        <v>0</v>
      </c>
      <c r="Z129" s="434">
        <f>'D22'!AD22</f>
        <v>45</v>
      </c>
      <c r="AA129" s="434">
        <f>'D22'!AE22</f>
        <v>3467</v>
      </c>
      <c r="AB129" s="435"/>
      <c r="AC129" s="434">
        <f>'D22'!I25</f>
        <v>19</v>
      </c>
      <c r="AD129" s="434">
        <f>'D22'!J25</f>
        <v>1388</v>
      </c>
      <c r="AE129" s="434">
        <f>'D22'!K25</f>
        <v>1780</v>
      </c>
      <c r="AF129" s="434">
        <f>'D22'!L25</f>
        <v>21</v>
      </c>
      <c r="AG129" s="434">
        <f>'D22'!M25</f>
        <v>12</v>
      </c>
      <c r="AH129" s="434">
        <f>'D22'!N25</f>
        <v>0</v>
      </c>
      <c r="AI129" s="434">
        <f>'D22'!O25</f>
        <v>0</v>
      </c>
      <c r="AJ129" s="434">
        <f>'D22'!P25</f>
        <v>0</v>
      </c>
      <c r="AK129" s="434">
        <f>'D22'!Q25</f>
        <v>0</v>
      </c>
      <c r="AL129" s="434">
        <f>'D22'!R25</f>
        <v>202</v>
      </c>
      <c r="AM129" s="434">
        <f>'D22'!S25</f>
        <v>0</v>
      </c>
      <c r="AN129" s="434">
        <f>'D22'!T25</f>
        <v>0</v>
      </c>
      <c r="AO129" s="434">
        <f>'D22'!U25</f>
        <v>0</v>
      </c>
      <c r="AP129" s="434">
        <f>'D22'!V25</f>
        <v>0</v>
      </c>
      <c r="AQ129" s="434">
        <f>'D22'!W25</f>
        <v>0</v>
      </c>
      <c r="AR129" s="434">
        <f>'D22'!X25</f>
        <v>0</v>
      </c>
      <c r="AS129" s="434">
        <f>'D22'!Y25</f>
        <v>0</v>
      </c>
      <c r="AT129" s="434">
        <f>'D22'!Z25</f>
        <v>0</v>
      </c>
      <c r="AU129" s="434">
        <f>'D22'!AA25</f>
        <v>45</v>
      </c>
      <c r="AV129" s="434">
        <f>'D22'!AB25</f>
        <v>3467</v>
      </c>
      <c r="AW129" s="435"/>
      <c r="AX129" s="434"/>
      <c r="AY129" s="434">
        <f t="shared" si="85"/>
        <v>1799</v>
      </c>
      <c r="AZ129" s="434"/>
      <c r="BA129" s="434">
        <f t="shared" si="86"/>
        <v>1409</v>
      </c>
      <c r="BB129" s="434"/>
      <c r="BC129" s="434"/>
      <c r="BD129" s="434"/>
      <c r="BE129" s="434">
        <f>'D22'!M28</f>
        <v>12</v>
      </c>
      <c r="BF129" s="434" t="str">
        <f>'D22'!N28</f>
        <v>-</v>
      </c>
      <c r="BG129" s="434" t="str">
        <f>'D22'!O28</f>
        <v>-</v>
      </c>
      <c r="BH129" s="434" t="str">
        <f>'D22'!P28</f>
        <v>-</v>
      </c>
      <c r="BI129" s="434" t="str">
        <f>'D22'!Q28</f>
        <v>-</v>
      </c>
      <c r="BJ129" s="434">
        <f>'D22'!R28</f>
        <v>202</v>
      </c>
      <c r="BK129" s="434" t="str">
        <f>'D22'!S28</f>
        <v>-</v>
      </c>
      <c r="BL129" s="434" t="str">
        <f>'D22'!T28</f>
        <v>-</v>
      </c>
      <c r="BM129" s="434" t="str">
        <f>'D22'!U28</f>
        <v>-</v>
      </c>
      <c r="BN129" s="434" t="str">
        <f>'D22'!V28</f>
        <v>-</v>
      </c>
      <c r="BO129" s="434" t="str">
        <f>'D22'!W28</f>
        <v>-</v>
      </c>
      <c r="BP129" s="434" t="str">
        <f>'D22'!X28</f>
        <v>-</v>
      </c>
      <c r="BQ129" s="434" t="str">
        <f>'D22'!Y28</f>
        <v>-</v>
      </c>
      <c r="BR129" s="434"/>
      <c r="BS129" s="434">
        <f>'D22'!Z28</f>
        <v>0</v>
      </c>
      <c r="BT129" s="434">
        <f>'D22'!AA28</f>
        <v>45</v>
      </c>
      <c r="BU129" s="434">
        <f t="shared" si="37"/>
        <v>3467</v>
      </c>
    </row>
    <row r="130" spans="1:73">
      <c r="A130" s="294">
        <v>128</v>
      </c>
      <c r="B130" s="294">
        <v>22</v>
      </c>
      <c r="C130" s="294">
        <v>87</v>
      </c>
      <c r="D130" s="294" t="s">
        <v>419</v>
      </c>
      <c r="E130" s="434">
        <f>'D22'!I37</f>
        <v>27</v>
      </c>
      <c r="F130" s="434">
        <f>'D22'!J37</f>
        <v>790</v>
      </c>
      <c r="G130" s="434">
        <f>'D22'!K37</f>
        <v>242</v>
      </c>
      <c r="H130" s="434">
        <f>'D22'!L37</f>
        <v>20</v>
      </c>
      <c r="I130" s="434">
        <f>'D22'!M37</f>
        <v>218</v>
      </c>
      <c r="J130" s="434">
        <f>'D22'!N37</f>
        <v>68</v>
      </c>
      <c r="K130" s="434">
        <f>'D22'!O37</f>
        <v>1038</v>
      </c>
      <c r="L130" s="434">
        <f>'D22'!P37</f>
        <v>18</v>
      </c>
      <c r="M130" s="434">
        <f>'D22'!Q37</f>
        <v>0</v>
      </c>
      <c r="N130" s="434">
        <f>'D22'!R37</f>
        <v>517</v>
      </c>
      <c r="O130" s="434">
        <f>'D22'!S37</f>
        <v>0</v>
      </c>
      <c r="P130" s="434">
        <f>'D22'!T37</f>
        <v>0</v>
      </c>
      <c r="Q130" s="434">
        <f>'D22'!U37</f>
        <v>11</v>
      </c>
      <c r="R130" s="434">
        <f>'D22'!V37</f>
        <v>10</v>
      </c>
      <c r="S130" s="434">
        <f>'D22'!W37</f>
        <v>0</v>
      </c>
      <c r="T130" s="434">
        <f>'D22'!X37</f>
        <v>0</v>
      </c>
      <c r="U130" s="434">
        <f>'D22'!Y37</f>
        <v>0</v>
      </c>
      <c r="V130" s="434">
        <f>'D22'!Z37</f>
        <v>0</v>
      </c>
      <c r="W130" s="434">
        <f>'D22'!AA37</f>
        <v>0</v>
      </c>
      <c r="X130" s="434">
        <f>'D22'!AB37</f>
        <v>0</v>
      </c>
      <c r="Y130" s="434">
        <f>'D22'!AC37</f>
        <v>1</v>
      </c>
      <c r="Z130" s="434">
        <f>'D22'!AD37</f>
        <v>67</v>
      </c>
      <c r="AA130" s="434">
        <f>'D22'!AE37</f>
        <v>3027</v>
      </c>
      <c r="AB130" s="435"/>
      <c r="AC130" s="434">
        <f>'D22'!I40</f>
        <v>32</v>
      </c>
      <c r="AD130" s="434">
        <f>'D22'!J40</f>
        <v>795</v>
      </c>
      <c r="AE130" s="434">
        <f>'D22'!K40</f>
        <v>248</v>
      </c>
      <c r="AF130" s="434">
        <f>'D22'!L40</f>
        <v>25</v>
      </c>
      <c r="AG130" s="434">
        <f>'D22'!M40</f>
        <v>218</v>
      </c>
      <c r="AH130" s="434">
        <f>'D22'!N40</f>
        <v>68</v>
      </c>
      <c r="AI130" s="434">
        <f>'D22'!O40</f>
        <v>1038</v>
      </c>
      <c r="AJ130" s="434">
        <f>'D22'!P40</f>
        <v>18</v>
      </c>
      <c r="AK130" s="434">
        <f>'D22'!Q40</f>
        <v>0</v>
      </c>
      <c r="AL130" s="434">
        <f>'D22'!R40</f>
        <v>517</v>
      </c>
      <c r="AM130" s="434">
        <f>'D22'!S40</f>
        <v>0</v>
      </c>
      <c r="AN130" s="434">
        <f>'D22'!T40</f>
        <v>0</v>
      </c>
      <c r="AO130" s="434">
        <f>'D22'!U40</f>
        <v>0</v>
      </c>
      <c r="AP130" s="434">
        <f>'D22'!V40</f>
        <v>0</v>
      </c>
      <c r="AQ130" s="434">
        <f>'D22'!W40</f>
        <v>0</v>
      </c>
      <c r="AR130" s="434">
        <f>'D22'!X40</f>
        <v>0</v>
      </c>
      <c r="AS130" s="434">
        <f>'D22'!Y40</f>
        <v>0</v>
      </c>
      <c r="AT130" s="434">
        <f>'D22'!Z40</f>
        <v>1</v>
      </c>
      <c r="AU130" s="434">
        <f>'D22'!AA40</f>
        <v>67</v>
      </c>
      <c r="AV130" s="434">
        <f>'D22'!AB40</f>
        <v>3027</v>
      </c>
      <c r="AW130" s="435"/>
      <c r="AX130" s="434"/>
      <c r="AY130" s="434">
        <f t="shared" si="85"/>
        <v>280</v>
      </c>
      <c r="AZ130" s="434"/>
      <c r="BA130" s="434">
        <f t="shared" si="86"/>
        <v>820</v>
      </c>
      <c r="BB130" s="434"/>
      <c r="BC130" s="434"/>
      <c r="BD130" s="434"/>
      <c r="BE130" s="434">
        <f>'D22'!M43</f>
        <v>218</v>
      </c>
      <c r="BF130" s="434">
        <f>'D22'!N43</f>
        <v>68</v>
      </c>
      <c r="BG130" s="434">
        <f>'D22'!O43</f>
        <v>1038</v>
      </c>
      <c r="BH130" s="434">
        <f>'D22'!P43</f>
        <v>18</v>
      </c>
      <c r="BI130" s="434" t="str">
        <f>'D22'!Q43</f>
        <v>-</v>
      </c>
      <c r="BJ130" s="434">
        <f>'D22'!R43</f>
        <v>517</v>
      </c>
      <c r="BK130" s="434" t="str">
        <f>'D22'!S43</f>
        <v>-</v>
      </c>
      <c r="BL130" s="434" t="str">
        <f>'D22'!T43</f>
        <v>-</v>
      </c>
      <c r="BM130" s="434" t="str">
        <f>'D22'!U43</f>
        <v>-</v>
      </c>
      <c r="BN130" s="434" t="str">
        <f>'D22'!V43</f>
        <v>-</v>
      </c>
      <c r="BO130" s="434" t="str">
        <f>'D22'!W43</f>
        <v>-</v>
      </c>
      <c r="BP130" s="434" t="str">
        <f>'D22'!X43</f>
        <v>-</v>
      </c>
      <c r="BQ130" s="434" t="str">
        <f>'D22'!Y43</f>
        <v>-</v>
      </c>
      <c r="BR130" s="434"/>
      <c r="BS130" s="434">
        <f>'D22'!Z43</f>
        <v>1</v>
      </c>
      <c r="BT130" s="434">
        <f>'D22'!AA43</f>
        <v>67</v>
      </c>
      <c r="BU130" s="434">
        <f t="shared" si="37"/>
        <v>3027</v>
      </c>
    </row>
    <row r="131" spans="1:73">
      <c r="A131" s="294">
        <v>129</v>
      </c>
      <c r="B131" s="294">
        <v>22</v>
      </c>
      <c r="C131" s="294">
        <v>166</v>
      </c>
      <c r="D131" s="294" t="s">
        <v>420</v>
      </c>
      <c r="E131" s="434">
        <f>'D22'!I47</f>
        <v>0</v>
      </c>
      <c r="F131" s="434">
        <f>'D22'!J47</f>
        <v>230</v>
      </c>
      <c r="G131" s="434">
        <f>'D22'!K47</f>
        <v>3</v>
      </c>
      <c r="H131" s="434">
        <f>'D22'!L47</f>
        <v>1</v>
      </c>
      <c r="I131" s="434">
        <f>'D22'!M47</f>
        <v>143</v>
      </c>
      <c r="J131" s="434">
        <f>'D22'!N47</f>
        <v>0</v>
      </c>
      <c r="K131" s="434">
        <f>'D22'!O47</f>
        <v>0</v>
      </c>
      <c r="L131" s="434">
        <f>'D22'!P47</f>
        <v>0</v>
      </c>
      <c r="M131" s="434">
        <f>'D22'!Q47</f>
        <v>11</v>
      </c>
      <c r="N131" s="434">
        <f>'D22'!R47</f>
        <v>169</v>
      </c>
      <c r="O131" s="434">
        <f>'D22'!S47</f>
        <v>0</v>
      </c>
      <c r="P131" s="434">
        <f>'D22'!T47</f>
        <v>0</v>
      </c>
      <c r="Q131" s="434">
        <f>'D22'!U47</f>
        <v>0</v>
      </c>
      <c r="R131" s="434">
        <f>'D22'!V47</f>
        <v>5</v>
      </c>
      <c r="S131" s="434">
        <f>'D22'!W47</f>
        <v>0</v>
      </c>
      <c r="T131" s="434">
        <f>'D22'!X47</f>
        <v>0</v>
      </c>
      <c r="U131" s="434">
        <f>'D22'!Y47</f>
        <v>0</v>
      </c>
      <c r="V131" s="434">
        <f>'D22'!Z47</f>
        <v>0</v>
      </c>
      <c r="W131" s="434">
        <f>'D22'!AA47</f>
        <v>0</v>
      </c>
      <c r="X131" s="434">
        <f>'D22'!AB47</f>
        <v>0</v>
      </c>
      <c r="Y131" s="434">
        <f>'D22'!AC47</f>
        <v>0</v>
      </c>
      <c r="Z131" s="434">
        <f>'D22'!AD47</f>
        <v>13</v>
      </c>
      <c r="AA131" s="434">
        <f>'D22'!AE47</f>
        <v>575</v>
      </c>
      <c r="AB131" s="434"/>
      <c r="AC131" s="434">
        <f>'D22'!I50</f>
        <v>0</v>
      </c>
      <c r="AD131" s="434">
        <f>'D22'!J50</f>
        <v>233</v>
      </c>
      <c r="AE131" s="434">
        <f>'D22'!K50</f>
        <v>3</v>
      </c>
      <c r="AF131" s="434">
        <f>'D22'!L50</f>
        <v>3</v>
      </c>
      <c r="AG131" s="434">
        <f>'D22'!M50</f>
        <v>143</v>
      </c>
      <c r="AH131" s="434">
        <f>'D22'!N50</f>
        <v>0</v>
      </c>
      <c r="AI131" s="434">
        <f>'D22'!O50</f>
        <v>0</v>
      </c>
      <c r="AJ131" s="434">
        <f>'D22'!P50</f>
        <v>0</v>
      </c>
      <c r="AK131" s="434">
        <f>'D22'!Q50</f>
        <v>11</v>
      </c>
      <c r="AL131" s="434">
        <f>'D22'!R50</f>
        <v>169</v>
      </c>
      <c r="AM131" s="434">
        <f>'D22'!S50</f>
        <v>0</v>
      </c>
      <c r="AN131" s="434">
        <f>'D22'!T50</f>
        <v>0</v>
      </c>
      <c r="AO131" s="434">
        <f>'D22'!U50</f>
        <v>0</v>
      </c>
      <c r="AP131" s="434">
        <f>'D22'!V50</f>
        <v>0</v>
      </c>
      <c r="AQ131" s="434">
        <f>'D22'!W50</f>
        <v>0</v>
      </c>
      <c r="AR131" s="434">
        <f>'D22'!X50</f>
        <v>0</v>
      </c>
      <c r="AS131" s="434">
        <f>'D22'!Y50</f>
        <v>0</v>
      </c>
      <c r="AT131" s="434">
        <f>'D22'!Z50</f>
        <v>0</v>
      </c>
      <c r="AU131" s="434">
        <f>'D22'!AA50</f>
        <v>13</v>
      </c>
      <c r="AV131" s="434">
        <f>'D22'!AB50</f>
        <v>575</v>
      </c>
      <c r="AW131" s="435"/>
      <c r="AX131" s="434"/>
      <c r="AY131" s="434">
        <f t="shared" si="85"/>
        <v>3</v>
      </c>
      <c r="AZ131" s="434"/>
      <c r="BA131" s="434">
        <f t="shared" si="86"/>
        <v>236</v>
      </c>
      <c r="BB131" s="434"/>
      <c r="BC131" s="434"/>
      <c r="BD131" s="434"/>
      <c r="BE131" s="434">
        <f>'D22'!M53</f>
        <v>143</v>
      </c>
      <c r="BF131" s="434" t="str">
        <f>'D22'!N53</f>
        <v>-</v>
      </c>
      <c r="BG131" s="434" t="str">
        <f>'D22'!O53</f>
        <v>-</v>
      </c>
      <c r="BH131" s="434">
        <f>'D22'!P53</f>
        <v>0</v>
      </c>
      <c r="BI131" s="434">
        <f>'D22'!Q53</f>
        <v>11</v>
      </c>
      <c r="BJ131" s="434">
        <f>'D22'!R53</f>
        <v>169</v>
      </c>
      <c r="BK131" s="434" t="str">
        <f>'D22'!S53</f>
        <v>-</v>
      </c>
      <c r="BL131" s="434" t="str">
        <f>'D22'!T53</f>
        <v>-</v>
      </c>
      <c r="BM131" s="434" t="str">
        <f>'D22'!U53</f>
        <v>-</v>
      </c>
      <c r="BN131" s="434" t="str">
        <f>'D22'!V53</f>
        <v>-</v>
      </c>
      <c r="BO131" s="434" t="str">
        <f>'D22'!W53</f>
        <v>-</v>
      </c>
      <c r="BP131" s="434" t="str">
        <f>'D22'!X53</f>
        <v>-</v>
      </c>
      <c r="BQ131" s="434" t="str">
        <f>'D22'!Y53</f>
        <v>-</v>
      </c>
      <c r="BR131" s="434"/>
      <c r="BS131" s="434">
        <f>'D22'!Z53</f>
        <v>0</v>
      </c>
      <c r="BT131" s="434">
        <f>'D22'!AA53</f>
        <v>13</v>
      </c>
      <c r="BU131" s="434">
        <f t="shared" si="37"/>
        <v>575</v>
      </c>
    </row>
    <row r="132" spans="1:73">
      <c r="A132" s="294">
        <v>130</v>
      </c>
      <c r="B132" s="294">
        <v>22</v>
      </c>
      <c r="C132" s="294">
        <v>178</v>
      </c>
      <c r="D132" s="294" t="s">
        <v>421</v>
      </c>
      <c r="E132" s="434">
        <f>'D22'!I62</f>
        <v>278</v>
      </c>
      <c r="F132" s="434">
        <f>'D22'!J62</f>
        <v>456</v>
      </c>
      <c r="G132" s="434">
        <f>'D22'!K62</f>
        <v>115</v>
      </c>
      <c r="H132" s="434">
        <f>'D22'!L62</f>
        <v>7</v>
      </c>
      <c r="I132" s="434">
        <f>'D22'!M62</f>
        <v>63</v>
      </c>
      <c r="J132" s="434">
        <f>'D22'!N62</f>
        <v>412</v>
      </c>
      <c r="K132" s="434">
        <f>'D22'!O62</f>
        <v>4</v>
      </c>
      <c r="L132" s="434">
        <f>'D22'!P62</f>
        <v>3</v>
      </c>
      <c r="M132" s="434">
        <f>'D22'!Q62</f>
        <v>0</v>
      </c>
      <c r="N132" s="434">
        <f>'D22'!R62</f>
        <v>53</v>
      </c>
      <c r="O132" s="434">
        <f>'D22'!S62</f>
        <v>0</v>
      </c>
      <c r="P132" s="434">
        <f>'D22'!T62</f>
        <v>0</v>
      </c>
      <c r="Q132" s="434">
        <f>'D22'!U62</f>
        <v>58</v>
      </c>
      <c r="R132" s="434">
        <f>'D22'!V62</f>
        <v>6</v>
      </c>
      <c r="S132" s="434">
        <f>'D22'!W62</f>
        <v>0</v>
      </c>
      <c r="T132" s="434">
        <f>'D22'!X62</f>
        <v>0</v>
      </c>
      <c r="U132" s="434">
        <f>'D22'!Y62</f>
        <v>0</v>
      </c>
      <c r="V132" s="434">
        <f>'D22'!Z62</f>
        <v>0</v>
      </c>
      <c r="W132" s="434">
        <f>'D22'!AA62</f>
        <v>0</v>
      </c>
      <c r="X132" s="434">
        <f>'D22'!AB62</f>
        <v>0</v>
      </c>
      <c r="Y132" s="434">
        <f>'D22'!AC62</f>
        <v>0</v>
      </c>
      <c r="Z132" s="434">
        <f>'D22'!AD62</f>
        <v>59</v>
      </c>
      <c r="AA132" s="434">
        <f>'D22'!AE62</f>
        <v>1514</v>
      </c>
      <c r="AB132" s="435"/>
      <c r="AC132" s="434">
        <f>'D22'!I65</f>
        <v>307</v>
      </c>
      <c r="AD132" s="434">
        <f>'D22'!J65</f>
        <v>459</v>
      </c>
      <c r="AE132" s="434">
        <f>'D22'!K65</f>
        <v>144</v>
      </c>
      <c r="AF132" s="434">
        <f>'D22'!L65</f>
        <v>10</v>
      </c>
      <c r="AG132" s="434">
        <f>'D22'!M65</f>
        <v>63</v>
      </c>
      <c r="AH132" s="434">
        <f>'D22'!N65</f>
        <v>412</v>
      </c>
      <c r="AI132" s="434">
        <f>'D22'!O65</f>
        <v>4</v>
      </c>
      <c r="AJ132" s="434">
        <f>'D22'!P65</f>
        <v>3</v>
      </c>
      <c r="AK132" s="434">
        <f>'D22'!Q65</f>
        <v>0</v>
      </c>
      <c r="AL132" s="434">
        <f>'D22'!R65</f>
        <v>53</v>
      </c>
      <c r="AM132" s="434">
        <f>'D22'!S65</f>
        <v>0</v>
      </c>
      <c r="AN132" s="434">
        <f>'D22'!T65</f>
        <v>0</v>
      </c>
      <c r="AO132" s="434">
        <f>'D22'!U65</f>
        <v>0</v>
      </c>
      <c r="AP132" s="434">
        <f>'D22'!V65</f>
        <v>0</v>
      </c>
      <c r="AQ132" s="434">
        <f>'D22'!W65</f>
        <v>0</v>
      </c>
      <c r="AR132" s="434">
        <f>'D22'!X65</f>
        <v>0</v>
      </c>
      <c r="AS132" s="434">
        <f>'D22'!Y65</f>
        <v>0</v>
      </c>
      <c r="AT132" s="434">
        <f>'D22'!Z65</f>
        <v>0</v>
      </c>
      <c r="AU132" s="434">
        <f>'D22'!AA65</f>
        <v>59</v>
      </c>
      <c r="AV132" s="434">
        <f>'D22'!AB65</f>
        <v>1514</v>
      </c>
      <c r="AW132" s="435"/>
      <c r="AX132" s="434"/>
      <c r="AY132" s="434">
        <f t="shared" si="85"/>
        <v>451</v>
      </c>
      <c r="AZ132" s="434"/>
      <c r="BA132" s="434">
        <f t="shared" si="86"/>
        <v>469</v>
      </c>
      <c r="BB132" s="434"/>
      <c r="BC132" s="434"/>
      <c r="BD132" s="434"/>
      <c r="BE132" s="434">
        <f>'D22'!M68</f>
        <v>63</v>
      </c>
      <c r="BF132" s="434">
        <f>'D22'!N68</f>
        <v>412</v>
      </c>
      <c r="BG132" s="434">
        <f>'D22'!O68</f>
        <v>4</v>
      </c>
      <c r="BH132" s="434">
        <f>'D22'!P68</f>
        <v>3</v>
      </c>
      <c r="BI132" s="434" t="str">
        <f>'D22'!Q68</f>
        <v>-</v>
      </c>
      <c r="BJ132" s="434">
        <f>'D22'!R68</f>
        <v>53</v>
      </c>
      <c r="BK132" s="434" t="str">
        <f>'D22'!S68</f>
        <v>-</v>
      </c>
      <c r="BL132" s="434" t="str">
        <f>'D22'!T68</f>
        <v>-</v>
      </c>
      <c r="BM132" s="434" t="str">
        <f>'D22'!U68</f>
        <v>-</v>
      </c>
      <c r="BN132" s="434" t="str">
        <f>'D22'!V68</f>
        <v>-</v>
      </c>
      <c r="BO132" s="434" t="str">
        <f>'D22'!W68</f>
        <v>-</v>
      </c>
      <c r="BP132" s="434" t="str">
        <f>'D22'!X68</f>
        <v>-</v>
      </c>
      <c r="BQ132" s="434" t="str">
        <f>'D22'!Y68</f>
        <v>-</v>
      </c>
      <c r="BR132" s="434"/>
      <c r="BS132" s="434">
        <f>'D22'!Z68</f>
        <v>0</v>
      </c>
      <c r="BT132" s="434">
        <f>'D22'!AA68</f>
        <v>59</v>
      </c>
      <c r="BU132" s="434">
        <f t="shared" ref="BU132:BU155" si="87">SUM(AX132:BT132)</f>
        <v>1514</v>
      </c>
    </row>
    <row r="133" spans="1:73">
      <c r="A133" s="294">
        <v>131</v>
      </c>
      <c r="B133" s="294">
        <v>22</v>
      </c>
      <c r="C133" s="294">
        <v>184</v>
      </c>
      <c r="D133" s="294" t="s">
        <v>423</v>
      </c>
      <c r="E133" s="434">
        <f>'D22'!I84</f>
        <v>17</v>
      </c>
      <c r="F133" s="434">
        <f>'D22'!J84</f>
        <v>1118</v>
      </c>
      <c r="G133" s="434">
        <f>'D22'!K84</f>
        <v>1166</v>
      </c>
      <c r="H133" s="434">
        <f>'D22'!L84</f>
        <v>39</v>
      </c>
      <c r="I133" s="434">
        <f>'D22'!M84</f>
        <v>29</v>
      </c>
      <c r="J133" s="434">
        <f>'D22'!N84</f>
        <v>1368</v>
      </c>
      <c r="K133" s="434">
        <f>'D22'!O84</f>
        <v>256</v>
      </c>
      <c r="L133" s="434">
        <f>'D22'!P84</f>
        <v>0</v>
      </c>
      <c r="M133" s="434">
        <f>'D22'!Q84</f>
        <v>90</v>
      </c>
      <c r="N133" s="434">
        <f>'D22'!R84</f>
        <v>184</v>
      </c>
      <c r="O133" s="434">
        <f>'D22'!S84</f>
        <v>0</v>
      </c>
      <c r="P133" s="434">
        <f>'D22'!T84</f>
        <v>0</v>
      </c>
      <c r="Q133" s="434">
        <f>'D22'!U84</f>
        <v>11</v>
      </c>
      <c r="R133" s="434">
        <f>'D22'!V84</f>
        <v>12</v>
      </c>
      <c r="S133" s="434">
        <f>'D22'!W84</f>
        <v>0</v>
      </c>
      <c r="T133" s="434">
        <f>'D22'!X84</f>
        <v>0</v>
      </c>
      <c r="U133" s="434">
        <f>'D22'!Y84</f>
        <v>0</v>
      </c>
      <c r="V133" s="434">
        <f>'D22'!Z84</f>
        <v>0</v>
      </c>
      <c r="W133" s="434">
        <f>'D22'!AA84</f>
        <v>0</v>
      </c>
      <c r="X133" s="434">
        <f>'D22'!AB84</f>
        <v>0</v>
      </c>
      <c r="Y133" s="434">
        <f>'D22'!AC84</f>
        <v>0</v>
      </c>
      <c r="Z133" s="434">
        <f>'D22'!AD84</f>
        <v>115</v>
      </c>
      <c r="AA133" s="434">
        <f>'D22'!AE84</f>
        <v>4405</v>
      </c>
      <c r="AB133" s="435"/>
      <c r="AC133" s="434">
        <f>'D22'!I87</f>
        <v>22</v>
      </c>
      <c r="AD133" s="434">
        <f>'D22'!J87</f>
        <v>1124</v>
      </c>
      <c r="AE133" s="434">
        <f>'D22'!K87</f>
        <v>1172</v>
      </c>
      <c r="AF133" s="434">
        <f>'D22'!L87</f>
        <v>45</v>
      </c>
      <c r="AG133" s="434">
        <f>'D22'!M87</f>
        <v>29</v>
      </c>
      <c r="AH133" s="434">
        <f>'D22'!N87</f>
        <v>1368</v>
      </c>
      <c r="AI133" s="434">
        <f>'D22'!O87</f>
        <v>256</v>
      </c>
      <c r="AJ133" s="434">
        <f>'D22'!P87</f>
        <v>0</v>
      </c>
      <c r="AK133" s="434">
        <f>'D22'!Q87</f>
        <v>90</v>
      </c>
      <c r="AL133" s="434">
        <f>'D22'!R87</f>
        <v>184</v>
      </c>
      <c r="AM133" s="434">
        <f>'D22'!S87</f>
        <v>0</v>
      </c>
      <c r="AN133" s="434">
        <f>'D22'!T87</f>
        <v>0</v>
      </c>
      <c r="AO133" s="434">
        <f>'D22'!U87</f>
        <v>0</v>
      </c>
      <c r="AP133" s="434">
        <f>'D22'!V87</f>
        <v>0</v>
      </c>
      <c r="AQ133" s="434">
        <f>'D22'!W87</f>
        <v>0</v>
      </c>
      <c r="AR133" s="434">
        <f>'D22'!X87</f>
        <v>0</v>
      </c>
      <c r="AS133" s="434">
        <f>'D22'!Y87</f>
        <v>0</v>
      </c>
      <c r="AT133" s="434">
        <f>'D22'!Z87</f>
        <v>0</v>
      </c>
      <c r="AU133" s="434">
        <f>'D22'!AA87</f>
        <v>115</v>
      </c>
      <c r="AV133" s="434">
        <f>'D22'!AB87</f>
        <v>4405</v>
      </c>
      <c r="AW133" s="435"/>
      <c r="AX133" s="434"/>
      <c r="AY133" s="434">
        <f t="shared" si="85"/>
        <v>1194</v>
      </c>
      <c r="AZ133" s="434"/>
      <c r="BA133" s="434">
        <f t="shared" si="86"/>
        <v>1169</v>
      </c>
      <c r="BB133" s="434"/>
      <c r="BC133" s="434"/>
      <c r="BD133" s="434"/>
      <c r="BE133" s="434">
        <f>'D22'!M90</f>
        <v>29</v>
      </c>
      <c r="BF133" s="434">
        <f>'D22'!N90</f>
        <v>1368</v>
      </c>
      <c r="BG133" s="434">
        <f>'D22'!O90</f>
        <v>256</v>
      </c>
      <c r="BH133" s="434" t="str">
        <f>'D22'!P90</f>
        <v>-</v>
      </c>
      <c r="BI133" s="434">
        <f>'D22'!Q90</f>
        <v>90</v>
      </c>
      <c r="BJ133" s="434">
        <f>'D22'!R90</f>
        <v>184</v>
      </c>
      <c r="BK133" s="434" t="str">
        <f>'D22'!S90</f>
        <v>-</v>
      </c>
      <c r="BL133" s="434" t="str">
        <f>'D22'!T90</f>
        <v>-</v>
      </c>
      <c r="BM133" s="434" t="str">
        <f>'D22'!U90</f>
        <v>-</v>
      </c>
      <c r="BN133" s="434" t="str">
        <f>'D22'!V90</f>
        <v>-</v>
      </c>
      <c r="BO133" s="434" t="str">
        <f>'D22'!W90</f>
        <v>-</v>
      </c>
      <c r="BP133" s="434" t="str">
        <f>'D22'!X90</f>
        <v>-</v>
      </c>
      <c r="BQ133" s="434" t="str">
        <f>'D22'!Y90</f>
        <v>-</v>
      </c>
      <c r="BR133" s="434"/>
      <c r="BS133" s="434">
        <f>'D22'!Z90</f>
        <v>0</v>
      </c>
      <c r="BT133" s="434">
        <f>'D22'!AA90</f>
        <v>115</v>
      </c>
      <c r="BU133" s="434">
        <f t="shared" si="87"/>
        <v>4405</v>
      </c>
    </row>
    <row r="134" spans="1:73">
      <c r="A134" s="294">
        <v>132</v>
      </c>
      <c r="B134" s="294">
        <v>22</v>
      </c>
      <c r="C134" s="294">
        <v>190</v>
      </c>
      <c r="D134" s="294" t="s">
        <v>430</v>
      </c>
      <c r="E134" s="434">
        <f>'D22'!I106</f>
        <v>11</v>
      </c>
      <c r="F134" s="434">
        <f>'D22'!J106</f>
        <v>2375</v>
      </c>
      <c r="G134" s="434">
        <f>'D22'!K106</f>
        <v>1855</v>
      </c>
      <c r="H134" s="434">
        <f>'D22'!L106</f>
        <v>14</v>
      </c>
      <c r="I134" s="434">
        <f>'D22'!M106</f>
        <v>15</v>
      </c>
      <c r="J134" s="434">
        <f>'D22'!N106</f>
        <v>0</v>
      </c>
      <c r="K134" s="434">
        <f>'D22'!O106</f>
        <v>342</v>
      </c>
      <c r="L134" s="434">
        <f>'D22'!P106</f>
        <v>4</v>
      </c>
      <c r="M134" s="434">
        <f>'D22'!Q106</f>
        <v>0</v>
      </c>
      <c r="N134" s="434">
        <f>'D22'!R106</f>
        <v>82</v>
      </c>
      <c r="O134" s="434">
        <f>'D22'!S106</f>
        <v>0</v>
      </c>
      <c r="P134" s="434">
        <f>'D22'!T106</f>
        <v>0</v>
      </c>
      <c r="Q134" s="434">
        <f>'D22'!U106</f>
        <v>7</v>
      </c>
      <c r="R134" s="434">
        <f>'D22'!V106</f>
        <v>15</v>
      </c>
      <c r="S134" s="434">
        <f>'D22'!W106</f>
        <v>0</v>
      </c>
      <c r="T134" s="434">
        <f>'D22'!X106</f>
        <v>0</v>
      </c>
      <c r="U134" s="434">
        <f>'D22'!Y106</f>
        <v>0</v>
      </c>
      <c r="V134" s="434">
        <f>'D22'!Z106</f>
        <v>0</v>
      </c>
      <c r="W134" s="434">
        <f>'D22'!AA106</f>
        <v>0</v>
      </c>
      <c r="X134" s="434">
        <f>'D22'!AB106</f>
        <v>0</v>
      </c>
      <c r="Y134" s="434">
        <f>'D22'!AC106</f>
        <v>0</v>
      </c>
      <c r="Z134" s="434">
        <f>'D22'!AD106</f>
        <v>103</v>
      </c>
      <c r="AA134" s="434">
        <f>'D22'!AE106</f>
        <v>4823</v>
      </c>
      <c r="AB134" s="435"/>
      <c r="AC134" s="434">
        <f>'D22'!I109</f>
        <v>14</v>
      </c>
      <c r="AD134" s="434">
        <f>'D22'!J109</f>
        <v>2383</v>
      </c>
      <c r="AE134" s="434">
        <f>'D22'!K109</f>
        <v>1859</v>
      </c>
      <c r="AF134" s="434">
        <f>'D22'!L109</f>
        <v>21</v>
      </c>
      <c r="AG134" s="434">
        <f>'D22'!M109</f>
        <v>15</v>
      </c>
      <c r="AH134" s="434">
        <f>'D22'!N109</f>
        <v>0</v>
      </c>
      <c r="AI134" s="434">
        <f>'D22'!O109</f>
        <v>342</v>
      </c>
      <c r="AJ134" s="434">
        <f>'D22'!P109</f>
        <v>4</v>
      </c>
      <c r="AK134" s="434">
        <f>'D22'!Q109</f>
        <v>0</v>
      </c>
      <c r="AL134" s="434">
        <f>'D22'!R109</f>
        <v>82</v>
      </c>
      <c r="AM134" s="434">
        <f>'D22'!S109</f>
        <v>0</v>
      </c>
      <c r="AN134" s="434">
        <f>'D22'!T109</f>
        <v>0</v>
      </c>
      <c r="AO134" s="434">
        <f>'D22'!U109</f>
        <v>0</v>
      </c>
      <c r="AP134" s="434">
        <f>'D22'!V109</f>
        <v>0</v>
      </c>
      <c r="AQ134" s="434">
        <f>'D22'!W109</f>
        <v>0</v>
      </c>
      <c r="AR134" s="434">
        <f>'D22'!X109</f>
        <v>0</v>
      </c>
      <c r="AS134" s="434">
        <f>'D22'!Y109</f>
        <v>0</v>
      </c>
      <c r="AT134" s="434">
        <f>'D22'!Z109</f>
        <v>0</v>
      </c>
      <c r="AU134" s="434">
        <f>'D22'!AA109</f>
        <v>103</v>
      </c>
      <c r="AV134" s="434">
        <f>'D22'!AB109</f>
        <v>4823</v>
      </c>
      <c r="AW134" s="435"/>
      <c r="AX134" s="434"/>
      <c r="AY134" s="434">
        <f t="shared" si="85"/>
        <v>1873</v>
      </c>
      <c r="AZ134" s="434"/>
      <c r="BA134" s="434">
        <f t="shared" si="86"/>
        <v>2404</v>
      </c>
      <c r="BB134" s="434"/>
      <c r="BC134" s="434"/>
      <c r="BD134" s="434"/>
      <c r="BE134" s="434">
        <f>'D22'!M112</f>
        <v>15</v>
      </c>
      <c r="BF134" s="434" t="str">
        <f>'D22'!N112</f>
        <v>-</v>
      </c>
      <c r="BG134" s="434">
        <f>'D22'!O112</f>
        <v>342</v>
      </c>
      <c r="BH134" s="434">
        <f>'D22'!P112</f>
        <v>4</v>
      </c>
      <c r="BI134" s="434" t="str">
        <f>'D22'!Q112</f>
        <v>-</v>
      </c>
      <c r="BJ134" s="434">
        <f>'D22'!R112</f>
        <v>82</v>
      </c>
      <c r="BK134" s="434" t="str">
        <f>'D22'!S112</f>
        <v>-</v>
      </c>
      <c r="BL134" s="434" t="str">
        <f>'D22'!T112</f>
        <v>-</v>
      </c>
      <c r="BM134" s="434" t="str">
        <f>'D22'!U112</f>
        <v>-</v>
      </c>
      <c r="BN134" s="434" t="str">
        <f>'D22'!V112</f>
        <v>-</v>
      </c>
      <c r="BO134" s="434" t="str">
        <f>'D22'!W112</f>
        <v>-</v>
      </c>
      <c r="BP134" s="434" t="str">
        <f>'D22'!X112</f>
        <v>-</v>
      </c>
      <c r="BQ134" s="434" t="str">
        <f>'D22'!Y112</f>
        <v>-</v>
      </c>
      <c r="BR134" s="434"/>
      <c r="BS134" s="434">
        <f>'D22'!Z112</f>
        <v>0</v>
      </c>
      <c r="BT134" s="434">
        <f>'D22'!AA112</f>
        <v>103</v>
      </c>
      <c r="BU134" s="434">
        <f t="shared" si="87"/>
        <v>4823</v>
      </c>
    </row>
    <row r="135" spans="1:73">
      <c r="A135" s="294">
        <v>133</v>
      </c>
      <c r="B135" s="294">
        <v>22</v>
      </c>
      <c r="C135" s="294">
        <v>225</v>
      </c>
      <c r="D135" s="294" t="s">
        <v>436</v>
      </c>
      <c r="E135" s="434">
        <f>'D22'!I121</f>
        <v>889</v>
      </c>
      <c r="F135" s="434">
        <f>'D22'!J121</f>
        <v>279</v>
      </c>
      <c r="G135" s="434">
        <f>'D22'!K121</f>
        <v>67</v>
      </c>
      <c r="H135" s="434">
        <f>'D22'!L121</f>
        <v>16</v>
      </c>
      <c r="I135" s="434">
        <f>'D22'!M121</f>
        <v>14</v>
      </c>
      <c r="J135" s="434">
        <f>'D22'!N121</f>
        <v>50</v>
      </c>
      <c r="K135" s="434">
        <f>'D22'!O121</f>
        <v>199</v>
      </c>
      <c r="L135" s="434">
        <f>'D22'!P121</f>
        <v>892</v>
      </c>
      <c r="M135" s="434">
        <f>'D22'!Q121</f>
        <v>0</v>
      </c>
      <c r="N135" s="434">
        <f>'D22'!R121</f>
        <v>549</v>
      </c>
      <c r="O135" s="434">
        <f>'D22'!S121</f>
        <v>0</v>
      </c>
      <c r="P135" s="434">
        <f>'D22'!T121</f>
        <v>0</v>
      </c>
      <c r="Q135" s="434">
        <f>'D22'!U121</f>
        <v>16</v>
      </c>
      <c r="R135" s="434">
        <f>'D22'!V121</f>
        <v>1</v>
      </c>
      <c r="S135" s="434">
        <f>'D22'!W121</f>
        <v>0</v>
      </c>
      <c r="T135" s="434">
        <f>'D22'!X121</f>
        <v>0</v>
      </c>
      <c r="U135" s="434">
        <f>'D22'!Y121</f>
        <v>0</v>
      </c>
      <c r="V135" s="434">
        <f>'D22'!Z121</f>
        <v>0</v>
      </c>
      <c r="W135" s="434">
        <f>'D22'!AA121</f>
        <v>0</v>
      </c>
      <c r="X135" s="434">
        <f>'D22'!AB121</f>
        <v>0</v>
      </c>
      <c r="Y135" s="434">
        <f>'D22'!AC121</f>
        <v>1</v>
      </c>
      <c r="Z135" s="434">
        <f>'D22'!AD121</f>
        <v>72</v>
      </c>
      <c r="AA135" s="434">
        <f>'D22'!AE121</f>
        <v>3045</v>
      </c>
      <c r="AB135" s="435"/>
      <c r="AC135" s="434">
        <f>'D22'!I124</f>
        <v>897</v>
      </c>
      <c r="AD135" s="434">
        <f>'D22'!J124</f>
        <v>280</v>
      </c>
      <c r="AE135" s="434">
        <f>'D22'!K124</f>
        <v>75</v>
      </c>
      <c r="AF135" s="434">
        <f>'D22'!L124</f>
        <v>16</v>
      </c>
      <c r="AG135" s="434">
        <f>'D22'!M124</f>
        <v>14</v>
      </c>
      <c r="AH135" s="434">
        <f>'D22'!N124</f>
        <v>50</v>
      </c>
      <c r="AI135" s="434">
        <f>'D22'!O124</f>
        <v>199</v>
      </c>
      <c r="AJ135" s="434">
        <f>'D22'!P124</f>
        <v>892</v>
      </c>
      <c r="AK135" s="434">
        <f>'D22'!Q124</f>
        <v>0</v>
      </c>
      <c r="AL135" s="434">
        <f>'D22'!R124</f>
        <v>549</v>
      </c>
      <c r="AM135" s="434">
        <f>'D22'!S124</f>
        <v>0</v>
      </c>
      <c r="AN135" s="434">
        <f>'D22'!T124</f>
        <v>0</v>
      </c>
      <c r="AO135" s="434">
        <f>'D22'!U124</f>
        <v>0</v>
      </c>
      <c r="AP135" s="434">
        <f>'D22'!V124</f>
        <v>0</v>
      </c>
      <c r="AQ135" s="434">
        <f>'D22'!W124</f>
        <v>0</v>
      </c>
      <c r="AR135" s="434">
        <f>'D22'!X124</f>
        <v>0</v>
      </c>
      <c r="AS135" s="434">
        <f>'D22'!Y124</f>
        <v>0</v>
      </c>
      <c r="AT135" s="434">
        <f>'D22'!Z124</f>
        <v>1</v>
      </c>
      <c r="AU135" s="434">
        <f>'D22'!AA124</f>
        <v>72</v>
      </c>
      <c r="AV135" s="434">
        <f>'D22'!AB124</f>
        <v>3045</v>
      </c>
      <c r="AW135" s="435"/>
      <c r="AX135" s="434"/>
      <c r="AY135" s="434">
        <f t="shared" si="85"/>
        <v>972</v>
      </c>
      <c r="AZ135" s="434"/>
      <c r="BA135" s="434">
        <f t="shared" si="86"/>
        <v>296</v>
      </c>
      <c r="BB135" s="434"/>
      <c r="BC135" s="434"/>
      <c r="BD135" s="434"/>
      <c r="BE135" s="434">
        <f>'D22'!M127</f>
        <v>14</v>
      </c>
      <c r="BF135" s="434">
        <f>'D22'!N127</f>
        <v>50</v>
      </c>
      <c r="BG135" s="434">
        <f>'D22'!O127</f>
        <v>199</v>
      </c>
      <c r="BH135" s="434">
        <f>'D22'!P127</f>
        <v>892</v>
      </c>
      <c r="BI135" s="434" t="str">
        <f>'D22'!Q127</f>
        <v>-</v>
      </c>
      <c r="BJ135" s="434">
        <f>'D22'!R127</f>
        <v>549</v>
      </c>
      <c r="BK135" s="434" t="str">
        <f>'D22'!S127</f>
        <v>-</v>
      </c>
      <c r="BL135" s="434" t="str">
        <f>'D22'!T127</f>
        <v>-</v>
      </c>
      <c r="BM135" s="434" t="str">
        <f>'D22'!U127</f>
        <v>-</v>
      </c>
      <c r="BN135" s="434" t="str">
        <f>'D22'!V127</f>
        <v>-</v>
      </c>
      <c r="BO135" s="434" t="str">
        <f>'D22'!W127</f>
        <v>-</v>
      </c>
      <c r="BP135" s="434" t="str">
        <f>'D22'!X127</f>
        <v>-</v>
      </c>
      <c r="BQ135" s="434" t="str">
        <f>'D22'!Y127</f>
        <v>-</v>
      </c>
      <c r="BR135" s="434"/>
      <c r="BS135" s="434">
        <f>'D22'!Z127</f>
        <v>1</v>
      </c>
      <c r="BT135" s="434">
        <f>'D22'!AA127</f>
        <v>72</v>
      </c>
      <c r="BU135" s="434">
        <f t="shared" si="87"/>
        <v>3045</v>
      </c>
    </row>
    <row r="136" spans="1:73">
      <c r="A136" s="294">
        <v>134</v>
      </c>
      <c r="B136" s="294">
        <v>22</v>
      </c>
      <c r="C136" s="294">
        <v>283</v>
      </c>
      <c r="D136" s="294" t="s">
        <v>439</v>
      </c>
      <c r="E136" s="434">
        <f>'D22'!I135</f>
        <v>4</v>
      </c>
      <c r="F136" s="434">
        <f>'D22'!J135</f>
        <v>538</v>
      </c>
      <c r="G136" s="434">
        <f>'D22'!K135</f>
        <v>119</v>
      </c>
      <c r="H136" s="434">
        <f>'D22'!L135</f>
        <v>14</v>
      </c>
      <c r="I136" s="434">
        <f>'D22'!M135</f>
        <v>17</v>
      </c>
      <c r="J136" s="434">
        <f>'D22'!N135</f>
        <v>0</v>
      </c>
      <c r="K136" s="434">
        <f>'D22'!O135</f>
        <v>885</v>
      </c>
      <c r="L136" s="434">
        <f>'D22'!P135</f>
        <v>0</v>
      </c>
      <c r="M136" s="434">
        <f>'D22'!Q135</f>
        <v>0</v>
      </c>
      <c r="N136" s="434">
        <f>'D22'!R135</f>
        <v>375</v>
      </c>
      <c r="O136" s="434">
        <f>'D22'!S135</f>
        <v>0</v>
      </c>
      <c r="P136" s="434">
        <f>'D22'!T135</f>
        <v>0</v>
      </c>
      <c r="Q136" s="434">
        <f>'D22'!U135</f>
        <v>4</v>
      </c>
      <c r="R136" s="434">
        <f>'D22'!V135</f>
        <v>17</v>
      </c>
      <c r="S136" s="434">
        <f>'D22'!W135</f>
        <v>0</v>
      </c>
      <c r="T136" s="434">
        <f>'D22'!X135</f>
        <v>0</v>
      </c>
      <c r="U136" s="434">
        <f>'D22'!Y135</f>
        <v>0</v>
      </c>
      <c r="V136" s="434">
        <f>'D22'!Z135</f>
        <v>0</v>
      </c>
      <c r="W136" s="434">
        <f>'D22'!AA135</f>
        <v>0</v>
      </c>
      <c r="X136" s="434">
        <f>'D22'!AB135</f>
        <v>0</v>
      </c>
      <c r="Y136" s="434">
        <f>'D22'!AC135</f>
        <v>0</v>
      </c>
      <c r="Z136" s="434">
        <f>'D22'!AD135</f>
        <v>85</v>
      </c>
      <c r="AA136" s="434">
        <f>'D22'!AE135</f>
        <v>2058</v>
      </c>
      <c r="AB136" s="435"/>
      <c r="AC136" s="434">
        <f>'D22'!I138</f>
        <v>6</v>
      </c>
      <c r="AD136" s="434">
        <f>'D22'!J138</f>
        <v>547</v>
      </c>
      <c r="AE136" s="434">
        <f>'D22'!K138</f>
        <v>121</v>
      </c>
      <c r="AF136" s="434">
        <f>'D22'!L138</f>
        <v>22</v>
      </c>
      <c r="AG136" s="434">
        <f>'D22'!M138</f>
        <v>17</v>
      </c>
      <c r="AH136" s="434">
        <f>'D22'!N138</f>
        <v>0</v>
      </c>
      <c r="AI136" s="434">
        <f>'D22'!O138</f>
        <v>885</v>
      </c>
      <c r="AJ136" s="434">
        <f>'D22'!P138</f>
        <v>0</v>
      </c>
      <c r="AK136" s="434">
        <f>'D22'!Q138</f>
        <v>0</v>
      </c>
      <c r="AL136" s="434">
        <f>'D22'!R138</f>
        <v>375</v>
      </c>
      <c r="AM136" s="434">
        <f>'D22'!S138</f>
        <v>0</v>
      </c>
      <c r="AN136" s="434">
        <f>'D22'!T138</f>
        <v>0</v>
      </c>
      <c r="AO136" s="434">
        <f>'D22'!U138</f>
        <v>0</v>
      </c>
      <c r="AP136" s="434">
        <f>'D22'!V138</f>
        <v>0</v>
      </c>
      <c r="AQ136" s="434">
        <f>'D22'!W138</f>
        <v>0</v>
      </c>
      <c r="AR136" s="434">
        <f>'D22'!X138</f>
        <v>0</v>
      </c>
      <c r="AS136" s="434">
        <f>'D22'!Y138</f>
        <v>0</v>
      </c>
      <c r="AT136" s="434">
        <f>'D22'!Z138</f>
        <v>0</v>
      </c>
      <c r="AU136" s="434">
        <f>'D22'!AA138</f>
        <v>85</v>
      </c>
      <c r="AV136" s="434">
        <f>'D22'!AB138</f>
        <v>2058</v>
      </c>
      <c r="AW136" s="435"/>
      <c r="AX136" s="434"/>
      <c r="AY136" s="434">
        <f t="shared" si="85"/>
        <v>127</v>
      </c>
      <c r="AZ136" s="434"/>
      <c r="BA136" s="434">
        <f t="shared" si="86"/>
        <v>569</v>
      </c>
      <c r="BB136" s="434"/>
      <c r="BC136" s="434"/>
      <c r="BD136" s="434"/>
      <c r="BE136" s="434">
        <f>'D22'!M141</f>
        <v>17</v>
      </c>
      <c r="BF136" s="434" t="str">
        <f>'D22'!N141</f>
        <v>-</v>
      </c>
      <c r="BG136" s="434">
        <f>'D22'!O141</f>
        <v>885</v>
      </c>
      <c r="BH136" s="434" t="str">
        <f>'D22'!P141</f>
        <v>-</v>
      </c>
      <c r="BI136" s="434" t="str">
        <f>'D22'!Q141</f>
        <v>-</v>
      </c>
      <c r="BJ136" s="434">
        <f>'D22'!R141</f>
        <v>375</v>
      </c>
      <c r="BK136" s="434" t="str">
        <f>'D22'!S141</f>
        <v>-</v>
      </c>
      <c r="BL136" s="434" t="str">
        <f>'D22'!T141</f>
        <v>-</v>
      </c>
      <c r="BM136" s="434" t="str">
        <f>'D22'!U141</f>
        <v>-</v>
      </c>
      <c r="BN136" s="434" t="str">
        <f>'D22'!V141</f>
        <v>-</v>
      </c>
      <c r="BO136" s="434" t="str">
        <f>'D22'!W141</f>
        <v>-</v>
      </c>
      <c r="BP136" s="434" t="str">
        <f>'D22'!X141</f>
        <v>-</v>
      </c>
      <c r="BQ136" s="434" t="str">
        <f>'D22'!Y141</f>
        <v>-</v>
      </c>
      <c r="BR136" s="434"/>
      <c r="BS136" s="434">
        <f>'D22'!Z141</f>
        <v>0</v>
      </c>
      <c r="BT136" s="434">
        <f>'D22'!AA141</f>
        <v>85</v>
      </c>
      <c r="BU136" s="434">
        <f t="shared" si="87"/>
        <v>2058</v>
      </c>
    </row>
    <row r="137" spans="1:73">
      <c r="A137" s="294">
        <v>135</v>
      </c>
      <c r="B137" s="294">
        <v>22</v>
      </c>
      <c r="C137" s="294">
        <v>300</v>
      </c>
      <c r="D137" s="294" t="s">
        <v>224</v>
      </c>
      <c r="E137" s="434">
        <f>'D22'!I150</f>
        <v>10</v>
      </c>
      <c r="F137" s="434">
        <f>'D22'!J150</f>
        <v>917</v>
      </c>
      <c r="G137" s="434">
        <f>'D22'!K150</f>
        <v>1169</v>
      </c>
      <c r="H137" s="434">
        <f>'D22'!L150</f>
        <v>11</v>
      </c>
      <c r="I137" s="434">
        <f>'D22'!M150</f>
        <v>6</v>
      </c>
      <c r="J137" s="434">
        <f>'D22'!N150</f>
        <v>0</v>
      </c>
      <c r="K137" s="434">
        <f>'D22'!O150</f>
        <v>0</v>
      </c>
      <c r="L137" s="434">
        <f>'D22'!P150</f>
        <v>0</v>
      </c>
      <c r="M137" s="434">
        <f>'D22'!Q150</f>
        <v>5</v>
      </c>
      <c r="N137" s="434">
        <f>'D22'!R150</f>
        <v>19</v>
      </c>
      <c r="O137" s="434">
        <f>'D22'!S150</f>
        <v>0</v>
      </c>
      <c r="P137" s="434">
        <f>'D22'!T150</f>
        <v>0</v>
      </c>
      <c r="Q137" s="434">
        <f>'D22'!U150</f>
        <v>4</v>
      </c>
      <c r="R137" s="434">
        <f>'D22'!V150</f>
        <v>15</v>
      </c>
      <c r="S137" s="434">
        <f>'D22'!W150</f>
        <v>0</v>
      </c>
      <c r="T137" s="434">
        <f>'D22'!X150</f>
        <v>0</v>
      </c>
      <c r="U137" s="434">
        <f>'D22'!Y150</f>
        <v>0</v>
      </c>
      <c r="V137" s="434">
        <f>'D22'!Z150</f>
        <v>0</v>
      </c>
      <c r="W137" s="434">
        <f>'D22'!AA150</f>
        <v>0</v>
      </c>
      <c r="X137" s="434">
        <f>'D22'!AB150</f>
        <v>0</v>
      </c>
      <c r="Y137" s="434">
        <f>'D22'!AC150</f>
        <v>1</v>
      </c>
      <c r="Z137" s="434">
        <f>'D22'!AD150</f>
        <v>52</v>
      </c>
      <c r="AA137" s="434">
        <f>'D22'!AE150</f>
        <v>2209</v>
      </c>
      <c r="AB137" s="435"/>
      <c r="AC137" s="434">
        <f>'D22'!I153</f>
        <v>12</v>
      </c>
      <c r="AD137" s="434">
        <f>'D22'!J153</f>
        <v>925</v>
      </c>
      <c r="AE137" s="434">
        <f>'D22'!K153</f>
        <v>1171</v>
      </c>
      <c r="AF137" s="434">
        <f>'D22'!L153</f>
        <v>18</v>
      </c>
      <c r="AG137" s="434">
        <f>'D22'!M153</f>
        <v>6</v>
      </c>
      <c r="AH137" s="434">
        <f>'D22'!N153</f>
        <v>0</v>
      </c>
      <c r="AI137" s="434">
        <f>'D22'!O153</f>
        <v>0</v>
      </c>
      <c r="AJ137" s="434">
        <f>'D22'!P153</f>
        <v>0</v>
      </c>
      <c r="AK137" s="434">
        <f>'D22'!Q153</f>
        <v>5</v>
      </c>
      <c r="AL137" s="434">
        <f>'D22'!R153</f>
        <v>19</v>
      </c>
      <c r="AM137" s="434">
        <f>'D22'!S153</f>
        <v>0</v>
      </c>
      <c r="AN137" s="434">
        <f>'D22'!T153</f>
        <v>0</v>
      </c>
      <c r="AO137" s="434">
        <f>'D22'!U153</f>
        <v>0</v>
      </c>
      <c r="AP137" s="434">
        <f>'D22'!V153</f>
        <v>0</v>
      </c>
      <c r="AQ137" s="434">
        <f>'D22'!W153</f>
        <v>0</v>
      </c>
      <c r="AR137" s="434">
        <f>'D22'!X153</f>
        <v>0</v>
      </c>
      <c r="AS137" s="434">
        <f>'D22'!Y153</f>
        <v>0</v>
      </c>
      <c r="AT137" s="434">
        <f>'D22'!Z153</f>
        <v>1</v>
      </c>
      <c r="AU137" s="434">
        <f>'D22'!AA153</f>
        <v>52</v>
      </c>
      <c r="AV137" s="434">
        <f>'D22'!AB153</f>
        <v>2209</v>
      </c>
      <c r="AW137" s="435"/>
      <c r="AX137" s="434"/>
      <c r="AY137" s="434">
        <f t="shared" si="85"/>
        <v>1183</v>
      </c>
      <c r="AZ137" s="434"/>
      <c r="BA137" s="434">
        <f t="shared" si="86"/>
        <v>943</v>
      </c>
      <c r="BB137" s="434"/>
      <c r="BC137" s="434"/>
      <c r="BD137" s="434"/>
      <c r="BE137" s="434">
        <f>'D22'!M156</f>
        <v>6</v>
      </c>
      <c r="BF137" s="434" t="str">
        <f>'D22'!N156</f>
        <v>-</v>
      </c>
      <c r="BG137" s="434" t="str">
        <f>'D22'!O156</f>
        <v>-</v>
      </c>
      <c r="BH137" s="434" t="str">
        <f>'D22'!P156</f>
        <v>-</v>
      </c>
      <c r="BI137" s="434">
        <f>'D22'!Q156</f>
        <v>5</v>
      </c>
      <c r="BJ137" s="434">
        <f>'D22'!R156</f>
        <v>19</v>
      </c>
      <c r="BK137" s="434" t="str">
        <f>'D22'!S156</f>
        <v>-</v>
      </c>
      <c r="BL137" s="434" t="str">
        <f>'D22'!T156</f>
        <v>-</v>
      </c>
      <c r="BM137" s="434" t="str">
        <f>'D22'!U156</f>
        <v>-</v>
      </c>
      <c r="BN137" s="434" t="str">
        <f>'D22'!V156</f>
        <v>-</v>
      </c>
      <c r="BO137" s="434" t="str">
        <f>'D22'!W156</f>
        <v>-</v>
      </c>
      <c r="BP137" s="434" t="str">
        <f>'D22'!X156</f>
        <v>-</v>
      </c>
      <c r="BQ137" s="434" t="str">
        <f>'D22'!Y156</f>
        <v>-</v>
      </c>
      <c r="BR137" s="434"/>
      <c r="BS137" s="434">
        <f>'D22'!Z156</f>
        <v>1</v>
      </c>
      <c r="BT137" s="434">
        <f>'D22'!AA156</f>
        <v>52</v>
      </c>
      <c r="BU137" s="434">
        <f t="shared" si="87"/>
        <v>2209</v>
      </c>
    </row>
    <row r="138" spans="1:73">
      <c r="A138" s="294">
        <v>136</v>
      </c>
      <c r="B138" s="294">
        <v>22</v>
      </c>
      <c r="C138" s="294">
        <v>310</v>
      </c>
      <c r="D138" s="294" t="s">
        <v>824</v>
      </c>
      <c r="E138" s="434">
        <f>'D22'!I172</f>
        <v>39</v>
      </c>
      <c r="F138" s="434">
        <f>'D22'!J172</f>
        <v>1468</v>
      </c>
      <c r="G138" s="434">
        <f>'D22'!K172</f>
        <v>2285</v>
      </c>
      <c r="H138" s="434">
        <f>'D22'!L172</f>
        <v>43</v>
      </c>
      <c r="I138" s="434">
        <f>'D22'!M172</f>
        <v>47</v>
      </c>
      <c r="J138" s="434">
        <f>'D22'!N172</f>
        <v>0</v>
      </c>
      <c r="K138" s="434">
        <f>'D22'!O172</f>
        <v>0</v>
      </c>
      <c r="L138" s="434">
        <f>'D22'!P172</f>
        <v>0</v>
      </c>
      <c r="M138" s="434">
        <f>'D22'!Q172</f>
        <v>87</v>
      </c>
      <c r="N138" s="434">
        <f>'D22'!R172</f>
        <v>1159</v>
      </c>
      <c r="O138" s="434">
        <f>'D22'!S172</f>
        <v>0</v>
      </c>
      <c r="P138" s="434">
        <f>'D22'!T172</f>
        <v>0</v>
      </c>
      <c r="Q138" s="434">
        <f>'D22'!U172</f>
        <v>29</v>
      </c>
      <c r="R138" s="434">
        <f>'D22'!V172</f>
        <v>33</v>
      </c>
      <c r="S138" s="434">
        <f>'D22'!W172</f>
        <v>0</v>
      </c>
      <c r="T138" s="434">
        <f>'D22'!X172</f>
        <v>0</v>
      </c>
      <c r="U138" s="434">
        <f>'D22'!Y172</f>
        <v>0</v>
      </c>
      <c r="V138" s="434">
        <f>'D22'!Z172</f>
        <v>0</v>
      </c>
      <c r="W138" s="434">
        <f>'D22'!AA172</f>
        <v>0</v>
      </c>
      <c r="X138" s="434">
        <f>'D22'!AB172</f>
        <v>0</v>
      </c>
      <c r="Y138" s="434">
        <f>'D22'!AC172</f>
        <v>4</v>
      </c>
      <c r="Z138" s="434">
        <f>'D22'!AD172</f>
        <v>172</v>
      </c>
      <c r="AA138" s="434">
        <f>'D22'!AE172</f>
        <v>5366</v>
      </c>
      <c r="AB138" s="435"/>
      <c r="AC138" s="434">
        <f>'D22'!I175</f>
        <v>53</v>
      </c>
      <c r="AD138" s="434">
        <f>'D22'!J175</f>
        <v>1485</v>
      </c>
      <c r="AE138" s="434">
        <f>'D22'!K175</f>
        <v>2300</v>
      </c>
      <c r="AF138" s="434">
        <f>'D22'!L175</f>
        <v>59</v>
      </c>
      <c r="AG138" s="434">
        <f>'D22'!M175</f>
        <v>47</v>
      </c>
      <c r="AH138" s="434">
        <f>'D22'!N175</f>
        <v>0</v>
      </c>
      <c r="AI138" s="434">
        <f>'D22'!O175</f>
        <v>0</v>
      </c>
      <c r="AJ138" s="434">
        <f>'D22'!P175</f>
        <v>0</v>
      </c>
      <c r="AK138" s="434">
        <f>'D22'!Q175</f>
        <v>87</v>
      </c>
      <c r="AL138" s="434">
        <f>'D22'!R175</f>
        <v>1159</v>
      </c>
      <c r="AM138" s="434">
        <f>'D22'!S175</f>
        <v>0</v>
      </c>
      <c r="AN138" s="434">
        <f>'D22'!T175</f>
        <v>0</v>
      </c>
      <c r="AO138" s="434">
        <f>'D22'!U175</f>
        <v>0</v>
      </c>
      <c r="AP138" s="434">
        <f>'D22'!V175</f>
        <v>0</v>
      </c>
      <c r="AQ138" s="434">
        <f>'D22'!W175</f>
        <v>0</v>
      </c>
      <c r="AR138" s="434">
        <f>'D22'!X175</f>
        <v>0</v>
      </c>
      <c r="AS138" s="434">
        <f>'D22'!Y175</f>
        <v>0</v>
      </c>
      <c r="AT138" s="434">
        <f>'D22'!Z175</f>
        <v>4</v>
      </c>
      <c r="AU138" s="434">
        <f>'D22'!AA175</f>
        <v>172</v>
      </c>
      <c r="AV138" s="434">
        <f>'D22'!AB175</f>
        <v>5366</v>
      </c>
      <c r="AW138" s="435"/>
      <c r="AX138" s="434"/>
      <c r="AY138" s="434">
        <f t="shared" si="85"/>
        <v>2353</v>
      </c>
      <c r="AZ138" s="434"/>
      <c r="BA138" s="434">
        <f t="shared" si="86"/>
        <v>1544</v>
      </c>
      <c r="BB138" s="434"/>
      <c r="BC138" s="434"/>
      <c r="BD138" s="434"/>
      <c r="BE138" s="434">
        <f>'D22'!M178</f>
        <v>47</v>
      </c>
      <c r="BF138" s="434" t="str">
        <f>'D22'!N178</f>
        <v>-</v>
      </c>
      <c r="BG138" s="434" t="str">
        <f>'D22'!O178</f>
        <v>-</v>
      </c>
      <c r="BH138" s="434" t="str">
        <f>'D22'!P178</f>
        <v>-</v>
      </c>
      <c r="BI138" s="434">
        <f>'D22'!Q178</f>
        <v>87</v>
      </c>
      <c r="BJ138" s="434">
        <f>'D22'!R178</f>
        <v>1159</v>
      </c>
      <c r="BK138" s="434" t="str">
        <f>'D22'!S178</f>
        <v>-</v>
      </c>
      <c r="BL138" s="434" t="str">
        <f>'D22'!T178</f>
        <v>-</v>
      </c>
      <c r="BM138" s="434" t="str">
        <f>'D22'!U178</f>
        <v>-</v>
      </c>
      <c r="BN138" s="434" t="str">
        <f>'D22'!V178</f>
        <v>-</v>
      </c>
      <c r="BO138" s="434" t="str">
        <f>'D22'!W178</f>
        <v>-</v>
      </c>
      <c r="BP138" s="434" t="str">
        <f>'D22'!X178</f>
        <v>-</v>
      </c>
      <c r="BQ138" s="434" t="str">
        <f>'D22'!Y178</f>
        <v>-</v>
      </c>
      <c r="BR138" s="434"/>
      <c r="BS138" s="434">
        <f>'D22'!Z178</f>
        <v>4</v>
      </c>
      <c r="BT138" s="434">
        <f>'D22'!AA178</f>
        <v>172</v>
      </c>
      <c r="BU138" s="434">
        <f t="shared" si="87"/>
        <v>5366</v>
      </c>
    </row>
    <row r="139" spans="1:73">
      <c r="A139" s="294">
        <v>137</v>
      </c>
      <c r="B139" s="294">
        <v>22</v>
      </c>
      <c r="C139" s="294">
        <v>342</v>
      </c>
      <c r="D139" s="294" t="s">
        <v>450</v>
      </c>
      <c r="E139" s="434">
        <f>'D22'!I188</f>
        <v>8</v>
      </c>
      <c r="F139" s="434">
        <f>'D22'!J188</f>
        <v>896</v>
      </c>
      <c r="G139" s="434">
        <f>'D22'!K188</f>
        <v>1067</v>
      </c>
      <c r="H139" s="434">
        <f>'D22'!L188</f>
        <v>13</v>
      </c>
      <c r="I139" s="434">
        <f>'D22'!M188</f>
        <v>15</v>
      </c>
      <c r="J139" s="434">
        <f>'D22'!N188</f>
        <v>0</v>
      </c>
      <c r="K139" s="434">
        <f>'D22'!O188</f>
        <v>0</v>
      </c>
      <c r="L139" s="434">
        <f>'D22'!P188</f>
        <v>0</v>
      </c>
      <c r="M139" s="434">
        <f>'D22'!Q188</f>
        <v>10</v>
      </c>
      <c r="N139" s="434">
        <f>'D22'!R188</f>
        <v>191</v>
      </c>
      <c r="O139" s="434">
        <f>'D22'!S188</f>
        <v>0</v>
      </c>
      <c r="P139" s="434">
        <f>'D22'!T188</f>
        <v>0</v>
      </c>
      <c r="Q139" s="434">
        <f>'D22'!U188</f>
        <v>12</v>
      </c>
      <c r="R139" s="434">
        <f>'D22'!V188</f>
        <v>12</v>
      </c>
      <c r="S139" s="434">
        <f>'D22'!W188</f>
        <v>0</v>
      </c>
      <c r="T139" s="434">
        <f>'D22'!X188</f>
        <v>0</v>
      </c>
      <c r="U139" s="434">
        <f>'D22'!Y188</f>
        <v>0</v>
      </c>
      <c r="V139" s="434">
        <f>'D22'!Z188</f>
        <v>0</v>
      </c>
      <c r="W139" s="434">
        <f>'D22'!AA188</f>
        <v>0</v>
      </c>
      <c r="X139" s="434">
        <f>'D22'!AB188</f>
        <v>0</v>
      </c>
      <c r="Y139" s="434">
        <f>'D22'!AC188</f>
        <v>0</v>
      </c>
      <c r="Z139" s="434">
        <f>'D22'!AD188</f>
        <v>52</v>
      </c>
      <c r="AA139" s="434">
        <f>'D22'!AE188</f>
        <v>2276</v>
      </c>
      <c r="AB139" s="435"/>
      <c r="AC139" s="434">
        <f>'D22'!I191</f>
        <v>14</v>
      </c>
      <c r="AD139" s="434">
        <f>'D22'!J191</f>
        <v>902</v>
      </c>
      <c r="AE139" s="434">
        <f>'D22'!K191</f>
        <v>1073</v>
      </c>
      <c r="AF139" s="434">
        <f>'D22'!L191</f>
        <v>19</v>
      </c>
      <c r="AG139" s="434">
        <f>'D22'!M191</f>
        <v>15</v>
      </c>
      <c r="AH139" s="434">
        <f>'D22'!N191</f>
        <v>0</v>
      </c>
      <c r="AI139" s="434">
        <f>'D22'!O191</f>
        <v>0</v>
      </c>
      <c r="AJ139" s="434">
        <f>'D22'!P191</f>
        <v>0</v>
      </c>
      <c r="AK139" s="434">
        <f>'D22'!Q191</f>
        <v>10</v>
      </c>
      <c r="AL139" s="434">
        <f>'D22'!R191</f>
        <v>191</v>
      </c>
      <c r="AM139" s="434">
        <f>'D22'!S191</f>
        <v>0</v>
      </c>
      <c r="AN139" s="434">
        <f>'D22'!T191</f>
        <v>0</v>
      </c>
      <c r="AO139" s="434">
        <f>'D22'!U191</f>
        <v>0</v>
      </c>
      <c r="AP139" s="434">
        <f>'D22'!V191</f>
        <v>0</v>
      </c>
      <c r="AQ139" s="434">
        <f>'D22'!W191</f>
        <v>0</v>
      </c>
      <c r="AR139" s="434">
        <f>'D22'!X191</f>
        <v>0</v>
      </c>
      <c r="AS139" s="434">
        <f>'D22'!Y191</f>
        <v>0</v>
      </c>
      <c r="AT139" s="434">
        <f>'D22'!Z191</f>
        <v>0</v>
      </c>
      <c r="AU139" s="434">
        <f>'D22'!AA191</f>
        <v>52</v>
      </c>
      <c r="AV139" s="434">
        <f>'D22'!AB191</f>
        <v>2276</v>
      </c>
      <c r="AW139" s="435"/>
      <c r="AX139" s="434"/>
      <c r="AY139" s="434">
        <f t="shared" si="85"/>
        <v>1087</v>
      </c>
      <c r="AZ139" s="434"/>
      <c r="BA139" s="434">
        <f t="shared" si="86"/>
        <v>921</v>
      </c>
      <c r="BB139" s="434"/>
      <c r="BC139" s="434"/>
      <c r="BD139" s="434"/>
      <c r="BE139" s="434">
        <f>'D22'!M194</f>
        <v>15</v>
      </c>
      <c r="BF139" s="434" t="str">
        <f>'D22'!N194</f>
        <v>-</v>
      </c>
      <c r="BG139" s="434" t="str">
        <f>'D22'!O194</f>
        <v>-</v>
      </c>
      <c r="BH139" s="434" t="str">
        <f>'D22'!P194</f>
        <v>-</v>
      </c>
      <c r="BI139" s="434">
        <f>'D22'!Q194</f>
        <v>10</v>
      </c>
      <c r="BJ139" s="434">
        <f>'D22'!R194</f>
        <v>191</v>
      </c>
      <c r="BK139" s="434" t="str">
        <f>'D22'!S194</f>
        <v>-</v>
      </c>
      <c r="BL139" s="434" t="str">
        <f>'D22'!T194</f>
        <v>-</v>
      </c>
      <c r="BM139" s="434" t="str">
        <f>'D22'!U194</f>
        <v>-</v>
      </c>
      <c r="BN139" s="434" t="str">
        <f>'D22'!V194</f>
        <v>-</v>
      </c>
      <c r="BO139" s="434" t="str">
        <f>'D22'!W194</f>
        <v>-</v>
      </c>
      <c r="BP139" s="434" t="str">
        <f>'D22'!X194</f>
        <v>-</v>
      </c>
      <c r="BQ139" s="434" t="str">
        <f>'D22'!Y194</f>
        <v>-</v>
      </c>
      <c r="BR139" s="434"/>
      <c r="BS139" s="434">
        <f>'D22'!Z194</f>
        <v>0</v>
      </c>
      <c r="BT139" s="434">
        <f>'D22'!AA194</f>
        <v>52</v>
      </c>
      <c r="BU139" s="434">
        <f t="shared" si="87"/>
        <v>2276</v>
      </c>
    </row>
    <row r="140" spans="1:73">
      <c r="A140" s="294">
        <v>138</v>
      </c>
      <c r="B140" s="294">
        <v>22</v>
      </c>
      <c r="C140" s="294">
        <v>407</v>
      </c>
      <c r="D140" s="294" t="s">
        <v>456</v>
      </c>
      <c r="E140" s="434">
        <f>'D22'!I199</f>
        <v>1</v>
      </c>
      <c r="F140" s="434">
        <f>'D22'!J199</f>
        <v>167</v>
      </c>
      <c r="G140" s="434">
        <f>'D22'!K199</f>
        <v>1</v>
      </c>
      <c r="H140" s="434">
        <f>'D22'!L199</f>
        <v>2</v>
      </c>
      <c r="I140" s="434">
        <f>'D22'!M199</f>
        <v>332</v>
      </c>
      <c r="J140" s="434">
        <f>'D22'!N199</f>
        <v>67</v>
      </c>
      <c r="K140" s="434">
        <f>'D22'!O199</f>
        <v>140</v>
      </c>
      <c r="L140" s="434">
        <f>'D22'!P199</f>
        <v>0</v>
      </c>
      <c r="M140" s="434">
        <f>'D22'!Q199</f>
        <v>0</v>
      </c>
      <c r="N140" s="434">
        <f>'D22'!R199</f>
        <v>8</v>
      </c>
      <c r="O140" s="434">
        <f>'D22'!S199</f>
        <v>0</v>
      </c>
      <c r="P140" s="434">
        <f>'D22'!T199</f>
        <v>0</v>
      </c>
      <c r="Q140" s="434">
        <f>'D22'!U199</f>
        <v>0</v>
      </c>
      <c r="R140" s="434">
        <f>'D22'!V199</f>
        <v>1</v>
      </c>
      <c r="S140" s="434">
        <f>'D22'!W199</f>
        <v>0</v>
      </c>
      <c r="T140" s="434">
        <f>'D22'!X199</f>
        <v>0</v>
      </c>
      <c r="U140" s="434">
        <f>'D22'!Y199</f>
        <v>0</v>
      </c>
      <c r="V140" s="434">
        <f>'D22'!Z199</f>
        <v>0</v>
      </c>
      <c r="W140" s="434">
        <f>'D22'!AA199</f>
        <v>0</v>
      </c>
      <c r="X140" s="434">
        <f>'D22'!AB199</f>
        <v>0</v>
      </c>
      <c r="Y140" s="434">
        <f>'D22'!AC199</f>
        <v>0</v>
      </c>
      <c r="Z140" s="434">
        <f>'D22'!AD199</f>
        <v>18</v>
      </c>
      <c r="AA140" s="434">
        <f>'D22'!AE199</f>
        <v>737</v>
      </c>
      <c r="AB140" s="435"/>
      <c r="AC140" s="434">
        <f>'D22'!I202</f>
        <v>1</v>
      </c>
      <c r="AD140" s="434">
        <f>'D22'!J202</f>
        <v>168</v>
      </c>
      <c r="AE140" s="434">
        <f>'D22'!K202</f>
        <v>1</v>
      </c>
      <c r="AF140" s="434">
        <f>'D22'!L202</f>
        <v>2</v>
      </c>
      <c r="AG140" s="434">
        <f>'D22'!M202</f>
        <v>332</v>
      </c>
      <c r="AH140" s="434">
        <f>'D22'!N202</f>
        <v>67</v>
      </c>
      <c r="AI140" s="434">
        <f>'D22'!O202</f>
        <v>140</v>
      </c>
      <c r="AJ140" s="434">
        <f>'D22'!P202</f>
        <v>0</v>
      </c>
      <c r="AK140" s="434">
        <f>'D22'!Q202</f>
        <v>0</v>
      </c>
      <c r="AL140" s="434">
        <f>'D22'!R202</f>
        <v>8</v>
      </c>
      <c r="AM140" s="434">
        <f>'D22'!S202</f>
        <v>0</v>
      </c>
      <c r="AN140" s="434">
        <f>'D22'!T202</f>
        <v>0</v>
      </c>
      <c r="AO140" s="434">
        <f>'D22'!U202</f>
        <v>0</v>
      </c>
      <c r="AP140" s="434">
        <f>'D22'!V202</f>
        <v>0</v>
      </c>
      <c r="AQ140" s="434">
        <f>'D22'!W202</f>
        <v>0</v>
      </c>
      <c r="AR140" s="434">
        <f>'D22'!X202</f>
        <v>0</v>
      </c>
      <c r="AS140" s="434">
        <f>'D22'!Y202</f>
        <v>0</v>
      </c>
      <c r="AT140" s="434">
        <f>'D22'!Z202</f>
        <v>0</v>
      </c>
      <c r="AU140" s="434">
        <f>'D22'!AA202</f>
        <v>18</v>
      </c>
      <c r="AV140" s="434">
        <f>'D22'!AB202</f>
        <v>737</v>
      </c>
      <c r="AW140" s="435"/>
      <c r="AX140" s="434"/>
      <c r="AY140" s="434">
        <f t="shared" si="85"/>
        <v>2</v>
      </c>
      <c r="AZ140" s="434"/>
      <c r="BA140" s="434">
        <f t="shared" si="86"/>
        <v>170</v>
      </c>
      <c r="BB140" s="434"/>
      <c r="BC140" s="434"/>
      <c r="BD140" s="434"/>
      <c r="BE140" s="434">
        <f>'D22'!M205</f>
        <v>332</v>
      </c>
      <c r="BF140" s="434">
        <f>'D22'!N205</f>
        <v>67</v>
      </c>
      <c r="BG140" s="434">
        <f>'D22'!O205</f>
        <v>140</v>
      </c>
      <c r="BH140" s="434" t="str">
        <f>'D22'!P205</f>
        <v>-</v>
      </c>
      <c r="BI140" s="434" t="str">
        <f>'D22'!Q205</f>
        <v>-</v>
      </c>
      <c r="BJ140" s="434">
        <f>'D22'!R205</f>
        <v>8</v>
      </c>
      <c r="BK140" s="434" t="str">
        <f>'D22'!S205</f>
        <v>-</v>
      </c>
      <c r="BL140" s="434" t="str">
        <f>'D22'!T205</f>
        <v>-</v>
      </c>
      <c r="BM140" s="434" t="str">
        <f>'D22'!U205</f>
        <v>-</v>
      </c>
      <c r="BN140" s="434" t="str">
        <f>'D22'!V205</f>
        <v>-</v>
      </c>
      <c r="BO140" s="434" t="str">
        <f>'D22'!W205</f>
        <v>-</v>
      </c>
      <c r="BP140" s="434" t="str">
        <f>'D22'!X205</f>
        <v>-</v>
      </c>
      <c r="BQ140" s="434" t="str">
        <f>'D22'!Y205</f>
        <v>-</v>
      </c>
      <c r="BR140" s="434"/>
      <c r="BS140" s="434">
        <f>'D22'!Z205</f>
        <v>0</v>
      </c>
      <c r="BT140" s="434">
        <f>'D22'!AA205</f>
        <v>18</v>
      </c>
      <c r="BU140" s="434">
        <f t="shared" si="87"/>
        <v>737</v>
      </c>
    </row>
    <row r="141" spans="1:73">
      <c r="A141" s="294">
        <v>139</v>
      </c>
      <c r="B141" s="294">
        <v>22</v>
      </c>
      <c r="C141" s="294">
        <v>415</v>
      </c>
      <c r="D141" s="294" t="s">
        <v>825</v>
      </c>
      <c r="E141" s="434">
        <f>'D22'!I223</f>
        <v>40</v>
      </c>
      <c r="F141" s="434">
        <f>'D22'!J223</f>
        <v>2130</v>
      </c>
      <c r="G141" s="434">
        <f>'D22'!K223</f>
        <v>1980</v>
      </c>
      <c r="H141" s="434">
        <f>'D22'!L223</f>
        <v>30</v>
      </c>
      <c r="I141" s="434">
        <f>'D22'!M223</f>
        <v>920</v>
      </c>
      <c r="J141" s="434">
        <f>'D22'!N223</f>
        <v>0</v>
      </c>
      <c r="K141" s="434">
        <f>'D22'!O223</f>
        <v>0</v>
      </c>
      <c r="L141" s="434">
        <f>'D22'!P223</f>
        <v>30</v>
      </c>
      <c r="M141" s="434">
        <f>'D22'!Q223</f>
        <v>0</v>
      </c>
      <c r="N141" s="434">
        <f>'D22'!R223</f>
        <v>432</v>
      </c>
      <c r="O141" s="434">
        <f>'D22'!S223</f>
        <v>0</v>
      </c>
      <c r="P141" s="434">
        <f>'D22'!T223</f>
        <v>0</v>
      </c>
      <c r="Q141" s="434">
        <f>'D22'!U223</f>
        <v>28</v>
      </c>
      <c r="R141" s="434">
        <f>'D22'!V223</f>
        <v>38</v>
      </c>
      <c r="S141" s="434">
        <f>'D22'!W223</f>
        <v>0</v>
      </c>
      <c r="T141" s="434">
        <f>'D22'!X223</f>
        <v>0</v>
      </c>
      <c r="U141" s="434">
        <f>'D22'!Y223</f>
        <v>0</v>
      </c>
      <c r="V141" s="434">
        <f>'D22'!Z223</f>
        <v>0</v>
      </c>
      <c r="W141" s="434">
        <f>'D22'!AA223</f>
        <v>0</v>
      </c>
      <c r="X141" s="434">
        <f>'D22'!AB223</f>
        <v>0</v>
      </c>
      <c r="Y141" s="434">
        <f>'D22'!AC223</f>
        <v>0</v>
      </c>
      <c r="Z141" s="434">
        <f>'D22'!AD223</f>
        <v>139</v>
      </c>
      <c r="AA141" s="434">
        <f>'D22'!AE223</f>
        <v>5767</v>
      </c>
      <c r="AB141" s="435"/>
      <c r="AC141" s="434">
        <f>'D22'!I226</f>
        <v>54</v>
      </c>
      <c r="AD141" s="434">
        <f>'D22'!J226</f>
        <v>2149</v>
      </c>
      <c r="AE141" s="434">
        <f>'D22'!K226</f>
        <v>1994</v>
      </c>
      <c r="AF141" s="434">
        <f>'D22'!L226</f>
        <v>49</v>
      </c>
      <c r="AG141" s="434">
        <f>'D22'!M226</f>
        <v>920</v>
      </c>
      <c r="AH141" s="434">
        <f>'D22'!N226</f>
        <v>0</v>
      </c>
      <c r="AI141" s="434">
        <f>'D22'!O226</f>
        <v>0</v>
      </c>
      <c r="AJ141" s="434">
        <f>'D22'!P226</f>
        <v>30</v>
      </c>
      <c r="AK141" s="434">
        <f>'D22'!Q226</f>
        <v>0</v>
      </c>
      <c r="AL141" s="434">
        <f>'D22'!R226</f>
        <v>432</v>
      </c>
      <c r="AM141" s="434">
        <f>'D22'!S226</f>
        <v>0</v>
      </c>
      <c r="AN141" s="434">
        <f>'D22'!T226</f>
        <v>0</v>
      </c>
      <c r="AO141" s="434">
        <f>'D22'!U226</f>
        <v>0</v>
      </c>
      <c r="AP141" s="434">
        <f>'D22'!V226</f>
        <v>0</v>
      </c>
      <c r="AQ141" s="434">
        <f>'D22'!W226</f>
        <v>0</v>
      </c>
      <c r="AR141" s="434">
        <f>'D22'!X226</f>
        <v>0</v>
      </c>
      <c r="AS141" s="434">
        <f>'D22'!Y226</f>
        <v>0</v>
      </c>
      <c r="AT141" s="434">
        <f>'D22'!Z226</f>
        <v>0</v>
      </c>
      <c r="AU141" s="434">
        <f>'D22'!AA226</f>
        <v>139</v>
      </c>
      <c r="AV141" s="434">
        <f>'D22'!AB226</f>
        <v>5767</v>
      </c>
      <c r="AW141" s="435"/>
      <c r="AX141" s="434"/>
      <c r="AY141" s="434">
        <f t="shared" si="85"/>
        <v>2048</v>
      </c>
      <c r="AZ141" s="434"/>
      <c r="BA141" s="434">
        <f t="shared" si="86"/>
        <v>2198</v>
      </c>
      <c r="BB141" s="434"/>
      <c r="BC141" s="434"/>
      <c r="BD141" s="434"/>
      <c r="BE141" s="434">
        <f>'D22'!M229</f>
        <v>920</v>
      </c>
      <c r="BF141" s="434" t="str">
        <f>'D22'!N229</f>
        <v>-</v>
      </c>
      <c r="BG141" s="434" t="str">
        <f>'D22'!O229</f>
        <v>-</v>
      </c>
      <c r="BH141" s="434">
        <f>'D22'!P229</f>
        <v>30</v>
      </c>
      <c r="BI141" s="434" t="str">
        <f>'D22'!Q229</f>
        <v>-</v>
      </c>
      <c r="BJ141" s="434">
        <f>'D22'!R229</f>
        <v>432</v>
      </c>
      <c r="BK141" s="434" t="str">
        <f>'D22'!S229</f>
        <v>-</v>
      </c>
      <c r="BL141" s="434" t="str">
        <f>'D22'!T229</f>
        <v>-</v>
      </c>
      <c r="BM141" s="434" t="str">
        <f>'D22'!U229</f>
        <v>-</v>
      </c>
      <c r="BN141" s="434" t="str">
        <f>'D22'!V229</f>
        <v>-</v>
      </c>
      <c r="BO141" s="434" t="str">
        <f>'D22'!W229</f>
        <v>-</v>
      </c>
      <c r="BP141" s="434" t="str">
        <f>'D22'!X229</f>
        <v>-</v>
      </c>
      <c r="BQ141" s="434" t="str">
        <f>'D22'!Y229</f>
        <v>-</v>
      </c>
      <c r="BR141" s="434"/>
      <c r="BS141" s="434">
        <f>'D22'!Z229</f>
        <v>0</v>
      </c>
      <c r="BT141" s="434">
        <f>'D22'!AA229</f>
        <v>139</v>
      </c>
      <c r="BU141" s="434">
        <f t="shared" si="87"/>
        <v>5767</v>
      </c>
    </row>
    <row r="142" spans="1:73">
      <c r="A142" s="294">
        <v>140</v>
      </c>
      <c r="B142" s="294">
        <v>22</v>
      </c>
      <c r="C142" s="294">
        <v>468</v>
      </c>
      <c r="D142" s="294" t="s">
        <v>466</v>
      </c>
      <c r="E142" s="434">
        <f>'D22'!I256</f>
        <v>80</v>
      </c>
      <c r="F142" s="434">
        <f>'D22'!J256</f>
        <v>4706</v>
      </c>
      <c r="G142" s="434">
        <f>'D22'!K256</f>
        <v>924</v>
      </c>
      <c r="H142" s="434">
        <f>'D22'!L256</f>
        <v>98</v>
      </c>
      <c r="I142" s="434">
        <f>'D22'!M256</f>
        <v>193</v>
      </c>
      <c r="J142" s="434">
        <f>'D22'!N256</f>
        <v>82</v>
      </c>
      <c r="K142" s="434">
        <f>'D22'!O256</f>
        <v>0</v>
      </c>
      <c r="L142" s="434">
        <f>'D22'!P256</f>
        <v>0</v>
      </c>
      <c r="M142" s="434">
        <f>'D22'!Q256</f>
        <v>0</v>
      </c>
      <c r="N142" s="434">
        <f>'D22'!R256</f>
        <v>3428</v>
      </c>
      <c r="O142" s="434">
        <f>'D22'!S256</f>
        <v>0</v>
      </c>
      <c r="P142" s="434">
        <f>'D22'!T256</f>
        <v>0</v>
      </c>
      <c r="Q142" s="434">
        <f>'D22'!U256</f>
        <v>23</v>
      </c>
      <c r="R142" s="434">
        <f>'D22'!V256</f>
        <v>56</v>
      </c>
      <c r="S142" s="434">
        <f>'D22'!W256</f>
        <v>0</v>
      </c>
      <c r="T142" s="434">
        <f>'D22'!X256</f>
        <v>0</v>
      </c>
      <c r="U142" s="434">
        <f>'D22'!Y256</f>
        <v>0</v>
      </c>
      <c r="V142" s="434">
        <f>'D22'!Z256</f>
        <v>0</v>
      </c>
      <c r="W142" s="434">
        <f>'D22'!AA256</f>
        <v>0</v>
      </c>
      <c r="X142" s="434">
        <f>'D22'!AB256</f>
        <v>0</v>
      </c>
      <c r="Y142" s="434">
        <f>'D22'!AC256</f>
        <v>1</v>
      </c>
      <c r="Z142" s="434">
        <f>'D22'!AD256</f>
        <v>265</v>
      </c>
      <c r="AA142" s="434">
        <f>'D22'!AE256</f>
        <v>9856</v>
      </c>
      <c r="AB142" s="435"/>
      <c r="AC142" s="434">
        <f>'D22'!I259</f>
        <v>91</v>
      </c>
      <c r="AD142" s="434">
        <f>'D22'!J259</f>
        <v>4734</v>
      </c>
      <c r="AE142" s="434">
        <f>'D22'!K259</f>
        <v>936</v>
      </c>
      <c r="AF142" s="434">
        <f>'D22'!L259</f>
        <v>126</v>
      </c>
      <c r="AG142" s="434">
        <f>'D22'!M259</f>
        <v>193</v>
      </c>
      <c r="AH142" s="434">
        <f>'D22'!N259</f>
        <v>82</v>
      </c>
      <c r="AI142" s="434">
        <f>'D22'!O259</f>
        <v>0</v>
      </c>
      <c r="AJ142" s="434">
        <f>'D22'!P259</f>
        <v>0</v>
      </c>
      <c r="AK142" s="434">
        <f>'D22'!Q259</f>
        <v>0</v>
      </c>
      <c r="AL142" s="434">
        <f>'D22'!R259</f>
        <v>3428</v>
      </c>
      <c r="AM142" s="434">
        <f>'D22'!S259</f>
        <v>0</v>
      </c>
      <c r="AN142" s="434">
        <f>'D22'!T259</f>
        <v>0</v>
      </c>
      <c r="AO142" s="434">
        <f>'D22'!U259</f>
        <v>0</v>
      </c>
      <c r="AP142" s="434">
        <f>'D22'!V259</f>
        <v>0</v>
      </c>
      <c r="AQ142" s="434">
        <f>'D22'!W259</f>
        <v>0</v>
      </c>
      <c r="AR142" s="434">
        <f>'D22'!X259</f>
        <v>0</v>
      </c>
      <c r="AS142" s="434">
        <f>'D22'!Y259</f>
        <v>0</v>
      </c>
      <c r="AT142" s="434">
        <f>'D22'!Z259</f>
        <v>1</v>
      </c>
      <c r="AU142" s="434">
        <f>'D22'!AA259</f>
        <v>265</v>
      </c>
      <c r="AV142" s="434">
        <f>'D22'!AB259</f>
        <v>9856</v>
      </c>
      <c r="AW142" s="435"/>
      <c r="AX142" s="434"/>
      <c r="AY142" s="434">
        <f t="shared" si="85"/>
        <v>1027</v>
      </c>
      <c r="AZ142" s="434"/>
      <c r="BA142" s="434">
        <f t="shared" si="86"/>
        <v>4860</v>
      </c>
      <c r="BB142" s="434"/>
      <c r="BC142" s="434"/>
      <c r="BD142" s="434"/>
      <c r="BE142" s="434">
        <f>'D22'!M262</f>
        <v>193</v>
      </c>
      <c r="BF142" s="434">
        <f>'D22'!N262</f>
        <v>82</v>
      </c>
      <c r="BG142" s="434" t="str">
        <f>'D22'!O262</f>
        <v>-</v>
      </c>
      <c r="BH142" s="434" t="str">
        <f>'D22'!P262</f>
        <v>-</v>
      </c>
      <c r="BI142" s="434" t="str">
        <f>'D22'!Q262</f>
        <v>-</v>
      </c>
      <c r="BJ142" s="434">
        <f>'D22'!R262</f>
        <v>3428</v>
      </c>
      <c r="BK142" s="434" t="str">
        <f>'D22'!S262</f>
        <v>-</v>
      </c>
      <c r="BL142" s="434" t="str">
        <f>'D22'!T262</f>
        <v>-</v>
      </c>
      <c r="BM142" s="434" t="str">
        <f>'D22'!U262</f>
        <v>-</v>
      </c>
      <c r="BN142" s="434" t="str">
        <f>'D22'!V262</f>
        <v>-</v>
      </c>
      <c r="BO142" s="434" t="str">
        <f>'D22'!W262</f>
        <v>-</v>
      </c>
      <c r="BP142" s="434" t="str">
        <f>'D22'!X262</f>
        <v>-</v>
      </c>
      <c r="BQ142" s="434" t="str">
        <f>'D22'!Y262</f>
        <v>-</v>
      </c>
      <c r="BR142" s="434"/>
      <c r="BS142" s="434">
        <f>'D22'!Z262</f>
        <v>1</v>
      </c>
      <c r="BT142" s="434">
        <f>'D22'!AA262</f>
        <v>265</v>
      </c>
      <c r="BU142" s="434">
        <f t="shared" si="87"/>
        <v>9856</v>
      </c>
    </row>
    <row r="143" spans="1:73">
      <c r="A143" s="294">
        <v>141</v>
      </c>
      <c r="B143" s="294">
        <v>22</v>
      </c>
      <c r="C143" s="294">
        <v>475</v>
      </c>
      <c r="D143" s="294" t="s">
        <v>475</v>
      </c>
      <c r="E143" s="434">
        <f>'D22'!I270</f>
        <v>4</v>
      </c>
      <c r="F143" s="434">
        <f>'D22'!J270</f>
        <v>564</v>
      </c>
      <c r="G143" s="434">
        <f>'D22'!K270</f>
        <v>20</v>
      </c>
      <c r="H143" s="434">
        <f>'D22'!L270</f>
        <v>3</v>
      </c>
      <c r="I143" s="434">
        <f>'D22'!M270</f>
        <v>1111</v>
      </c>
      <c r="J143" s="434">
        <f>'D22'!N270</f>
        <v>0</v>
      </c>
      <c r="K143" s="434">
        <f>'D22'!O270</f>
        <v>0</v>
      </c>
      <c r="L143" s="434">
        <f>'D22'!P270</f>
        <v>4</v>
      </c>
      <c r="M143" s="434">
        <f>'D22'!Q270</f>
        <v>0</v>
      </c>
      <c r="N143" s="434">
        <f>'D22'!R270</f>
        <v>172</v>
      </c>
      <c r="O143" s="434">
        <f>'D22'!S270</f>
        <v>0</v>
      </c>
      <c r="P143" s="434">
        <f>'D22'!T270</f>
        <v>0</v>
      </c>
      <c r="Q143" s="434">
        <f>'D22'!U270</f>
        <v>0</v>
      </c>
      <c r="R143" s="434">
        <f>'D22'!V270</f>
        <v>3</v>
      </c>
      <c r="S143" s="434">
        <f>'D22'!W270</f>
        <v>0</v>
      </c>
      <c r="T143" s="434">
        <f>'D22'!X270</f>
        <v>0</v>
      </c>
      <c r="U143" s="434">
        <f>'D22'!Y270</f>
        <v>0</v>
      </c>
      <c r="V143" s="434">
        <f>'D22'!Z270</f>
        <v>0</v>
      </c>
      <c r="W143" s="434">
        <f>'D22'!AA270</f>
        <v>0</v>
      </c>
      <c r="X143" s="434">
        <f>'D22'!AB270</f>
        <v>0</v>
      </c>
      <c r="Y143" s="434">
        <f>'D22'!AC270</f>
        <v>0</v>
      </c>
      <c r="Z143" s="434">
        <f>'D22'!AD270</f>
        <v>18</v>
      </c>
      <c r="AA143" s="434">
        <f>'D22'!AE270</f>
        <v>1899</v>
      </c>
      <c r="AB143" s="435"/>
      <c r="AC143" s="434">
        <f>'D22'!I273</f>
        <v>4</v>
      </c>
      <c r="AD143" s="434">
        <f>'D22'!J273</f>
        <v>566</v>
      </c>
      <c r="AE143" s="434">
        <f>'D22'!K273</f>
        <v>20</v>
      </c>
      <c r="AF143" s="434">
        <f>'D22'!L273</f>
        <v>4</v>
      </c>
      <c r="AG143" s="434">
        <f>'D22'!M273</f>
        <v>1111</v>
      </c>
      <c r="AH143" s="434">
        <f>'D22'!N273</f>
        <v>0</v>
      </c>
      <c r="AI143" s="434">
        <f>'D22'!O273</f>
        <v>0</v>
      </c>
      <c r="AJ143" s="434">
        <f>'D22'!P273</f>
        <v>4</v>
      </c>
      <c r="AK143" s="434">
        <f>'D22'!Q273</f>
        <v>0</v>
      </c>
      <c r="AL143" s="434">
        <f>'D22'!R273</f>
        <v>172</v>
      </c>
      <c r="AM143" s="434">
        <f>'D22'!S273</f>
        <v>0</v>
      </c>
      <c r="AN143" s="434">
        <f>'D22'!T273</f>
        <v>0</v>
      </c>
      <c r="AO143" s="434">
        <f>'D22'!U273</f>
        <v>0</v>
      </c>
      <c r="AP143" s="434">
        <f>'D22'!V273</f>
        <v>0</v>
      </c>
      <c r="AQ143" s="434">
        <f>'D22'!W273</f>
        <v>0</v>
      </c>
      <c r="AR143" s="434">
        <f>'D22'!X273</f>
        <v>0</v>
      </c>
      <c r="AS143" s="434">
        <f>'D22'!Y273</f>
        <v>0</v>
      </c>
      <c r="AT143" s="434">
        <f>'D22'!Z273</f>
        <v>0</v>
      </c>
      <c r="AU143" s="434">
        <f>'D22'!AA273</f>
        <v>18</v>
      </c>
      <c r="AV143" s="434">
        <f>'D22'!AB273</f>
        <v>1899</v>
      </c>
      <c r="AW143" s="435"/>
      <c r="AX143" s="434"/>
      <c r="AY143" s="434">
        <f t="shared" si="85"/>
        <v>24</v>
      </c>
      <c r="AZ143" s="434"/>
      <c r="BA143" s="434">
        <f t="shared" si="86"/>
        <v>570</v>
      </c>
      <c r="BB143" s="434"/>
      <c r="BC143" s="434"/>
      <c r="BD143" s="434"/>
      <c r="BE143" s="434">
        <f>'D22'!M276</f>
        <v>1111</v>
      </c>
      <c r="BF143" s="434" t="str">
        <f>'D22'!N276</f>
        <v>-</v>
      </c>
      <c r="BG143" s="434" t="str">
        <f>'D22'!O276</f>
        <v>-</v>
      </c>
      <c r="BH143" s="434">
        <f>'D22'!P276</f>
        <v>4</v>
      </c>
      <c r="BI143" s="434" t="str">
        <f>'D22'!Q276</f>
        <v>-</v>
      </c>
      <c r="BJ143" s="434">
        <f>'D22'!R276</f>
        <v>172</v>
      </c>
      <c r="BK143" s="434" t="str">
        <f>'D22'!S276</f>
        <v>-</v>
      </c>
      <c r="BL143" s="434" t="str">
        <f>'D22'!T276</f>
        <v>-</v>
      </c>
      <c r="BM143" s="434" t="str">
        <f>'D22'!U276</f>
        <v>-</v>
      </c>
      <c r="BN143" s="434" t="str">
        <f>'D22'!V276</f>
        <v>-</v>
      </c>
      <c r="BO143" s="434" t="str">
        <f>'D22'!W276</f>
        <v>-</v>
      </c>
      <c r="BP143" s="434" t="str">
        <f>'D22'!X276</f>
        <v>-</v>
      </c>
      <c r="BQ143" s="434" t="str">
        <f>'D22'!Y276</f>
        <v>-</v>
      </c>
      <c r="BR143" s="434"/>
      <c r="BS143" s="434">
        <f>'D22'!Z276</f>
        <v>0</v>
      </c>
      <c r="BT143" s="434">
        <f>'D22'!AA276</f>
        <v>18</v>
      </c>
      <c r="BU143" s="434">
        <f t="shared" si="87"/>
        <v>1899</v>
      </c>
    </row>
    <row r="144" spans="1:73">
      <c r="A144" s="294">
        <v>142</v>
      </c>
      <c r="B144" s="294">
        <v>22</v>
      </c>
      <c r="C144" s="294">
        <v>484</v>
      </c>
      <c r="D144" s="294" t="s">
        <v>478</v>
      </c>
      <c r="E144" s="434">
        <f>'D22'!I343</f>
        <v>420</v>
      </c>
      <c r="F144" s="434">
        <f>'D22'!J343</f>
        <v>6782</v>
      </c>
      <c r="G144" s="434">
        <f>'D22'!K343</f>
        <v>10553</v>
      </c>
      <c r="H144" s="434">
        <f>'D22'!L343</f>
        <v>144</v>
      </c>
      <c r="I144" s="434">
        <f>'D22'!M343</f>
        <v>878</v>
      </c>
      <c r="J144" s="434">
        <f>'D22'!N343</f>
        <v>185</v>
      </c>
      <c r="K144" s="434">
        <f>'D22'!O343</f>
        <v>107</v>
      </c>
      <c r="L144" s="434">
        <f>'D22'!P343</f>
        <v>541</v>
      </c>
      <c r="M144" s="434">
        <f>'D22'!Q343</f>
        <v>122</v>
      </c>
      <c r="N144" s="434">
        <f>'D22'!R343</f>
        <v>1138</v>
      </c>
      <c r="O144" s="434">
        <f>'D22'!S343</f>
        <v>0</v>
      </c>
      <c r="P144" s="434">
        <f>'D22'!T343</f>
        <v>29</v>
      </c>
      <c r="Q144" s="434">
        <f>'D22'!U343</f>
        <v>369</v>
      </c>
      <c r="R144" s="434">
        <f>'D22'!V343</f>
        <v>142</v>
      </c>
      <c r="S144" s="434">
        <f>'D22'!W343</f>
        <v>0</v>
      </c>
      <c r="T144" s="434">
        <f>'D22'!X343</f>
        <v>286</v>
      </c>
      <c r="U144" s="434">
        <f>'D22'!Y343</f>
        <v>0</v>
      </c>
      <c r="V144" s="434">
        <f>'D22'!Z343</f>
        <v>0</v>
      </c>
      <c r="W144" s="434">
        <f>'D22'!AA343</f>
        <v>0</v>
      </c>
      <c r="X144" s="434">
        <f>'D22'!AB343</f>
        <v>0</v>
      </c>
      <c r="Y144" s="434">
        <f>'D22'!AC343</f>
        <v>11</v>
      </c>
      <c r="Z144" s="434">
        <f>'D22'!AD343</f>
        <v>672</v>
      </c>
      <c r="AA144" s="434">
        <f>'D22'!AE343</f>
        <v>22379</v>
      </c>
      <c r="AB144" s="435"/>
      <c r="AC144" s="434">
        <f>'D22'!I346</f>
        <v>604</v>
      </c>
      <c r="AD144" s="434">
        <f>'D22'!J346</f>
        <v>6853</v>
      </c>
      <c r="AE144" s="434">
        <f>'D22'!K346</f>
        <v>10738</v>
      </c>
      <c r="AF144" s="434">
        <f>'D22'!L346</f>
        <v>215</v>
      </c>
      <c r="AG144" s="434">
        <f>'D22'!M346</f>
        <v>878</v>
      </c>
      <c r="AH144" s="434">
        <f>'D22'!N346</f>
        <v>185</v>
      </c>
      <c r="AI144" s="434">
        <f>'D22'!O346</f>
        <v>107</v>
      </c>
      <c r="AJ144" s="434">
        <f>'D22'!P346</f>
        <v>541</v>
      </c>
      <c r="AK144" s="434">
        <f>'D22'!Q346</f>
        <v>122</v>
      </c>
      <c r="AL144" s="434">
        <f>'D22'!R346</f>
        <v>1138</v>
      </c>
      <c r="AM144" s="434">
        <f>'D22'!S346</f>
        <v>0</v>
      </c>
      <c r="AN144" s="434">
        <f>'D22'!T346</f>
        <v>29</v>
      </c>
      <c r="AO144" s="434">
        <f>'D22'!U346</f>
        <v>286</v>
      </c>
      <c r="AP144" s="434" t="str">
        <f>'D22'!V346</f>
        <v>-</v>
      </c>
      <c r="AQ144" s="434" t="str">
        <f>'D22'!W346</f>
        <v>-</v>
      </c>
      <c r="AR144" s="434" t="str">
        <f>'D22'!X346</f>
        <v>-</v>
      </c>
      <c r="AS144" s="434" t="str">
        <f>'D22'!Y346</f>
        <v>-</v>
      </c>
      <c r="AT144" s="434">
        <f>'D22'!Z346</f>
        <v>11</v>
      </c>
      <c r="AU144" s="434">
        <f>'D22'!AA346</f>
        <v>672</v>
      </c>
      <c r="AV144" s="434">
        <f>'D22'!AB346</f>
        <v>22379</v>
      </c>
      <c r="AW144" s="435"/>
      <c r="AX144" s="434"/>
      <c r="AY144" s="434">
        <f t="shared" si="85"/>
        <v>11342</v>
      </c>
      <c r="AZ144" s="434"/>
      <c r="BA144" s="434">
        <f t="shared" si="86"/>
        <v>7068</v>
      </c>
      <c r="BB144" s="434"/>
      <c r="BC144" s="434"/>
      <c r="BD144" s="434"/>
      <c r="BE144" s="434">
        <f>'D22'!M349</f>
        <v>878</v>
      </c>
      <c r="BF144" s="434">
        <f>'D22'!N349</f>
        <v>185</v>
      </c>
      <c r="BG144" s="434">
        <f>'D22'!O349</f>
        <v>107</v>
      </c>
      <c r="BH144" s="434">
        <f>'D22'!P349</f>
        <v>541</v>
      </c>
      <c r="BI144" s="434">
        <f>'D22'!Q349</f>
        <v>122</v>
      </c>
      <c r="BJ144" s="434">
        <f>'D22'!R349</f>
        <v>1138</v>
      </c>
      <c r="BK144" s="434" t="str">
        <f>'D22'!S349</f>
        <v>-</v>
      </c>
      <c r="BL144" s="434">
        <f>'D22'!T349</f>
        <v>29</v>
      </c>
      <c r="BM144" s="434">
        <f>'D22'!U349</f>
        <v>286</v>
      </c>
      <c r="BN144" s="434" t="str">
        <f>'D22'!V349</f>
        <v>-</v>
      </c>
      <c r="BO144" s="434" t="str">
        <f>'D22'!W349</f>
        <v>-</v>
      </c>
      <c r="BP144" s="434" t="str">
        <f>'D22'!X349</f>
        <v>-</v>
      </c>
      <c r="BQ144" s="434" t="str">
        <f>'D22'!Y349</f>
        <v>-</v>
      </c>
      <c r="BR144" s="434"/>
      <c r="BS144" s="434">
        <f>'D22'!Z349</f>
        <v>11</v>
      </c>
      <c r="BT144" s="434">
        <f>'D22'!AA349</f>
        <v>672</v>
      </c>
      <c r="BU144" s="434">
        <f t="shared" si="87"/>
        <v>22379</v>
      </c>
    </row>
    <row r="145" spans="1:73">
      <c r="A145" s="294">
        <v>143</v>
      </c>
      <c r="B145" s="294">
        <v>22</v>
      </c>
      <c r="C145" s="294">
        <v>487</v>
      </c>
      <c r="D145" s="294" t="s">
        <v>492</v>
      </c>
      <c r="E145" s="434">
        <f>'D22'!I359</f>
        <v>13</v>
      </c>
      <c r="F145" s="434">
        <f>'D22'!J359</f>
        <v>577</v>
      </c>
      <c r="G145" s="434">
        <f>'D22'!K359</f>
        <v>86</v>
      </c>
      <c r="H145" s="434">
        <f>'D22'!L359</f>
        <v>19</v>
      </c>
      <c r="I145" s="434">
        <f>'D22'!M359</f>
        <v>617</v>
      </c>
      <c r="J145" s="434">
        <f>'D22'!N359</f>
        <v>0</v>
      </c>
      <c r="K145" s="434">
        <f>'D22'!O359</f>
        <v>0</v>
      </c>
      <c r="L145" s="434">
        <f>'D22'!P359</f>
        <v>0</v>
      </c>
      <c r="M145" s="434">
        <f>'D22'!Q359</f>
        <v>0</v>
      </c>
      <c r="N145" s="434">
        <f>'D22'!R359</f>
        <v>168</v>
      </c>
      <c r="O145" s="434">
        <f>'D22'!S359</f>
        <v>0</v>
      </c>
      <c r="P145" s="434">
        <f>'D22'!T359</f>
        <v>0</v>
      </c>
      <c r="Q145" s="434">
        <f>'D22'!U359</f>
        <v>5</v>
      </c>
      <c r="R145" s="434">
        <f>'D22'!V359</f>
        <v>14</v>
      </c>
      <c r="S145" s="434">
        <f>'D22'!W359</f>
        <v>0</v>
      </c>
      <c r="T145" s="434">
        <f>'D22'!X359</f>
        <v>0</v>
      </c>
      <c r="U145" s="434">
        <f>'D22'!Y359</f>
        <v>0</v>
      </c>
      <c r="V145" s="434">
        <f>'D22'!Z359</f>
        <v>0</v>
      </c>
      <c r="W145" s="434">
        <f>'D22'!AA359</f>
        <v>0</v>
      </c>
      <c r="X145" s="434">
        <f>'D22'!AB359</f>
        <v>0</v>
      </c>
      <c r="Y145" s="434">
        <f>'D22'!AC359</f>
        <v>0</v>
      </c>
      <c r="Z145" s="434">
        <f>'D22'!AD359</f>
        <v>60</v>
      </c>
      <c r="AA145" s="434">
        <f>'D22'!AE359</f>
        <v>1559</v>
      </c>
      <c r="AB145" s="435"/>
      <c r="AC145" s="434">
        <f>'D22'!I362</f>
        <v>15</v>
      </c>
      <c r="AD145" s="434">
        <f>'D22'!J362</f>
        <v>584</v>
      </c>
      <c r="AE145" s="434">
        <f>'D22'!K362</f>
        <v>89</v>
      </c>
      <c r="AF145" s="434">
        <f>'D22'!L362</f>
        <v>26</v>
      </c>
      <c r="AG145" s="434">
        <f>'D22'!M362</f>
        <v>617</v>
      </c>
      <c r="AH145" s="434">
        <f>'D22'!N362</f>
        <v>0</v>
      </c>
      <c r="AI145" s="434">
        <f>'D22'!O362</f>
        <v>0</v>
      </c>
      <c r="AJ145" s="434">
        <f>'D22'!P362</f>
        <v>0</v>
      </c>
      <c r="AK145" s="434">
        <f>'D22'!Q362</f>
        <v>0</v>
      </c>
      <c r="AL145" s="434">
        <f>'D22'!R362</f>
        <v>168</v>
      </c>
      <c r="AM145" s="434">
        <f>'D22'!S362</f>
        <v>0</v>
      </c>
      <c r="AN145" s="434">
        <f>'D22'!T362</f>
        <v>0</v>
      </c>
      <c r="AO145" s="434">
        <f>'D22'!U362</f>
        <v>0</v>
      </c>
      <c r="AP145" s="434">
        <f>'D22'!V362</f>
        <v>0</v>
      </c>
      <c r="AQ145" s="434">
        <f>'D22'!W362</f>
        <v>0</v>
      </c>
      <c r="AR145" s="434">
        <f>'D22'!X362</f>
        <v>0</v>
      </c>
      <c r="AS145" s="434">
        <f>'D22'!Y362</f>
        <v>0</v>
      </c>
      <c r="AT145" s="434">
        <f>'D22'!Z362</f>
        <v>0</v>
      </c>
      <c r="AU145" s="434">
        <f>'D22'!AA362</f>
        <v>60</v>
      </c>
      <c r="AV145" s="434">
        <f>'D22'!AB362</f>
        <v>1559</v>
      </c>
      <c r="AW145" s="435"/>
      <c r="AX145" s="434"/>
      <c r="AY145" s="434">
        <f t="shared" si="85"/>
        <v>104</v>
      </c>
      <c r="AZ145" s="434"/>
      <c r="BA145" s="434">
        <f t="shared" si="86"/>
        <v>610</v>
      </c>
      <c r="BB145" s="434"/>
      <c r="BC145" s="434"/>
      <c r="BD145" s="434"/>
      <c r="BE145" s="434">
        <f>'D22'!M365</f>
        <v>617</v>
      </c>
      <c r="BF145" s="434" t="str">
        <f>'D22'!N365</f>
        <v>-</v>
      </c>
      <c r="BG145" s="434" t="str">
        <f>'D22'!O365</f>
        <v>-</v>
      </c>
      <c r="BH145" s="434" t="str">
        <f>'D22'!P365</f>
        <v>-</v>
      </c>
      <c r="BI145" s="434" t="str">
        <f>'D22'!Q365</f>
        <v>-</v>
      </c>
      <c r="BJ145" s="434">
        <f>'D22'!R365</f>
        <v>168</v>
      </c>
      <c r="BK145" s="434" t="str">
        <f>'D22'!S365</f>
        <v>-</v>
      </c>
      <c r="BL145" s="434" t="str">
        <f>'D22'!T365</f>
        <v>-</v>
      </c>
      <c r="BM145" s="434" t="str">
        <f>'D22'!U365</f>
        <v>-</v>
      </c>
      <c r="BN145" s="434" t="str">
        <f>'D22'!V365</f>
        <v>-</v>
      </c>
      <c r="BO145" s="434" t="str">
        <f>'D22'!W365</f>
        <v>-</v>
      </c>
      <c r="BP145" s="434" t="str">
        <f>'D22'!X365</f>
        <v>-</v>
      </c>
      <c r="BQ145" s="434" t="str">
        <f>'D22'!Y365</f>
        <v>-</v>
      </c>
      <c r="BR145" s="434"/>
      <c r="BS145" s="434">
        <f>'D22'!Z365</f>
        <v>0</v>
      </c>
      <c r="BT145" s="434">
        <f>'D22'!AA365</f>
        <v>60</v>
      </c>
      <c r="BU145" s="434">
        <f t="shared" si="87"/>
        <v>1559</v>
      </c>
    </row>
    <row r="146" spans="1:73">
      <c r="A146" s="294">
        <v>144</v>
      </c>
      <c r="B146" s="294">
        <v>22</v>
      </c>
      <c r="C146" s="294">
        <v>506</v>
      </c>
      <c r="D146" s="294" t="s">
        <v>495</v>
      </c>
      <c r="E146" s="434">
        <f>'D22'!I372</f>
        <v>64</v>
      </c>
      <c r="F146" s="434">
        <f>'D22'!J372</f>
        <v>483</v>
      </c>
      <c r="G146" s="434">
        <f>'D22'!K372</f>
        <v>799</v>
      </c>
      <c r="H146" s="434">
        <f>'D22'!L372</f>
        <v>4</v>
      </c>
      <c r="I146" s="434">
        <f>'D22'!M372</f>
        <v>116</v>
      </c>
      <c r="J146" s="434">
        <f>'D22'!N372</f>
        <v>0</v>
      </c>
      <c r="K146" s="434">
        <f>'D22'!O372</f>
        <v>0</v>
      </c>
      <c r="L146" s="434">
        <f>'D22'!P372</f>
        <v>0</v>
      </c>
      <c r="M146" s="434">
        <f>'D22'!Q372</f>
        <v>4</v>
      </c>
      <c r="N146" s="434">
        <f>'D22'!R372</f>
        <v>51</v>
      </c>
      <c r="O146" s="434">
        <f>'D22'!S372</f>
        <v>0</v>
      </c>
      <c r="P146" s="434">
        <f>'D22'!T372</f>
        <v>0</v>
      </c>
      <c r="Q146" s="434">
        <f>'D22'!U372</f>
        <v>41</v>
      </c>
      <c r="R146" s="434">
        <f>'D22'!V372</f>
        <v>17</v>
      </c>
      <c r="S146" s="434">
        <f>'D22'!W372</f>
        <v>0</v>
      </c>
      <c r="T146" s="434">
        <f>'D22'!X372</f>
        <v>0</v>
      </c>
      <c r="U146" s="434">
        <f>'D22'!Y372</f>
        <v>0</v>
      </c>
      <c r="V146" s="434">
        <f>'D22'!Z372</f>
        <v>0</v>
      </c>
      <c r="W146" s="434">
        <f>'D22'!AA372</f>
        <v>0</v>
      </c>
      <c r="X146" s="434">
        <f>'D22'!AB372</f>
        <v>0</v>
      </c>
      <c r="Y146" s="434">
        <f>'D22'!AC372</f>
        <v>0</v>
      </c>
      <c r="Z146" s="434">
        <f>'D22'!AD372</f>
        <v>36</v>
      </c>
      <c r="AA146" s="434">
        <f>'D22'!AE372</f>
        <v>1615</v>
      </c>
      <c r="AB146" s="435"/>
      <c r="AC146" s="434">
        <f>'D22'!I375</f>
        <v>84</v>
      </c>
      <c r="AD146" s="434">
        <f>'D22'!J375</f>
        <v>492</v>
      </c>
      <c r="AE146" s="434">
        <f>'D22'!K375</f>
        <v>820</v>
      </c>
      <c r="AF146" s="434">
        <f>'D22'!L375</f>
        <v>12</v>
      </c>
      <c r="AG146" s="434">
        <f>'D22'!M375</f>
        <v>116</v>
      </c>
      <c r="AH146" s="434">
        <f>'D22'!N375</f>
        <v>0</v>
      </c>
      <c r="AI146" s="434">
        <f>'D22'!O375</f>
        <v>0</v>
      </c>
      <c r="AJ146" s="434">
        <f>'D22'!P375</f>
        <v>0</v>
      </c>
      <c r="AK146" s="434">
        <f>'D22'!Q375</f>
        <v>4</v>
      </c>
      <c r="AL146" s="434">
        <f>'D22'!R375</f>
        <v>51</v>
      </c>
      <c r="AM146" s="434">
        <f>'D22'!S375</f>
        <v>0</v>
      </c>
      <c r="AN146" s="434">
        <f>'D22'!T375</f>
        <v>0</v>
      </c>
      <c r="AO146" s="434">
        <f>'D22'!U375</f>
        <v>0</v>
      </c>
      <c r="AP146" s="434">
        <f>'D22'!V375</f>
        <v>0</v>
      </c>
      <c r="AQ146" s="434">
        <f>'D22'!W375</f>
        <v>0</v>
      </c>
      <c r="AR146" s="434">
        <f>'D22'!X375</f>
        <v>0</v>
      </c>
      <c r="AS146" s="434">
        <f>'D22'!Y375</f>
        <v>0</v>
      </c>
      <c r="AT146" s="434">
        <f>'D22'!Z375</f>
        <v>0</v>
      </c>
      <c r="AU146" s="434">
        <f>'D22'!AA375</f>
        <v>36</v>
      </c>
      <c r="AV146" s="434">
        <f>'D22'!AB375</f>
        <v>1615</v>
      </c>
      <c r="AW146" s="435"/>
      <c r="AX146" s="434"/>
      <c r="AY146" s="434">
        <f t="shared" si="85"/>
        <v>904</v>
      </c>
      <c r="AZ146" s="434"/>
      <c r="BA146" s="434">
        <f t="shared" si="86"/>
        <v>504</v>
      </c>
      <c r="BB146" s="434"/>
      <c r="BC146" s="434"/>
      <c r="BD146" s="434"/>
      <c r="BE146" s="434">
        <f>'D22'!M378</f>
        <v>116</v>
      </c>
      <c r="BF146" s="434" t="str">
        <f>'D22'!N378</f>
        <v>-</v>
      </c>
      <c r="BG146" s="434" t="str">
        <f>'D22'!O378</f>
        <v>-</v>
      </c>
      <c r="BH146" s="434" t="str">
        <f>'D22'!P378</f>
        <v>-</v>
      </c>
      <c r="BI146" s="434">
        <f>'D22'!Q378</f>
        <v>4</v>
      </c>
      <c r="BJ146" s="434">
        <f>'D22'!R378</f>
        <v>51</v>
      </c>
      <c r="BK146" s="434" t="str">
        <f>'D22'!S378</f>
        <v>-</v>
      </c>
      <c r="BL146" s="434" t="str">
        <f>'D22'!T378</f>
        <v>-</v>
      </c>
      <c r="BM146" s="434" t="str">
        <f>'D22'!U378</f>
        <v>-</v>
      </c>
      <c r="BN146" s="434" t="str">
        <f>'D22'!V378</f>
        <v>-</v>
      </c>
      <c r="BO146" s="434" t="str">
        <f>'D22'!W378</f>
        <v>-</v>
      </c>
      <c r="BP146" s="434" t="str">
        <f>'D22'!X378</f>
        <v>-</v>
      </c>
      <c r="BQ146" s="434" t="str">
        <f>'D22'!Y378</f>
        <v>-</v>
      </c>
      <c r="BR146" s="434"/>
      <c r="BS146" s="434">
        <f>'D22'!Z378</f>
        <v>0</v>
      </c>
      <c r="BT146" s="434">
        <f>'D22'!AA378</f>
        <v>36</v>
      </c>
      <c r="BU146" s="434">
        <f t="shared" si="87"/>
        <v>1615</v>
      </c>
    </row>
    <row r="147" spans="1:73">
      <c r="A147" s="294">
        <v>145</v>
      </c>
      <c r="B147" s="294">
        <v>23</v>
      </c>
      <c r="C147" s="294">
        <v>316</v>
      </c>
      <c r="D147" s="294" t="s">
        <v>497</v>
      </c>
      <c r="E147" s="434">
        <f>'D23'!I53</f>
        <v>3064</v>
      </c>
      <c r="F147" s="434">
        <f>'D23'!J53</f>
        <v>7349</v>
      </c>
      <c r="G147" s="434">
        <f>'D23'!K53</f>
        <v>2217</v>
      </c>
      <c r="H147" s="434">
        <f>'D23'!L53</f>
        <v>484</v>
      </c>
      <c r="I147" s="434">
        <f>'D23'!M53</f>
        <v>2197</v>
      </c>
      <c r="J147" s="434">
        <f>'D23'!N53</f>
        <v>56</v>
      </c>
      <c r="K147" s="434">
        <f>'D23'!O53</f>
        <v>0</v>
      </c>
      <c r="L147" s="434">
        <f>'D23'!P53</f>
        <v>97</v>
      </c>
      <c r="M147" s="434">
        <f>'D23'!Q53</f>
        <v>0</v>
      </c>
      <c r="N147" s="434">
        <f>'D23'!R53</f>
        <v>1806</v>
      </c>
      <c r="O147" s="434">
        <f>'D23'!S53</f>
        <v>0</v>
      </c>
      <c r="P147" s="434">
        <f>'D23'!T53</f>
        <v>156</v>
      </c>
      <c r="Q147" s="434">
        <f>'D23'!U53</f>
        <v>540</v>
      </c>
      <c r="R147" s="434">
        <f>'D23'!V53</f>
        <v>333</v>
      </c>
      <c r="S147" s="434">
        <f>'D23'!W53</f>
        <v>0</v>
      </c>
      <c r="T147" s="434">
        <f>'D23'!X53</f>
        <v>0</v>
      </c>
      <c r="U147" s="434">
        <f>'D23'!Y53</f>
        <v>0</v>
      </c>
      <c r="V147" s="434">
        <f>'D23'!Z53</f>
        <v>0</v>
      </c>
      <c r="W147" s="434">
        <f>'D23'!AA53</f>
        <v>0</v>
      </c>
      <c r="X147" s="434">
        <f>'D23'!AB53</f>
        <v>0</v>
      </c>
      <c r="Y147" s="434">
        <f>'D23'!AC53</f>
        <v>5</v>
      </c>
      <c r="Z147" s="434">
        <f>'D23'!AD53</f>
        <v>520</v>
      </c>
      <c r="AA147" s="434">
        <f>'D23'!AE53</f>
        <v>18824</v>
      </c>
      <c r="AB147" s="435"/>
      <c r="AC147" s="434">
        <f>'D23'!I56</f>
        <v>3334</v>
      </c>
      <c r="AD147" s="434">
        <f>'D23'!J56</f>
        <v>7516</v>
      </c>
      <c r="AE147" s="434">
        <f>'D23'!K56</f>
        <v>2487</v>
      </c>
      <c r="AF147" s="434">
        <f>'D23'!L56</f>
        <v>650</v>
      </c>
      <c r="AG147" s="434">
        <f>'D23'!M56</f>
        <v>2197</v>
      </c>
      <c r="AH147" s="434">
        <f>'D23'!N56</f>
        <v>56</v>
      </c>
      <c r="AI147" s="434">
        <f>'D23'!O56</f>
        <v>0</v>
      </c>
      <c r="AJ147" s="434">
        <f>'D23'!P56</f>
        <v>97</v>
      </c>
      <c r="AK147" s="434">
        <f>'D23'!Q56</f>
        <v>0</v>
      </c>
      <c r="AL147" s="434">
        <f>'D23'!R56</f>
        <v>1806</v>
      </c>
      <c r="AM147" s="434">
        <f>'D23'!S56</f>
        <v>0</v>
      </c>
      <c r="AN147" s="434">
        <f>'D23'!T56</f>
        <v>156</v>
      </c>
      <c r="AO147" s="434">
        <f>'D23'!U56</f>
        <v>0</v>
      </c>
      <c r="AP147" s="434">
        <f>'D23'!V56</f>
        <v>0</v>
      </c>
      <c r="AQ147" s="434">
        <f>'D23'!W56</f>
        <v>0</v>
      </c>
      <c r="AR147" s="434">
        <f>'D23'!X56</f>
        <v>0</v>
      </c>
      <c r="AS147" s="434">
        <f>'D23'!Y56</f>
        <v>0</v>
      </c>
      <c r="AT147" s="434">
        <f>'D23'!Z56</f>
        <v>5</v>
      </c>
      <c r="AU147" s="434">
        <f>'D23'!AA56</f>
        <v>520</v>
      </c>
      <c r="AV147" s="434">
        <f>'D23'!AB56</f>
        <v>18824</v>
      </c>
      <c r="AW147" s="435"/>
      <c r="AX147" s="434"/>
      <c r="AY147" s="434">
        <f t="shared" ref="AY147:AY148" si="88">AC147+AE147</f>
        <v>5821</v>
      </c>
      <c r="AZ147" s="434"/>
      <c r="BA147" s="434">
        <f t="shared" ref="BA147:BA149" si="89">AD147+AF147</f>
        <v>8166</v>
      </c>
      <c r="BB147" s="434"/>
      <c r="BC147" s="434"/>
      <c r="BD147" s="434"/>
      <c r="BE147" s="434">
        <f>'D23'!M59</f>
        <v>2197</v>
      </c>
      <c r="BF147" s="434">
        <f>'D23'!N59</f>
        <v>56</v>
      </c>
      <c r="BG147" s="434" t="str">
        <f>'D23'!O59</f>
        <v>-</v>
      </c>
      <c r="BH147" s="434">
        <f>'D23'!P59</f>
        <v>97</v>
      </c>
      <c r="BI147" s="434" t="str">
        <f>'D23'!Q59</f>
        <v>-</v>
      </c>
      <c r="BJ147" s="434">
        <f>'D23'!R59</f>
        <v>1806</v>
      </c>
      <c r="BK147" s="434" t="str">
        <f>'D23'!S59</f>
        <v>-</v>
      </c>
      <c r="BL147" s="434">
        <f>'D23'!T59</f>
        <v>156</v>
      </c>
      <c r="BM147" s="434" t="str">
        <f>'D23'!U59</f>
        <v>-</v>
      </c>
      <c r="BN147" s="434" t="str">
        <f>'D23'!V59</f>
        <v>-</v>
      </c>
      <c r="BO147" s="434" t="str">
        <f>'D23'!W59</f>
        <v>-</v>
      </c>
      <c r="BP147" s="434" t="str">
        <f>'D23'!X59</f>
        <v>-</v>
      </c>
      <c r="BQ147" s="434" t="str">
        <f>'D23'!Y59</f>
        <v>-</v>
      </c>
      <c r="BR147" s="434"/>
      <c r="BS147" s="434">
        <f>'D23'!Z59</f>
        <v>5</v>
      </c>
      <c r="BT147" s="434">
        <f>'D23'!AA59</f>
        <v>520</v>
      </c>
      <c r="BU147" s="434">
        <f t="shared" si="87"/>
        <v>18824</v>
      </c>
    </row>
    <row r="148" spans="1:73">
      <c r="A148" s="294">
        <v>146</v>
      </c>
      <c r="B148" s="294">
        <v>23</v>
      </c>
      <c r="C148" s="294">
        <v>332</v>
      </c>
      <c r="D148" s="294" t="s">
        <v>503</v>
      </c>
      <c r="E148" s="434">
        <f>'D23'!I118</f>
        <v>297</v>
      </c>
      <c r="F148" s="434">
        <f>'D23'!J118</f>
        <v>4306</v>
      </c>
      <c r="G148" s="434">
        <f>'D23'!K118</f>
        <v>1745</v>
      </c>
      <c r="H148" s="434">
        <f>'D23'!L118</f>
        <v>294</v>
      </c>
      <c r="I148" s="434">
        <f>'D23'!M118</f>
        <v>236</v>
      </c>
      <c r="J148" s="434">
        <f>'D23'!N118</f>
        <v>262</v>
      </c>
      <c r="K148" s="434">
        <f>'D23'!O118</f>
        <v>755</v>
      </c>
      <c r="L148" s="434">
        <f>'D23'!P118</f>
        <v>4552</v>
      </c>
      <c r="M148" s="434">
        <f>'D23'!Q118</f>
        <v>0</v>
      </c>
      <c r="N148" s="434">
        <f>'D23'!R118</f>
        <v>5233</v>
      </c>
      <c r="O148" s="434">
        <f>'D23'!S118</f>
        <v>0</v>
      </c>
      <c r="P148" s="434">
        <f>'D23'!T118</f>
        <v>0</v>
      </c>
      <c r="Q148" s="434">
        <f>'D23'!U118</f>
        <v>110</v>
      </c>
      <c r="R148" s="434">
        <f>'D23'!V118</f>
        <v>120</v>
      </c>
      <c r="S148" s="434">
        <f>'D23'!W118</f>
        <v>0</v>
      </c>
      <c r="T148" s="434">
        <f>'D23'!X118</f>
        <v>440</v>
      </c>
      <c r="U148" s="434">
        <f>'D23'!Y118</f>
        <v>0</v>
      </c>
      <c r="V148" s="434">
        <f>'D23'!Z118</f>
        <v>0</v>
      </c>
      <c r="W148" s="434">
        <f>'D23'!AA118</f>
        <v>0</v>
      </c>
      <c r="X148" s="434">
        <f>'D23'!AB118</f>
        <v>0</v>
      </c>
      <c r="Y148" s="434">
        <f>'D23'!AC118</f>
        <v>11</v>
      </c>
      <c r="Z148" s="434">
        <f>'D23'!AD118</f>
        <v>705</v>
      </c>
      <c r="AA148" s="434">
        <f>'D23'!AE118</f>
        <v>19066</v>
      </c>
      <c r="AB148" s="435"/>
      <c r="AC148" s="434">
        <f>'D23'!I121</f>
        <v>352</v>
      </c>
      <c r="AD148" s="434">
        <f>'D23'!J121</f>
        <v>4366</v>
      </c>
      <c r="AE148" s="434">
        <f>'D23'!K121</f>
        <v>1800</v>
      </c>
      <c r="AF148" s="434">
        <f>'D23'!L121</f>
        <v>354</v>
      </c>
      <c r="AG148" s="434">
        <f>'D23'!M121</f>
        <v>236</v>
      </c>
      <c r="AH148" s="434">
        <f>'D23'!N121</f>
        <v>262</v>
      </c>
      <c r="AI148" s="434">
        <f>'D23'!O121</f>
        <v>755</v>
      </c>
      <c r="AJ148" s="434">
        <f>'D23'!P121</f>
        <v>4552</v>
      </c>
      <c r="AK148" s="434">
        <f>'D23'!Q121</f>
        <v>0</v>
      </c>
      <c r="AL148" s="434">
        <f>'D23'!R121</f>
        <v>5233</v>
      </c>
      <c r="AM148" s="434">
        <f>'D23'!S121</f>
        <v>0</v>
      </c>
      <c r="AN148" s="434">
        <f>'D23'!T121</f>
        <v>0</v>
      </c>
      <c r="AO148" s="434">
        <f>'D23'!U121</f>
        <v>440</v>
      </c>
      <c r="AP148" s="434">
        <f>'D23'!V121</f>
        <v>0</v>
      </c>
      <c r="AQ148" s="434">
        <f>'D23'!W121</f>
        <v>0</v>
      </c>
      <c r="AR148" s="434">
        <f>'D23'!X121</f>
        <v>0</v>
      </c>
      <c r="AS148" s="434">
        <f>'D23'!Y121</f>
        <v>0</v>
      </c>
      <c r="AT148" s="434">
        <f>'D23'!Z121</f>
        <v>11</v>
      </c>
      <c r="AU148" s="434">
        <f>'D23'!AA121</f>
        <v>705</v>
      </c>
      <c r="AV148" s="434">
        <f>'D23'!AB121</f>
        <v>19066</v>
      </c>
      <c r="AW148" s="435"/>
      <c r="AX148" s="434"/>
      <c r="AY148" s="434">
        <f t="shared" si="88"/>
        <v>2152</v>
      </c>
      <c r="AZ148" s="434"/>
      <c r="BA148" s="434">
        <f t="shared" si="89"/>
        <v>4720</v>
      </c>
      <c r="BB148" s="434"/>
      <c r="BC148" s="434"/>
      <c r="BD148" s="434"/>
      <c r="BE148" s="434">
        <f>'D23'!M124</f>
        <v>236</v>
      </c>
      <c r="BF148" s="434">
        <f>'D23'!N124</f>
        <v>262</v>
      </c>
      <c r="BG148" s="434">
        <f>'D23'!O124</f>
        <v>755</v>
      </c>
      <c r="BH148" s="434">
        <f>'D23'!P124</f>
        <v>4552</v>
      </c>
      <c r="BI148" s="434" t="str">
        <f>'D23'!Q124</f>
        <v>-</v>
      </c>
      <c r="BJ148" s="434">
        <f>'D23'!R124</f>
        <v>5233</v>
      </c>
      <c r="BK148" s="434" t="str">
        <f>'D23'!S124</f>
        <v>-</v>
      </c>
      <c r="BL148" s="434" t="str">
        <f>'D23'!T124</f>
        <v>-</v>
      </c>
      <c r="BM148" s="434">
        <f>'D23'!U124</f>
        <v>440</v>
      </c>
      <c r="BN148" s="434" t="str">
        <f>'D23'!V124</f>
        <v>-</v>
      </c>
      <c r="BO148" s="434" t="str">
        <f>'D23'!W124</f>
        <v>-</v>
      </c>
      <c r="BP148" s="434" t="str">
        <f>'D23'!X124</f>
        <v>-</v>
      </c>
      <c r="BQ148" s="434" t="str">
        <f>'D23'!Y124</f>
        <v>-</v>
      </c>
      <c r="BR148" s="434"/>
      <c r="BS148" s="434">
        <f>'D23'!Z124</f>
        <v>11</v>
      </c>
      <c r="BT148" s="434">
        <f>'D23'!AA124</f>
        <v>705</v>
      </c>
      <c r="BU148" s="434">
        <f t="shared" si="87"/>
        <v>19066</v>
      </c>
    </row>
    <row r="149" spans="1:73">
      <c r="A149" s="294">
        <v>147</v>
      </c>
      <c r="B149" s="294">
        <v>23</v>
      </c>
      <c r="C149" s="294">
        <v>364</v>
      </c>
      <c r="D149" s="294" t="s">
        <v>516</v>
      </c>
      <c r="E149" s="434">
        <f>'D23'!I150</f>
        <v>0</v>
      </c>
      <c r="F149" s="434">
        <f>'D23'!J150</f>
        <v>1899</v>
      </c>
      <c r="G149" s="434">
        <f>'D23'!K150</f>
        <v>115</v>
      </c>
      <c r="H149" s="434">
        <f>'D23'!L150</f>
        <v>199</v>
      </c>
      <c r="I149" s="434">
        <f>'D23'!M150</f>
        <v>3832</v>
      </c>
      <c r="J149" s="434">
        <f>'D23'!N150</f>
        <v>331</v>
      </c>
      <c r="K149" s="434">
        <f>'D23'!O150</f>
        <v>0</v>
      </c>
      <c r="L149" s="434">
        <f>'D23'!P150</f>
        <v>0</v>
      </c>
      <c r="M149" s="434">
        <f>'D23'!Q150</f>
        <v>0</v>
      </c>
      <c r="N149" s="434">
        <f>'D23'!R150</f>
        <v>1419</v>
      </c>
      <c r="O149" s="434">
        <f>'D23'!S150</f>
        <v>0</v>
      </c>
      <c r="P149" s="434">
        <f>'D23'!T150</f>
        <v>0</v>
      </c>
      <c r="Q149" s="434">
        <f>'D23'!U150</f>
        <v>0</v>
      </c>
      <c r="R149" s="434">
        <f>'D23'!V150</f>
        <v>72</v>
      </c>
      <c r="S149" s="434">
        <f>'D23'!W150</f>
        <v>0</v>
      </c>
      <c r="T149" s="434">
        <f>'D23'!X150</f>
        <v>0</v>
      </c>
      <c r="U149" s="434">
        <f>'D23'!Y150</f>
        <v>0</v>
      </c>
      <c r="V149" s="434">
        <f>'D23'!Z150</f>
        <v>0</v>
      </c>
      <c r="W149" s="434">
        <f>'D23'!AA150</f>
        <v>0</v>
      </c>
      <c r="X149" s="434">
        <f>'D23'!AB150</f>
        <v>0</v>
      </c>
      <c r="Y149" s="434">
        <f>'D23'!AC150</f>
        <v>0</v>
      </c>
      <c r="Z149" s="434">
        <f>'D23'!AD150</f>
        <v>243</v>
      </c>
      <c r="AA149" s="434">
        <f>'D23'!AE150</f>
        <v>8110</v>
      </c>
      <c r="AB149" s="435"/>
      <c r="AC149" s="434">
        <f>'D23'!I153</f>
        <v>0</v>
      </c>
      <c r="AD149" s="434">
        <f>'D23'!J153</f>
        <v>1935</v>
      </c>
      <c r="AE149" s="434">
        <f>'D23'!K153</f>
        <v>115</v>
      </c>
      <c r="AF149" s="434">
        <f>'D23'!L153</f>
        <v>235</v>
      </c>
      <c r="AG149" s="434">
        <f>'D23'!M153</f>
        <v>3832</v>
      </c>
      <c r="AH149" s="434">
        <f>'D23'!N153</f>
        <v>331</v>
      </c>
      <c r="AI149" s="434">
        <f>'D23'!O153</f>
        <v>0</v>
      </c>
      <c r="AJ149" s="434">
        <f>'D23'!P153</f>
        <v>0</v>
      </c>
      <c r="AK149" s="434">
        <f>'D23'!Q153</f>
        <v>0</v>
      </c>
      <c r="AL149" s="434">
        <f>'D23'!R153</f>
        <v>1419</v>
      </c>
      <c r="AM149" s="434">
        <f>'D23'!S153</f>
        <v>0</v>
      </c>
      <c r="AN149" s="434">
        <f>'D23'!T153</f>
        <v>0</v>
      </c>
      <c r="AO149" s="434">
        <f>'D23'!U153</f>
        <v>0</v>
      </c>
      <c r="AP149" s="434">
        <f>'D23'!V153</f>
        <v>0</v>
      </c>
      <c r="AQ149" s="434">
        <f>'D23'!W153</f>
        <v>0</v>
      </c>
      <c r="AR149" s="434">
        <f>'D23'!X153</f>
        <v>0</v>
      </c>
      <c r="AS149" s="434">
        <f>'D23'!Y153</f>
        <v>0</v>
      </c>
      <c r="AT149" s="434">
        <f>'D23'!Z153</f>
        <v>0</v>
      </c>
      <c r="AU149" s="434">
        <f>'D23'!AA153</f>
        <v>243</v>
      </c>
      <c r="AV149" s="434">
        <f>'D23'!AB153</f>
        <v>8110</v>
      </c>
      <c r="AW149" s="435"/>
      <c r="AX149" s="684">
        <f>AC149</f>
        <v>0</v>
      </c>
      <c r="AY149" s="684"/>
      <c r="AZ149" s="684"/>
      <c r="BA149" s="684">
        <f t="shared" si="89"/>
        <v>2170</v>
      </c>
      <c r="BB149" s="684">
        <f>AE149</f>
        <v>115</v>
      </c>
      <c r="BC149" s="434"/>
      <c r="BD149" s="434"/>
      <c r="BE149" s="434">
        <f>'D23'!M156</f>
        <v>3832</v>
      </c>
      <c r="BF149" s="434">
        <f>'D23'!N156</f>
        <v>331</v>
      </c>
      <c r="BG149" s="434" t="str">
        <f>'D23'!O156</f>
        <v>-</v>
      </c>
      <c r="BH149" s="434" t="str">
        <f>'D23'!P156</f>
        <v>-</v>
      </c>
      <c r="BI149" s="434" t="str">
        <f>'D23'!Q156</f>
        <v>-</v>
      </c>
      <c r="BJ149" s="434">
        <f>'D23'!R156</f>
        <v>1419</v>
      </c>
      <c r="BK149" s="434" t="str">
        <f>'D23'!S156</f>
        <v>-</v>
      </c>
      <c r="BL149" s="434" t="str">
        <f>'D23'!T156</f>
        <v>-</v>
      </c>
      <c r="BM149" s="434" t="str">
        <f>'D23'!U156</f>
        <v>-</v>
      </c>
      <c r="BN149" s="434" t="str">
        <f>'D23'!V156</f>
        <v>-</v>
      </c>
      <c r="BO149" s="434" t="str">
        <f>'D23'!W156</f>
        <v>-</v>
      </c>
      <c r="BP149" s="434" t="str">
        <f>'D23'!X156</f>
        <v>-</v>
      </c>
      <c r="BQ149" s="434" t="str">
        <f>'D23'!Y156</f>
        <v>-</v>
      </c>
      <c r="BR149" s="434"/>
      <c r="BS149" s="434">
        <f>'D23'!Z156</f>
        <v>0</v>
      </c>
      <c r="BT149" s="434">
        <f>'D23'!AA156</f>
        <v>243</v>
      </c>
      <c r="BU149" s="434">
        <f t="shared" si="87"/>
        <v>8110</v>
      </c>
    </row>
    <row r="150" spans="1:73">
      <c r="A150" s="294">
        <v>148</v>
      </c>
      <c r="B150" s="294">
        <v>23</v>
      </c>
      <c r="C150" s="294">
        <v>490</v>
      </c>
      <c r="D150" s="294" t="s">
        <v>527</v>
      </c>
      <c r="E150" s="434">
        <f>'D23'!I168</f>
        <v>608</v>
      </c>
      <c r="F150" s="434">
        <f>'D23'!J168</f>
        <v>413</v>
      </c>
      <c r="G150" s="434">
        <f>'D23'!K168</f>
        <v>47</v>
      </c>
      <c r="H150" s="434">
        <f>'D23'!L168</f>
        <v>16</v>
      </c>
      <c r="I150" s="434">
        <f>'D23'!M168</f>
        <v>1111</v>
      </c>
      <c r="J150" s="434">
        <f>'D23'!N168</f>
        <v>0</v>
      </c>
      <c r="K150" s="434">
        <f>'D23'!O168</f>
        <v>0</v>
      </c>
      <c r="L150" s="434">
        <f>'D23'!P168</f>
        <v>0</v>
      </c>
      <c r="M150" s="434">
        <f>'D23'!Q168</f>
        <v>0</v>
      </c>
      <c r="N150" s="434">
        <f>'D23'!R168</f>
        <v>229</v>
      </c>
      <c r="O150" s="434">
        <f>'D23'!S168</f>
        <v>0</v>
      </c>
      <c r="P150" s="434">
        <f>'D23'!T168</f>
        <v>0</v>
      </c>
      <c r="Q150" s="434">
        <f>'D23'!U168</f>
        <v>18</v>
      </c>
      <c r="R150" s="434">
        <f>'D23'!V168</f>
        <v>4</v>
      </c>
      <c r="S150" s="434">
        <f>'D23'!W168</f>
        <v>0</v>
      </c>
      <c r="T150" s="434">
        <f>'D23'!X168</f>
        <v>0</v>
      </c>
      <c r="U150" s="434">
        <f>'D23'!Y168</f>
        <v>0</v>
      </c>
      <c r="V150" s="434">
        <f>'D23'!Z168</f>
        <v>0</v>
      </c>
      <c r="W150" s="434">
        <f>'D23'!AA168</f>
        <v>0</v>
      </c>
      <c r="X150" s="434">
        <f>'D23'!AB168</f>
        <v>0</v>
      </c>
      <c r="Y150" s="434">
        <f>'D23'!AC168</f>
        <v>0</v>
      </c>
      <c r="Z150" s="434">
        <f>'D23'!AD168</f>
        <v>57</v>
      </c>
      <c r="AA150" s="434">
        <f>'D23'!AE168</f>
        <v>2503</v>
      </c>
      <c r="AB150" s="434"/>
      <c r="AC150" s="434">
        <f>'D23'!I171</f>
        <v>617</v>
      </c>
      <c r="AD150" s="434">
        <f>'D23'!J171</f>
        <v>415</v>
      </c>
      <c r="AE150" s="434">
        <f>'D23'!K171</f>
        <v>56</v>
      </c>
      <c r="AF150" s="434">
        <f>'D23'!L171</f>
        <v>18</v>
      </c>
      <c r="AG150" s="434">
        <f>'D23'!M171</f>
        <v>1111</v>
      </c>
      <c r="AH150" s="434">
        <f>'D23'!N171</f>
        <v>0</v>
      </c>
      <c r="AI150" s="434">
        <f>'D23'!O171</f>
        <v>0</v>
      </c>
      <c r="AJ150" s="434">
        <f>'D23'!P171</f>
        <v>0</v>
      </c>
      <c r="AK150" s="434">
        <f>'D23'!Q171</f>
        <v>0</v>
      </c>
      <c r="AL150" s="434">
        <f>'D23'!R171</f>
        <v>229</v>
      </c>
      <c r="AM150" s="434">
        <f>'D23'!S171</f>
        <v>0</v>
      </c>
      <c r="AN150" s="434">
        <f>'D23'!T171</f>
        <v>0</v>
      </c>
      <c r="AO150" s="434">
        <f>'D23'!U171</f>
        <v>0</v>
      </c>
      <c r="AP150" s="434">
        <f>'D23'!V171</f>
        <v>0</v>
      </c>
      <c r="AQ150" s="434">
        <f>'D23'!W171</f>
        <v>0</v>
      </c>
      <c r="AR150" s="434">
        <f>'D23'!X171</f>
        <v>0</v>
      </c>
      <c r="AS150" s="434">
        <f>'D23'!Y171</f>
        <v>0</v>
      </c>
      <c r="AT150" s="434">
        <f>'D23'!Z171</f>
        <v>0</v>
      </c>
      <c r="AU150" s="434">
        <f>'D23'!AA171</f>
        <v>57</v>
      </c>
      <c r="AV150" s="434">
        <f>'D23'!AB171</f>
        <v>2503</v>
      </c>
      <c r="AW150" s="435"/>
      <c r="AX150" s="434"/>
      <c r="AY150" s="434">
        <f t="shared" ref="AY150" si="90">AC150+AE150</f>
        <v>673</v>
      </c>
      <c r="AZ150" s="434"/>
      <c r="BA150" s="434">
        <f t="shared" ref="BA150" si="91">AD150+AF150</f>
        <v>433</v>
      </c>
      <c r="BB150" s="434"/>
      <c r="BC150" s="434"/>
      <c r="BD150" s="434"/>
      <c r="BE150" s="434">
        <f>'D23'!M174</f>
        <v>1111</v>
      </c>
      <c r="BF150" s="434" t="str">
        <f>'D23'!N174</f>
        <v>-</v>
      </c>
      <c r="BG150" s="434" t="str">
        <f>'D23'!O174</f>
        <v>-</v>
      </c>
      <c r="BH150" s="434" t="str">
        <f>'D23'!P174</f>
        <v>-</v>
      </c>
      <c r="BI150" s="434" t="str">
        <f>'D23'!Q174</f>
        <v>-</v>
      </c>
      <c r="BJ150" s="434">
        <f>'D23'!R174</f>
        <v>229</v>
      </c>
      <c r="BK150" s="434" t="str">
        <f>'D23'!S174</f>
        <v>-</v>
      </c>
      <c r="BL150" s="434" t="str">
        <f>'D23'!T174</f>
        <v>-</v>
      </c>
      <c r="BM150" s="434" t="str">
        <f>'D23'!U174</f>
        <v>-</v>
      </c>
      <c r="BN150" s="434" t="str">
        <f>'D23'!V174</f>
        <v>-</v>
      </c>
      <c r="BO150" s="434" t="str">
        <f>'D23'!W174</f>
        <v>-</v>
      </c>
      <c r="BP150" s="434" t="str">
        <f>'D23'!X174</f>
        <v>-</v>
      </c>
      <c r="BQ150" s="434" t="str">
        <f>'D23'!Y174</f>
        <v>-</v>
      </c>
      <c r="BR150" s="434"/>
      <c r="BS150" s="434">
        <f>'D23'!Z174</f>
        <v>0</v>
      </c>
      <c r="BT150" s="434">
        <f>'D23'!AA174</f>
        <v>57</v>
      </c>
      <c r="BU150" s="434">
        <f t="shared" si="87"/>
        <v>2503</v>
      </c>
    </row>
    <row r="151" spans="1:73">
      <c r="A151" s="294">
        <v>149</v>
      </c>
      <c r="B151" s="294">
        <v>24</v>
      </c>
      <c r="C151" s="294">
        <v>59</v>
      </c>
      <c r="D151" s="294" t="s">
        <v>826</v>
      </c>
      <c r="E151" s="434">
        <f>'D24'!I56</f>
        <v>2534</v>
      </c>
      <c r="F151" s="434">
        <f>'D24'!J56</f>
        <v>5671</v>
      </c>
      <c r="G151" s="434">
        <f>'D24'!K56</f>
        <v>246</v>
      </c>
      <c r="H151" s="434">
        <f>'D24'!L56</f>
        <v>232</v>
      </c>
      <c r="I151" s="434">
        <f>'D24'!M56</f>
        <v>701</v>
      </c>
      <c r="J151" s="434">
        <f>'D24'!N56</f>
        <v>121</v>
      </c>
      <c r="K151" s="434">
        <f>'D24'!O56</f>
        <v>872</v>
      </c>
      <c r="L151" s="434">
        <f>'D24'!P56</f>
        <v>250</v>
      </c>
      <c r="M151" s="434">
        <f>'D24'!Q56</f>
        <v>285</v>
      </c>
      <c r="N151" s="434">
        <f>'D24'!R56</f>
        <v>3743</v>
      </c>
      <c r="O151" s="434">
        <f>'D24'!S56</f>
        <v>0</v>
      </c>
      <c r="P151" s="434">
        <f>'D24'!T56</f>
        <v>0</v>
      </c>
      <c r="Q151" s="434">
        <f>'D24'!U56</f>
        <v>77</v>
      </c>
      <c r="R151" s="434">
        <f>'D24'!V56</f>
        <v>87</v>
      </c>
      <c r="S151" s="434">
        <f>'D24'!W56</f>
        <v>0</v>
      </c>
      <c r="T151" s="434">
        <f>'D24'!X56</f>
        <v>948</v>
      </c>
      <c r="U151" s="434">
        <f>'D24'!Y56</f>
        <v>0</v>
      </c>
      <c r="V151" s="434">
        <f>'D24'!Z56</f>
        <v>0</v>
      </c>
      <c r="W151" s="434">
        <f>'D24'!AA56</f>
        <v>0</v>
      </c>
      <c r="X151" s="434">
        <f>'D24'!AB56</f>
        <v>0</v>
      </c>
      <c r="Y151" s="434">
        <f>'D24'!AC56</f>
        <v>23</v>
      </c>
      <c r="Z151" s="434">
        <f>'D24'!AD56</f>
        <v>675</v>
      </c>
      <c r="AA151" s="434">
        <f>'D24'!AE56</f>
        <v>16465</v>
      </c>
      <c r="AB151" s="435"/>
      <c r="AC151" s="434">
        <f>'D24'!I59</f>
        <v>2573</v>
      </c>
      <c r="AD151" s="434">
        <f>'D24'!J59</f>
        <v>5715</v>
      </c>
      <c r="AE151" s="434">
        <f>'D24'!K59</f>
        <v>284</v>
      </c>
      <c r="AF151" s="434">
        <f>'D24'!L59</f>
        <v>275</v>
      </c>
      <c r="AG151" s="434">
        <f>'D24'!M59</f>
        <v>701</v>
      </c>
      <c r="AH151" s="434">
        <f>'D24'!N59</f>
        <v>121</v>
      </c>
      <c r="AI151" s="434">
        <f>'D24'!O59</f>
        <v>872</v>
      </c>
      <c r="AJ151" s="434">
        <f>'D24'!P59</f>
        <v>250</v>
      </c>
      <c r="AK151" s="434">
        <f>'D24'!Q59</f>
        <v>285</v>
      </c>
      <c r="AL151" s="434">
        <f>'D24'!R59</f>
        <v>3743</v>
      </c>
      <c r="AM151" s="434">
        <f>'D24'!S59</f>
        <v>0</v>
      </c>
      <c r="AN151" s="434">
        <f>'D24'!T59</f>
        <v>0</v>
      </c>
      <c r="AO151" s="434">
        <f>'D24'!U59</f>
        <v>948</v>
      </c>
      <c r="AP151" s="434">
        <f>'D24'!V59</f>
        <v>0</v>
      </c>
      <c r="AQ151" s="434">
        <f>'D24'!W59</f>
        <v>0</v>
      </c>
      <c r="AR151" s="434">
        <f>'D24'!X59</f>
        <v>0</v>
      </c>
      <c r="AS151" s="434">
        <f>'D24'!Y59</f>
        <v>0</v>
      </c>
      <c r="AT151" s="434">
        <f>'D24'!Z59</f>
        <v>23</v>
      </c>
      <c r="AU151" s="434">
        <f>'D24'!AA59</f>
        <v>675</v>
      </c>
      <c r="AV151" s="434">
        <f>'D24'!AB59</f>
        <v>16465</v>
      </c>
      <c r="AW151" s="435"/>
      <c r="AX151" s="684"/>
      <c r="AY151" s="434">
        <f t="shared" ref="AY151:AY152" si="92">AC151+AE151</f>
        <v>2857</v>
      </c>
      <c r="AZ151" s="434"/>
      <c r="BA151" s="434">
        <f t="shared" ref="BA151:BA152" si="93">AD151+AF151</f>
        <v>5990</v>
      </c>
      <c r="BB151" s="684"/>
      <c r="BC151" s="434"/>
      <c r="BD151" s="434"/>
      <c r="BE151" s="434">
        <f>'D24'!M62</f>
        <v>701</v>
      </c>
      <c r="BF151" s="434">
        <f>'D24'!N62</f>
        <v>121</v>
      </c>
      <c r="BG151" s="434">
        <f>'D24'!O62</f>
        <v>872</v>
      </c>
      <c r="BH151" s="434">
        <f>'D24'!P62</f>
        <v>250</v>
      </c>
      <c r="BI151" s="434">
        <f>'D24'!Q62</f>
        <v>285</v>
      </c>
      <c r="BJ151" s="434">
        <f>'D24'!R62</f>
        <v>3743</v>
      </c>
      <c r="BK151" s="434" t="str">
        <f>'D24'!S62</f>
        <v>-</v>
      </c>
      <c r="BL151" s="434" t="str">
        <f>'D24'!T62</f>
        <v>-</v>
      </c>
      <c r="BM151" s="434">
        <f>'D24'!U62</f>
        <v>948</v>
      </c>
      <c r="BN151" s="434" t="str">
        <f>'D24'!V62</f>
        <v>-</v>
      </c>
      <c r="BO151" s="434" t="str">
        <f>'D24'!W62</f>
        <v>-</v>
      </c>
      <c r="BP151" s="434" t="str">
        <f>'D24'!X62</f>
        <v>-</v>
      </c>
      <c r="BQ151" s="434" t="str">
        <f>'D24'!Y62</f>
        <v>-</v>
      </c>
      <c r="BR151" s="434"/>
      <c r="BS151" s="434">
        <f>'D24'!Z62</f>
        <v>23</v>
      </c>
      <c r="BT151" s="434">
        <f>'D24'!AA62</f>
        <v>675</v>
      </c>
      <c r="BU151" s="434">
        <f t="shared" si="87"/>
        <v>16465</v>
      </c>
    </row>
    <row r="152" spans="1:73">
      <c r="A152" s="294">
        <v>150</v>
      </c>
      <c r="B152" s="294">
        <v>24</v>
      </c>
      <c r="C152" s="294">
        <v>252</v>
      </c>
      <c r="D152" s="294" t="s">
        <v>827</v>
      </c>
      <c r="E152" s="434">
        <f>'D24'!I74</f>
        <v>772</v>
      </c>
      <c r="F152" s="434">
        <f>'D24'!J74</f>
        <v>724</v>
      </c>
      <c r="G152" s="434">
        <f>'D24'!K74</f>
        <v>39</v>
      </c>
      <c r="H152" s="434">
        <f>'D24'!L74</f>
        <v>9</v>
      </c>
      <c r="I152" s="434">
        <f>'D24'!M74</f>
        <v>14</v>
      </c>
      <c r="J152" s="434">
        <f>'D24'!N74</f>
        <v>5</v>
      </c>
      <c r="K152" s="434">
        <f>'D24'!O74</f>
        <v>0</v>
      </c>
      <c r="L152" s="434">
        <f>'D24'!P74</f>
        <v>0</v>
      </c>
      <c r="M152" s="434">
        <f>'D24'!Q74</f>
        <v>0</v>
      </c>
      <c r="N152" s="434">
        <f>'D24'!R74</f>
        <v>25</v>
      </c>
      <c r="O152" s="434">
        <f>'D24'!S74</f>
        <v>0</v>
      </c>
      <c r="P152" s="434">
        <f>'D24'!T74</f>
        <v>0</v>
      </c>
      <c r="Q152" s="434">
        <f>'D24'!U74</f>
        <v>27</v>
      </c>
      <c r="R152" s="434">
        <f>'D24'!V74</f>
        <v>18</v>
      </c>
      <c r="S152" s="434">
        <f>'D24'!W74</f>
        <v>0</v>
      </c>
      <c r="T152" s="434">
        <f>'D24'!X74</f>
        <v>0</v>
      </c>
      <c r="U152" s="434">
        <f>'D24'!Y74</f>
        <v>0</v>
      </c>
      <c r="V152" s="434">
        <f>'D24'!Z74</f>
        <v>0</v>
      </c>
      <c r="W152" s="434">
        <f>'D24'!AA74</f>
        <v>0</v>
      </c>
      <c r="X152" s="434">
        <f>'D24'!AB74</f>
        <v>0</v>
      </c>
      <c r="Y152" s="434">
        <f>'D24'!AC74</f>
        <v>0</v>
      </c>
      <c r="Z152" s="434">
        <f>'D24'!AD74</f>
        <v>63</v>
      </c>
      <c r="AA152" s="434">
        <f>'D24'!AE74</f>
        <v>1696</v>
      </c>
      <c r="AB152" s="435"/>
      <c r="AC152" s="434">
        <f>'D24'!I77</f>
        <v>786</v>
      </c>
      <c r="AD152" s="434">
        <f>'D24'!J77</f>
        <v>733</v>
      </c>
      <c r="AE152" s="434">
        <f>'D24'!K77</f>
        <v>52</v>
      </c>
      <c r="AF152" s="434">
        <f>'D24'!L77</f>
        <v>18</v>
      </c>
      <c r="AG152" s="434">
        <f>'D24'!M77</f>
        <v>14</v>
      </c>
      <c r="AH152" s="434">
        <f>'D24'!N77</f>
        <v>5</v>
      </c>
      <c r="AI152" s="434">
        <f>'D24'!O77</f>
        <v>0</v>
      </c>
      <c r="AJ152" s="434">
        <f>'D24'!P77</f>
        <v>0</v>
      </c>
      <c r="AK152" s="434">
        <f>'D24'!Q77</f>
        <v>0</v>
      </c>
      <c r="AL152" s="434">
        <f>'D24'!R77</f>
        <v>25</v>
      </c>
      <c r="AM152" s="434">
        <f>'D24'!S77</f>
        <v>0</v>
      </c>
      <c r="AN152" s="434">
        <f>'D24'!T77</f>
        <v>0</v>
      </c>
      <c r="AO152" s="434">
        <f>'D24'!U77</f>
        <v>0</v>
      </c>
      <c r="AP152" s="434">
        <f>'D24'!V77</f>
        <v>0</v>
      </c>
      <c r="AQ152" s="434">
        <f>'D24'!W77</f>
        <v>0</v>
      </c>
      <c r="AR152" s="434">
        <f>'D24'!X77</f>
        <v>0</v>
      </c>
      <c r="AS152" s="434">
        <f>'D24'!Y77</f>
        <v>0</v>
      </c>
      <c r="AT152" s="434">
        <f>'D24'!Z77</f>
        <v>0</v>
      </c>
      <c r="AU152" s="434">
        <f>'D24'!AA77</f>
        <v>63</v>
      </c>
      <c r="AV152" s="434">
        <f>'D24'!AB77</f>
        <v>1696</v>
      </c>
      <c r="AW152" s="435"/>
      <c r="AX152" s="434"/>
      <c r="AY152" s="434">
        <f t="shared" si="92"/>
        <v>838</v>
      </c>
      <c r="AZ152" s="434"/>
      <c r="BA152" s="434">
        <f t="shared" si="93"/>
        <v>751</v>
      </c>
      <c r="BB152" s="434"/>
      <c r="BC152" s="434"/>
      <c r="BD152" s="434"/>
      <c r="BE152" s="434">
        <f>'D24'!M80</f>
        <v>14</v>
      </c>
      <c r="BF152" s="434">
        <f>'D24'!N80</f>
        <v>5</v>
      </c>
      <c r="BG152" s="434" t="str">
        <f>'D24'!O80</f>
        <v>-</v>
      </c>
      <c r="BH152" s="434" t="str">
        <f>'D24'!P80</f>
        <v>-</v>
      </c>
      <c r="BI152" s="434" t="str">
        <f>'D24'!Q80</f>
        <v>-</v>
      </c>
      <c r="BJ152" s="434">
        <f>'D24'!R80</f>
        <v>25</v>
      </c>
      <c r="BK152" s="434" t="str">
        <f>'D24'!S80</f>
        <v>-</v>
      </c>
      <c r="BL152" s="434" t="str">
        <f>'D24'!T80</f>
        <v>-</v>
      </c>
      <c r="BM152" s="434" t="str">
        <f>'D24'!U80</f>
        <v>-</v>
      </c>
      <c r="BN152" s="434" t="str">
        <f>'D24'!V80</f>
        <v>-</v>
      </c>
      <c r="BO152" s="434" t="str">
        <f>'D24'!W80</f>
        <v>-</v>
      </c>
      <c r="BP152" s="434" t="str">
        <f>'D24'!X80</f>
        <v>-</v>
      </c>
      <c r="BQ152" s="434" t="str">
        <f>'D24'!Y80</f>
        <v>-</v>
      </c>
      <c r="BR152" s="434"/>
      <c r="BS152" s="434">
        <f>'D24'!Z80</f>
        <v>0</v>
      </c>
      <c r="BT152" s="434">
        <f>'D24'!AA80</f>
        <v>63</v>
      </c>
      <c r="BU152" s="434">
        <f t="shared" si="87"/>
        <v>1696</v>
      </c>
    </row>
    <row r="153" spans="1:73">
      <c r="A153" s="294">
        <v>151</v>
      </c>
      <c r="B153" s="294">
        <v>25</v>
      </c>
      <c r="C153" s="294">
        <v>322</v>
      </c>
      <c r="D153" s="294" t="s">
        <v>805</v>
      </c>
      <c r="E153" s="434">
        <f>'D25'!I56</f>
        <v>313</v>
      </c>
      <c r="F153" s="434">
        <f>'D25'!J56</f>
        <v>2613</v>
      </c>
      <c r="G153" s="434">
        <f>'D25'!K56</f>
        <v>2334</v>
      </c>
      <c r="H153" s="434">
        <f>'D25'!L56</f>
        <v>104</v>
      </c>
      <c r="I153" s="434">
        <f>'D25'!M56</f>
        <v>8917</v>
      </c>
      <c r="J153" s="434">
        <f>'D25'!N56</f>
        <v>2326</v>
      </c>
      <c r="K153" s="434">
        <f>'D25'!O56</f>
        <v>155</v>
      </c>
      <c r="L153" s="434">
        <f>'D25'!P56</f>
        <v>694</v>
      </c>
      <c r="M153" s="434">
        <f>'D25'!Q56</f>
        <v>992</v>
      </c>
      <c r="N153" s="434">
        <f>'D25'!R56</f>
        <v>1229</v>
      </c>
      <c r="O153" s="434">
        <f>'D25'!S56</f>
        <v>0</v>
      </c>
      <c r="P153" s="434">
        <f>'D25'!T56</f>
        <v>105</v>
      </c>
      <c r="Q153" s="434">
        <f>'D25'!U56</f>
        <v>135</v>
      </c>
      <c r="R153" s="434">
        <f>'D25'!V56</f>
        <v>55</v>
      </c>
      <c r="S153" s="434">
        <f>'D25'!W56</f>
        <v>0</v>
      </c>
      <c r="T153" s="434">
        <f>'D25'!X56</f>
        <v>0</v>
      </c>
      <c r="U153" s="434">
        <f>'D25'!Y56</f>
        <v>0</v>
      </c>
      <c r="V153" s="434">
        <f>'D25'!Z56</f>
        <v>0</v>
      </c>
      <c r="W153" s="434">
        <f>'D25'!AA56</f>
        <v>0</v>
      </c>
      <c r="X153" s="434">
        <f>'D25'!AB56</f>
        <v>0</v>
      </c>
      <c r="Y153" s="434">
        <f>'D25'!AC56</f>
        <v>3</v>
      </c>
      <c r="Z153" s="434">
        <f>'D25'!AD56</f>
        <v>738</v>
      </c>
      <c r="AA153" s="434">
        <f>'D25'!AE56</f>
        <v>20713</v>
      </c>
      <c r="AB153" s="435"/>
      <c r="AC153" s="434">
        <f>'D25'!I59</f>
        <v>380</v>
      </c>
      <c r="AD153" s="434">
        <f>'D25'!J59</f>
        <v>2641</v>
      </c>
      <c r="AE153" s="434">
        <f>'D25'!K59</f>
        <v>2402</v>
      </c>
      <c r="AF153" s="434">
        <f>'D25'!L59</f>
        <v>131</v>
      </c>
      <c r="AG153" s="434">
        <f>'D25'!M59</f>
        <v>8917</v>
      </c>
      <c r="AH153" s="434">
        <f>'D25'!N59</f>
        <v>2326</v>
      </c>
      <c r="AI153" s="434">
        <f>'D25'!O59</f>
        <v>155</v>
      </c>
      <c r="AJ153" s="434">
        <f>'D25'!P59</f>
        <v>694</v>
      </c>
      <c r="AK153" s="434">
        <f>'D25'!Q59</f>
        <v>992</v>
      </c>
      <c r="AL153" s="434">
        <f>'D25'!R59</f>
        <v>1229</v>
      </c>
      <c r="AM153" s="434">
        <f>'D25'!S59</f>
        <v>0</v>
      </c>
      <c r="AN153" s="434">
        <f>'D25'!T59</f>
        <v>105</v>
      </c>
      <c r="AO153" s="434">
        <f>'D25'!U59</f>
        <v>0</v>
      </c>
      <c r="AP153" s="434">
        <f>'D25'!V59</f>
        <v>0</v>
      </c>
      <c r="AQ153" s="434">
        <f>'D25'!W59</f>
        <v>0</v>
      </c>
      <c r="AR153" s="434">
        <f>'D25'!X59</f>
        <v>0</v>
      </c>
      <c r="AS153" s="434">
        <f>'D25'!Y59</f>
        <v>0</v>
      </c>
      <c r="AT153" s="434">
        <f>'D25'!Z59</f>
        <v>3</v>
      </c>
      <c r="AU153" s="434">
        <f>'D25'!AA59</f>
        <v>738</v>
      </c>
      <c r="AV153" s="434">
        <f>'D25'!AB59</f>
        <v>20713</v>
      </c>
      <c r="AW153" s="435"/>
      <c r="AX153" s="434"/>
      <c r="AY153" s="434">
        <f t="shared" ref="AY153:AY154" si="94">AC153+AE153</f>
        <v>2782</v>
      </c>
      <c r="AZ153" s="434"/>
      <c r="BA153" s="434">
        <f t="shared" ref="BA153:BA155" si="95">AD153+AF153</f>
        <v>2772</v>
      </c>
      <c r="BB153" s="434"/>
      <c r="BC153" s="434"/>
      <c r="BD153" s="434"/>
      <c r="BE153" s="434">
        <f>'D25'!M62</f>
        <v>8917</v>
      </c>
      <c r="BF153" s="434">
        <f>'D25'!N62</f>
        <v>2326</v>
      </c>
      <c r="BG153" s="434">
        <f>'D25'!O62</f>
        <v>155</v>
      </c>
      <c r="BH153" s="434">
        <f>'D25'!P62</f>
        <v>694</v>
      </c>
      <c r="BI153" s="434">
        <f>'D25'!Q62</f>
        <v>992</v>
      </c>
      <c r="BJ153" s="434">
        <f>'D25'!R62</f>
        <v>1229</v>
      </c>
      <c r="BK153" s="434" t="str">
        <f>'D25'!S62</f>
        <v>-</v>
      </c>
      <c r="BL153" s="434">
        <f>'D25'!T62</f>
        <v>105</v>
      </c>
      <c r="BM153" s="434" t="str">
        <f>'D25'!U62</f>
        <v>-</v>
      </c>
      <c r="BN153" s="434" t="str">
        <f>'D25'!V62</f>
        <v>-</v>
      </c>
      <c r="BO153" s="434" t="str">
        <f>'D25'!W62</f>
        <v>-</v>
      </c>
      <c r="BP153" s="434" t="str">
        <f>'D25'!X62</f>
        <v>-</v>
      </c>
      <c r="BQ153" s="434" t="str">
        <f>'D25'!Y62</f>
        <v>-</v>
      </c>
      <c r="BR153" s="434"/>
      <c r="BS153" s="434">
        <f>'D25'!Z62</f>
        <v>3</v>
      </c>
      <c r="BT153" s="434">
        <f>'D25'!AA62</f>
        <v>738</v>
      </c>
      <c r="BU153" s="434">
        <f t="shared" si="87"/>
        <v>20713</v>
      </c>
    </row>
    <row r="154" spans="1:73">
      <c r="A154" s="296">
        <v>152</v>
      </c>
      <c r="B154" s="296">
        <v>25</v>
      </c>
      <c r="C154" s="296">
        <v>414</v>
      </c>
      <c r="D154" s="296" t="s">
        <v>693</v>
      </c>
      <c r="E154" s="434">
        <f>'D25'!I115</f>
        <v>1280</v>
      </c>
      <c r="F154" s="434">
        <f>'D25'!J115</f>
        <v>1893</v>
      </c>
      <c r="G154" s="434">
        <f>'D25'!K115</f>
        <v>870</v>
      </c>
      <c r="H154" s="434">
        <f>'D25'!L115</f>
        <v>232</v>
      </c>
      <c r="I154" s="434">
        <f>'D25'!M115</f>
        <v>978</v>
      </c>
      <c r="J154" s="434">
        <f>'D25'!N115</f>
        <v>4742</v>
      </c>
      <c r="K154" s="434">
        <f>'D25'!O115</f>
        <v>162</v>
      </c>
      <c r="L154" s="434">
        <f>'D25'!P115</f>
        <v>3272</v>
      </c>
      <c r="M154" s="434">
        <f>'D25'!Q115</f>
        <v>683</v>
      </c>
      <c r="N154" s="434">
        <f>'D25'!R115</f>
        <v>668</v>
      </c>
      <c r="O154" s="434">
        <f>'D25'!S115</f>
        <v>0</v>
      </c>
      <c r="P154" s="434">
        <f>'D25'!T115</f>
        <v>2356</v>
      </c>
      <c r="Q154" s="434">
        <f>'D25'!U115</f>
        <v>379</v>
      </c>
      <c r="R154" s="434">
        <f>'D25'!V115</f>
        <v>177</v>
      </c>
      <c r="S154" s="434">
        <f>'D25'!W115</f>
        <v>0</v>
      </c>
      <c r="T154" s="434">
        <f>'D25'!X115</f>
        <v>437</v>
      </c>
      <c r="U154" s="434">
        <f>'D25'!Y115</f>
        <v>0</v>
      </c>
      <c r="V154" s="434">
        <f>'D25'!Z115</f>
        <v>0</v>
      </c>
      <c r="W154" s="434">
        <f>'D25'!AA115</f>
        <v>0</v>
      </c>
      <c r="X154" s="434">
        <f>'D25'!AB115</f>
        <v>0</v>
      </c>
      <c r="Y154" s="434">
        <f>'D25'!AC115</f>
        <v>2</v>
      </c>
      <c r="Z154" s="434">
        <f>'D25'!AD115</f>
        <v>690</v>
      </c>
      <c r="AA154" s="434">
        <f>'D25'!AE115</f>
        <v>18821</v>
      </c>
      <c r="AB154" s="435"/>
      <c r="AC154" s="434">
        <f>'D25'!I118</f>
        <v>1470</v>
      </c>
      <c r="AD154" s="434">
        <f>'D25'!J118</f>
        <v>1982</v>
      </c>
      <c r="AE154" s="434">
        <f>'D25'!K118</f>
        <v>1059</v>
      </c>
      <c r="AF154" s="434">
        <f>'D25'!L118</f>
        <v>320</v>
      </c>
      <c r="AG154" s="434">
        <f>'D25'!M118</f>
        <v>978</v>
      </c>
      <c r="AH154" s="434">
        <f>'D25'!N118</f>
        <v>4742</v>
      </c>
      <c r="AI154" s="434">
        <f>'D25'!O118</f>
        <v>162</v>
      </c>
      <c r="AJ154" s="434">
        <f>'D25'!P118</f>
        <v>3272</v>
      </c>
      <c r="AK154" s="434">
        <f>'D25'!Q118</f>
        <v>683</v>
      </c>
      <c r="AL154" s="434">
        <f>'D25'!R118</f>
        <v>668</v>
      </c>
      <c r="AM154" s="434">
        <f>'D25'!S118</f>
        <v>0</v>
      </c>
      <c r="AN154" s="434">
        <f>'D25'!T118</f>
        <v>2356</v>
      </c>
      <c r="AO154" s="434">
        <f>'D25'!U118</f>
        <v>437</v>
      </c>
      <c r="AP154" s="434">
        <f>'D25'!V118</f>
        <v>0</v>
      </c>
      <c r="AQ154" s="434">
        <f>'D25'!W118</f>
        <v>0</v>
      </c>
      <c r="AR154" s="434">
        <f>'D25'!X118</f>
        <v>0</v>
      </c>
      <c r="AS154" s="434">
        <f>'D25'!Y118</f>
        <v>0</v>
      </c>
      <c r="AT154" s="434">
        <f>'D25'!Z118</f>
        <v>2</v>
      </c>
      <c r="AU154" s="434">
        <f>'D25'!AA118</f>
        <v>690</v>
      </c>
      <c r="AV154" s="434">
        <f>'D25'!AB118</f>
        <v>18821</v>
      </c>
      <c r="AW154" s="435"/>
      <c r="AX154" s="434"/>
      <c r="AY154" s="434">
        <f t="shared" si="94"/>
        <v>2529</v>
      </c>
      <c r="AZ154" s="434"/>
      <c r="BA154" s="434">
        <f t="shared" si="95"/>
        <v>2302</v>
      </c>
      <c r="BB154" s="434"/>
      <c r="BC154" s="434"/>
      <c r="BD154" s="434"/>
      <c r="BE154" s="434">
        <f>'D25'!M121</f>
        <v>978</v>
      </c>
      <c r="BF154" s="434">
        <f>'D25'!N121</f>
        <v>4742</v>
      </c>
      <c r="BG154" s="434">
        <f>'D25'!O121</f>
        <v>162</v>
      </c>
      <c r="BH154" s="434">
        <f>'D25'!P121</f>
        <v>3272</v>
      </c>
      <c r="BI154" s="434">
        <f>'D25'!Q121</f>
        <v>683</v>
      </c>
      <c r="BJ154" s="434">
        <f>'D25'!R121</f>
        <v>668</v>
      </c>
      <c r="BK154" s="434" t="str">
        <f>'D25'!S121</f>
        <v>-</v>
      </c>
      <c r="BL154" s="434">
        <f>'D25'!T121</f>
        <v>2356</v>
      </c>
      <c r="BM154" s="434">
        <f>'D25'!U121</f>
        <v>437</v>
      </c>
      <c r="BN154" s="434" t="str">
        <f>'D25'!V121</f>
        <v>-</v>
      </c>
      <c r="BO154" s="434" t="str">
        <f>'D25'!W121</f>
        <v>-</v>
      </c>
      <c r="BP154" s="434" t="str">
        <f>'D25'!X121</f>
        <v>-</v>
      </c>
      <c r="BQ154" s="434" t="str">
        <f>'D25'!Y121</f>
        <v>-</v>
      </c>
      <c r="BR154" s="434"/>
      <c r="BS154" s="434">
        <f>'D25'!Z121</f>
        <v>2</v>
      </c>
      <c r="BT154" s="434">
        <f>'D25'!AA121</f>
        <v>690</v>
      </c>
      <c r="BU154" s="434">
        <f t="shared" si="87"/>
        <v>18821</v>
      </c>
    </row>
    <row r="155" spans="1:73">
      <c r="A155" s="296">
        <v>153</v>
      </c>
      <c r="B155" s="296">
        <v>25</v>
      </c>
      <c r="C155" s="296">
        <v>440</v>
      </c>
      <c r="D155" s="296" t="s">
        <v>708</v>
      </c>
      <c r="E155" s="434">
        <f>'D25'!I154</f>
        <v>2312</v>
      </c>
      <c r="F155" s="434">
        <f>'D25'!J154</f>
        <v>1466</v>
      </c>
      <c r="G155" s="434">
        <f>'D25'!K154</f>
        <v>1242</v>
      </c>
      <c r="H155" s="434">
        <f>'D25'!L154</f>
        <v>158</v>
      </c>
      <c r="I155" s="434">
        <f>'D25'!M154</f>
        <v>144</v>
      </c>
      <c r="J155" s="434">
        <f>'D25'!N154</f>
        <v>931</v>
      </c>
      <c r="K155" s="434">
        <f>'D25'!O154</f>
        <v>0</v>
      </c>
      <c r="L155" s="434">
        <f>'D25'!P154</f>
        <v>2218</v>
      </c>
      <c r="M155" s="434">
        <f>'D25'!Q154</f>
        <v>281</v>
      </c>
      <c r="N155" s="434">
        <f>'D25'!R154</f>
        <v>1975</v>
      </c>
      <c r="O155" s="434">
        <f>'D25'!S154</f>
        <v>0</v>
      </c>
      <c r="P155" s="434">
        <f>'D25'!T154</f>
        <v>0</v>
      </c>
      <c r="Q155" s="434">
        <f>'D25'!U154</f>
        <v>0</v>
      </c>
      <c r="R155" s="434">
        <f>'D25'!V154</f>
        <v>59</v>
      </c>
      <c r="S155" s="434">
        <f>'D25'!W154</f>
        <v>0</v>
      </c>
      <c r="T155" s="434">
        <f>'D25'!X154</f>
        <v>124</v>
      </c>
      <c r="U155" s="434">
        <f>'D25'!Y154</f>
        <v>0</v>
      </c>
      <c r="V155" s="434">
        <f>'D25'!Z154</f>
        <v>0</v>
      </c>
      <c r="W155" s="434">
        <f>'D25'!AA154</f>
        <v>0</v>
      </c>
      <c r="X155" s="434">
        <f>'D25'!AB154</f>
        <v>0</v>
      </c>
      <c r="Y155" s="434">
        <f>'D25'!AC154</f>
        <v>0</v>
      </c>
      <c r="Z155" s="434">
        <f>'D25'!AD154</f>
        <v>489</v>
      </c>
      <c r="AA155" s="434">
        <f>'D25'!AE154</f>
        <v>11399</v>
      </c>
      <c r="AB155" s="435"/>
      <c r="AC155" s="434">
        <f>'D25'!I157</f>
        <v>2312</v>
      </c>
      <c r="AD155" s="434">
        <f>'D25'!J157</f>
        <v>1496</v>
      </c>
      <c r="AE155" s="434">
        <f>'D25'!K157</f>
        <v>1242</v>
      </c>
      <c r="AF155" s="434">
        <f>'D25'!L157</f>
        <v>187</v>
      </c>
      <c r="AG155" s="434">
        <f>'D25'!M157</f>
        <v>144</v>
      </c>
      <c r="AH155" s="434">
        <f>'D25'!N157</f>
        <v>931</v>
      </c>
      <c r="AI155" s="434">
        <f>'D25'!O157</f>
        <v>0</v>
      </c>
      <c r="AJ155" s="434">
        <f>'D25'!P157</f>
        <v>2218</v>
      </c>
      <c r="AK155" s="434">
        <f>'D25'!Q157</f>
        <v>281</v>
      </c>
      <c r="AL155" s="434">
        <f>'D25'!R157</f>
        <v>1975</v>
      </c>
      <c r="AM155" s="434">
        <f>'D25'!S157</f>
        <v>0</v>
      </c>
      <c r="AN155" s="434">
        <f>'D25'!T157</f>
        <v>0</v>
      </c>
      <c r="AO155" s="434">
        <f>'D25'!U157</f>
        <v>124</v>
      </c>
      <c r="AP155" s="434">
        <f>'D25'!V157</f>
        <v>0</v>
      </c>
      <c r="AQ155" s="434">
        <f>'D25'!W157</f>
        <v>0</v>
      </c>
      <c r="AR155" s="434">
        <f>'D25'!X157</f>
        <v>0</v>
      </c>
      <c r="AS155" s="434">
        <f>'D25'!Y157</f>
        <v>0</v>
      </c>
      <c r="AT155" s="434">
        <f>'D25'!Z157</f>
        <v>0</v>
      </c>
      <c r="AU155" s="434">
        <f>'D25'!AA157</f>
        <v>489</v>
      </c>
      <c r="AV155" s="434">
        <f>'D25'!AB157</f>
        <v>11399</v>
      </c>
      <c r="AW155" s="435"/>
      <c r="AX155" s="684">
        <f>AC155</f>
        <v>2312</v>
      </c>
      <c r="AY155" s="684"/>
      <c r="AZ155" s="684"/>
      <c r="BA155" s="684">
        <f t="shared" si="95"/>
        <v>1683</v>
      </c>
      <c r="BB155" s="684">
        <f>AE155</f>
        <v>1242</v>
      </c>
      <c r="BC155" s="434"/>
      <c r="BD155" s="434"/>
      <c r="BE155" s="434">
        <f>'D25'!M160</f>
        <v>144</v>
      </c>
      <c r="BF155" s="434">
        <f>'D25'!N160</f>
        <v>931</v>
      </c>
      <c r="BG155" s="434" t="str">
        <f>'D25'!O160</f>
        <v>-</v>
      </c>
      <c r="BH155" s="434">
        <f>'D25'!P160</f>
        <v>2218</v>
      </c>
      <c r="BI155" s="434">
        <f>'D25'!Q160</f>
        <v>281</v>
      </c>
      <c r="BJ155" s="434">
        <f>'D25'!R160</f>
        <v>1975</v>
      </c>
      <c r="BK155" s="434" t="str">
        <f>'D25'!S160</f>
        <v>-</v>
      </c>
      <c r="BL155" s="434" t="str">
        <f>'D25'!T160</f>
        <v>-</v>
      </c>
      <c r="BM155" s="434">
        <f>'D25'!U160</f>
        <v>124</v>
      </c>
      <c r="BN155" s="434" t="str">
        <f>'D25'!V160</f>
        <v>-</v>
      </c>
      <c r="BO155" s="434" t="str">
        <f>'D25'!W160</f>
        <v>-</v>
      </c>
      <c r="BP155" s="434" t="str">
        <f>'D25'!X160</f>
        <v>-</v>
      </c>
      <c r="BQ155" s="434" t="str">
        <f>'D25'!Y160</f>
        <v>-</v>
      </c>
      <c r="BR155" s="434"/>
      <c r="BS155" s="434">
        <f>'D25'!Z160</f>
        <v>0</v>
      </c>
      <c r="BT155" s="434">
        <f>'D25'!AA160</f>
        <v>489</v>
      </c>
      <c r="BU155" s="434">
        <f t="shared" si="87"/>
        <v>11399</v>
      </c>
    </row>
    <row r="156" spans="1:73">
      <c r="E156" s="435">
        <f>SUM(E3:E155)</f>
        <v>112890</v>
      </c>
      <c r="F156" s="435">
        <f t="shared" ref="F156:AA156" si="96">SUM(F3:F155)</f>
        <v>301469</v>
      </c>
      <c r="G156" s="435">
        <f t="shared" si="96"/>
        <v>165877</v>
      </c>
      <c r="H156" s="435">
        <f t="shared" si="96"/>
        <v>19295</v>
      </c>
      <c r="I156" s="435">
        <f t="shared" si="96"/>
        <v>105827</v>
      </c>
      <c r="J156" s="435">
        <f t="shared" si="96"/>
        <v>51776</v>
      </c>
      <c r="K156" s="435">
        <f t="shared" si="96"/>
        <v>31998</v>
      </c>
      <c r="L156" s="435">
        <f t="shared" si="96"/>
        <v>40062</v>
      </c>
      <c r="M156" s="435">
        <f t="shared" si="96"/>
        <v>20445</v>
      </c>
      <c r="N156" s="435">
        <f t="shared" si="96"/>
        <v>185096</v>
      </c>
      <c r="O156" s="435">
        <f t="shared" si="96"/>
        <v>1118</v>
      </c>
      <c r="P156" s="435">
        <f t="shared" si="96"/>
        <v>19335</v>
      </c>
      <c r="Q156" s="435">
        <f t="shared" si="96"/>
        <v>10419</v>
      </c>
      <c r="R156" s="435">
        <f t="shared" si="96"/>
        <v>6818</v>
      </c>
      <c r="S156" s="435">
        <f t="shared" si="96"/>
        <v>57</v>
      </c>
      <c r="T156" s="435">
        <f t="shared" si="96"/>
        <v>29260</v>
      </c>
      <c r="U156" s="435">
        <f t="shared" si="96"/>
        <v>12781</v>
      </c>
      <c r="V156" s="435">
        <f t="shared" si="96"/>
        <v>3104</v>
      </c>
      <c r="W156" s="435">
        <f t="shared" si="96"/>
        <v>1710</v>
      </c>
      <c r="X156" s="435">
        <f t="shared" si="96"/>
        <v>4368</v>
      </c>
      <c r="Y156" s="435">
        <f t="shared" si="96"/>
        <v>521</v>
      </c>
      <c r="Z156" s="435">
        <f t="shared" si="96"/>
        <v>34602</v>
      </c>
      <c r="AA156" s="435">
        <f t="shared" si="96"/>
        <v>1156448</v>
      </c>
      <c r="AB156" s="435"/>
      <c r="AC156" s="435">
        <f t="shared" ref="AC156" si="97">SUM(AC3:AC155)</f>
        <v>118087</v>
      </c>
      <c r="AD156" s="435">
        <f t="shared" ref="AD156" si="98">SUM(AD3:AD155)</f>
        <v>304913</v>
      </c>
      <c r="AE156" s="435">
        <f t="shared" ref="AE156" si="99">SUM(AE3:AE155)</f>
        <v>171099</v>
      </c>
      <c r="AF156" s="435">
        <f t="shared" ref="AF156" si="100">SUM(AF3:AF155)</f>
        <v>22669</v>
      </c>
      <c r="AG156" s="435">
        <f t="shared" ref="AG156" si="101">SUM(AG3:AG155)</f>
        <v>105827</v>
      </c>
      <c r="AH156" s="435">
        <f t="shared" ref="AH156" si="102">SUM(AH3:AH155)</f>
        <v>51776</v>
      </c>
      <c r="AI156" s="435">
        <f t="shared" ref="AI156" si="103">SUM(AI3:AI155)</f>
        <v>31998</v>
      </c>
      <c r="AJ156" s="435">
        <f t="shared" ref="AJ156" si="104">SUM(AJ3:AJ155)</f>
        <v>40091</v>
      </c>
      <c r="AK156" s="435">
        <f t="shared" ref="AK156" si="105">SUM(AK3:AK155)</f>
        <v>20473</v>
      </c>
      <c r="AL156" s="435">
        <f t="shared" ref="AL156" si="106">SUM(AL3:AL155)</f>
        <v>185096</v>
      </c>
      <c r="AM156" s="435">
        <f t="shared" ref="AM156" si="107">SUM(AM3:AM155)</f>
        <v>1118</v>
      </c>
      <c r="AN156" s="435">
        <f t="shared" ref="AN156" si="108">SUM(AN3:AN155)</f>
        <v>19335</v>
      </c>
      <c r="AO156" s="435">
        <f t="shared" ref="AO156" si="109">SUM(AO3:AO155)</f>
        <v>29260</v>
      </c>
      <c r="AP156" s="435">
        <f t="shared" ref="AP156" si="110">SUM(AP3:AP155)</f>
        <v>12781</v>
      </c>
      <c r="AQ156" s="435">
        <f t="shared" ref="AQ156" si="111">SUM(AQ3:AQ155)</f>
        <v>3104</v>
      </c>
      <c r="AR156" s="435">
        <f t="shared" ref="AR156" si="112">SUM(AR3:AR155)</f>
        <v>1710</v>
      </c>
      <c r="AS156" s="435">
        <f t="shared" ref="AS156" si="113">SUM(AS3:AS155)</f>
        <v>4368</v>
      </c>
      <c r="AT156" s="435">
        <f t="shared" ref="AT156" si="114">SUM(AT3:AT155)</f>
        <v>521</v>
      </c>
      <c r="AU156" s="435">
        <f t="shared" ref="AU156" si="115">SUM(AU3:AU155)</f>
        <v>34602</v>
      </c>
      <c r="AV156" s="435">
        <f t="shared" ref="AV156" si="116">SUM(AV3:AV155)</f>
        <v>1156448</v>
      </c>
      <c r="AW156" s="435"/>
      <c r="AX156" s="435">
        <f t="shared" ref="AX156:AY156" si="117">SUM(AX3:AX155)</f>
        <v>4490</v>
      </c>
      <c r="AY156" s="435">
        <f t="shared" si="117"/>
        <v>273657</v>
      </c>
      <c r="AZ156" s="435">
        <f t="shared" ref="AZ156" si="118">SUM(AZ3:AZ155)</f>
        <v>19585</v>
      </c>
      <c r="BA156" s="435">
        <f t="shared" ref="BA156" si="119">SUM(BA3:BA155)</f>
        <v>303882</v>
      </c>
      <c r="BB156" s="435">
        <f t="shared" ref="BB156" si="120">SUM(BB3:BB155)</f>
        <v>11039</v>
      </c>
      <c r="BC156" s="435">
        <f t="shared" ref="BC156" si="121">SUM(BC3:BC155)</f>
        <v>4115</v>
      </c>
      <c r="BD156" s="435">
        <f t="shared" ref="BD156" si="122">SUM(BD3:BD155)</f>
        <v>2781</v>
      </c>
      <c r="BE156" s="435">
        <f t="shared" ref="BE156" si="123">SUM(BE3:BE155)</f>
        <v>105827</v>
      </c>
      <c r="BF156" s="435">
        <f t="shared" ref="BF156" si="124">SUM(BF3:BF155)</f>
        <v>51776</v>
      </c>
      <c r="BG156" s="435">
        <f t="shared" ref="BG156" si="125">SUM(BG3:BG155)</f>
        <v>31998</v>
      </c>
      <c r="BH156" s="435">
        <f t="shared" ref="BH156" si="126">SUM(BH3:BH155)</f>
        <v>38345</v>
      </c>
      <c r="BI156" s="435">
        <f t="shared" ref="BI156" si="127">SUM(BI3:BI155)</f>
        <v>19438</v>
      </c>
      <c r="BJ156" s="435">
        <f t="shared" ref="BJ156" si="128">SUM(BJ3:BJ155)</f>
        <v>185096</v>
      </c>
      <c r="BK156" s="435">
        <f t="shared" ref="BK156" si="129">SUM(BK3:BK155)</f>
        <v>1118</v>
      </c>
      <c r="BL156" s="435">
        <f t="shared" ref="BL156" si="130">SUM(BL3:BL155)</f>
        <v>19335</v>
      </c>
      <c r="BM156" s="435">
        <f t="shared" ref="BM156" si="131">SUM(BM3:BM155)</f>
        <v>29260</v>
      </c>
      <c r="BN156" s="435">
        <f t="shared" ref="BN156" si="132">SUM(BN3:BN155)</f>
        <v>12781</v>
      </c>
      <c r="BO156" s="435">
        <f t="shared" ref="BO156" si="133">SUM(BO3:BO155)</f>
        <v>3104</v>
      </c>
      <c r="BP156" s="435">
        <f t="shared" ref="BP156" si="134">SUM(BP3:BP155)</f>
        <v>1710</v>
      </c>
      <c r="BQ156" s="435">
        <f t="shared" ref="BQ156:BR156" si="135">SUM(BQ3:BQ155)</f>
        <v>4368</v>
      </c>
      <c r="BR156" s="435">
        <f t="shared" si="135"/>
        <v>2244</v>
      </c>
      <c r="BS156" s="435">
        <f t="shared" ref="BS156" si="136">SUM(BS3:BS155)</f>
        <v>521</v>
      </c>
      <c r="BT156" s="435">
        <f t="shared" ref="BT156" si="137">SUM(BT3:BT155)</f>
        <v>34789</v>
      </c>
      <c r="BU156" s="435">
        <f>SUM(BU3:BU155)</f>
        <v>1158879</v>
      </c>
    </row>
    <row r="158" spans="1:73">
      <c r="A158" s="753" t="s">
        <v>830</v>
      </c>
      <c r="B158" s="753"/>
      <c r="C158" s="753"/>
      <c r="D158" s="753"/>
      <c r="E158" s="753"/>
      <c r="F158" s="753"/>
      <c r="G158" s="753"/>
      <c r="H158" s="753"/>
      <c r="I158" s="753"/>
      <c r="J158" s="753"/>
      <c r="K158" s="753"/>
      <c r="L158" s="753"/>
      <c r="M158" s="753"/>
      <c r="N158" s="753"/>
      <c r="O158" s="753"/>
    </row>
    <row r="160" spans="1:73">
      <c r="A160" s="768" t="s">
        <v>846</v>
      </c>
      <c r="B160" s="768"/>
      <c r="C160" s="768"/>
      <c r="D160" s="768"/>
      <c r="E160" s="768"/>
      <c r="F160" s="768"/>
      <c r="G160" s="768"/>
      <c r="H160" s="768"/>
      <c r="I160" s="768"/>
      <c r="J160" s="768"/>
      <c r="K160" s="768"/>
      <c r="L160" s="768"/>
      <c r="M160" s="768"/>
      <c r="N160" s="768"/>
      <c r="O160" s="768"/>
      <c r="P160" s="768"/>
      <c r="Q160" s="768"/>
      <c r="R160" s="768"/>
      <c r="S160" s="768"/>
      <c r="T160" s="768"/>
      <c r="U160" s="768"/>
      <c r="V160" s="768"/>
      <c r="W160" s="768"/>
      <c r="X160" s="768"/>
      <c r="Y160" s="768"/>
      <c r="Z160" s="768"/>
      <c r="AA160" s="768"/>
    </row>
    <row r="161" spans="1:1">
      <c r="A161" s="286" t="s">
        <v>847</v>
      </c>
    </row>
  </sheetData>
  <mergeCells count="5">
    <mergeCell ref="A158:O158"/>
    <mergeCell ref="AC1:AV1"/>
    <mergeCell ref="AX1:BU1"/>
    <mergeCell ref="E1:AA1"/>
    <mergeCell ref="A160:AA1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4"/>
  <sheetViews>
    <sheetView zoomScaleNormal="100" workbookViewId="0">
      <pane ySplit="1" topLeftCell="A232" activePane="bottomLeft" state="frozen"/>
      <selection activeCell="N153" sqref="N153"/>
      <selection pane="bottomLeft" activeCell="N153" sqref="N153"/>
    </sheetView>
  </sheetViews>
  <sheetFormatPr baseColWidth="10" defaultRowHeight="16.5"/>
  <cols>
    <col min="1" max="1" width="3.140625" style="286" bestFit="1" customWidth="1"/>
    <col min="2" max="2" width="5" style="286" bestFit="1" customWidth="1"/>
    <col min="3" max="3" width="4.140625" style="286" bestFit="1" customWidth="1"/>
    <col min="4" max="4" width="18.5703125" style="286" customWidth="1"/>
    <col min="5" max="5" width="10.140625" style="286" bestFit="1" customWidth="1"/>
    <col min="6" max="6" width="8.28515625" style="286" bestFit="1" customWidth="1"/>
    <col min="7" max="7" width="29.42578125" style="286" bestFit="1" customWidth="1"/>
    <col min="8" max="8" width="10" style="286" bestFit="1" customWidth="1"/>
    <col min="9" max="11" width="5" style="286" bestFit="1" customWidth="1"/>
    <col min="12" max="12" width="5.28515625" style="286" bestFit="1" customWidth="1"/>
    <col min="13" max="15" width="5" style="286" bestFit="1" customWidth="1"/>
    <col min="16" max="16" width="4.140625" style="286" bestFit="1" customWidth="1"/>
    <col min="17" max="17" width="4.28515625" style="286" bestFit="1" customWidth="1"/>
    <col min="18" max="18" width="7.7109375" style="286" bestFit="1" customWidth="1"/>
    <col min="19" max="19" width="4.140625" style="286" bestFit="1" customWidth="1"/>
    <col min="20" max="20" width="4.28515625" style="286" bestFit="1" customWidth="1"/>
    <col min="21" max="21" width="8" style="286" bestFit="1" customWidth="1"/>
    <col min="22" max="22" width="8.5703125" style="286" bestFit="1" customWidth="1"/>
    <col min="23" max="23" width="8" style="286" bestFit="1" customWidth="1"/>
    <col min="24" max="26" width="5.5703125" style="286" bestFit="1" customWidth="1"/>
    <col min="27" max="27" width="6.5703125" style="286" bestFit="1" customWidth="1"/>
    <col min="28" max="28" width="9.7109375" style="286" bestFit="1" customWidth="1"/>
    <col min="29" max="29" width="4.42578125" style="286" bestFit="1" customWidth="1"/>
    <col min="30" max="30" width="6.5703125" style="286" bestFit="1" customWidth="1"/>
    <col min="31" max="31" width="9.7109375" style="286" bestFit="1" customWidth="1"/>
    <col min="32" max="16384" width="11.42578125" style="286"/>
  </cols>
  <sheetData>
    <row r="1" spans="1:31">
      <c r="A1" s="291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284" t="s">
        <v>7</v>
      </c>
      <c r="H1" s="284" t="s">
        <v>8</v>
      </c>
      <c r="I1" s="521" t="s">
        <v>9</v>
      </c>
      <c r="J1" s="521" t="s">
        <v>10</v>
      </c>
      <c r="K1" s="521" t="s">
        <v>11</v>
      </c>
      <c r="L1" s="521" t="s">
        <v>12</v>
      </c>
      <c r="M1" s="521" t="s">
        <v>13</v>
      </c>
      <c r="N1" s="521" t="s">
        <v>14</v>
      </c>
      <c r="O1" s="521" t="s">
        <v>15</v>
      </c>
      <c r="P1" s="521" t="s">
        <v>16</v>
      </c>
      <c r="Q1" s="521" t="s">
        <v>17</v>
      </c>
      <c r="R1" s="521" t="s">
        <v>18</v>
      </c>
      <c r="S1" s="521" t="s">
        <v>19</v>
      </c>
      <c r="T1" s="521" t="s">
        <v>20</v>
      </c>
      <c r="U1" s="295" t="s">
        <v>21</v>
      </c>
      <c r="V1" s="295" t="s">
        <v>22</v>
      </c>
      <c r="W1" s="295" t="s">
        <v>23</v>
      </c>
      <c r="X1" s="521" t="s">
        <v>24</v>
      </c>
      <c r="Y1" s="521" t="s">
        <v>25</v>
      </c>
      <c r="Z1" s="521" t="s">
        <v>26</v>
      </c>
      <c r="AA1" s="521" t="s">
        <v>27</v>
      </c>
      <c r="AB1" s="521" t="s">
        <v>28</v>
      </c>
      <c r="AC1" s="521" t="s">
        <v>29</v>
      </c>
      <c r="AD1" s="521" t="s">
        <v>30</v>
      </c>
      <c r="AE1" s="521" t="s">
        <v>31</v>
      </c>
    </row>
    <row r="2" spans="1:31">
      <c r="A2" s="287">
        <v>1</v>
      </c>
      <c r="B2" s="288">
        <v>3</v>
      </c>
      <c r="C2" s="20">
        <v>11</v>
      </c>
      <c r="D2" s="289" t="s">
        <v>694</v>
      </c>
      <c r="F2" s="290">
        <v>74</v>
      </c>
      <c r="G2" s="289" t="s">
        <v>33</v>
      </c>
      <c r="H2" s="290">
        <v>516</v>
      </c>
      <c r="I2" s="294">
        <v>11</v>
      </c>
      <c r="J2" s="294">
        <v>181</v>
      </c>
      <c r="K2" s="294">
        <v>152</v>
      </c>
      <c r="L2" s="294">
        <v>1</v>
      </c>
      <c r="M2" s="294">
        <v>1</v>
      </c>
      <c r="N2" s="294">
        <v>1</v>
      </c>
      <c r="O2" s="294">
        <v>5</v>
      </c>
      <c r="P2" s="294">
        <v>0</v>
      </c>
      <c r="Q2" s="294">
        <v>0</v>
      </c>
      <c r="R2" s="294">
        <v>31</v>
      </c>
      <c r="S2" s="294">
        <v>0</v>
      </c>
      <c r="T2" s="294">
        <v>0</v>
      </c>
      <c r="U2" s="296">
        <v>5</v>
      </c>
      <c r="V2" s="296">
        <v>8</v>
      </c>
      <c r="W2" s="296"/>
      <c r="X2" s="294"/>
      <c r="Y2" s="294"/>
      <c r="Z2" s="294"/>
      <c r="AA2" s="294"/>
      <c r="AB2" s="294"/>
      <c r="AC2" s="294">
        <v>0</v>
      </c>
      <c r="AD2" s="294">
        <v>8</v>
      </c>
      <c r="AE2" s="294">
        <f>SUM(I2:AD2)</f>
        <v>404</v>
      </c>
    </row>
    <row r="3" spans="1:31">
      <c r="A3" s="287">
        <v>2</v>
      </c>
      <c r="B3" s="288">
        <v>3</v>
      </c>
      <c r="C3" s="20">
        <v>11</v>
      </c>
      <c r="D3" s="289" t="s">
        <v>694</v>
      </c>
      <c r="F3" s="290">
        <v>74</v>
      </c>
      <c r="G3" s="289" t="s">
        <v>34</v>
      </c>
      <c r="H3" s="290">
        <v>515</v>
      </c>
      <c r="I3" s="294">
        <v>0</v>
      </c>
      <c r="J3" s="294">
        <v>224</v>
      </c>
      <c r="K3" s="294">
        <v>156</v>
      </c>
      <c r="L3" s="294">
        <v>0</v>
      </c>
      <c r="M3" s="294">
        <v>0</v>
      </c>
      <c r="N3" s="294">
        <v>0</v>
      </c>
      <c r="O3" s="294">
        <v>5</v>
      </c>
      <c r="P3" s="294">
        <v>0</v>
      </c>
      <c r="Q3" s="294">
        <v>0</v>
      </c>
      <c r="R3" s="294">
        <v>24</v>
      </c>
      <c r="S3" s="294">
        <v>0</v>
      </c>
      <c r="T3" s="294">
        <v>0</v>
      </c>
      <c r="U3" s="296">
        <v>0</v>
      </c>
      <c r="V3" s="296">
        <v>0</v>
      </c>
      <c r="W3" s="296"/>
      <c r="X3" s="294"/>
      <c r="Y3" s="294"/>
      <c r="Z3" s="294"/>
      <c r="AA3" s="294"/>
      <c r="AB3" s="294"/>
      <c r="AC3" s="294">
        <v>0</v>
      </c>
      <c r="AD3" s="294">
        <v>7</v>
      </c>
      <c r="AE3" s="294">
        <f t="shared" ref="AE3:AE11" si="0">SUM(I3:AD3)</f>
        <v>416</v>
      </c>
    </row>
    <row r="4" spans="1:31">
      <c r="A4" s="287">
        <v>3</v>
      </c>
      <c r="B4" s="288">
        <v>3</v>
      </c>
      <c r="C4" s="20">
        <v>11</v>
      </c>
      <c r="D4" s="289" t="s">
        <v>694</v>
      </c>
      <c r="F4" s="290">
        <v>74</v>
      </c>
      <c r="G4" s="289" t="s">
        <v>35</v>
      </c>
      <c r="H4" s="290">
        <v>515</v>
      </c>
      <c r="I4" s="294">
        <v>11</v>
      </c>
      <c r="J4" s="294">
        <v>173</v>
      </c>
      <c r="K4" s="294">
        <v>171</v>
      </c>
      <c r="L4" s="294">
        <v>1</v>
      </c>
      <c r="M4" s="294">
        <v>0</v>
      </c>
      <c r="N4" s="294">
        <v>0</v>
      </c>
      <c r="O4" s="294">
        <v>3</v>
      </c>
      <c r="P4" s="294">
        <v>0</v>
      </c>
      <c r="Q4" s="294">
        <v>0</v>
      </c>
      <c r="R4" s="294">
        <v>29</v>
      </c>
      <c r="S4" s="294">
        <v>0</v>
      </c>
      <c r="T4" s="294">
        <v>0</v>
      </c>
      <c r="U4" s="296">
        <v>8</v>
      </c>
      <c r="V4" s="296">
        <v>1</v>
      </c>
      <c r="W4" s="296"/>
      <c r="X4" s="294"/>
      <c r="Y4" s="294"/>
      <c r="Z4" s="294"/>
      <c r="AA4" s="294"/>
      <c r="AB4" s="294"/>
      <c r="AC4" s="294">
        <v>0</v>
      </c>
      <c r="AD4" s="294">
        <v>10</v>
      </c>
      <c r="AE4" s="294">
        <f t="shared" si="0"/>
        <v>407</v>
      </c>
    </row>
    <row r="5" spans="1:31">
      <c r="A5" s="287">
        <v>4</v>
      </c>
      <c r="B5" s="288">
        <v>3</v>
      </c>
      <c r="C5" s="20">
        <v>11</v>
      </c>
      <c r="D5" s="289" t="s">
        <v>694</v>
      </c>
      <c r="F5" s="290">
        <v>75</v>
      </c>
      <c r="G5" s="289" t="s">
        <v>33</v>
      </c>
      <c r="H5" s="290">
        <v>674</v>
      </c>
      <c r="I5" s="294">
        <v>8</v>
      </c>
      <c r="J5" s="294">
        <v>226</v>
      </c>
      <c r="K5" s="294">
        <v>206</v>
      </c>
      <c r="L5" s="294">
        <v>0</v>
      </c>
      <c r="M5" s="294">
        <v>1</v>
      </c>
      <c r="N5" s="294">
        <v>0</v>
      </c>
      <c r="O5" s="294">
        <v>9</v>
      </c>
      <c r="P5" s="294">
        <v>0</v>
      </c>
      <c r="Q5" s="294">
        <v>0</v>
      </c>
      <c r="R5" s="294">
        <v>49</v>
      </c>
      <c r="S5" s="294">
        <v>0</v>
      </c>
      <c r="T5" s="294">
        <v>0</v>
      </c>
      <c r="U5" s="296">
        <v>9</v>
      </c>
      <c r="V5" s="296">
        <v>6</v>
      </c>
      <c r="W5" s="296"/>
      <c r="X5" s="294"/>
      <c r="Y5" s="294"/>
      <c r="Z5" s="294"/>
      <c r="AA5" s="294"/>
      <c r="AB5" s="294"/>
      <c r="AC5" s="294">
        <v>0</v>
      </c>
      <c r="AD5" s="294">
        <v>10</v>
      </c>
      <c r="AE5" s="294">
        <f t="shared" si="0"/>
        <v>524</v>
      </c>
    </row>
    <row r="6" spans="1:31">
      <c r="A6" s="287">
        <v>5</v>
      </c>
      <c r="B6" s="288">
        <v>3</v>
      </c>
      <c r="C6" s="20">
        <v>11</v>
      </c>
      <c r="D6" s="289" t="s">
        <v>694</v>
      </c>
      <c r="F6" s="290">
        <v>75</v>
      </c>
      <c r="G6" s="289" t="s">
        <v>34</v>
      </c>
      <c r="H6" s="290">
        <v>673</v>
      </c>
      <c r="I6" s="294">
        <v>11</v>
      </c>
      <c r="J6" s="294">
        <v>210</v>
      </c>
      <c r="K6" s="294">
        <v>237</v>
      </c>
      <c r="L6" s="294">
        <v>0</v>
      </c>
      <c r="M6" s="294">
        <v>3</v>
      </c>
      <c r="N6" s="294">
        <v>0</v>
      </c>
      <c r="O6" s="294">
        <v>5</v>
      </c>
      <c r="P6" s="294">
        <v>0</v>
      </c>
      <c r="Q6" s="294">
        <v>0</v>
      </c>
      <c r="R6" s="294">
        <v>45</v>
      </c>
      <c r="S6" s="294">
        <v>0</v>
      </c>
      <c r="T6" s="294">
        <v>0</v>
      </c>
      <c r="U6" s="296">
        <v>6</v>
      </c>
      <c r="V6" s="296">
        <v>5</v>
      </c>
      <c r="W6" s="296"/>
      <c r="X6" s="294"/>
      <c r="Y6" s="294"/>
      <c r="Z6" s="294"/>
      <c r="AA6" s="294"/>
      <c r="AB6" s="294"/>
      <c r="AC6" s="294">
        <v>0</v>
      </c>
      <c r="AD6" s="294">
        <v>13</v>
      </c>
      <c r="AE6" s="294">
        <f t="shared" si="0"/>
        <v>535</v>
      </c>
    </row>
    <row r="7" spans="1:31">
      <c r="A7" s="287">
        <v>6</v>
      </c>
      <c r="B7" s="288">
        <v>3</v>
      </c>
      <c r="C7" s="20">
        <v>11</v>
      </c>
      <c r="D7" s="289" t="s">
        <v>694</v>
      </c>
      <c r="F7" s="290">
        <v>75</v>
      </c>
      <c r="G7" s="289" t="s">
        <v>81</v>
      </c>
      <c r="H7" s="290">
        <v>314</v>
      </c>
      <c r="I7" s="294">
        <v>4</v>
      </c>
      <c r="J7" s="294">
        <v>109</v>
      </c>
      <c r="K7" s="294">
        <v>92</v>
      </c>
      <c r="L7" s="294">
        <v>2</v>
      </c>
      <c r="M7" s="294">
        <v>3</v>
      </c>
      <c r="N7" s="294">
        <v>2</v>
      </c>
      <c r="O7" s="294">
        <v>3</v>
      </c>
      <c r="P7" s="294">
        <v>0</v>
      </c>
      <c r="Q7" s="294">
        <v>0</v>
      </c>
      <c r="R7" s="294">
        <v>5</v>
      </c>
      <c r="S7" s="294">
        <v>0</v>
      </c>
      <c r="T7" s="294">
        <v>0</v>
      </c>
      <c r="U7" s="296">
        <v>5</v>
      </c>
      <c r="V7" s="296">
        <v>2</v>
      </c>
      <c r="W7" s="296"/>
      <c r="X7" s="294"/>
      <c r="Y7" s="294"/>
      <c r="Z7" s="294"/>
      <c r="AA7" s="294"/>
      <c r="AB7" s="294"/>
      <c r="AC7" s="294">
        <v>0</v>
      </c>
      <c r="AD7" s="294">
        <v>13</v>
      </c>
      <c r="AE7" s="294">
        <f t="shared" si="0"/>
        <v>240</v>
      </c>
    </row>
    <row r="8" spans="1:31">
      <c r="A8" s="287">
        <v>7</v>
      </c>
      <c r="B8" s="288">
        <v>3</v>
      </c>
      <c r="C8" s="20">
        <v>11</v>
      </c>
      <c r="D8" s="289" t="s">
        <v>694</v>
      </c>
      <c r="F8" s="290">
        <v>75</v>
      </c>
      <c r="G8" s="289" t="s">
        <v>138</v>
      </c>
      <c r="H8" s="290">
        <v>275</v>
      </c>
      <c r="I8" s="294">
        <v>5</v>
      </c>
      <c r="J8" s="294">
        <v>152</v>
      </c>
      <c r="K8" s="294">
        <v>31</v>
      </c>
      <c r="L8" s="294">
        <v>2</v>
      </c>
      <c r="M8" s="294">
        <v>1</v>
      </c>
      <c r="N8" s="294">
        <v>0</v>
      </c>
      <c r="O8" s="294">
        <v>4</v>
      </c>
      <c r="P8" s="294">
        <v>0</v>
      </c>
      <c r="Q8" s="294">
        <v>0</v>
      </c>
      <c r="R8" s="294">
        <v>19</v>
      </c>
      <c r="S8" s="294">
        <v>0</v>
      </c>
      <c r="T8" s="294">
        <v>0</v>
      </c>
      <c r="U8" s="296">
        <v>0</v>
      </c>
      <c r="V8" s="296">
        <v>5</v>
      </c>
      <c r="W8" s="296"/>
      <c r="X8" s="294"/>
      <c r="Y8" s="294"/>
      <c r="Z8" s="294"/>
      <c r="AA8" s="294"/>
      <c r="AB8" s="294"/>
      <c r="AC8" s="294">
        <v>0</v>
      </c>
      <c r="AD8" s="294">
        <v>7</v>
      </c>
      <c r="AE8" s="294">
        <f t="shared" si="0"/>
        <v>226</v>
      </c>
    </row>
    <row r="9" spans="1:31">
      <c r="A9" s="287">
        <v>8</v>
      </c>
      <c r="B9" s="288">
        <v>3</v>
      </c>
      <c r="C9" s="20">
        <v>11</v>
      </c>
      <c r="D9" s="289" t="s">
        <v>694</v>
      </c>
      <c r="F9" s="290">
        <v>75</v>
      </c>
      <c r="G9" s="289" t="s">
        <v>695</v>
      </c>
      <c r="H9" s="290">
        <v>263</v>
      </c>
      <c r="I9" s="294">
        <v>3</v>
      </c>
      <c r="J9" s="294">
        <v>91</v>
      </c>
      <c r="K9" s="294">
        <v>83</v>
      </c>
      <c r="L9" s="294">
        <v>1</v>
      </c>
      <c r="M9" s="294">
        <v>0</v>
      </c>
      <c r="N9" s="294">
        <v>0</v>
      </c>
      <c r="O9" s="294">
        <v>1</v>
      </c>
      <c r="P9" s="294">
        <v>0</v>
      </c>
      <c r="Q9" s="294">
        <v>0</v>
      </c>
      <c r="R9" s="294">
        <v>4</v>
      </c>
      <c r="S9" s="294">
        <v>0</v>
      </c>
      <c r="T9" s="294">
        <v>0</v>
      </c>
      <c r="U9" s="296">
        <v>10</v>
      </c>
      <c r="V9" s="296">
        <v>1</v>
      </c>
      <c r="W9" s="296"/>
      <c r="X9" s="294"/>
      <c r="Y9" s="294"/>
      <c r="Z9" s="294"/>
      <c r="AA9" s="294"/>
      <c r="AB9" s="294"/>
      <c r="AC9" s="294">
        <v>0</v>
      </c>
      <c r="AD9" s="294">
        <v>20</v>
      </c>
      <c r="AE9" s="294">
        <f t="shared" si="0"/>
        <v>214</v>
      </c>
    </row>
    <row r="10" spans="1:31">
      <c r="A10" s="287">
        <v>9</v>
      </c>
      <c r="B10" s="288">
        <v>3</v>
      </c>
      <c r="C10" s="20">
        <v>11</v>
      </c>
      <c r="D10" s="289" t="s">
        <v>694</v>
      </c>
      <c r="F10" s="290">
        <v>76</v>
      </c>
      <c r="G10" s="289" t="s">
        <v>33</v>
      </c>
      <c r="H10" s="290">
        <v>521</v>
      </c>
      <c r="I10" s="294">
        <v>26</v>
      </c>
      <c r="J10" s="294">
        <v>251</v>
      </c>
      <c r="K10" s="294">
        <v>96</v>
      </c>
      <c r="L10" s="294">
        <v>1</v>
      </c>
      <c r="M10" s="294">
        <v>1</v>
      </c>
      <c r="N10" s="294">
        <v>0</v>
      </c>
      <c r="O10" s="294">
        <v>20</v>
      </c>
      <c r="P10" s="294">
        <v>0</v>
      </c>
      <c r="Q10" s="294">
        <v>0</v>
      </c>
      <c r="R10" s="294">
        <v>19</v>
      </c>
      <c r="S10" s="294">
        <v>0</v>
      </c>
      <c r="T10" s="294">
        <v>0</v>
      </c>
      <c r="U10" s="296">
        <v>2</v>
      </c>
      <c r="V10" s="296">
        <v>5</v>
      </c>
      <c r="W10" s="296"/>
      <c r="X10" s="294"/>
      <c r="Y10" s="294"/>
      <c r="Z10" s="294"/>
      <c r="AA10" s="294"/>
      <c r="AB10" s="294"/>
      <c r="AC10" s="294">
        <v>0</v>
      </c>
      <c r="AD10" s="294">
        <v>1</v>
      </c>
      <c r="AE10" s="294">
        <f t="shared" si="0"/>
        <v>422</v>
      </c>
    </row>
    <row r="11" spans="1:31" ht="17.25" thickBot="1">
      <c r="A11" s="287">
        <v>10</v>
      </c>
      <c r="B11" s="539">
        <v>3</v>
      </c>
      <c r="C11" s="540">
        <v>11</v>
      </c>
      <c r="D11" s="541" t="s">
        <v>694</v>
      </c>
      <c r="F11" s="542">
        <v>76</v>
      </c>
      <c r="G11" s="541" t="s">
        <v>34</v>
      </c>
      <c r="H11" s="542">
        <v>521</v>
      </c>
      <c r="I11" s="294">
        <v>21</v>
      </c>
      <c r="J11" s="294">
        <v>270</v>
      </c>
      <c r="K11" s="294">
        <v>85</v>
      </c>
      <c r="L11" s="294">
        <v>3</v>
      </c>
      <c r="M11" s="294">
        <v>2</v>
      </c>
      <c r="N11" s="294">
        <v>0</v>
      </c>
      <c r="O11" s="294">
        <v>14</v>
      </c>
      <c r="P11" s="294">
        <v>0</v>
      </c>
      <c r="Q11" s="294">
        <v>0</v>
      </c>
      <c r="R11" s="294">
        <v>11</v>
      </c>
      <c r="S11" s="294">
        <v>0</v>
      </c>
      <c r="T11" s="294">
        <v>0</v>
      </c>
      <c r="U11" s="296">
        <v>1</v>
      </c>
      <c r="V11" s="296">
        <v>2</v>
      </c>
      <c r="W11" s="296"/>
      <c r="X11" s="294"/>
      <c r="Y11" s="294"/>
      <c r="Z11" s="294"/>
      <c r="AA11" s="294"/>
      <c r="AB11" s="294"/>
      <c r="AC11" s="294">
        <v>0</v>
      </c>
      <c r="AD11" s="294">
        <v>3</v>
      </c>
      <c r="AE11" s="294">
        <f t="shared" si="0"/>
        <v>412</v>
      </c>
    </row>
    <row r="12" spans="1:31">
      <c r="A12" s="287"/>
      <c r="C12" s="300" t="s">
        <v>65</v>
      </c>
      <c r="D12" s="688" t="s">
        <v>66</v>
      </c>
      <c r="E12" s="688"/>
      <c r="F12" s="520"/>
      <c r="G12" s="520"/>
      <c r="H12" s="302">
        <f t="shared" ref="H12:X12" si="1">SUM(H2:H11)</f>
        <v>4787</v>
      </c>
      <c r="I12" s="302">
        <f t="shared" si="1"/>
        <v>100</v>
      </c>
      <c r="J12" s="302">
        <f t="shared" si="1"/>
        <v>1887</v>
      </c>
      <c r="K12" s="302">
        <f t="shared" si="1"/>
        <v>1309</v>
      </c>
      <c r="L12" s="302">
        <f t="shared" si="1"/>
        <v>11</v>
      </c>
      <c r="M12" s="302">
        <f t="shared" si="1"/>
        <v>12</v>
      </c>
      <c r="N12" s="302">
        <f t="shared" si="1"/>
        <v>3</v>
      </c>
      <c r="O12" s="302">
        <f t="shared" si="1"/>
        <v>69</v>
      </c>
      <c r="P12" s="302">
        <f t="shared" si="1"/>
        <v>0</v>
      </c>
      <c r="Q12" s="302">
        <f t="shared" si="1"/>
        <v>0</v>
      </c>
      <c r="R12" s="302">
        <f t="shared" si="1"/>
        <v>236</v>
      </c>
      <c r="S12" s="302">
        <f t="shared" si="1"/>
        <v>0</v>
      </c>
      <c r="T12" s="302">
        <f t="shared" si="1"/>
        <v>0</v>
      </c>
      <c r="U12" s="36">
        <f t="shared" si="1"/>
        <v>46</v>
      </c>
      <c r="V12" s="36">
        <f t="shared" si="1"/>
        <v>35</v>
      </c>
      <c r="W12" s="302">
        <f t="shared" si="1"/>
        <v>0</v>
      </c>
      <c r="X12" s="302">
        <f t="shared" si="1"/>
        <v>0</v>
      </c>
      <c r="Y12" s="302"/>
      <c r="Z12" s="302">
        <f>SUM(Z2:Z11)</f>
        <v>0</v>
      </c>
      <c r="AA12" s="302">
        <f>SUM(AA2:AA11)</f>
        <v>0</v>
      </c>
      <c r="AB12" s="302">
        <f>SUM(AB2:AB11)</f>
        <v>0</v>
      </c>
      <c r="AC12" s="302">
        <f>SUM(AC2:AC11)</f>
        <v>0</v>
      </c>
      <c r="AD12" s="302">
        <f>SUM(AD2:AD11)</f>
        <v>92</v>
      </c>
      <c r="AE12" s="302">
        <f>SUM(I12:AD12)</f>
        <v>3800</v>
      </c>
    </row>
    <row r="13" spans="1:31">
      <c r="A13" s="287"/>
      <c r="F13" s="297"/>
      <c r="G13" s="297"/>
      <c r="U13" s="286">
        <f>U12/2</f>
        <v>23</v>
      </c>
      <c r="V13" s="286">
        <f>V12/2</f>
        <v>17.5</v>
      </c>
    </row>
    <row r="14" spans="1:31">
      <c r="A14" s="287"/>
      <c r="C14" s="300" t="s">
        <v>67</v>
      </c>
      <c r="D14" s="689" t="s">
        <v>68</v>
      </c>
      <c r="E14" s="690"/>
      <c r="F14" s="690"/>
      <c r="G14" s="691"/>
      <c r="H14" s="301" t="s">
        <v>8</v>
      </c>
      <c r="I14" s="521" t="s">
        <v>9</v>
      </c>
      <c r="J14" s="521" t="s">
        <v>10</v>
      </c>
      <c r="K14" s="521" t="s">
        <v>11</v>
      </c>
      <c r="L14" s="521" t="s">
        <v>12</v>
      </c>
      <c r="M14" s="521" t="s">
        <v>13</v>
      </c>
      <c r="N14" s="521" t="s">
        <v>14</v>
      </c>
      <c r="O14" s="521" t="s">
        <v>15</v>
      </c>
      <c r="P14" s="521" t="s">
        <v>16</v>
      </c>
      <c r="Q14" s="521" t="s">
        <v>17</v>
      </c>
      <c r="R14" s="521" t="s">
        <v>18</v>
      </c>
      <c r="S14" s="521" t="s">
        <v>19</v>
      </c>
      <c r="T14" s="521" t="s">
        <v>20</v>
      </c>
      <c r="U14" s="521" t="s">
        <v>24</v>
      </c>
      <c r="V14" s="521" t="s">
        <v>25</v>
      </c>
      <c r="W14" s="521" t="s">
        <v>26</v>
      </c>
      <c r="X14" s="521" t="s">
        <v>27</v>
      </c>
      <c r="Y14" s="521" t="s">
        <v>28</v>
      </c>
      <c r="Z14" s="521" t="s">
        <v>29</v>
      </c>
      <c r="AA14" s="521" t="s">
        <v>30</v>
      </c>
      <c r="AB14" s="521" t="s">
        <v>31</v>
      </c>
    </row>
    <row r="15" spans="1:31">
      <c r="A15" s="287"/>
      <c r="D15" s="692"/>
      <c r="E15" s="693"/>
      <c r="F15" s="693"/>
      <c r="G15" s="694"/>
      <c r="H15" s="294"/>
      <c r="I15" s="294">
        <f>I12+23</f>
        <v>123</v>
      </c>
      <c r="J15" s="294">
        <f>J12+18</f>
        <v>1905</v>
      </c>
      <c r="K15" s="294">
        <f>K12+23</f>
        <v>1332</v>
      </c>
      <c r="L15" s="294">
        <f>L12+17</f>
        <v>28</v>
      </c>
      <c r="M15" s="294">
        <f t="shared" ref="M15:Q15" si="2">M12</f>
        <v>12</v>
      </c>
      <c r="N15" s="294">
        <f t="shared" si="2"/>
        <v>3</v>
      </c>
      <c r="O15" s="294">
        <f t="shared" si="2"/>
        <v>69</v>
      </c>
      <c r="P15" s="294">
        <f t="shared" si="2"/>
        <v>0</v>
      </c>
      <c r="Q15" s="294">
        <f t="shared" si="2"/>
        <v>0</v>
      </c>
      <c r="R15" s="294">
        <f>R12</f>
        <v>236</v>
      </c>
      <c r="S15" s="294">
        <f t="shared" ref="S15:T15" si="3">S12</f>
        <v>0</v>
      </c>
      <c r="T15" s="294">
        <f t="shared" si="3"/>
        <v>0</v>
      </c>
      <c r="U15" s="294">
        <f>X2</f>
        <v>0</v>
      </c>
      <c r="V15" s="294">
        <f>Y2</f>
        <v>0</v>
      </c>
      <c r="W15" s="294">
        <f>Z2</f>
        <v>0</v>
      </c>
      <c r="X15" s="294">
        <f>AA2</f>
        <v>0</v>
      </c>
      <c r="Y15" s="294">
        <f>AB2</f>
        <v>0</v>
      </c>
      <c r="Z15" s="294">
        <f>AC12</f>
        <v>0</v>
      </c>
      <c r="AA15" s="294">
        <f>AD12</f>
        <v>92</v>
      </c>
      <c r="AB15" s="294">
        <f>SUM(H15:AA15)</f>
        <v>3800</v>
      </c>
    </row>
    <row r="16" spans="1:31">
      <c r="A16" s="287"/>
      <c r="F16" s="297"/>
      <c r="G16" s="297"/>
    </row>
    <row r="17" spans="1:31" ht="33.75" customHeight="1">
      <c r="A17" s="287"/>
      <c r="C17" s="300" t="s">
        <v>69</v>
      </c>
      <c r="D17" s="695" t="s">
        <v>70</v>
      </c>
      <c r="E17" s="695"/>
      <c r="F17" s="695"/>
      <c r="G17" s="695"/>
      <c r="H17" s="301" t="s">
        <v>8</v>
      </c>
      <c r="I17" s="696" t="s">
        <v>71</v>
      </c>
      <c r="J17" s="696"/>
      <c r="K17" s="696" t="s">
        <v>72</v>
      </c>
      <c r="L17" s="696"/>
      <c r="M17" s="521" t="s">
        <v>13</v>
      </c>
      <c r="N17" s="521" t="s">
        <v>14</v>
      </c>
      <c r="O17" s="521" t="s">
        <v>15</v>
      </c>
      <c r="P17" s="521" t="s">
        <v>16</v>
      </c>
      <c r="Q17" s="521" t="s">
        <v>17</v>
      </c>
      <c r="R17" s="521" t="s">
        <v>18</v>
      </c>
      <c r="S17" s="521" t="s">
        <v>19</v>
      </c>
      <c r="T17" s="521" t="s">
        <v>20</v>
      </c>
      <c r="U17" s="521" t="s">
        <v>24</v>
      </c>
      <c r="V17" s="521" t="s">
        <v>25</v>
      </c>
      <c r="W17" s="521" t="s">
        <v>26</v>
      </c>
      <c r="X17" s="521" t="s">
        <v>27</v>
      </c>
      <c r="Y17" s="521" t="s">
        <v>28</v>
      </c>
      <c r="Z17" s="521" t="s">
        <v>29</v>
      </c>
      <c r="AA17" s="521" t="s">
        <v>30</v>
      </c>
      <c r="AB17" s="521" t="s">
        <v>31</v>
      </c>
    </row>
    <row r="18" spans="1:31">
      <c r="A18" s="287"/>
      <c r="D18" s="695"/>
      <c r="E18" s="695"/>
      <c r="F18" s="695"/>
      <c r="G18" s="695"/>
      <c r="H18" s="294">
        <f>H12</f>
        <v>4787</v>
      </c>
      <c r="I18" s="697">
        <f>I15+K15</f>
        <v>1455</v>
      </c>
      <c r="J18" s="697"/>
      <c r="K18" s="697">
        <f>J15+L15</f>
        <v>1933</v>
      </c>
      <c r="L18" s="697"/>
      <c r="M18" s="294">
        <f>M15</f>
        <v>12</v>
      </c>
      <c r="N18" s="294">
        <f t="shared" ref="N18:AA18" si="4">N15</f>
        <v>3</v>
      </c>
      <c r="O18" s="294">
        <f t="shared" si="4"/>
        <v>69</v>
      </c>
      <c r="P18" s="294">
        <f t="shared" si="4"/>
        <v>0</v>
      </c>
      <c r="Q18" s="294">
        <f t="shared" si="4"/>
        <v>0</v>
      </c>
      <c r="R18" s="294">
        <f t="shared" si="4"/>
        <v>236</v>
      </c>
      <c r="S18" s="294">
        <f t="shared" si="4"/>
        <v>0</v>
      </c>
      <c r="T18" s="294">
        <f t="shared" si="4"/>
        <v>0</v>
      </c>
      <c r="U18" s="294">
        <f t="shared" si="4"/>
        <v>0</v>
      </c>
      <c r="V18" s="294">
        <f t="shared" si="4"/>
        <v>0</v>
      </c>
      <c r="W18" s="294">
        <f t="shared" si="4"/>
        <v>0</v>
      </c>
      <c r="X18" s="294">
        <f t="shared" si="4"/>
        <v>0</v>
      </c>
      <c r="Y18" s="294">
        <f t="shared" si="4"/>
        <v>0</v>
      </c>
      <c r="Z18" s="294">
        <f t="shared" si="4"/>
        <v>0</v>
      </c>
      <c r="AA18" s="294">
        <f t="shared" si="4"/>
        <v>92</v>
      </c>
      <c r="AB18" s="294">
        <f>SUM(I18:AA18)</f>
        <v>3800</v>
      </c>
    </row>
    <row r="21" spans="1:31">
      <c r="A21" s="291" t="s">
        <v>1</v>
      </c>
      <c r="B21" s="285" t="s">
        <v>2</v>
      </c>
      <c r="C21" s="292" t="s">
        <v>3</v>
      </c>
      <c r="D21" s="291" t="s">
        <v>4</v>
      </c>
      <c r="E21" s="291" t="s">
        <v>5</v>
      </c>
      <c r="F21" s="284" t="s">
        <v>6</v>
      </c>
      <c r="G21" s="284" t="s">
        <v>7</v>
      </c>
      <c r="H21" s="284" t="s">
        <v>8</v>
      </c>
      <c r="I21" s="521" t="s">
        <v>9</v>
      </c>
      <c r="J21" s="521" t="s">
        <v>10</v>
      </c>
      <c r="K21" s="521" t="s">
        <v>11</v>
      </c>
      <c r="L21" s="521" t="s">
        <v>12</v>
      </c>
      <c r="M21" s="521" t="s">
        <v>13</v>
      </c>
      <c r="N21" s="521" t="s">
        <v>14</v>
      </c>
      <c r="O21" s="521" t="s">
        <v>15</v>
      </c>
      <c r="P21" s="521" t="s">
        <v>16</v>
      </c>
      <c r="Q21" s="521" t="s">
        <v>17</v>
      </c>
      <c r="R21" s="521" t="s">
        <v>18</v>
      </c>
      <c r="S21" s="521" t="s">
        <v>19</v>
      </c>
      <c r="T21" s="521" t="s">
        <v>20</v>
      </c>
      <c r="U21" s="295" t="s">
        <v>21</v>
      </c>
      <c r="V21" s="295" t="s">
        <v>22</v>
      </c>
      <c r="W21" s="295" t="s">
        <v>23</v>
      </c>
      <c r="X21" s="521" t="s">
        <v>24</v>
      </c>
      <c r="Y21" s="521" t="s">
        <v>25</v>
      </c>
      <c r="Z21" s="521" t="s">
        <v>26</v>
      </c>
      <c r="AA21" s="521" t="s">
        <v>27</v>
      </c>
      <c r="AB21" s="521" t="s">
        <v>28</v>
      </c>
      <c r="AC21" s="521" t="s">
        <v>29</v>
      </c>
      <c r="AD21" s="521" t="s">
        <v>30</v>
      </c>
      <c r="AE21" s="521" t="s">
        <v>31</v>
      </c>
    </row>
    <row r="22" spans="1:31">
      <c r="A22" s="287">
        <v>1</v>
      </c>
      <c r="B22" s="288">
        <v>3</v>
      </c>
      <c r="C22" s="20">
        <v>44</v>
      </c>
      <c r="D22" s="289" t="s">
        <v>696</v>
      </c>
      <c r="E22" s="294"/>
      <c r="F22" s="290">
        <v>333</v>
      </c>
      <c r="G22" s="289" t="s">
        <v>33</v>
      </c>
      <c r="H22" s="290">
        <v>500</v>
      </c>
      <c r="I22" s="294"/>
      <c r="J22" s="294">
        <v>39</v>
      </c>
      <c r="K22" s="294">
        <v>151</v>
      </c>
      <c r="L22" s="294">
        <v>2</v>
      </c>
      <c r="M22" s="294">
        <v>4</v>
      </c>
      <c r="N22" s="294">
        <v>129</v>
      </c>
      <c r="O22" s="294">
        <v>1</v>
      </c>
      <c r="P22" s="294">
        <v>3</v>
      </c>
      <c r="Q22" s="294"/>
      <c r="R22" s="294">
        <v>20</v>
      </c>
      <c r="S22" s="294"/>
      <c r="T22" s="294">
        <v>0</v>
      </c>
      <c r="U22" s="296"/>
      <c r="V22" s="296">
        <v>4</v>
      </c>
      <c r="W22" s="296"/>
      <c r="X22" s="294"/>
      <c r="Y22" s="294"/>
      <c r="Z22" s="294"/>
      <c r="AA22" s="294"/>
      <c r="AB22" s="294"/>
      <c r="AC22" s="294">
        <v>0</v>
      </c>
      <c r="AD22" s="294">
        <v>10</v>
      </c>
      <c r="AE22" s="294">
        <f>SUM(I22:AD22)</f>
        <v>363</v>
      </c>
    </row>
    <row r="23" spans="1:31">
      <c r="A23" s="287">
        <v>2</v>
      </c>
      <c r="B23" s="288">
        <v>3</v>
      </c>
      <c r="C23" s="20">
        <v>44</v>
      </c>
      <c r="D23" s="289" t="s">
        <v>696</v>
      </c>
      <c r="E23" s="294"/>
      <c r="F23" s="290">
        <v>333</v>
      </c>
      <c r="G23" s="289" t="s">
        <v>34</v>
      </c>
      <c r="H23" s="290">
        <v>499</v>
      </c>
      <c r="I23" s="294"/>
      <c r="J23" s="294">
        <v>56</v>
      </c>
      <c r="K23" s="294">
        <v>150</v>
      </c>
      <c r="L23" s="294">
        <v>3</v>
      </c>
      <c r="M23" s="294">
        <v>2</v>
      </c>
      <c r="N23" s="294">
        <v>121</v>
      </c>
      <c r="O23" s="294">
        <v>1</v>
      </c>
      <c r="P23" s="294">
        <v>1</v>
      </c>
      <c r="Q23" s="294"/>
      <c r="R23" s="294">
        <v>13</v>
      </c>
      <c r="S23" s="294"/>
      <c r="T23" s="294">
        <v>0</v>
      </c>
      <c r="U23" s="296"/>
      <c r="V23" s="296">
        <v>5</v>
      </c>
      <c r="W23" s="296"/>
      <c r="X23" s="294"/>
      <c r="Y23" s="294"/>
      <c r="Z23" s="294"/>
      <c r="AA23" s="294"/>
      <c r="AB23" s="294"/>
      <c r="AC23" s="294">
        <v>0</v>
      </c>
      <c r="AD23" s="294">
        <v>11</v>
      </c>
      <c r="AE23" s="294">
        <f t="shared" ref="AE23:AE80" si="5">SUM(I23:AD23)</f>
        <v>363</v>
      </c>
    </row>
    <row r="24" spans="1:31">
      <c r="A24" s="287">
        <v>3</v>
      </c>
      <c r="B24" s="288">
        <v>3</v>
      </c>
      <c r="C24" s="20">
        <v>44</v>
      </c>
      <c r="D24" s="289" t="s">
        <v>696</v>
      </c>
      <c r="E24" s="294"/>
      <c r="F24" s="290">
        <v>334</v>
      </c>
      <c r="G24" s="289" t="s">
        <v>33</v>
      </c>
      <c r="H24" s="290">
        <v>448</v>
      </c>
      <c r="I24" s="294"/>
      <c r="J24" s="294">
        <v>68</v>
      </c>
      <c r="K24" s="294">
        <v>103</v>
      </c>
      <c r="L24" s="294">
        <v>6</v>
      </c>
      <c r="M24" s="294">
        <v>9</v>
      </c>
      <c r="N24" s="294">
        <v>73</v>
      </c>
      <c r="O24" s="294">
        <v>1</v>
      </c>
      <c r="P24" s="294">
        <v>5</v>
      </c>
      <c r="Q24" s="294"/>
      <c r="R24" s="294">
        <v>36</v>
      </c>
      <c r="S24" s="294"/>
      <c r="T24" s="294">
        <v>2</v>
      </c>
      <c r="U24" s="296"/>
      <c r="V24" s="296">
        <v>5</v>
      </c>
      <c r="W24" s="296"/>
      <c r="X24" s="294"/>
      <c r="Y24" s="294"/>
      <c r="Z24" s="294"/>
      <c r="AA24" s="294"/>
      <c r="AB24" s="294"/>
      <c r="AC24" s="294">
        <v>0</v>
      </c>
      <c r="AD24" s="294">
        <v>10</v>
      </c>
      <c r="AE24" s="294">
        <f t="shared" si="5"/>
        <v>318</v>
      </c>
    </row>
    <row r="25" spans="1:31">
      <c r="A25" s="287">
        <v>4</v>
      </c>
      <c r="B25" s="288">
        <v>3</v>
      </c>
      <c r="C25" s="20">
        <v>44</v>
      </c>
      <c r="D25" s="289" t="s">
        <v>696</v>
      </c>
      <c r="E25" s="294"/>
      <c r="F25" s="290">
        <v>334</v>
      </c>
      <c r="G25" s="289" t="s">
        <v>34</v>
      </c>
      <c r="H25" s="290">
        <v>447</v>
      </c>
      <c r="I25" s="294"/>
      <c r="J25" s="294">
        <v>55</v>
      </c>
      <c r="K25" s="294">
        <v>98</v>
      </c>
      <c r="L25" s="294">
        <v>2</v>
      </c>
      <c r="M25" s="294">
        <v>12</v>
      </c>
      <c r="N25" s="294">
        <v>79</v>
      </c>
      <c r="O25" s="294">
        <v>1</v>
      </c>
      <c r="P25" s="294">
        <v>3</v>
      </c>
      <c r="Q25" s="294"/>
      <c r="R25" s="294">
        <v>22</v>
      </c>
      <c r="S25" s="294"/>
      <c r="T25" s="294">
        <v>0</v>
      </c>
      <c r="U25" s="296"/>
      <c r="V25" s="296">
        <v>3</v>
      </c>
      <c r="W25" s="296"/>
      <c r="X25" s="294"/>
      <c r="Y25" s="294"/>
      <c r="Z25" s="294"/>
      <c r="AA25" s="294"/>
      <c r="AB25" s="294"/>
      <c r="AC25" s="294">
        <v>0</v>
      </c>
      <c r="AD25" s="294">
        <v>16</v>
      </c>
      <c r="AE25" s="294">
        <f t="shared" si="5"/>
        <v>291</v>
      </c>
    </row>
    <row r="26" spans="1:31">
      <c r="A26" s="287">
        <v>5</v>
      </c>
      <c r="B26" s="288">
        <v>3</v>
      </c>
      <c r="C26" s="20">
        <v>44</v>
      </c>
      <c r="D26" s="289" t="s">
        <v>696</v>
      </c>
      <c r="E26" s="294"/>
      <c r="F26" s="290">
        <v>335</v>
      </c>
      <c r="G26" s="289" t="s">
        <v>33</v>
      </c>
      <c r="H26" s="290">
        <v>525</v>
      </c>
      <c r="I26" s="294"/>
      <c r="J26" s="294">
        <v>78</v>
      </c>
      <c r="K26" s="294">
        <v>101</v>
      </c>
      <c r="L26" s="294">
        <v>5</v>
      </c>
      <c r="M26" s="294">
        <v>9</v>
      </c>
      <c r="N26" s="294">
        <v>101</v>
      </c>
      <c r="O26" s="294">
        <v>3</v>
      </c>
      <c r="P26" s="294">
        <v>3</v>
      </c>
      <c r="Q26" s="294"/>
      <c r="R26" s="294">
        <v>26</v>
      </c>
      <c r="S26" s="294"/>
      <c r="T26" s="294">
        <v>0</v>
      </c>
      <c r="U26" s="296"/>
      <c r="V26" s="296">
        <v>4</v>
      </c>
      <c r="W26" s="296"/>
      <c r="X26" s="294"/>
      <c r="Y26" s="294"/>
      <c r="Z26" s="294"/>
      <c r="AA26" s="294"/>
      <c r="AB26" s="294"/>
      <c r="AC26" s="294">
        <v>0</v>
      </c>
      <c r="AD26" s="294">
        <v>14</v>
      </c>
      <c r="AE26" s="294">
        <f t="shared" si="5"/>
        <v>344</v>
      </c>
    </row>
    <row r="27" spans="1:31">
      <c r="A27" s="287">
        <v>6</v>
      </c>
      <c r="B27" s="288">
        <v>3</v>
      </c>
      <c r="C27" s="20">
        <v>44</v>
      </c>
      <c r="D27" s="289" t="s">
        <v>696</v>
      </c>
      <c r="E27" s="294"/>
      <c r="F27" s="290">
        <v>335</v>
      </c>
      <c r="G27" s="289" t="s">
        <v>34</v>
      </c>
      <c r="H27" s="290">
        <v>524</v>
      </c>
      <c r="I27" s="294"/>
      <c r="J27" s="294">
        <v>50</v>
      </c>
      <c r="K27" s="294">
        <v>112</v>
      </c>
      <c r="L27" s="294">
        <v>1</v>
      </c>
      <c r="M27" s="294">
        <v>7</v>
      </c>
      <c r="N27" s="294">
        <v>98</v>
      </c>
      <c r="O27" s="294">
        <v>0</v>
      </c>
      <c r="P27" s="294">
        <v>3</v>
      </c>
      <c r="Q27" s="294"/>
      <c r="R27" s="294">
        <v>31</v>
      </c>
      <c r="S27" s="294"/>
      <c r="T27" s="294">
        <v>1</v>
      </c>
      <c r="U27" s="296"/>
      <c r="V27" s="296">
        <v>4</v>
      </c>
      <c r="W27" s="296"/>
      <c r="X27" s="294"/>
      <c r="Y27" s="294"/>
      <c r="Z27" s="294"/>
      <c r="AA27" s="294"/>
      <c r="AB27" s="294"/>
      <c r="AC27" s="294">
        <v>0</v>
      </c>
      <c r="AD27" s="294">
        <v>11</v>
      </c>
      <c r="AE27" s="294">
        <f t="shared" si="5"/>
        <v>318</v>
      </c>
    </row>
    <row r="28" spans="1:31">
      <c r="A28" s="287">
        <v>7</v>
      </c>
      <c r="B28" s="288">
        <v>3</v>
      </c>
      <c r="C28" s="20">
        <v>44</v>
      </c>
      <c r="D28" s="289" t="s">
        <v>696</v>
      </c>
      <c r="E28" s="294"/>
      <c r="F28" s="290">
        <v>336</v>
      </c>
      <c r="G28" s="289" t="s">
        <v>33</v>
      </c>
      <c r="H28" s="290">
        <v>412</v>
      </c>
      <c r="I28" s="294"/>
      <c r="J28" s="294">
        <v>64</v>
      </c>
      <c r="K28" s="294">
        <v>98</v>
      </c>
      <c r="L28" s="294">
        <v>4</v>
      </c>
      <c r="M28" s="294">
        <v>3</v>
      </c>
      <c r="N28" s="294">
        <v>84</v>
      </c>
      <c r="O28" s="294">
        <v>0</v>
      </c>
      <c r="P28" s="294">
        <v>1</v>
      </c>
      <c r="Q28" s="294"/>
      <c r="R28" s="294">
        <v>32</v>
      </c>
      <c r="S28" s="294"/>
      <c r="T28" s="294">
        <v>0</v>
      </c>
      <c r="U28" s="296"/>
      <c r="V28" s="296">
        <v>0</v>
      </c>
      <c r="W28" s="296"/>
      <c r="X28" s="294"/>
      <c r="Y28" s="294"/>
      <c r="Z28" s="294"/>
      <c r="AA28" s="294"/>
      <c r="AB28" s="294"/>
      <c r="AC28" s="294">
        <v>0</v>
      </c>
      <c r="AD28" s="294">
        <v>6</v>
      </c>
      <c r="AE28" s="294">
        <f t="shared" si="5"/>
        <v>292</v>
      </c>
    </row>
    <row r="29" spans="1:31">
      <c r="A29" s="287">
        <v>8</v>
      </c>
      <c r="B29" s="288">
        <v>3</v>
      </c>
      <c r="C29" s="20">
        <v>44</v>
      </c>
      <c r="D29" s="289" t="s">
        <v>696</v>
      </c>
      <c r="E29" s="294"/>
      <c r="F29" s="290">
        <v>336</v>
      </c>
      <c r="G29" s="289" t="s">
        <v>34</v>
      </c>
      <c r="H29" s="290">
        <v>411</v>
      </c>
      <c r="I29" s="294"/>
      <c r="J29" s="294">
        <v>53</v>
      </c>
      <c r="K29" s="294">
        <v>106</v>
      </c>
      <c r="L29" s="294">
        <v>2</v>
      </c>
      <c r="M29" s="294">
        <v>4</v>
      </c>
      <c r="N29" s="294">
        <v>75</v>
      </c>
      <c r="O29" s="294">
        <v>1</v>
      </c>
      <c r="P29" s="294">
        <v>1</v>
      </c>
      <c r="Q29" s="294"/>
      <c r="R29" s="294">
        <v>16</v>
      </c>
      <c r="S29" s="294"/>
      <c r="T29" s="294">
        <v>1</v>
      </c>
      <c r="U29" s="296"/>
      <c r="V29" s="296">
        <v>2</v>
      </c>
      <c r="W29" s="296"/>
      <c r="X29" s="294"/>
      <c r="Y29" s="294"/>
      <c r="Z29" s="294"/>
      <c r="AA29" s="294"/>
      <c r="AB29" s="294"/>
      <c r="AC29" s="294">
        <v>0</v>
      </c>
      <c r="AD29" s="294">
        <v>6</v>
      </c>
      <c r="AE29" s="294">
        <f t="shared" si="5"/>
        <v>267</v>
      </c>
    </row>
    <row r="30" spans="1:31">
      <c r="A30" s="287">
        <v>9</v>
      </c>
      <c r="B30" s="288">
        <v>3</v>
      </c>
      <c r="C30" s="20">
        <v>44</v>
      </c>
      <c r="D30" s="289" t="s">
        <v>696</v>
      </c>
      <c r="E30" s="294"/>
      <c r="F30" s="290">
        <v>337</v>
      </c>
      <c r="G30" s="289" t="s">
        <v>33</v>
      </c>
      <c r="H30" s="290">
        <v>413</v>
      </c>
      <c r="I30" s="294"/>
      <c r="J30" s="294">
        <v>74</v>
      </c>
      <c r="K30" s="294">
        <v>63</v>
      </c>
      <c r="L30" s="294">
        <v>2</v>
      </c>
      <c r="M30" s="294">
        <v>2</v>
      </c>
      <c r="N30" s="294">
        <v>98</v>
      </c>
      <c r="O30" s="294">
        <v>0</v>
      </c>
      <c r="P30" s="294">
        <v>16</v>
      </c>
      <c r="Q30" s="294"/>
      <c r="R30" s="294">
        <v>11</v>
      </c>
      <c r="S30" s="294"/>
      <c r="T30" s="294">
        <v>0</v>
      </c>
      <c r="U30" s="296"/>
      <c r="V30" s="296">
        <v>2</v>
      </c>
      <c r="W30" s="296"/>
      <c r="X30" s="294"/>
      <c r="Y30" s="294"/>
      <c r="Z30" s="294"/>
      <c r="AA30" s="294"/>
      <c r="AB30" s="294"/>
      <c r="AC30" s="294">
        <v>0</v>
      </c>
      <c r="AD30" s="294">
        <v>8</v>
      </c>
      <c r="AE30" s="294">
        <f t="shared" si="5"/>
        <v>276</v>
      </c>
    </row>
    <row r="31" spans="1:31">
      <c r="A31" s="287">
        <v>10</v>
      </c>
      <c r="B31" s="288">
        <v>3</v>
      </c>
      <c r="C31" s="20">
        <v>44</v>
      </c>
      <c r="D31" s="289" t="s">
        <v>696</v>
      </c>
      <c r="E31" s="294"/>
      <c r="F31" s="290">
        <v>337</v>
      </c>
      <c r="G31" s="289" t="s">
        <v>34</v>
      </c>
      <c r="H31" s="290">
        <v>413</v>
      </c>
      <c r="I31" s="294"/>
      <c r="J31" s="294">
        <v>64</v>
      </c>
      <c r="K31" s="294">
        <v>75</v>
      </c>
      <c r="L31" s="294">
        <v>4</v>
      </c>
      <c r="M31" s="294">
        <v>5</v>
      </c>
      <c r="N31" s="294">
        <v>92</v>
      </c>
      <c r="O31" s="294">
        <v>0</v>
      </c>
      <c r="P31" s="294">
        <v>4</v>
      </c>
      <c r="Q31" s="294"/>
      <c r="R31" s="294">
        <v>18</v>
      </c>
      <c r="S31" s="294"/>
      <c r="T31" s="294">
        <v>2</v>
      </c>
      <c r="U31" s="296"/>
      <c r="V31" s="296">
        <v>1</v>
      </c>
      <c r="W31" s="296"/>
      <c r="X31" s="294"/>
      <c r="Y31" s="294"/>
      <c r="Z31" s="294"/>
      <c r="AA31" s="294"/>
      <c r="AB31" s="294"/>
      <c r="AC31" s="294">
        <v>0</v>
      </c>
      <c r="AD31" s="294">
        <v>9</v>
      </c>
      <c r="AE31" s="294">
        <f t="shared" si="5"/>
        <v>274</v>
      </c>
    </row>
    <row r="32" spans="1:31">
      <c r="A32" s="287">
        <v>11</v>
      </c>
      <c r="B32" s="288">
        <v>3</v>
      </c>
      <c r="C32" s="20">
        <v>44</v>
      </c>
      <c r="D32" s="289" t="s">
        <v>696</v>
      </c>
      <c r="E32" s="294"/>
      <c r="F32" s="290">
        <v>338</v>
      </c>
      <c r="G32" s="289" t="s">
        <v>33</v>
      </c>
      <c r="H32" s="290">
        <v>474</v>
      </c>
      <c r="I32" s="294"/>
      <c r="J32" s="294">
        <v>43</v>
      </c>
      <c r="K32" s="294">
        <v>90</v>
      </c>
      <c r="L32" s="294">
        <v>4</v>
      </c>
      <c r="M32" s="294">
        <v>6</v>
      </c>
      <c r="N32" s="294">
        <v>135</v>
      </c>
      <c r="O32" s="294">
        <v>2</v>
      </c>
      <c r="P32" s="294">
        <v>3</v>
      </c>
      <c r="Q32" s="294"/>
      <c r="R32" s="294">
        <v>30</v>
      </c>
      <c r="S32" s="294"/>
      <c r="T32" s="294">
        <v>2</v>
      </c>
      <c r="U32" s="296"/>
      <c r="V32" s="296">
        <v>1</v>
      </c>
      <c r="W32" s="296"/>
      <c r="X32" s="294"/>
      <c r="Y32" s="294"/>
      <c r="Z32" s="294"/>
      <c r="AA32" s="294"/>
      <c r="AB32" s="294"/>
      <c r="AC32" s="294">
        <v>0</v>
      </c>
      <c r="AD32" s="294">
        <v>11</v>
      </c>
      <c r="AE32" s="294">
        <f t="shared" si="5"/>
        <v>327</v>
      </c>
    </row>
    <row r="33" spans="1:31">
      <c r="A33" s="287">
        <v>12</v>
      </c>
      <c r="B33" s="288">
        <v>3</v>
      </c>
      <c r="C33" s="20">
        <v>44</v>
      </c>
      <c r="D33" s="289" t="s">
        <v>696</v>
      </c>
      <c r="E33" s="294"/>
      <c r="F33" s="290">
        <v>338</v>
      </c>
      <c r="G33" s="289" t="s">
        <v>34</v>
      </c>
      <c r="H33" s="290">
        <v>473</v>
      </c>
      <c r="I33" s="294"/>
      <c r="J33" s="294">
        <v>61</v>
      </c>
      <c r="K33" s="294">
        <v>95</v>
      </c>
      <c r="L33" s="294">
        <v>2</v>
      </c>
      <c r="M33" s="294">
        <v>4</v>
      </c>
      <c r="N33" s="294">
        <v>116</v>
      </c>
      <c r="O33" s="294">
        <v>4</v>
      </c>
      <c r="P33" s="294">
        <v>3</v>
      </c>
      <c r="Q33" s="294"/>
      <c r="R33" s="294">
        <v>27</v>
      </c>
      <c r="S33" s="294"/>
      <c r="T33" s="294">
        <v>4</v>
      </c>
      <c r="U33" s="296"/>
      <c r="V33" s="296">
        <v>1</v>
      </c>
      <c r="W33" s="296"/>
      <c r="X33" s="294"/>
      <c r="Y33" s="294"/>
      <c r="Z33" s="294"/>
      <c r="AA33" s="294"/>
      <c r="AB33" s="294"/>
      <c r="AC33" s="294">
        <v>0</v>
      </c>
      <c r="AD33" s="294">
        <v>9</v>
      </c>
      <c r="AE33" s="294">
        <f t="shared" si="5"/>
        <v>326</v>
      </c>
    </row>
    <row r="34" spans="1:31">
      <c r="A34" s="287">
        <v>13</v>
      </c>
      <c r="B34" s="288">
        <v>3</v>
      </c>
      <c r="C34" s="20">
        <v>44</v>
      </c>
      <c r="D34" s="289" t="s">
        <v>696</v>
      </c>
      <c r="E34" s="294"/>
      <c r="F34" s="290">
        <v>339</v>
      </c>
      <c r="G34" s="289" t="s">
        <v>33</v>
      </c>
      <c r="H34" s="290">
        <v>478</v>
      </c>
      <c r="I34" s="294"/>
      <c r="J34" s="294">
        <v>56</v>
      </c>
      <c r="K34" s="294">
        <v>110</v>
      </c>
      <c r="L34" s="294">
        <v>7</v>
      </c>
      <c r="M34" s="294">
        <v>11</v>
      </c>
      <c r="N34" s="294">
        <v>108</v>
      </c>
      <c r="O34" s="294">
        <v>0</v>
      </c>
      <c r="P34" s="294">
        <v>2</v>
      </c>
      <c r="Q34" s="294"/>
      <c r="R34" s="294">
        <v>27</v>
      </c>
      <c r="S34" s="294"/>
      <c r="T34" s="294">
        <v>2</v>
      </c>
      <c r="U34" s="296"/>
      <c r="V34" s="296">
        <v>5</v>
      </c>
      <c r="W34" s="296"/>
      <c r="X34" s="294"/>
      <c r="Y34" s="294"/>
      <c r="Z34" s="294"/>
      <c r="AA34" s="294"/>
      <c r="AB34" s="294"/>
      <c r="AC34" s="294">
        <v>0</v>
      </c>
      <c r="AD34" s="294">
        <v>8</v>
      </c>
      <c r="AE34" s="294">
        <f t="shared" si="5"/>
        <v>336</v>
      </c>
    </row>
    <row r="35" spans="1:31">
      <c r="A35" s="287">
        <v>14</v>
      </c>
      <c r="B35" s="288">
        <v>3</v>
      </c>
      <c r="C35" s="20">
        <v>44</v>
      </c>
      <c r="D35" s="289" t="s">
        <v>696</v>
      </c>
      <c r="E35" s="294"/>
      <c r="F35" s="290">
        <v>339</v>
      </c>
      <c r="G35" s="289" t="s">
        <v>34</v>
      </c>
      <c r="H35" s="290">
        <v>477</v>
      </c>
      <c r="I35" s="294"/>
      <c r="J35" s="294">
        <v>48</v>
      </c>
      <c r="K35" s="294">
        <v>90</v>
      </c>
      <c r="L35" s="294">
        <v>5</v>
      </c>
      <c r="M35" s="294">
        <v>10</v>
      </c>
      <c r="N35" s="294">
        <v>125</v>
      </c>
      <c r="O35" s="294">
        <v>3</v>
      </c>
      <c r="P35" s="294">
        <v>5</v>
      </c>
      <c r="Q35" s="294"/>
      <c r="R35" s="294">
        <v>27</v>
      </c>
      <c r="S35" s="294"/>
      <c r="T35" s="294">
        <v>0</v>
      </c>
      <c r="U35" s="296"/>
      <c r="V35" s="296">
        <v>0</v>
      </c>
      <c r="W35" s="296"/>
      <c r="X35" s="294"/>
      <c r="Y35" s="294"/>
      <c r="Z35" s="294"/>
      <c r="AA35" s="294"/>
      <c r="AB35" s="294"/>
      <c r="AC35" s="294">
        <v>0</v>
      </c>
      <c r="AD35" s="294">
        <v>16</v>
      </c>
      <c r="AE35" s="294">
        <f t="shared" si="5"/>
        <v>329</v>
      </c>
    </row>
    <row r="36" spans="1:31">
      <c r="A36" s="287">
        <v>15</v>
      </c>
      <c r="B36" s="288">
        <v>3</v>
      </c>
      <c r="C36" s="20">
        <v>44</v>
      </c>
      <c r="D36" s="289" t="s">
        <v>696</v>
      </c>
      <c r="E36" s="294"/>
      <c r="F36" s="290">
        <v>340</v>
      </c>
      <c r="G36" s="289" t="s">
        <v>33</v>
      </c>
      <c r="H36" s="290">
        <v>380</v>
      </c>
      <c r="I36" s="294"/>
      <c r="J36" s="294">
        <v>35</v>
      </c>
      <c r="K36" s="294">
        <v>82</v>
      </c>
      <c r="L36" s="294">
        <v>5</v>
      </c>
      <c r="M36" s="294">
        <v>12</v>
      </c>
      <c r="N36" s="294">
        <v>77</v>
      </c>
      <c r="O36" s="294">
        <v>3</v>
      </c>
      <c r="P36" s="294">
        <v>4</v>
      </c>
      <c r="Q36" s="294"/>
      <c r="R36" s="294">
        <v>47</v>
      </c>
      <c r="S36" s="294"/>
      <c r="T36" s="294">
        <v>0</v>
      </c>
      <c r="U36" s="296"/>
      <c r="V36" s="296">
        <v>0</v>
      </c>
      <c r="W36" s="296"/>
      <c r="X36" s="294"/>
      <c r="Y36" s="294"/>
      <c r="Z36" s="294"/>
      <c r="AA36" s="294"/>
      <c r="AB36" s="294"/>
      <c r="AC36" s="294">
        <v>0</v>
      </c>
      <c r="AD36" s="294">
        <v>9</v>
      </c>
      <c r="AE36" s="294">
        <f t="shared" si="5"/>
        <v>274</v>
      </c>
    </row>
    <row r="37" spans="1:31">
      <c r="A37" s="287">
        <v>16</v>
      </c>
      <c r="B37" s="288">
        <v>3</v>
      </c>
      <c r="C37" s="20">
        <v>44</v>
      </c>
      <c r="D37" s="289" t="s">
        <v>696</v>
      </c>
      <c r="E37" s="294"/>
      <c r="F37" s="290">
        <v>340</v>
      </c>
      <c r="G37" s="289" t="s">
        <v>34</v>
      </c>
      <c r="H37" s="290">
        <v>380</v>
      </c>
      <c r="I37" s="294"/>
      <c r="J37" s="294">
        <v>42</v>
      </c>
      <c r="K37" s="294">
        <v>79</v>
      </c>
      <c r="L37" s="294">
        <v>3</v>
      </c>
      <c r="M37" s="294">
        <v>13</v>
      </c>
      <c r="N37" s="294">
        <v>79</v>
      </c>
      <c r="O37" s="294">
        <v>3</v>
      </c>
      <c r="P37" s="294">
        <v>3</v>
      </c>
      <c r="Q37" s="294"/>
      <c r="R37" s="294">
        <v>33</v>
      </c>
      <c r="S37" s="294"/>
      <c r="T37" s="294">
        <v>1</v>
      </c>
      <c r="U37" s="296"/>
      <c r="V37" s="296">
        <v>1</v>
      </c>
      <c r="W37" s="296"/>
      <c r="X37" s="294"/>
      <c r="Y37" s="294"/>
      <c r="Z37" s="294"/>
      <c r="AA37" s="294"/>
      <c r="AB37" s="294"/>
      <c r="AC37" s="294">
        <v>0</v>
      </c>
      <c r="AD37" s="294">
        <v>12</v>
      </c>
      <c r="AE37" s="294">
        <f t="shared" si="5"/>
        <v>269</v>
      </c>
    </row>
    <row r="38" spans="1:31">
      <c r="A38" s="287">
        <v>17</v>
      </c>
      <c r="B38" s="288">
        <v>3</v>
      </c>
      <c r="C38" s="20">
        <v>44</v>
      </c>
      <c r="D38" s="289" t="s">
        <v>696</v>
      </c>
      <c r="E38" s="294"/>
      <c r="F38" s="290">
        <v>341</v>
      </c>
      <c r="G38" s="289" t="s">
        <v>33</v>
      </c>
      <c r="H38" s="290">
        <v>558</v>
      </c>
      <c r="I38" s="294"/>
      <c r="J38" s="294">
        <v>38</v>
      </c>
      <c r="K38" s="294">
        <v>105</v>
      </c>
      <c r="L38" s="294">
        <v>3</v>
      </c>
      <c r="M38" s="294">
        <v>13</v>
      </c>
      <c r="N38" s="294">
        <v>110</v>
      </c>
      <c r="O38" s="294">
        <v>2</v>
      </c>
      <c r="P38" s="294">
        <v>14</v>
      </c>
      <c r="Q38" s="294"/>
      <c r="R38" s="294">
        <v>72</v>
      </c>
      <c r="S38" s="294"/>
      <c r="T38" s="294">
        <v>4</v>
      </c>
      <c r="U38" s="296"/>
      <c r="V38" s="296">
        <v>1</v>
      </c>
      <c r="W38" s="296"/>
      <c r="X38" s="294"/>
      <c r="Y38" s="294"/>
      <c r="Z38" s="294"/>
      <c r="AA38" s="294"/>
      <c r="AB38" s="294"/>
      <c r="AC38" s="294">
        <v>0</v>
      </c>
      <c r="AD38" s="294">
        <v>9</v>
      </c>
      <c r="AE38" s="294">
        <f t="shared" si="5"/>
        <v>371</v>
      </c>
    </row>
    <row r="39" spans="1:31">
      <c r="A39" s="287">
        <v>18</v>
      </c>
      <c r="B39" s="288">
        <v>3</v>
      </c>
      <c r="C39" s="20">
        <v>44</v>
      </c>
      <c r="D39" s="289" t="s">
        <v>696</v>
      </c>
      <c r="E39" s="294"/>
      <c r="F39" s="290">
        <v>341</v>
      </c>
      <c r="G39" s="289" t="s">
        <v>34</v>
      </c>
      <c r="H39" s="290">
        <v>557</v>
      </c>
      <c r="I39" s="294"/>
      <c r="J39" s="286">
        <v>55</v>
      </c>
      <c r="K39" s="286">
        <v>116</v>
      </c>
      <c r="L39" s="286">
        <v>5</v>
      </c>
      <c r="M39" s="286">
        <v>9</v>
      </c>
      <c r="N39" s="286">
        <v>87</v>
      </c>
      <c r="O39" s="286">
        <v>3</v>
      </c>
      <c r="P39" s="286">
        <v>7</v>
      </c>
      <c r="R39" s="286">
        <v>42</v>
      </c>
      <c r="T39" s="286">
        <v>0</v>
      </c>
      <c r="V39" s="286">
        <v>2</v>
      </c>
      <c r="AC39" s="286">
        <v>0</v>
      </c>
      <c r="AD39" s="286">
        <v>16</v>
      </c>
      <c r="AE39" s="294">
        <f t="shared" si="5"/>
        <v>342</v>
      </c>
    </row>
    <row r="40" spans="1:31">
      <c r="A40" s="287">
        <v>19</v>
      </c>
      <c r="B40" s="288">
        <v>3</v>
      </c>
      <c r="C40" s="20">
        <v>44</v>
      </c>
      <c r="D40" s="289" t="s">
        <v>696</v>
      </c>
      <c r="E40" s="294"/>
      <c r="F40" s="290">
        <v>341</v>
      </c>
      <c r="G40" s="289" t="s">
        <v>35</v>
      </c>
      <c r="H40" s="290">
        <v>557</v>
      </c>
      <c r="I40" s="294"/>
      <c r="J40" s="294">
        <v>43</v>
      </c>
      <c r="K40" s="294">
        <v>165</v>
      </c>
      <c r="L40" s="294">
        <v>1</v>
      </c>
      <c r="M40" s="294">
        <v>11</v>
      </c>
      <c r="N40" s="294">
        <v>90</v>
      </c>
      <c r="O40" s="294">
        <v>3</v>
      </c>
      <c r="P40" s="294">
        <v>5</v>
      </c>
      <c r="Q40" s="294"/>
      <c r="R40" s="294">
        <v>47</v>
      </c>
      <c r="S40" s="294"/>
      <c r="T40" s="294">
        <v>2</v>
      </c>
      <c r="U40" s="296"/>
      <c r="V40" s="296">
        <v>0</v>
      </c>
      <c r="W40" s="296"/>
      <c r="X40" s="294"/>
      <c r="Y40" s="294"/>
      <c r="Z40" s="294"/>
      <c r="AA40" s="294"/>
      <c r="AB40" s="294"/>
      <c r="AC40" s="294">
        <v>0</v>
      </c>
      <c r="AD40" s="33">
        <v>9</v>
      </c>
      <c r="AE40" s="294">
        <f t="shared" si="5"/>
        <v>376</v>
      </c>
    </row>
    <row r="41" spans="1:31">
      <c r="A41" s="287">
        <v>20</v>
      </c>
      <c r="B41" s="288">
        <v>3</v>
      </c>
      <c r="C41" s="20">
        <v>44</v>
      </c>
      <c r="D41" s="289" t="s">
        <v>696</v>
      </c>
      <c r="E41" s="294"/>
      <c r="F41" s="290">
        <v>342</v>
      </c>
      <c r="G41" s="289" t="s">
        <v>33</v>
      </c>
      <c r="H41" s="290">
        <v>482</v>
      </c>
      <c r="I41" s="294"/>
      <c r="J41" s="294">
        <v>44</v>
      </c>
      <c r="K41" s="294">
        <v>77</v>
      </c>
      <c r="L41" s="33">
        <v>1</v>
      </c>
      <c r="M41" s="294">
        <v>5</v>
      </c>
      <c r="N41" s="33">
        <v>116</v>
      </c>
      <c r="O41" s="33">
        <v>3</v>
      </c>
      <c r="P41" s="33">
        <v>2</v>
      </c>
      <c r="Q41" s="33"/>
      <c r="R41" s="33">
        <v>43</v>
      </c>
      <c r="S41" s="294"/>
      <c r="T41" s="294">
        <v>0</v>
      </c>
      <c r="U41" s="35"/>
      <c r="V41" s="35">
        <v>3</v>
      </c>
      <c r="W41" s="296"/>
      <c r="X41" s="294"/>
      <c r="Y41" s="294"/>
      <c r="Z41" s="294"/>
      <c r="AA41" s="294"/>
      <c r="AB41" s="294"/>
      <c r="AC41" s="294">
        <v>0</v>
      </c>
      <c r="AD41" s="33">
        <v>11</v>
      </c>
      <c r="AE41" s="294">
        <f t="shared" si="5"/>
        <v>305</v>
      </c>
    </row>
    <row r="42" spans="1:31">
      <c r="A42" s="287">
        <v>21</v>
      </c>
      <c r="B42" s="288">
        <v>3</v>
      </c>
      <c r="C42" s="20">
        <v>44</v>
      </c>
      <c r="D42" s="289" t="s">
        <v>696</v>
      </c>
      <c r="E42" s="294"/>
      <c r="F42" s="290">
        <v>342</v>
      </c>
      <c r="G42" s="289" t="s">
        <v>34</v>
      </c>
      <c r="H42" s="290">
        <v>481</v>
      </c>
      <c r="I42" s="294"/>
      <c r="J42" s="34">
        <v>57</v>
      </c>
      <c r="K42" s="34">
        <v>73</v>
      </c>
      <c r="L42" s="34">
        <v>4</v>
      </c>
      <c r="M42" s="294">
        <v>5</v>
      </c>
      <c r="N42" s="34">
        <v>113</v>
      </c>
      <c r="O42" s="33">
        <v>1</v>
      </c>
      <c r="P42" s="34">
        <v>2</v>
      </c>
      <c r="Q42" s="34"/>
      <c r="R42" s="34">
        <v>44</v>
      </c>
      <c r="S42" s="294"/>
      <c r="T42" s="294">
        <v>1</v>
      </c>
      <c r="U42" s="408"/>
      <c r="V42" s="408">
        <v>5</v>
      </c>
      <c r="W42" s="296"/>
      <c r="X42" s="294"/>
      <c r="Y42" s="294"/>
      <c r="Z42" s="294"/>
      <c r="AA42" s="294"/>
      <c r="AB42" s="294"/>
      <c r="AC42" s="294">
        <v>0</v>
      </c>
      <c r="AD42" s="34">
        <v>6</v>
      </c>
      <c r="AE42" s="294">
        <f t="shared" si="5"/>
        <v>311</v>
      </c>
    </row>
    <row r="43" spans="1:31">
      <c r="A43" s="287">
        <v>22</v>
      </c>
      <c r="B43" s="288">
        <v>3</v>
      </c>
      <c r="C43" s="20">
        <v>44</v>
      </c>
      <c r="D43" s="289" t="s">
        <v>696</v>
      </c>
      <c r="E43" s="294"/>
      <c r="F43" s="290">
        <v>343</v>
      </c>
      <c r="G43" s="289" t="s">
        <v>33</v>
      </c>
      <c r="H43" s="290">
        <v>380</v>
      </c>
      <c r="I43" s="294"/>
      <c r="J43" s="294">
        <v>47</v>
      </c>
      <c r="K43" s="294">
        <v>68</v>
      </c>
      <c r="L43" s="33">
        <v>3</v>
      </c>
      <c r="M43" s="294">
        <v>5</v>
      </c>
      <c r="N43" s="33">
        <v>99</v>
      </c>
      <c r="O43" s="33">
        <v>1</v>
      </c>
      <c r="P43" s="33">
        <v>4</v>
      </c>
      <c r="Q43" s="33"/>
      <c r="R43" s="33">
        <v>28</v>
      </c>
      <c r="S43" s="294"/>
      <c r="T43" s="294">
        <v>1</v>
      </c>
      <c r="U43" s="35"/>
      <c r="V43" s="35">
        <v>1</v>
      </c>
      <c r="W43" s="296"/>
      <c r="X43" s="294"/>
      <c r="Y43" s="294"/>
      <c r="Z43" s="294"/>
      <c r="AA43" s="294"/>
      <c r="AB43" s="294"/>
      <c r="AC43" s="294">
        <v>0</v>
      </c>
      <c r="AD43" s="33">
        <v>3</v>
      </c>
      <c r="AE43" s="294">
        <f t="shared" si="5"/>
        <v>260</v>
      </c>
    </row>
    <row r="44" spans="1:31">
      <c r="A44" s="287">
        <v>23</v>
      </c>
      <c r="B44" s="288">
        <v>3</v>
      </c>
      <c r="C44" s="20">
        <v>44</v>
      </c>
      <c r="D44" s="289" t="s">
        <v>696</v>
      </c>
      <c r="E44" s="294"/>
      <c r="F44" s="290">
        <v>343</v>
      </c>
      <c r="G44" s="289" t="s">
        <v>34</v>
      </c>
      <c r="H44" s="290">
        <v>379</v>
      </c>
      <c r="I44" s="294"/>
      <c r="J44" s="34">
        <v>57</v>
      </c>
      <c r="K44" s="34">
        <v>69</v>
      </c>
      <c r="L44" s="34">
        <v>7</v>
      </c>
      <c r="M44" s="294">
        <v>5</v>
      </c>
      <c r="N44" s="34">
        <v>73</v>
      </c>
      <c r="O44" s="33">
        <v>2</v>
      </c>
      <c r="P44" s="34">
        <v>6</v>
      </c>
      <c r="Q44" s="34"/>
      <c r="R44" s="34">
        <v>25</v>
      </c>
      <c r="S44" s="294"/>
      <c r="T44" s="294">
        <v>1</v>
      </c>
      <c r="U44" s="408"/>
      <c r="V44" s="408">
        <v>1</v>
      </c>
      <c r="W44" s="296"/>
      <c r="X44" s="294"/>
      <c r="Y44" s="294"/>
      <c r="Z44" s="294"/>
      <c r="AA44" s="294"/>
      <c r="AB44" s="294"/>
      <c r="AC44" s="294">
        <v>0</v>
      </c>
      <c r="AD44" s="34">
        <v>5</v>
      </c>
      <c r="AE44" s="294">
        <f t="shared" si="5"/>
        <v>251</v>
      </c>
    </row>
    <row r="45" spans="1:31">
      <c r="A45" s="287">
        <v>24</v>
      </c>
      <c r="B45" s="288">
        <v>3</v>
      </c>
      <c r="C45" s="20">
        <v>44</v>
      </c>
      <c r="D45" s="289" t="s">
        <v>696</v>
      </c>
      <c r="E45" s="294"/>
      <c r="F45" s="290">
        <v>344</v>
      </c>
      <c r="G45" s="289" t="s">
        <v>33</v>
      </c>
      <c r="H45" s="290">
        <v>651</v>
      </c>
      <c r="I45" s="294"/>
      <c r="J45" s="294">
        <v>112</v>
      </c>
      <c r="K45" s="294">
        <v>104</v>
      </c>
      <c r="L45" s="33">
        <v>9</v>
      </c>
      <c r="M45" s="294">
        <v>4</v>
      </c>
      <c r="N45" s="33">
        <v>136</v>
      </c>
      <c r="O45" s="33">
        <v>1</v>
      </c>
      <c r="P45" s="33">
        <v>12</v>
      </c>
      <c r="Q45" s="33"/>
      <c r="R45" s="33">
        <v>43</v>
      </c>
      <c r="S45" s="294"/>
      <c r="T45" s="294">
        <v>4</v>
      </c>
      <c r="U45" s="35"/>
      <c r="V45" s="35">
        <v>2</v>
      </c>
      <c r="W45" s="296"/>
      <c r="X45" s="294"/>
      <c r="Y45" s="294"/>
      <c r="Z45" s="294"/>
      <c r="AA45" s="294"/>
      <c r="AB45" s="294"/>
      <c r="AC45" s="294">
        <v>0</v>
      </c>
      <c r="AD45" s="33">
        <v>10</v>
      </c>
      <c r="AE45" s="294">
        <f t="shared" si="5"/>
        <v>437</v>
      </c>
    </row>
    <row r="46" spans="1:31">
      <c r="A46" s="287">
        <v>25</v>
      </c>
      <c r="B46" s="288">
        <v>3</v>
      </c>
      <c r="C46" s="20">
        <v>44</v>
      </c>
      <c r="D46" s="289" t="s">
        <v>696</v>
      </c>
      <c r="E46" s="294"/>
      <c r="F46" s="290">
        <v>344</v>
      </c>
      <c r="G46" s="289" t="s">
        <v>36</v>
      </c>
      <c r="H46" s="290"/>
      <c r="I46" s="294"/>
      <c r="J46" s="294">
        <v>10</v>
      </c>
      <c r="K46" s="294">
        <v>7</v>
      </c>
      <c r="L46" s="33">
        <v>1</v>
      </c>
      <c r="M46" s="294">
        <v>5</v>
      </c>
      <c r="N46" s="33">
        <v>12</v>
      </c>
      <c r="O46" s="33">
        <v>0</v>
      </c>
      <c r="P46" s="33">
        <v>1</v>
      </c>
      <c r="Q46" s="33"/>
      <c r="R46" s="33">
        <v>7</v>
      </c>
      <c r="S46" s="294"/>
      <c r="T46" s="294">
        <v>2</v>
      </c>
      <c r="U46" s="35"/>
      <c r="V46" s="35">
        <v>0</v>
      </c>
      <c r="W46" s="296"/>
      <c r="X46" s="294"/>
      <c r="Y46" s="294"/>
      <c r="Z46" s="294"/>
      <c r="AA46" s="294"/>
      <c r="AB46" s="294"/>
      <c r="AC46" s="294">
        <v>0</v>
      </c>
      <c r="AD46" s="33">
        <v>0</v>
      </c>
      <c r="AE46" s="294">
        <f t="shared" si="5"/>
        <v>45</v>
      </c>
    </row>
    <row r="47" spans="1:31">
      <c r="A47" s="287">
        <v>26</v>
      </c>
      <c r="B47" s="288">
        <v>3</v>
      </c>
      <c r="C47" s="20">
        <v>44</v>
      </c>
      <c r="D47" s="289" t="s">
        <v>696</v>
      </c>
      <c r="E47" s="294"/>
      <c r="F47" s="290">
        <v>345</v>
      </c>
      <c r="G47" s="289" t="s">
        <v>33</v>
      </c>
      <c r="H47" s="290">
        <v>492</v>
      </c>
      <c r="I47" s="294"/>
      <c r="J47" s="294">
        <v>41</v>
      </c>
      <c r="K47" s="294">
        <v>113</v>
      </c>
      <c r="L47" s="33">
        <v>3</v>
      </c>
      <c r="M47" s="294">
        <v>2</v>
      </c>
      <c r="N47" s="33">
        <v>108</v>
      </c>
      <c r="O47" s="33">
        <v>4</v>
      </c>
      <c r="P47" s="33">
        <v>4</v>
      </c>
      <c r="Q47" s="33"/>
      <c r="R47" s="33">
        <v>33</v>
      </c>
      <c r="S47" s="294"/>
      <c r="T47" s="294">
        <v>0</v>
      </c>
      <c r="U47" s="35"/>
      <c r="V47" s="35">
        <v>1</v>
      </c>
      <c r="W47" s="296"/>
      <c r="X47" s="294"/>
      <c r="Y47" s="294"/>
      <c r="Z47" s="294"/>
      <c r="AA47" s="294"/>
      <c r="AB47" s="294"/>
      <c r="AC47" s="294">
        <v>0</v>
      </c>
      <c r="AD47" s="33">
        <v>9</v>
      </c>
      <c r="AE47" s="294">
        <f t="shared" si="5"/>
        <v>318</v>
      </c>
    </row>
    <row r="48" spans="1:31">
      <c r="A48" s="287">
        <v>27</v>
      </c>
      <c r="B48" s="288">
        <v>3</v>
      </c>
      <c r="C48" s="20">
        <v>44</v>
      </c>
      <c r="D48" s="289" t="s">
        <v>696</v>
      </c>
      <c r="E48" s="294"/>
      <c r="F48" s="290">
        <v>345</v>
      </c>
      <c r="G48" s="289" t="s">
        <v>34</v>
      </c>
      <c r="H48" s="290">
        <v>492</v>
      </c>
      <c r="I48" s="294"/>
      <c r="J48" s="294">
        <v>46</v>
      </c>
      <c r="K48" s="294">
        <v>118</v>
      </c>
      <c r="L48" s="33">
        <v>1</v>
      </c>
      <c r="M48" s="294">
        <v>5</v>
      </c>
      <c r="N48" s="33">
        <v>111</v>
      </c>
      <c r="O48" s="33">
        <v>0</v>
      </c>
      <c r="P48" s="33">
        <v>3</v>
      </c>
      <c r="Q48" s="33"/>
      <c r="R48" s="33">
        <v>31</v>
      </c>
      <c r="S48" s="294"/>
      <c r="T48" s="294">
        <v>0</v>
      </c>
      <c r="U48" s="35"/>
      <c r="V48" s="35">
        <v>0</v>
      </c>
      <c r="W48" s="296"/>
      <c r="X48" s="294"/>
      <c r="Y48" s="294"/>
      <c r="Z48" s="294"/>
      <c r="AA48" s="294"/>
      <c r="AB48" s="294"/>
      <c r="AC48" s="294">
        <v>0</v>
      </c>
      <c r="AD48" s="33">
        <v>9</v>
      </c>
      <c r="AE48" s="294">
        <f t="shared" si="5"/>
        <v>324</v>
      </c>
    </row>
    <row r="49" spans="1:31">
      <c r="A49" s="287">
        <v>28</v>
      </c>
      <c r="B49" s="288">
        <v>3</v>
      </c>
      <c r="C49" s="20">
        <v>44</v>
      </c>
      <c r="D49" s="289" t="s">
        <v>696</v>
      </c>
      <c r="E49" s="294"/>
      <c r="F49" s="290">
        <v>346</v>
      </c>
      <c r="G49" s="289" t="s">
        <v>33</v>
      </c>
      <c r="H49" s="290">
        <v>560</v>
      </c>
      <c r="I49" s="294"/>
      <c r="J49" s="294">
        <v>71</v>
      </c>
      <c r="K49" s="294">
        <v>122</v>
      </c>
      <c r="L49" s="33">
        <v>6</v>
      </c>
      <c r="M49" s="294">
        <v>7</v>
      </c>
      <c r="N49" s="33">
        <v>142</v>
      </c>
      <c r="O49" s="33">
        <v>2</v>
      </c>
      <c r="P49" s="33">
        <v>3</v>
      </c>
      <c r="Q49" s="33"/>
      <c r="R49" s="33">
        <v>34</v>
      </c>
      <c r="S49" s="294"/>
      <c r="T49" s="294">
        <v>3</v>
      </c>
      <c r="U49" s="35"/>
      <c r="V49" s="35">
        <v>1</v>
      </c>
      <c r="W49" s="296"/>
      <c r="X49" s="294"/>
      <c r="Y49" s="294"/>
      <c r="Z49" s="294"/>
      <c r="AA49" s="294"/>
      <c r="AB49" s="294"/>
      <c r="AC49" s="294">
        <v>0</v>
      </c>
      <c r="AD49" s="33">
        <v>4</v>
      </c>
      <c r="AE49" s="294">
        <f t="shared" si="5"/>
        <v>395</v>
      </c>
    </row>
    <row r="50" spans="1:31">
      <c r="A50" s="287">
        <v>29</v>
      </c>
      <c r="B50" s="288">
        <v>3</v>
      </c>
      <c r="C50" s="20">
        <v>44</v>
      </c>
      <c r="D50" s="289" t="s">
        <v>696</v>
      </c>
      <c r="E50" s="294"/>
      <c r="F50" s="290">
        <v>347</v>
      </c>
      <c r="G50" s="289" t="s">
        <v>33</v>
      </c>
      <c r="H50" s="290">
        <v>624</v>
      </c>
      <c r="I50" s="294"/>
      <c r="J50" s="294">
        <v>38</v>
      </c>
      <c r="K50" s="294">
        <v>134</v>
      </c>
      <c r="L50" s="33">
        <v>3</v>
      </c>
      <c r="M50" s="294">
        <v>3</v>
      </c>
      <c r="N50" s="33">
        <v>156</v>
      </c>
      <c r="O50" s="33">
        <v>5</v>
      </c>
      <c r="P50" s="33">
        <v>2</v>
      </c>
      <c r="Q50" s="33"/>
      <c r="R50" s="33">
        <v>35</v>
      </c>
      <c r="S50" s="294"/>
      <c r="T50" s="294">
        <v>1</v>
      </c>
      <c r="U50" s="35"/>
      <c r="V50" s="35">
        <v>1</v>
      </c>
      <c r="W50" s="296"/>
      <c r="X50" s="294"/>
      <c r="Y50" s="294"/>
      <c r="Z50" s="294"/>
      <c r="AA50" s="294"/>
      <c r="AB50" s="294"/>
      <c r="AC50" s="294">
        <v>0</v>
      </c>
      <c r="AD50" s="33">
        <v>19</v>
      </c>
      <c r="AE50" s="294">
        <f t="shared" si="5"/>
        <v>397</v>
      </c>
    </row>
    <row r="51" spans="1:31">
      <c r="A51" s="287">
        <v>30</v>
      </c>
      <c r="B51" s="288">
        <v>3</v>
      </c>
      <c r="C51" s="20">
        <v>44</v>
      </c>
      <c r="D51" s="289" t="s">
        <v>696</v>
      </c>
      <c r="E51" s="294"/>
      <c r="F51" s="290">
        <v>347</v>
      </c>
      <c r="G51" s="289" t="s">
        <v>34</v>
      </c>
      <c r="H51" s="290">
        <v>624</v>
      </c>
      <c r="I51" s="294"/>
      <c r="J51" s="294">
        <v>51</v>
      </c>
      <c r="K51" s="294">
        <v>129</v>
      </c>
      <c r="L51" s="33">
        <v>1</v>
      </c>
      <c r="M51" s="294">
        <v>6</v>
      </c>
      <c r="N51" s="33">
        <v>145</v>
      </c>
      <c r="O51" s="33">
        <v>6</v>
      </c>
      <c r="P51" s="33">
        <v>5</v>
      </c>
      <c r="Q51" s="33"/>
      <c r="R51" s="33">
        <v>37</v>
      </c>
      <c r="S51" s="294"/>
      <c r="T51" s="294">
        <v>2</v>
      </c>
      <c r="U51" s="35"/>
      <c r="V51" s="35">
        <v>0</v>
      </c>
      <c r="W51" s="296"/>
      <c r="X51" s="294"/>
      <c r="Y51" s="294"/>
      <c r="Z51" s="294"/>
      <c r="AA51" s="294"/>
      <c r="AB51" s="294"/>
      <c r="AC51" s="294">
        <v>0</v>
      </c>
      <c r="AD51" s="33">
        <v>15</v>
      </c>
      <c r="AE51" s="294">
        <f t="shared" si="5"/>
        <v>397</v>
      </c>
    </row>
    <row r="52" spans="1:31">
      <c r="A52" s="287">
        <v>31</v>
      </c>
      <c r="B52" s="288">
        <v>3</v>
      </c>
      <c r="C52" s="20">
        <v>44</v>
      </c>
      <c r="D52" s="289" t="s">
        <v>696</v>
      </c>
      <c r="E52" s="294"/>
      <c r="F52" s="290">
        <v>348</v>
      </c>
      <c r="G52" s="289" t="s">
        <v>33</v>
      </c>
      <c r="H52" s="290">
        <v>477</v>
      </c>
      <c r="I52" s="294"/>
      <c r="J52" s="294">
        <v>50</v>
      </c>
      <c r="K52" s="294">
        <v>82</v>
      </c>
      <c r="L52" s="33">
        <v>0</v>
      </c>
      <c r="M52" s="294">
        <v>5</v>
      </c>
      <c r="N52" s="33">
        <v>101</v>
      </c>
      <c r="O52" s="33">
        <v>1</v>
      </c>
      <c r="P52" s="33">
        <v>3</v>
      </c>
      <c r="Q52" s="33"/>
      <c r="R52" s="33">
        <v>35</v>
      </c>
      <c r="S52" s="294"/>
      <c r="T52" s="294">
        <v>1</v>
      </c>
      <c r="U52" s="35"/>
      <c r="V52" s="35">
        <v>4</v>
      </c>
      <c r="W52" s="296"/>
      <c r="X52" s="294"/>
      <c r="Y52" s="294"/>
      <c r="Z52" s="294"/>
      <c r="AA52" s="294"/>
      <c r="AB52" s="294"/>
      <c r="AC52" s="294">
        <v>0</v>
      </c>
      <c r="AD52" s="33">
        <v>11</v>
      </c>
      <c r="AE52" s="294">
        <f t="shared" si="5"/>
        <v>293</v>
      </c>
    </row>
    <row r="53" spans="1:31">
      <c r="A53" s="287">
        <v>32</v>
      </c>
      <c r="B53" s="288">
        <v>3</v>
      </c>
      <c r="C53" s="20">
        <v>44</v>
      </c>
      <c r="D53" s="289" t="s">
        <v>696</v>
      </c>
      <c r="E53" s="294"/>
      <c r="F53" s="290">
        <v>348</v>
      </c>
      <c r="G53" s="289" t="s">
        <v>34</v>
      </c>
      <c r="H53" s="290">
        <v>477</v>
      </c>
      <c r="I53" s="294"/>
      <c r="J53" s="294">
        <v>70</v>
      </c>
      <c r="K53" s="294">
        <v>85</v>
      </c>
      <c r="L53" s="33">
        <v>5</v>
      </c>
      <c r="M53" s="294">
        <v>4</v>
      </c>
      <c r="N53" s="33">
        <v>108</v>
      </c>
      <c r="O53" s="33">
        <v>1</v>
      </c>
      <c r="P53" s="33">
        <v>6</v>
      </c>
      <c r="Q53" s="33"/>
      <c r="R53" s="33">
        <v>26</v>
      </c>
      <c r="S53" s="294"/>
      <c r="T53" s="294">
        <v>0</v>
      </c>
      <c r="U53" s="35"/>
      <c r="V53" s="35">
        <v>3</v>
      </c>
      <c r="W53" s="296"/>
      <c r="X53" s="294"/>
      <c r="Y53" s="294"/>
      <c r="Z53" s="294"/>
      <c r="AA53" s="294"/>
      <c r="AB53" s="294"/>
      <c r="AC53" s="294">
        <v>0</v>
      </c>
      <c r="AD53" s="33">
        <v>6</v>
      </c>
      <c r="AE53" s="294">
        <f t="shared" si="5"/>
        <v>314</v>
      </c>
    </row>
    <row r="54" spans="1:31">
      <c r="A54" s="287">
        <v>33</v>
      </c>
      <c r="B54" s="288">
        <v>3</v>
      </c>
      <c r="C54" s="20">
        <v>44</v>
      </c>
      <c r="D54" s="289" t="s">
        <v>696</v>
      </c>
      <c r="E54" s="294"/>
      <c r="F54" s="290">
        <v>349</v>
      </c>
      <c r="G54" s="289" t="s">
        <v>33</v>
      </c>
      <c r="H54" s="290">
        <v>447</v>
      </c>
      <c r="I54" s="294"/>
      <c r="J54" s="294">
        <v>55</v>
      </c>
      <c r="K54" s="294">
        <v>46</v>
      </c>
      <c r="L54" s="33">
        <v>2</v>
      </c>
      <c r="M54" s="294">
        <v>3</v>
      </c>
      <c r="N54" s="33">
        <v>112</v>
      </c>
      <c r="O54" s="33">
        <v>1</v>
      </c>
      <c r="P54" s="33">
        <v>8</v>
      </c>
      <c r="Q54" s="33"/>
      <c r="R54" s="33">
        <v>53</v>
      </c>
      <c r="S54" s="294"/>
      <c r="T54" s="294">
        <v>3</v>
      </c>
      <c r="U54" s="35"/>
      <c r="V54" s="35">
        <v>0</v>
      </c>
      <c r="W54" s="296"/>
      <c r="X54" s="294"/>
      <c r="Y54" s="294"/>
      <c r="Z54" s="294"/>
      <c r="AA54" s="294"/>
      <c r="AB54" s="294"/>
      <c r="AC54" s="294">
        <v>1</v>
      </c>
      <c r="AD54" s="33">
        <v>7</v>
      </c>
      <c r="AE54" s="294">
        <f t="shared" si="5"/>
        <v>291</v>
      </c>
    </row>
    <row r="55" spans="1:31">
      <c r="A55" s="287">
        <v>34</v>
      </c>
      <c r="B55" s="288">
        <v>3</v>
      </c>
      <c r="C55" s="20">
        <v>44</v>
      </c>
      <c r="D55" s="289" t="s">
        <v>696</v>
      </c>
      <c r="E55" s="294"/>
      <c r="F55" s="290">
        <v>350</v>
      </c>
      <c r="G55" s="289" t="s">
        <v>33</v>
      </c>
      <c r="H55" s="290">
        <v>581</v>
      </c>
      <c r="I55" s="294"/>
      <c r="J55" s="294">
        <v>40</v>
      </c>
      <c r="K55" s="294">
        <v>139</v>
      </c>
      <c r="L55" s="33">
        <v>4</v>
      </c>
      <c r="M55" s="294">
        <v>7</v>
      </c>
      <c r="N55" s="33">
        <v>120</v>
      </c>
      <c r="O55" s="33">
        <v>1</v>
      </c>
      <c r="P55" s="33">
        <v>4</v>
      </c>
      <c r="Q55" s="33"/>
      <c r="R55" s="33">
        <v>56</v>
      </c>
      <c r="S55" s="294"/>
      <c r="T55" s="294">
        <v>4</v>
      </c>
      <c r="U55" s="35"/>
      <c r="V55" s="35">
        <v>2</v>
      </c>
      <c r="W55" s="296"/>
      <c r="X55" s="294"/>
      <c r="Y55" s="294"/>
      <c r="Z55" s="294"/>
      <c r="AA55" s="294"/>
      <c r="AB55" s="294"/>
      <c r="AC55" s="294">
        <v>0</v>
      </c>
      <c r="AD55" s="33">
        <v>10</v>
      </c>
      <c r="AE55" s="294">
        <f t="shared" si="5"/>
        <v>387</v>
      </c>
    </row>
    <row r="56" spans="1:31">
      <c r="A56" s="287">
        <v>35</v>
      </c>
      <c r="B56" s="288">
        <v>3</v>
      </c>
      <c r="C56" s="20">
        <v>44</v>
      </c>
      <c r="D56" s="289" t="s">
        <v>696</v>
      </c>
      <c r="E56" s="294"/>
      <c r="F56" s="290">
        <v>350</v>
      </c>
      <c r="G56" s="289" t="s">
        <v>34</v>
      </c>
      <c r="H56" s="290">
        <v>580</v>
      </c>
      <c r="I56" s="294"/>
      <c r="J56" s="294">
        <v>46</v>
      </c>
      <c r="K56" s="294">
        <v>150</v>
      </c>
      <c r="L56" s="33">
        <v>2</v>
      </c>
      <c r="M56" s="294">
        <v>10</v>
      </c>
      <c r="N56" s="33">
        <v>97</v>
      </c>
      <c r="O56" s="33">
        <v>2</v>
      </c>
      <c r="P56" s="33">
        <v>5</v>
      </c>
      <c r="Q56" s="33"/>
      <c r="R56" s="33">
        <v>52</v>
      </c>
      <c r="S56" s="294"/>
      <c r="T56" s="294">
        <v>8</v>
      </c>
      <c r="U56" s="35"/>
      <c r="V56" s="35">
        <v>3</v>
      </c>
      <c r="W56" s="296"/>
      <c r="X56" s="294"/>
      <c r="Y56" s="294"/>
      <c r="Z56" s="294"/>
      <c r="AA56" s="294"/>
      <c r="AB56" s="294"/>
      <c r="AC56" s="294">
        <v>0</v>
      </c>
      <c r="AD56" s="33">
        <v>7</v>
      </c>
      <c r="AE56" s="294">
        <f t="shared" si="5"/>
        <v>382</v>
      </c>
    </row>
    <row r="57" spans="1:31">
      <c r="A57" s="287">
        <v>36</v>
      </c>
      <c r="B57" s="288">
        <v>3</v>
      </c>
      <c r="C57" s="20">
        <v>44</v>
      </c>
      <c r="D57" s="289" t="s">
        <v>696</v>
      </c>
      <c r="E57" s="294"/>
      <c r="F57" s="290">
        <v>351</v>
      </c>
      <c r="G57" s="289" t="s">
        <v>33</v>
      </c>
      <c r="H57" s="290">
        <v>611</v>
      </c>
      <c r="I57" s="294"/>
      <c r="J57" s="294">
        <v>48</v>
      </c>
      <c r="K57" s="294">
        <v>93</v>
      </c>
      <c r="L57" s="33">
        <v>3</v>
      </c>
      <c r="M57" s="294">
        <v>8</v>
      </c>
      <c r="N57" s="33">
        <v>131</v>
      </c>
      <c r="O57" s="33">
        <v>1</v>
      </c>
      <c r="P57" s="33">
        <v>9</v>
      </c>
      <c r="Q57" s="33"/>
      <c r="R57" s="33">
        <v>91</v>
      </c>
      <c r="S57" s="294"/>
      <c r="T57" s="294">
        <v>1</v>
      </c>
      <c r="U57" s="35"/>
      <c r="V57" s="35">
        <v>0</v>
      </c>
      <c r="W57" s="296"/>
      <c r="X57" s="294"/>
      <c r="Y57" s="294"/>
      <c r="Z57" s="294"/>
      <c r="AA57" s="294"/>
      <c r="AB57" s="294"/>
      <c r="AC57" s="294">
        <v>0</v>
      </c>
      <c r="AD57" s="33">
        <v>9</v>
      </c>
      <c r="AE57" s="294">
        <f t="shared" si="5"/>
        <v>394</v>
      </c>
    </row>
    <row r="58" spans="1:31">
      <c r="A58" s="287">
        <v>37</v>
      </c>
      <c r="B58" s="288">
        <v>3</v>
      </c>
      <c r="C58" s="20">
        <v>44</v>
      </c>
      <c r="D58" s="289" t="s">
        <v>696</v>
      </c>
      <c r="E58" s="294"/>
      <c r="F58" s="290">
        <v>351</v>
      </c>
      <c r="G58" s="289" t="s">
        <v>34</v>
      </c>
      <c r="H58" s="290">
        <v>610</v>
      </c>
      <c r="I58" s="294"/>
      <c r="J58" s="294">
        <v>57</v>
      </c>
      <c r="K58" s="294">
        <v>96</v>
      </c>
      <c r="L58" s="33">
        <v>6</v>
      </c>
      <c r="M58" s="294">
        <v>11</v>
      </c>
      <c r="N58" s="33">
        <v>104</v>
      </c>
      <c r="O58" s="33">
        <v>3</v>
      </c>
      <c r="P58" s="33">
        <v>6</v>
      </c>
      <c r="Q58" s="33"/>
      <c r="R58" s="33">
        <v>88</v>
      </c>
      <c r="S58" s="294"/>
      <c r="T58" s="294">
        <v>3</v>
      </c>
      <c r="U58" s="35"/>
      <c r="V58" s="35">
        <v>2</v>
      </c>
      <c r="W58" s="296"/>
      <c r="X58" s="294"/>
      <c r="Y58" s="294"/>
      <c r="Z58" s="294"/>
      <c r="AA58" s="294"/>
      <c r="AB58" s="294"/>
      <c r="AC58" s="294">
        <v>0</v>
      </c>
      <c r="AD58" s="33">
        <v>11</v>
      </c>
      <c r="AE58" s="294">
        <f t="shared" si="5"/>
        <v>387</v>
      </c>
    </row>
    <row r="59" spans="1:31">
      <c r="A59" s="287">
        <v>38</v>
      </c>
      <c r="B59" s="288">
        <v>3</v>
      </c>
      <c r="C59" s="20">
        <v>44</v>
      </c>
      <c r="D59" s="289" t="s">
        <v>696</v>
      </c>
      <c r="E59" s="294"/>
      <c r="F59" s="290">
        <v>352</v>
      </c>
      <c r="G59" s="289" t="s">
        <v>33</v>
      </c>
      <c r="H59" s="290">
        <v>486</v>
      </c>
      <c r="I59" s="294"/>
      <c r="J59" s="294">
        <v>34</v>
      </c>
      <c r="K59" s="294">
        <v>90</v>
      </c>
      <c r="L59" s="33">
        <v>8</v>
      </c>
      <c r="M59" s="294">
        <v>5</v>
      </c>
      <c r="N59" s="33">
        <v>120</v>
      </c>
      <c r="O59" s="33">
        <v>1</v>
      </c>
      <c r="P59" s="33">
        <v>5</v>
      </c>
      <c r="Q59" s="33"/>
      <c r="R59" s="33">
        <v>57</v>
      </c>
      <c r="S59" s="294"/>
      <c r="T59" s="294">
        <v>1</v>
      </c>
      <c r="U59" s="35"/>
      <c r="V59" s="35">
        <v>0</v>
      </c>
      <c r="W59" s="296"/>
      <c r="X59" s="294"/>
      <c r="Y59" s="294"/>
      <c r="Z59" s="294"/>
      <c r="AA59" s="294"/>
      <c r="AB59" s="294"/>
      <c r="AC59" s="294">
        <v>0</v>
      </c>
      <c r="AD59" s="33">
        <v>4</v>
      </c>
      <c r="AE59" s="294">
        <f t="shared" si="5"/>
        <v>325</v>
      </c>
    </row>
    <row r="60" spans="1:31">
      <c r="A60" s="287">
        <v>39</v>
      </c>
      <c r="B60" s="288">
        <v>3</v>
      </c>
      <c r="C60" s="20">
        <v>44</v>
      </c>
      <c r="D60" s="289" t="s">
        <v>696</v>
      </c>
      <c r="E60" s="294"/>
      <c r="F60" s="290">
        <v>352</v>
      </c>
      <c r="G60" s="289" t="s">
        <v>34</v>
      </c>
      <c r="H60" s="290">
        <v>485</v>
      </c>
      <c r="I60" s="294"/>
      <c r="J60" s="294">
        <v>54</v>
      </c>
      <c r="K60" s="294">
        <v>102</v>
      </c>
      <c r="L60" s="33">
        <v>6</v>
      </c>
      <c r="M60" s="294">
        <v>4</v>
      </c>
      <c r="N60" s="33">
        <v>114</v>
      </c>
      <c r="O60" s="33">
        <v>1</v>
      </c>
      <c r="P60" s="33">
        <v>2</v>
      </c>
      <c r="Q60" s="33"/>
      <c r="R60" s="33">
        <v>43</v>
      </c>
      <c r="S60" s="294"/>
      <c r="T60" s="294">
        <v>0</v>
      </c>
      <c r="U60" s="35"/>
      <c r="V60" s="35">
        <v>3</v>
      </c>
      <c r="W60" s="296"/>
      <c r="X60" s="294"/>
      <c r="Y60" s="294"/>
      <c r="Z60" s="294"/>
      <c r="AA60" s="294"/>
      <c r="AB60" s="294"/>
      <c r="AC60" s="294">
        <v>0</v>
      </c>
      <c r="AD60" s="33">
        <v>5</v>
      </c>
      <c r="AE60" s="294">
        <f t="shared" si="5"/>
        <v>334</v>
      </c>
    </row>
    <row r="61" spans="1:31">
      <c r="A61" s="287">
        <v>40</v>
      </c>
      <c r="B61" s="288">
        <v>3</v>
      </c>
      <c r="C61" s="20">
        <v>44</v>
      </c>
      <c r="D61" s="289" t="s">
        <v>696</v>
      </c>
      <c r="E61" s="294"/>
      <c r="F61" s="290">
        <v>353</v>
      </c>
      <c r="G61" s="289" t="s">
        <v>33</v>
      </c>
      <c r="H61" s="290">
        <v>714</v>
      </c>
      <c r="I61" s="294"/>
      <c r="J61" s="294">
        <v>46</v>
      </c>
      <c r="K61" s="294">
        <v>189</v>
      </c>
      <c r="L61" s="33">
        <v>4</v>
      </c>
      <c r="M61" s="294">
        <v>6</v>
      </c>
      <c r="N61" s="33">
        <v>122</v>
      </c>
      <c r="O61" s="33">
        <v>2</v>
      </c>
      <c r="P61" s="33">
        <v>6</v>
      </c>
      <c r="Q61" s="33"/>
      <c r="R61" s="33">
        <v>59</v>
      </c>
      <c r="S61" s="294"/>
      <c r="T61" s="294">
        <v>1</v>
      </c>
      <c r="U61" s="35"/>
      <c r="V61" s="35">
        <v>1</v>
      </c>
      <c r="W61" s="296"/>
      <c r="X61" s="294"/>
      <c r="Y61" s="294"/>
      <c r="Z61" s="294"/>
      <c r="AA61" s="294"/>
      <c r="AB61" s="294"/>
      <c r="AC61" s="294">
        <v>0</v>
      </c>
      <c r="AD61" s="33">
        <v>17</v>
      </c>
      <c r="AE61" s="294">
        <f t="shared" si="5"/>
        <v>453</v>
      </c>
    </row>
    <row r="62" spans="1:31">
      <c r="A62" s="287">
        <v>41</v>
      </c>
      <c r="B62" s="288">
        <v>3</v>
      </c>
      <c r="C62" s="20">
        <v>44</v>
      </c>
      <c r="D62" s="289" t="s">
        <v>696</v>
      </c>
      <c r="E62" s="294"/>
      <c r="F62" s="290">
        <v>354</v>
      </c>
      <c r="G62" s="289" t="s">
        <v>33</v>
      </c>
      <c r="H62" s="290">
        <v>520</v>
      </c>
      <c r="I62" s="294"/>
      <c r="J62" s="294">
        <v>42</v>
      </c>
      <c r="K62" s="294">
        <v>93</v>
      </c>
      <c r="L62" s="33">
        <v>8</v>
      </c>
      <c r="M62" s="294">
        <v>9</v>
      </c>
      <c r="N62" s="33">
        <v>114</v>
      </c>
      <c r="O62" s="33">
        <v>1</v>
      </c>
      <c r="P62" s="33">
        <v>3</v>
      </c>
      <c r="Q62" s="33"/>
      <c r="R62" s="33">
        <v>58</v>
      </c>
      <c r="S62" s="294"/>
      <c r="T62" s="294">
        <v>1</v>
      </c>
      <c r="U62" s="35"/>
      <c r="V62" s="35">
        <v>2</v>
      </c>
      <c r="W62" s="296"/>
      <c r="X62" s="294"/>
      <c r="Y62" s="294"/>
      <c r="Z62" s="294"/>
      <c r="AA62" s="294"/>
      <c r="AB62" s="294"/>
      <c r="AC62" s="294">
        <v>0</v>
      </c>
      <c r="AD62" s="33">
        <v>8</v>
      </c>
      <c r="AE62" s="294">
        <f t="shared" si="5"/>
        <v>339</v>
      </c>
    </row>
    <row r="63" spans="1:31">
      <c r="A63" s="287">
        <v>42</v>
      </c>
      <c r="B63" s="288">
        <v>3</v>
      </c>
      <c r="C63" s="20">
        <v>44</v>
      </c>
      <c r="D63" s="289" t="s">
        <v>696</v>
      </c>
      <c r="E63" s="294"/>
      <c r="F63" s="290">
        <v>354</v>
      </c>
      <c r="G63" s="289" t="s">
        <v>34</v>
      </c>
      <c r="H63" s="290">
        <v>520</v>
      </c>
      <c r="I63" s="294"/>
      <c r="J63" s="294">
        <v>41</v>
      </c>
      <c r="K63" s="294">
        <v>95</v>
      </c>
      <c r="L63" s="33">
        <v>6</v>
      </c>
      <c r="M63" s="294">
        <v>6</v>
      </c>
      <c r="N63" s="33">
        <v>117</v>
      </c>
      <c r="O63" s="33">
        <v>4</v>
      </c>
      <c r="P63" s="33">
        <v>6</v>
      </c>
      <c r="Q63" s="33"/>
      <c r="R63" s="33">
        <v>66</v>
      </c>
      <c r="S63" s="294"/>
      <c r="T63" s="294">
        <v>3</v>
      </c>
      <c r="U63" s="35"/>
      <c r="V63" s="35">
        <v>0</v>
      </c>
      <c r="W63" s="296"/>
      <c r="X63" s="294"/>
      <c r="Y63" s="294"/>
      <c r="Z63" s="294"/>
      <c r="AA63" s="294"/>
      <c r="AB63" s="294"/>
      <c r="AC63" s="294">
        <v>0</v>
      </c>
      <c r="AD63" s="33">
        <v>8</v>
      </c>
      <c r="AE63" s="294">
        <f t="shared" si="5"/>
        <v>352</v>
      </c>
    </row>
    <row r="64" spans="1:31">
      <c r="A64" s="287">
        <v>43</v>
      </c>
      <c r="B64" s="288">
        <v>3</v>
      </c>
      <c r="C64" s="20">
        <v>44</v>
      </c>
      <c r="D64" s="289" t="s">
        <v>696</v>
      </c>
      <c r="E64" s="294"/>
      <c r="F64" s="290">
        <v>355</v>
      </c>
      <c r="G64" s="289" t="s">
        <v>33</v>
      </c>
      <c r="H64" s="290">
        <v>405</v>
      </c>
      <c r="I64" s="294"/>
      <c r="J64" s="294">
        <v>24</v>
      </c>
      <c r="K64" s="294">
        <v>105</v>
      </c>
      <c r="L64" s="33">
        <v>3</v>
      </c>
      <c r="M64" s="294">
        <v>6</v>
      </c>
      <c r="N64" s="33">
        <v>85</v>
      </c>
      <c r="O64" s="33">
        <v>5</v>
      </c>
      <c r="P64" s="33">
        <v>2</v>
      </c>
      <c r="Q64" s="33"/>
      <c r="R64" s="33">
        <v>40</v>
      </c>
      <c r="S64" s="294"/>
      <c r="T64" s="294">
        <v>2</v>
      </c>
      <c r="U64" s="35"/>
      <c r="V64" s="35">
        <v>0</v>
      </c>
      <c r="W64" s="296"/>
      <c r="X64" s="294"/>
      <c r="Y64" s="294"/>
      <c r="Z64" s="294"/>
      <c r="AA64" s="294"/>
      <c r="AB64" s="294"/>
      <c r="AC64" s="294">
        <v>0</v>
      </c>
      <c r="AD64" s="33">
        <v>13</v>
      </c>
      <c r="AE64" s="294">
        <f t="shared" si="5"/>
        <v>285</v>
      </c>
    </row>
    <row r="65" spans="1:31">
      <c r="A65" s="287">
        <v>44</v>
      </c>
      <c r="B65" s="288">
        <v>3</v>
      </c>
      <c r="C65" s="20">
        <v>44</v>
      </c>
      <c r="D65" s="289" t="s">
        <v>696</v>
      </c>
      <c r="E65" s="294"/>
      <c r="F65" s="290">
        <v>355</v>
      </c>
      <c r="G65" s="289" t="s">
        <v>34</v>
      </c>
      <c r="H65" s="290">
        <v>404</v>
      </c>
      <c r="I65" s="294"/>
      <c r="J65" s="294">
        <v>31</v>
      </c>
      <c r="K65" s="294">
        <v>87</v>
      </c>
      <c r="L65" s="33">
        <v>1</v>
      </c>
      <c r="M65" s="294">
        <v>7</v>
      </c>
      <c r="N65" s="33">
        <v>73</v>
      </c>
      <c r="O65" s="33">
        <v>2</v>
      </c>
      <c r="P65" s="33">
        <v>1</v>
      </c>
      <c r="Q65" s="33"/>
      <c r="R65" s="33">
        <v>41</v>
      </c>
      <c r="S65" s="294"/>
      <c r="T65" s="294">
        <v>0</v>
      </c>
      <c r="U65" s="35"/>
      <c r="V65" s="35">
        <v>4</v>
      </c>
      <c r="W65" s="296"/>
      <c r="X65" s="294"/>
      <c r="Y65" s="294"/>
      <c r="Z65" s="294"/>
      <c r="AA65" s="294"/>
      <c r="AB65" s="294"/>
      <c r="AC65" s="294">
        <v>0</v>
      </c>
      <c r="AD65" s="33">
        <v>7</v>
      </c>
      <c r="AE65" s="294">
        <f t="shared" si="5"/>
        <v>254</v>
      </c>
    </row>
    <row r="66" spans="1:31">
      <c r="A66" s="287">
        <v>45</v>
      </c>
      <c r="B66" s="288">
        <v>3</v>
      </c>
      <c r="C66" s="20">
        <v>44</v>
      </c>
      <c r="D66" s="289" t="s">
        <v>696</v>
      </c>
      <c r="E66" s="294"/>
      <c r="F66" s="290">
        <v>356</v>
      </c>
      <c r="G66" s="289" t="s">
        <v>33</v>
      </c>
      <c r="H66" s="290">
        <v>412</v>
      </c>
      <c r="I66" s="294"/>
      <c r="J66" s="294">
        <v>35</v>
      </c>
      <c r="K66" s="294">
        <v>93</v>
      </c>
      <c r="L66" s="33">
        <v>2</v>
      </c>
      <c r="M66" s="294">
        <v>7</v>
      </c>
      <c r="N66" s="33">
        <v>66</v>
      </c>
      <c r="O66" s="33">
        <v>0</v>
      </c>
      <c r="P66" s="33">
        <v>2</v>
      </c>
      <c r="Q66" s="33"/>
      <c r="R66" s="33">
        <v>36</v>
      </c>
      <c r="S66" s="294"/>
      <c r="T66" s="294">
        <v>0</v>
      </c>
      <c r="U66" s="35"/>
      <c r="V66" s="35">
        <v>0</v>
      </c>
      <c r="W66" s="296"/>
      <c r="X66" s="294"/>
      <c r="Y66" s="294"/>
      <c r="Z66" s="294"/>
      <c r="AA66" s="294"/>
      <c r="AB66" s="294"/>
      <c r="AC66" s="294">
        <v>0</v>
      </c>
      <c r="AD66" s="33">
        <v>14</v>
      </c>
      <c r="AE66" s="294">
        <f t="shared" si="5"/>
        <v>255</v>
      </c>
    </row>
    <row r="67" spans="1:31">
      <c r="A67" s="287">
        <v>46</v>
      </c>
      <c r="B67" s="288">
        <v>3</v>
      </c>
      <c r="C67" s="20">
        <v>44</v>
      </c>
      <c r="D67" s="289" t="s">
        <v>696</v>
      </c>
      <c r="E67" s="294"/>
      <c r="F67" s="290">
        <v>356</v>
      </c>
      <c r="G67" s="289" t="s">
        <v>34</v>
      </c>
      <c r="H67" s="290">
        <v>411</v>
      </c>
      <c r="I67" s="294"/>
      <c r="J67" s="294">
        <v>41</v>
      </c>
      <c r="K67" s="294">
        <v>111</v>
      </c>
      <c r="L67" s="33">
        <v>5</v>
      </c>
      <c r="M67" s="294">
        <v>5</v>
      </c>
      <c r="N67" s="33">
        <v>78</v>
      </c>
      <c r="O67" s="33">
        <v>0</v>
      </c>
      <c r="P67" s="33">
        <v>6</v>
      </c>
      <c r="Q67" s="33"/>
      <c r="R67" s="33">
        <v>32</v>
      </c>
      <c r="S67" s="294"/>
      <c r="T67" s="294">
        <v>0</v>
      </c>
      <c r="U67" s="35"/>
      <c r="V67" s="35">
        <v>1</v>
      </c>
      <c r="W67" s="296"/>
      <c r="X67" s="294"/>
      <c r="Y67" s="294"/>
      <c r="Z67" s="294"/>
      <c r="AA67" s="294"/>
      <c r="AB67" s="294"/>
      <c r="AC67" s="294">
        <v>0</v>
      </c>
      <c r="AD67" s="33">
        <v>4</v>
      </c>
      <c r="AE67" s="294">
        <f t="shared" si="5"/>
        <v>283</v>
      </c>
    </row>
    <row r="68" spans="1:31">
      <c r="A68" s="287">
        <v>47</v>
      </c>
      <c r="B68" s="288">
        <v>3</v>
      </c>
      <c r="C68" s="20">
        <v>44</v>
      </c>
      <c r="D68" s="289" t="s">
        <v>696</v>
      </c>
      <c r="E68" s="294"/>
      <c r="F68" s="290">
        <v>357</v>
      </c>
      <c r="G68" s="289" t="s">
        <v>33</v>
      </c>
      <c r="H68" s="290">
        <v>529</v>
      </c>
      <c r="I68" s="294"/>
      <c r="J68" s="294">
        <v>38</v>
      </c>
      <c r="K68" s="294">
        <v>77</v>
      </c>
      <c r="L68" s="33">
        <v>2</v>
      </c>
      <c r="M68" s="294">
        <v>108</v>
      </c>
      <c r="N68" s="33">
        <v>63</v>
      </c>
      <c r="O68" s="33">
        <v>0</v>
      </c>
      <c r="P68" s="33">
        <v>1</v>
      </c>
      <c r="Q68" s="33"/>
      <c r="R68" s="33">
        <v>21</v>
      </c>
      <c r="S68" s="294"/>
      <c r="T68" s="294">
        <v>0</v>
      </c>
      <c r="U68" s="35"/>
      <c r="V68" s="35">
        <v>2</v>
      </c>
      <c r="W68" s="296"/>
      <c r="X68" s="294"/>
      <c r="Y68" s="294"/>
      <c r="Z68" s="294"/>
      <c r="AA68" s="294"/>
      <c r="AB68" s="294"/>
      <c r="AC68" s="294">
        <v>0</v>
      </c>
      <c r="AD68" s="33">
        <v>12</v>
      </c>
      <c r="AE68" s="294">
        <f t="shared" si="5"/>
        <v>324</v>
      </c>
    </row>
    <row r="69" spans="1:31">
      <c r="A69" s="287">
        <v>48</v>
      </c>
      <c r="B69" s="288">
        <v>3</v>
      </c>
      <c r="C69" s="20">
        <v>44</v>
      </c>
      <c r="D69" s="289" t="s">
        <v>696</v>
      </c>
      <c r="E69" s="294"/>
      <c r="F69" s="290">
        <v>357</v>
      </c>
      <c r="G69" s="289" t="s">
        <v>34</v>
      </c>
      <c r="H69" s="290">
        <v>528</v>
      </c>
      <c r="I69" s="294"/>
      <c r="J69" s="294">
        <v>55</v>
      </c>
      <c r="K69" s="294">
        <v>40</v>
      </c>
      <c r="L69" s="33">
        <v>3</v>
      </c>
      <c r="M69" s="294">
        <v>112</v>
      </c>
      <c r="N69" s="33">
        <v>72</v>
      </c>
      <c r="O69" s="33">
        <v>2</v>
      </c>
      <c r="P69" s="33">
        <v>1</v>
      </c>
      <c r="Q69" s="33"/>
      <c r="R69" s="33">
        <v>21</v>
      </c>
      <c r="S69" s="294"/>
      <c r="T69" s="294">
        <v>1</v>
      </c>
      <c r="U69" s="35"/>
      <c r="V69" s="35">
        <v>2</v>
      </c>
      <c r="W69" s="296"/>
      <c r="X69" s="294"/>
      <c r="Y69" s="294"/>
      <c r="Z69" s="294"/>
      <c r="AA69" s="294"/>
      <c r="AB69" s="294"/>
      <c r="AC69" s="294">
        <v>0</v>
      </c>
      <c r="AD69" s="33">
        <v>11</v>
      </c>
      <c r="AE69" s="294">
        <f t="shared" si="5"/>
        <v>320</v>
      </c>
    </row>
    <row r="70" spans="1:31">
      <c r="A70" s="287">
        <v>49</v>
      </c>
      <c r="B70" s="288">
        <v>3</v>
      </c>
      <c r="C70" s="20">
        <v>44</v>
      </c>
      <c r="D70" s="289" t="s">
        <v>696</v>
      </c>
      <c r="E70" s="294"/>
      <c r="F70" s="290">
        <v>358</v>
      </c>
      <c r="G70" s="289" t="s">
        <v>33</v>
      </c>
      <c r="H70" s="290">
        <v>472</v>
      </c>
      <c r="I70" s="294"/>
      <c r="J70" s="294">
        <v>80</v>
      </c>
      <c r="K70" s="294">
        <v>119</v>
      </c>
      <c r="L70" s="33">
        <v>7</v>
      </c>
      <c r="M70" s="294">
        <v>17</v>
      </c>
      <c r="N70" s="33">
        <v>53</v>
      </c>
      <c r="O70" s="33">
        <v>0</v>
      </c>
      <c r="P70" s="33">
        <v>4</v>
      </c>
      <c r="Q70" s="33"/>
      <c r="R70" s="33">
        <v>29</v>
      </c>
      <c r="S70" s="294"/>
      <c r="T70" s="294">
        <v>0</v>
      </c>
      <c r="U70" s="35"/>
      <c r="V70" s="35">
        <v>0</v>
      </c>
      <c r="W70" s="296"/>
      <c r="X70" s="294"/>
      <c r="Y70" s="294"/>
      <c r="Z70" s="294"/>
      <c r="AA70" s="294"/>
      <c r="AB70" s="294"/>
      <c r="AC70" s="294">
        <v>0</v>
      </c>
      <c r="AD70" s="33">
        <v>12</v>
      </c>
      <c r="AE70" s="294">
        <f t="shared" si="5"/>
        <v>321</v>
      </c>
    </row>
    <row r="71" spans="1:31">
      <c r="A71" s="287">
        <v>50</v>
      </c>
      <c r="B71" s="288">
        <v>3</v>
      </c>
      <c r="C71" s="20">
        <v>44</v>
      </c>
      <c r="D71" s="289" t="s">
        <v>696</v>
      </c>
      <c r="E71" s="294"/>
      <c r="F71" s="290">
        <v>359</v>
      </c>
      <c r="G71" s="289" t="s">
        <v>33</v>
      </c>
      <c r="H71" s="290">
        <v>402</v>
      </c>
      <c r="I71" s="294"/>
      <c r="J71" s="294">
        <v>24</v>
      </c>
      <c r="K71" s="294">
        <v>150</v>
      </c>
      <c r="L71" s="33">
        <v>2</v>
      </c>
      <c r="M71" s="294">
        <v>19</v>
      </c>
      <c r="N71" s="33">
        <v>72</v>
      </c>
      <c r="O71" s="33">
        <v>1</v>
      </c>
      <c r="P71" s="33">
        <v>0</v>
      </c>
      <c r="Q71" s="33"/>
      <c r="R71" s="33">
        <v>13</v>
      </c>
      <c r="S71" s="294"/>
      <c r="T71" s="294">
        <v>1</v>
      </c>
      <c r="U71" s="35"/>
      <c r="V71" s="35">
        <v>0</v>
      </c>
      <c r="W71" s="296"/>
      <c r="X71" s="294"/>
      <c r="Y71" s="294"/>
      <c r="Z71" s="294"/>
      <c r="AA71" s="294"/>
      <c r="AB71" s="294"/>
      <c r="AC71" s="294">
        <v>0</v>
      </c>
      <c r="AD71" s="33">
        <v>17</v>
      </c>
      <c r="AE71" s="294">
        <f t="shared" si="5"/>
        <v>299</v>
      </c>
    </row>
    <row r="72" spans="1:31">
      <c r="A72" s="287">
        <v>51</v>
      </c>
      <c r="B72" s="288">
        <v>3</v>
      </c>
      <c r="C72" s="20">
        <v>44</v>
      </c>
      <c r="D72" s="289" t="s">
        <v>696</v>
      </c>
      <c r="E72" s="294"/>
      <c r="F72" s="290">
        <v>359</v>
      </c>
      <c r="G72" s="289" t="s">
        <v>34</v>
      </c>
      <c r="H72" s="290">
        <v>401</v>
      </c>
      <c r="I72" s="294"/>
      <c r="J72" s="294">
        <v>30</v>
      </c>
      <c r="K72" s="294">
        <v>141</v>
      </c>
      <c r="L72" s="33">
        <v>1</v>
      </c>
      <c r="M72" s="294">
        <v>16</v>
      </c>
      <c r="N72" s="33">
        <v>73</v>
      </c>
      <c r="O72" s="33">
        <v>2</v>
      </c>
      <c r="P72" s="33">
        <v>4</v>
      </c>
      <c r="Q72" s="33"/>
      <c r="R72" s="33">
        <v>31</v>
      </c>
      <c r="S72" s="294"/>
      <c r="T72" s="294">
        <v>0</v>
      </c>
      <c r="U72" s="35"/>
      <c r="V72" s="35">
        <v>0</v>
      </c>
      <c r="W72" s="296"/>
      <c r="X72" s="294"/>
      <c r="Y72" s="294"/>
      <c r="Z72" s="294"/>
      <c r="AA72" s="294"/>
      <c r="AB72" s="294"/>
      <c r="AC72" s="294">
        <v>0</v>
      </c>
      <c r="AD72" s="33">
        <v>7</v>
      </c>
      <c r="AE72" s="294">
        <f t="shared" si="5"/>
        <v>305</v>
      </c>
    </row>
    <row r="73" spans="1:31">
      <c r="A73" s="287">
        <v>52</v>
      </c>
      <c r="B73" s="288">
        <v>3</v>
      </c>
      <c r="C73" s="20">
        <v>44</v>
      </c>
      <c r="D73" s="289" t="s">
        <v>696</v>
      </c>
      <c r="E73" s="294"/>
      <c r="F73" s="290">
        <v>360</v>
      </c>
      <c r="G73" s="289" t="s">
        <v>33</v>
      </c>
      <c r="H73" s="290">
        <v>695</v>
      </c>
      <c r="I73" s="294"/>
      <c r="J73" s="294">
        <v>93</v>
      </c>
      <c r="K73" s="294">
        <v>130</v>
      </c>
      <c r="L73" s="33">
        <v>5</v>
      </c>
      <c r="M73" s="294">
        <v>51</v>
      </c>
      <c r="N73" s="33">
        <v>115</v>
      </c>
      <c r="O73" s="33">
        <v>4</v>
      </c>
      <c r="P73" s="33">
        <v>6</v>
      </c>
      <c r="Q73" s="33"/>
      <c r="R73" s="33">
        <v>94</v>
      </c>
      <c r="S73" s="294"/>
      <c r="T73" s="294">
        <v>3</v>
      </c>
      <c r="U73" s="35"/>
      <c r="V73" s="35">
        <v>2</v>
      </c>
      <c r="W73" s="296"/>
      <c r="X73" s="294"/>
      <c r="Y73" s="294"/>
      <c r="Z73" s="294"/>
      <c r="AA73" s="294"/>
      <c r="AB73" s="294"/>
      <c r="AC73" s="294">
        <v>0</v>
      </c>
      <c r="AD73" s="33">
        <v>17</v>
      </c>
      <c r="AE73" s="294">
        <f t="shared" si="5"/>
        <v>520</v>
      </c>
    </row>
    <row r="74" spans="1:31">
      <c r="A74" s="287">
        <v>53</v>
      </c>
      <c r="B74" s="288">
        <v>3</v>
      </c>
      <c r="C74" s="20">
        <v>44</v>
      </c>
      <c r="D74" s="289" t="s">
        <v>696</v>
      </c>
      <c r="E74" s="294"/>
      <c r="F74" s="290">
        <v>360</v>
      </c>
      <c r="G74" s="289" t="s">
        <v>34</v>
      </c>
      <c r="H74" s="290">
        <v>694</v>
      </c>
      <c r="I74" s="294"/>
      <c r="J74" s="294">
        <v>105</v>
      </c>
      <c r="K74" s="294">
        <v>148</v>
      </c>
      <c r="L74" s="33">
        <v>13</v>
      </c>
      <c r="M74" s="294">
        <v>54</v>
      </c>
      <c r="N74" s="33">
        <v>103</v>
      </c>
      <c r="O74" s="33">
        <v>1</v>
      </c>
      <c r="P74" s="33">
        <v>6</v>
      </c>
      <c r="Q74" s="33"/>
      <c r="R74" s="33">
        <v>54</v>
      </c>
      <c r="S74" s="294"/>
      <c r="T74" s="294">
        <v>0</v>
      </c>
      <c r="U74" s="35"/>
      <c r="V74" s="35">
        <v>1</v>
      </c>
      <c r="W74" s="296"/>
      <c r="X74" s="294"/>
      <c r="Y74" s="294"/>
      <c r="Z74" s="294"/>
      <c r="AA74" s="294"/>
      <c r="AB74" s="294"/>
      <c r="AC74" s="294">
        <v>0</v>
      </c>
      <c r="AD74" s="33">
        <v>16</v>
      </c>
      <c r="AE74" s="294">
        <f t="shared" si="5"/>
        <v>501</v>
      </c>
    </row>
    <row r="75" spans="1:31">
      <c r="A75" s="287">
        <v>54</v>
      </c>
      <c r="B75" s="288">
        <v>3</v>
      </c>
      <c r="C75" s="20">
        <v>44</v>
      </c>
      <c r="D75" s="289" t="s">
        <v>696</v>
      </c>
      <c r="E75" s="294"/>
      <c r="F75" s="290">
        <v>361</v>
      </c>
      <c r="G75" s="289" t="s">
        <v>33</v>
      </c>
      <c r="H75" s="290">
        <v>418</v>
      </c>
      <c r="I75" s="294"/>
      <c r="J75" s="294">
        <v>32</v>
      </c>
      <c r="K75" s="294">
        <v>54</v>
      </c>
      <c r="L75" s="33">
        <v>5</v>
      </c>
      <c r="M75" s="294">
        <v>39</v>
      </c>
      <c r="N75" s="33">
        <v>69</v>
      </c>
      <c r="O75" s="33">
        <v>0</v>
      </c>
      <c r="P75" s="33">
        <v>7</v>
      </c>
      <c r="Q75" s="33"/>
      <c r="R75" s="33">
        <v>47</v>
      </c>
      <c r="S75" s="294"/>
      <c r="T75" s="294">
        <v>4</v>
      </c>
      <c r="U75" s="35"/>
      <c r="V75" s="35">
        <v>1</v>
      </c>
      <c r="W75" s="296"/>
      <c r="X75" s="294"/>
      <c r="Y75" s="294"/>
      <c r="Z75" s="294"/>
      <c r="AA75" s="294"/>
      <c r="AB75" s="294"/>
      <c r="AC75" s="294">
        <v>0</v>
      </c>
      <c r="AD75" s="33">
        <v>10</v>
      </c>
      <c r="AE75" s="294">
        <f t="shared" si="5"/>
        <v>268</v>
      </c>
    </row>
    <row r="76" spans="1:31">
      <c r="A76" s="287">
        <v>55</v>
      </c>
      <c r="B76" s="288">
        <v>3</v>
      </c>
      <c r="C76" s="20">
        <v>44</v>
      </c>
      <c r="D76" s="289" t="s">
        <v>696</v>
      </c>
      <c r="E76" s="294"/>
      <c r="F76" s="290">
        <v>361</v>
      </c>
      <c r="G76" s="289" t="s">
        <v>81</v>
      </c>
      <c r="H76" s="290">
        <v>369</v>
      </c>
      <c r="I76" s="294"/>
      <c r="J76" s="294">
        <v>47</v>
      </c>
      <c r="K76" s="294">
        <v>84</v>
      </c>
      <c r="L76" s="33">
        <v>3</v>
      </c>
      <c r="M76" s="294">
        <v>12</v>
      </c>
      <c r="N76" s="33">
        <v>58</v>
      </c>
      <c r="O76" s="33">
        <v>1</v>
      </c>
      <c r="P76" s="33">
        <v>2</v>
      </c>
      <c r="Q76" s="33"/>
      <c r="R76" s="33">
        <v>16</v>
      </c>
      <c r="S76" s="294"/>
      <c r="T76" s="294">
        <v>1</v>
      </c>
      <c r="U76" s="35"/>
      <c r="V76" s="35">
        <v>1</v>
      </c>
      <c r="W76" s="296"/>
      <c r="X76" s="294"/>
      <c r="Y76" s="294"/>
      <c r="Z76" s="294"/>
      <c r="AA76" s="294"/>
      <c r="AB76" s="294"/>
      <c r="AC76" s="294">
        <v>0</v>
      </c>
      <c r="AD76" s="33">
        <v>8</v>
      </c>
      <c r="AE76" s="294">
        <f t="shared" si="5"/>
        <v>233</v>
      </c>
    </row>
    <row r="77" spans="1:31">
      <c r="A77" s="287">
        <v>56</v>
      </c>
      <c r="B77" s="288">
        <v>3</v>
      </c>
      <c r="C77" s="20">
        <v>44</v>
      </c>
      <c r="D77" s="289" t="s">
        <v>696</v>
      </c>
      <c r="E77" s="294"/>
      <c r="F77" s="290">
        <v>362</v>
      </c>
      <c r="G77" s="289" t="s">
        <v>33</v>
      </c>
      <c r="H77" s="290">
        <v>571</v>
      </c>
      <c r="I77" s="294"/>
      <c r="J77" s="294">
        <v>125</v>
      </c>
      <c r="K77" s="294">
        <v>100</v>
      </c>
      <c r="L77" s="33">
        <v>11</v>
      </c>
      <c r="M77" s="294">
        <v>1</v>
      </c>
      <c r="N77" s="33">
        <v>92</v>
      </c>
      <c r="O77" s="33">
        <v>2</v>
      </c>
      <c r="P77" s="33">
        <v>3</v>
      </c>
      <c r="Q77" s="33"/>
      <c r="R77" s="33">
        <v>56</v>
      </c>
      <c r="S77" s="294"/>
      <c r="T77" s="294">
        <v>0</v>
      </c>
      <c r="U77" s="35"/>
      <c r="V77" s="35">
        <v>2</v>
      </c>
      <c r="W77" s="296"/>
      <c r="X77" s="294"/>
      <c r="Y77" s="294"/>
      <c r="Z77" s="294"/>
      <c r="AA77" s="294"/>
      <c r="AB77" s="294"/>
      <c r="AC77" s="294">
        <v>0</v>
      </c>
      <c r="AD77" s="33">
        <v>13</v>
      </c>
      <c r="AE77" s="294">
        <f t="shared" si="5"/>
        <v>405</v>
      </c>
    </row>
    <row r="78" spans="1:31">
      <c r="A78" s="287">
        <v>57</v>
      </c>
      <c r="B78" s="288">
        <v>3</v>
      </c>
      <c r="C78" s="20">
        <v>44</v>
      </c>
      <c r="D78" s="289" t="s">
        <v>696</v>
      </c>
      <c r="E78" s="294"/>
      <c r="F78" s="290">
        <v>362</v>
      </c>
      <c r="G78" s="289" t="s">
        <v>81</v>
      </c>
      <c r="H78" s="290">
        <v>318</v>
      </c>
      <c r="I78" s="294"/>
      <c r="J78" s="294">
        <v>62</v>
      </c>
      <c r="K78" s="294">
        <v>68</v>
      </c>
      <c r="L78" s="33">
        <v>0</v>
      </c>
      <c r="M78" s="294">
        <v>8</v>
      </c>
      <c r="N78" s="33">
        <v>12</v>
      </c>
      <c r="O78" s="33">
        <v>1</v>
      </c>
      <c r="P78" s="33">
        <v>4</v>
      </c>
      <c r="Q78" s="33"/>
      <c r="R78" s="33">
        <v>37</v>
      </c>
      <c r="S78" s="294"/>
      <c r="T78" s="294">
        <v>1</v>
      </c>
      <c r="U78" s="35"/>
      <c r="V78" s="35">
        <v>1</v>
      </c>
      <c r="W78" s="296"/>
      <c r="X78" s="294"/>
      <c r="Y78" s="294"/>
      <c r="Z78" s="294"/>
      <c r="AA78" s="294"/>
      <c r="AB78" s="294"/>
      <c r="AC78" s="294">
        <v>0</v>
      </c>
      <c r="AD78" s="33">
        <v>8</v>
      </c>
      <c r="AE78" s="294">
        <f t="shared" si="5"/>
        <v>202</v>
      </c>
    </row>
    <row r="79" spans="1:31">
      <c r="A79" s="287">
        <v>58</v>
      </c>
      <c r="B79" s="288">
        <v>3</v>
      </c>
      <c r="C79" s="20">
        <v>44</v>
      </c>
      <c r="D79" s="289" t="s">
        <v>696</v>
      </c>
      <c r="E79" s="294"/>
      <c r="F79" s="290">
        <v>363</v>
      </c>
      <c r="G79" s="289" t="s">
        <v>33</v>
      </c>
      <c r="H79" s="290">
        <v>580</v>
      </c>
      <c r="I79" s="294"/>
      <c r="J79" s="294">
        <v>110</v>
      </c>
      <c r="K79" s="294">
        <v>181</v>
      </c>
      <c r="L79" s="33">
        <v>1</v>
      </c>
      <c r="M79" s="294">
        <v>2</v>
      </c>
      <c r="N79" s="33">
        <v>107</v>
      </c>
      <c r="O79" s="33">
        <v>1</v>
      </c>
      <c r="P79" s="33">
        <v>0</v>
      </c>
      <c r="Q79" s="33"/>
      <c r="R79" s="33">
        <v>13</v>
      </c>
      <c r="S79" s="294"/>
      <c r="T79" s="294">
        <v>0</v>
      </c>
      <c r="U79" s="35"/>
      <c r="V79" s="35">
        <v>2</v>
      </c>
      <c r="W79" s="296"/>
      <c r="X79" s="294"/>
      <c r="Y79" s="294"/>
      <c r="Z79" s="294"/>
      <c r="AA79" s="294"/>
      <c r="AB79" s="294"/>
      <c r="AC79" s="294">
        <v>0</v>
      </c>
      <c r="AD79" s="33">
        <v>4</v>
      </c>
      <c r="AE79" s="294">
        <f t="shared" si="5"/>
        <v>421</v>
      </c>
    </row>
    <row r="80" spans="1:31" ht="17.25" thickBot="1">
      <c r="A80" s="287">
        <v>59</v>
      </c>
      <c r="B80" s="539">
        <v>3</v>
      </c>
      <c r="C80" s="540">
        <v>44</v>
      </c>
      <c r="D80" s="541" t="s">
        <v>696</v>
      </c>
      <c r="E80" s="294"/>
      <c r="F80" s="290">
        <v>364</v>
      </c>
      <c r="G80" s="289" t="s">
        <v>33</v>
      </c>
      <c r="H80" s="290">
        <v>348</v>
      </c>
      <c r="I80" s="294"/>
      <c r="J80" s="294">
        <v>27</v>
      </c>
      <c r="K80" s="294">
        <v>86</v>
      </c>
      <c r="L80" s="33">
        <v>3</v>
      </c>
      <c r="M80" s="294">
        <v>19</v>
      </c>
      <c r="N80" s="33">
        <v>80</v>
      </c>
      <c r="O80" s="33">
        <v>3</v>
      </c>
      <c r="P80" s="33">
        <v>5</v>
      </c>
      <c r="Q80" s="33"/>
      <c r="R80" s="33">
        <v>4</v>
      </c>
      <c r="S80" s="294"/>
      <c r="T80" s="294">
        <v>2</v>
      </c>
      <c r="U80" s="35"/>
      <c r="V80" s="35">
        <v>0</v>
      </c>
      <c r="W80" s="296"/>
      <c r="X80" s="294"/>
      <c r="Y80" s="294"/>
      <c r="Z80" s="294"/>
      <c r="AA80" s="294"/>
      <c r="AB80" s="294"/>
      <c r="AC80" s="294">
        <v>0</v>
      </c>
      <c r="AD80" s="33">
        <v>9</v>
      </c>
      <c r="AE80" s="294">
        <f t="shared" si="5"/>
        <v>238</v>
      </c>
    </row>
    <row r="81" spans="1:54">
      <c r="A81" s="287"/>
      <c r="C81" s="300" t="s">
        <v>65</v>
      </c>
      <c r="D81" s="699" t="s">
        <v>66</v>
      </c>
      <c r="E81" s="700"/>
      <c r="F81" s="700"/>
      <c r="G81" s="701"/>
      <c r="H81" s="119">
        <f>SUM(H22:H80)</f>
        <v>28556</v>
      </c>
      <c r="I81" s="119">
        <f>SUM(I22:I80)</f>
        <v>0</v>
      </c>
      <c r="J81" s="119">
        <f t="shared" ref="J81:AD81" si="6">SUM(J22:J80)</f>
        <v>3138</v>
      </c>
      <c r="K81" s="119">
        <f t="shared" si="6"/>
        <v>6037</v>
      </c>
      <c r="L81" s="119">
        <f t="shared" si="6"/>
        <v>226</v>
      </c>
      <c r="M81" s="119">
        <f t="shared" si="6"/>
        <v>759</v>
      </c>
      <c r="N81" s="119">
        <f t="shared" si="6"/>
        <v>5719</v>
      </c>
      <c r="O81" s="119">
        <f t="shared" si="6"/>
        <v>100</v>
      </c>
      <c r="P81" s="119">
        <f t="shared" si="6"/>
        <v>247</v>
      </c>
      <c r="Q81" s="119">
        <f t="shared" si="6"/>
        <v>0</v>
      </c>
      <c r="R81" s="119">
        <f t="shared" si="6"/>
        <v>2206</v>
      </c>
      <c r="S81" s="119">
        <f t="shared" si="6"/>
        <v>0</v>
      </c>
      <c r="T81" s="119">
        <f t="shared" si="6"/>
        <v>77</v>
      </c>
      <c r="U81" s="119">
        <f t="shared" si="6"/>
        <v>0</v>
      </c>
      <c r="V81" s="119">
        <f t="shared" si="6"/>
        <v>95</v>
      </c>
      <c r="W81" s="119">
        <f t="shared" si="6"/>
        <v>0</v>
      </c>
      <c r="X81" s="119">
        <f t="shared" si="6"/>
        <v>0</v>
      </c>
      <c r="Y81" s="119">
        <f t="shared" si="6"/>
        <v>0</v>
      </c>
      <c r="Z81" s="119">
        <f t="shared" si="6"/>
        <v>0</v>
      </c>
      <c r="AA81" s="119">
        <f t="shared" si="6"/>
        <v>0</v>
      </c>
      <c r="AB81" s="119">
        <f t="shared" si="6"/>
        <v>0</v>
      </c>
      <c r="AC81" s="119">
        <f t="shared" si="6"/>
        <v>1</v>
      </c>
      <c r="AD81" s="119">
        <f t="shared" si="6"/>
        <v>576</v>
      </c>
      <c r="AE81" s="119">
        <f>SUM(AE22:AE80)</f>
        <v>19181</v>
      </c>
    </row>
    <row r="82" spans="1:54">
      <c r="A82" s="287"/>
      <c r="F82" s="297"/>
      <c r="G82" s="297"/>
      <c r="U82" s="286">
        <f>U81/2</f>
        <v>0</v>
      </c>
      <c r="V82" s="286">
        <f>V81/2</f>
        <v>47.5</v>
      </c>
    </row>
    <row r="83" spans="1:54">
      <c r="A83" s="287"/>
      <c r="C83" s="300" t="s">
        <v>67</v>
      </c>
      <c r="D83" s="689" t="s">
        <v>68</v>
      </c>
      <c r="E83" s="690"/>
      <c r="F83" s="690"/>
      <c r="G83" s="691"/>
      <c r="H83" s="301" t="s">
        <v>8</v>
      </c>
      <c r="I83" s="521" t="s">
        <v>9</v>
      </c>
      <c r="J83" s="521" t="s">
        <v>10</v>
      </c>
      <c r="K83" s="521" t="s">
        <v>11</v>
      </c>
      <c r="L83" s="521" t="s">
        <v>12</v>
      </c>
      <c r="M83" s="521" t="s">
        <v>13</v>
      </c>
      <c r="N83" s="521" t="s">
        <v>14</v>
      </c>
      <c r="O83" s="521" t="s">
        <v>15</v>
      </c>
      <c r="P83" s="521" t="s">
        <v>16</v>
      </c>
      <c r="Q83" s="521" t="s">
        <v>17</v>
      </c>
      <c r="R83" s="521" t="s">
        <v>18</v>
      </c>
      <c r="S83" s="521" t="s">
        <v>19</v>
      </c>
      <c r="T83" s="521" t="s">
        <v>20</v>
      </c>
      <c r="U83" s="521" t="s">
        <v>24</v>
      </c>
      <c r="V83" s="521" t="s">
        <v>25</v>
      </c>
      <c r="W83" s="521" t="s">
        <v>26</v>
      </c>
      <c r="X83" s="521" t="s">
        <v>27</v>
      </c>
      <c r="Y83" s="521" t="s">
        <v>28</v>
      </c>
      <c r="Z83" s="521" t="s">
        <v>29</v>
      </c>
      <c r="AA83" s="521" t="s">
        <v>30</v>
      </c>
      <c r="AB83" s="521" t="s">
        <v>31</v>
      </c>
    </row>
    <row r="84" spans="1:54">
      <c r="A84" s="287"/>
      <c r="D84" s="692"/>
      <c r="E84" s="693"/>
      <c r="F84" s="693"/>
      <c r="G84" s="694"/>
      <c r="H84" s="294">
        <f>H81</f>
        <v>28556</v>
      </c>
      <c r="I84" s="294">
        <f>I81</f>
        <v>0</v>
      </c>
      <c r="J84" s="294">
        <f>J81+48</f>
        <v>3186</v>
      </c>
      <c r="K84" s="294">
        <f>K81</f>
        <v>6037</v>
      </c>
      <c r="L84" s="294">
        <f>L81+47</f>
        <v>273</v>
      </c>
      <c r="M84" s="294">
        <f t="shared" ref="M84:Q84" si="7">M81</f>
        <v>759</v>
      </c>
      <c r="N84" s="294">
        <f t="shared" si="7"/>
        <v>5719</v>
      </c>
      <c r="O84" s="294">
        <f t="shared" si="7"/>
        <v>100</v>
      </c>
      <c r="P84" s="294">
        <f t="shared" si="7"/>
        <v>247</v>
      </c>
      <c r="Q84" s="294">
        <f t="shared" si="7"/>
        <v>0</v>
      </c>
      <c r="R84" s="294">
        <f>R81</f>
        <v>2206</v>
      </c>
      <c r="S84" s="294">
        <f t="shared" ref="S84:T84" si="8">S81</f>
        <v>0</v>
      </c>
      <c r="T84" s="294">
        <f t="shared" si="8"/>
        <v>77</v>
      </c>
      <c r="U84" s="294">
        <f>X22</f>
        <v>0</v>
      </c>
      <c r="V84" s="294">
        <f>Y22</f>
        <v>0</v>
      </c>
      <c r="W84" s="294">
        <f>Z22</f>
        <v>0</v>
      </c>
      <c r="X84" s="294">
        <f>AA22</f>
        <v>0</v>
      </c>
      <c r="Y84" s="294">
        <f>AB22</f>
        <v>0</v>
      </c>
      <c r="Z84" s="294">
        <f>AC81</f>
        <v>1</v>
      </c>
      <c r="AA84" s="294">
        <f>AD81</f>
        <v>576</v>
      </c>
      <c r="AB84" s="294">
        <f>SUM(I84:AA84)</f>
        <v>19181</v>
      </c>
    </row>
    <row r="85" spans="1:54">
      <c r="A85" s="287"/>
      <c r="F85" s="297"/>
      <c r="G85" s="297"/>
    </row>
    <row r="86" spans="1:54" ht="33.75" customHeight="1">
      <c r="A86" s="287"/>
      <c r="C86" s="300" t="s">
        <v>69</v>
      </c>
      <c r="D86" s="695" t="s">
        <v>70</v>
      </c>
      <c r="E86" s="695"/>
      <c r="F86" s="695"/>
      <c r="G86" s="695"/>
      <c r="H86" s="301" t="s">
        <v>8</v>
      </c>
      <c r="I86" s="518" t="s">
        <v>9</v>
      </c>
      <c r="J86" s="696" t="s">
        <v>72</v>
      </c>
      <c r="K86" s="696"/>
      <c r="L86" s="518" t="s">
        <v>11</v>
      </c>
      <c r="M86" s="521" t="s">
        <v>13</v>
      </c>
      <c r="N86" s="521" t="s">
        <v>14</v>
      </c>
      <c r="O86" s="521" t="s">
        <v>15</v>
      </c>
      <c r="P86" s="521" t="s">
        <v>16</v>
      </c>
      <c r="Q86" s="521" t="s">
        <v>17</v>
      </c>
      <c r="R86" s="521" t="s">
        <v>18</v>
      </c>
      <c r="S86" s="521" t="s">
        <v>19</v>
      </c>
      <c r="T86" s="521" t="s">
        <v>20</v>
      </c>
      <c r="U86" s="521" t="s">
        <v>24</v>
      </c>
      <c r="V86" s="521" t="s">
        <v>25</v>
      </c>
      <c r="W86" s="521" t="s">
        <v>26</v>
      </c>
      <c r="X86" s="521" t="s">
        <v>27</v>
      </c>
      <c r="Y86" s="521" t="s">
        <v>28</v>
      </c>
      <c r="Z86" s="521" t="s">
        <v>29</v>
      </c>
      <c r="AA86" s="521" t="s">
        <v>30</v>
      </c>
      <c r="AB86" s="521" t="s">
        <v>31</v>
      </c>
    </row>
    <row r="87" spans="1:54">
      <c r="A87" s="287"/>
      <c r="D87" s="695"/>
      <c r="E87" s="695"/>
      <c r="F87" s="695"/>
      <c r="G87" s="695"/>
      <c r="H87" s="294">
        <f>H81</f>
        <v>28556</v>
      </c>
      <c r="I87" s="519">
        <v>0</v>
      </c>
      <c r="J87" s="697">
        <f>J84+L84</f>
        <v>3459</v>
      </c>
      <c r="K87" s="697"/>
      <c r="L87" s="519">
        <f>K84</f>
        <v>6037</v>
      </c>
      <c r="M87" s="294">
        <f>M84</f>
        <v>759</v>
      </c>
      <c r="N87" s="294">
        <f t="shared" ref="N87:AA87" si="9">N84</f>
        <v>5719</v>
      </c>
      <c r="O87" s="294">
        <f t="shared" si="9"/>
        <v>100</v>
      </c>
      <c r="P87" s="294">
        <f t="shared" si="9"/>
        <v>247</v>
      </c>
      <c r="Q87" s="294">
        <f t="shared" si="9"/>
        <v>0</v>
      </c>
      <c r="R87" s="294">
        <f t="shared" si="9"/>
        <v>2206</v>
      </c>
      <c r="S87" s="294">
        <f t="shared" si="9"/>
        <v>0</v>
      </c>
      <c r="T87" s="294">
        <f t="shared" si="9"/>
        <v>77</v>
      </c>
      <c r="U87" s="294">
        <f t="shared" si="9"/>
        <v>0</v>
      </c>
      <c r="V87" s="294">
        <f t="shared" si="9"/>
        <v>0</v>
      </c>
      <c r="W87" s="294">
        <f t="shared" si="9"/>
        <v>0</v>
      </c>
      <c r="X87" s="294">
        <f t="shared" si="9"/>
        <v>0</v>
      </c>
      <c r="Y87" s="294">
        <f t="shared" si="9"/>
        <v>0</v>
      </c>
      <c r="Z87" s="294">
        <f t="shared" si="9"/>
        <v>1</v>
      </c>
      <c r="AA87" s="294">
        <f t="shared" si="9"/>
        <v>576</v>
      </c>
      <c r="AB87" s="294">
        <f>SUM(I87:AA87)</f>
        <v>19181</v>
      </c>
    </row>
    <row r="90" spans="1:54">
      <c r="A90" s="291" t="s">
        <v>1</v>
      </c>
      <c r="B90" s="285" t="s">
        <v>2</v>
      </c>
      <c r="C90" s="292" t="s">
        <v>3</v>
      </c>
      <c r="D90" s="291" t="s">
        <v>4</v>
      </c>
      <c r="E90" s="291" t="s">
        <v>5</v>
      </c>
      <c r="F90" s="284" t="s">
        <v>6</v>
      </c>
      <c r="G90" s="284" t="s">
        <v>7</v>
      </c>
      <c r="H90" s="284" t="s">
        <v>8</v>
      </c>
      <c r="I90" s="521" t="s">
        <v>9</v>
      </c>
      <c r="J90" s="521" t="s">
        <v>10</v>
      </c>
      <c r="K90" s="521" t="s">
        <v>11</v>
      </c>
      <c r="L90" s="521" t="s">
        <v>12</v>
      </c>
      <c r="M90" s="521" t="s">
        <v>13</v>
      </c>
      <c r="N90" s="521" t="s">
        <v>14</v>
      </c>
      <c r="O90" s="521" t="s">
        <v>15</v>
      </c>
      <c r="P90" s="521" t="s">
        <v>16</v>
      </c>
      <c r="Q90" s="521" t="s">
        <v>17</v>
      </c>
      <c r="R90" s="521" t="s">
        <v>18</v>
      </c>
      <c r="S90" s="521" t="s">
        <v>19</v>
      </c>
      <c r="T90" s="521" t="s">
        <v>20</v>
      </c>
      <c r="U90" s="295" t="s">
        <v>21</v>
      </c>
      <c r="V90" s="295" t="s">
        <v>22</v>
      </c>
      <c r="W90" s="295" t="s">
        <v>23</v>
      </c>
      <c r="X90" s="521" t="s">
        <v>24</v>
      </c>
      <c r="Y90" s="521" t="s">
        <v>25</v>
      </c>
      <c r="Z90" s="521" t="s">
        <v>26</v>
      </c>
      <c r="AA90" s="521" t="s">
        <v>27</v>
      </c>
      <c r="AB90" s="521" t="s">
        <v>28</v>
      </c>
      <c r="AC90" s="521" t="s">
        <v>29</v>
      </c>
      <c r="AD90" s="521" t="s">
        <v>30</v>
      </c>
      <c r="AE90" s="521" t="s">
        <v>31</v>
      </c>
    </row>
    <row r="91" spans="1:54">
      <c r="A91" s="287">
        <v>1</v>
      </c>
      <c r="B91" s="288">
        <v>3</v>
      </c>
      <c r="C91" s="20">
        <v>131</v>
      </c>
      <c r="D91" s="289" t="s">
        <v>697</v>
      </c>
      <c r="F91" s="290">
        <v>851</v>
      </c>
      <c r="G91" s="289" t="s">
        <v>33</v>
      </c>
      <c r="H91" s="290">
        <v>728</v>
      </c>
      <c r="I91" s="286">
        <v>1</v>
      </c>
      <c r="J91" s="294">
        <v>257</v>
      </c>
      <c r="K91" s="294">
        <v>77</v>
      </c>
      <c r="L91" s="294">
        <v>0</v>
      </c>
      <c r="M91" s="294">
        <v>7</v>
      </c>
      <c r="N91" s="294">
        <v>0</v>
      </c>
      <c r="O91" s="294">
        <v>10</v>
      </c>
      <c r="P91" s="294">
        <v>0</v>
      </c>
      <c r="Q91" s="294">
        <v>6</v>
      </c>
      <c r="R91" s="294">
        <v>267</v>
      </c>
      <c r="S91" s="294">
        <v>0</v>
      </c>
      <c r="T91" s="294">
        <v>3</v>
      </c>
      <c r="U91" s="296">
        <v>0</v>
      </c>
      <c r="V91" s="296">
        <v>1</v>
      </c>
      <c r="W91" s="296"/>
      <c r="X91" s="294"/>
      <c r="Y91" s="294"/>
      <c r="Z91" s="294"/>
      <c r="AA91" s="294"/>
      <c r="AB91" s="294"/>
      <c r="AC91" s="294">
        <v>0</v>
      </c>
      <c r="AD91" s="294">
        <v>3</v>
      </c>
      <c r="AE91" s="294">
        <f>SUM(I91:AD91)</f>
        <v>632</v>
      </c>
      <c r="AG91" s="286">
        <v>257</v>
      </c>
      <c r="AH91" s="286">
        <v>77</v>
      </c>
      <c r="AI91" s="286">
        <v>0</v>
      </c>
      <c r="AJ91" s="286">
        <v>7</v>
      </c>
      <c r="AK91" s="286">
        <v>0</v>
      </c>
      <c r="AL91" s="286">
        <v>10</v>
      </c>
      <c r="AM91" s="286">
        <v>0</v>
      </c>
      <c r="AN91" s="286">
        <v>6</v>
      </c>
      <c r="AO91" s="286">
        <v>267</v>
      </c>
      <c r="AP91" s="286">
        <v>0</v>
      </c>
      <c r="AQ91" s="286">
        <v>3</v>
      </c>
      <c r="AR91" s="286">
        <v>0</v>
      </c>
      <c r="AS91" s="286">
        <v>1</v>
      </c>
      <c r="AZ91" s="286">
        <v>0</v>
      </c>
      <c r="BA91" s="286">
        <v>2</v>
      </c>
      <c r="BB91" s="286">
        <v>631</v>
      </c>
    </row>
    <row r="92" spans="1:54">
      <c r="A92" s="287">
        <v>2</v>
      </c>
      <c r="B92" s="288">
        <v>3</v>
      </c>
      <c r="C92" s="20">
        <v>131</v>
      </c>
      <c r="D92" s="289" t="s">
        <v>697</v>
      </c>
      <c r="F92" s="290">
        <v>851</v>
      </c>
      <c r="G92" s="289" t="s">
        <v>34</v>
      </c>
      <c r="H92" s="290">
        <v>727</v>
      </c>
      <c r="I92" s="286">
        <v>0</v>
      </c>
      <c r="J92" s="294">
        <v>226</v>
      </c>
      <c r="K92" s="294">
        <v>106</v>
      </c>
      <c r="L92" s="294">
        <v>0</v>
      </c>
      <c r="M92" s="294">
        <v>6</v>
      </c>
      <c r="N92" s="294">
        <v>0</v>
      </c>
      <c r="O92" s="294">
        <v>3</v>
      </c>
      <c r="P92" s="294">
        <v>0</v>
      </c>
      <c r="Q92" s="294">
        <v>2</v>
      </c>
      <c r="R92" s="294">
        <v>282</v>
      </c>
      <c r="S92" s="294">
        <v>0</v>
      </c>
      <c r="T92" s="294">
        <v>0</v>
      </c>
      <c r="U92" s="296">
        <v>0</v>
      </c>
      <c r="V92" s="296">
        <v>1</v>
      </c>
      <c r="W92" s="296"/>
      <c r="X92" s="294"/>
      <c r="Y92" s="294"/>
      <c r="Z92" s="294"/>
      <c r="AA92" s="294"/>
      <c r="AB92" s="294"/>
      <c r="AC92" s="294">
        <v>0</v>
      </c>
      <c r="AD92" s="294">
        <v>5</v>
      </c>
      <c r="AE92" s="294">
        <f t="shared" ref="AE92:AE123" si="10">SUM(I92:AD92)</f>
        <v>631</v>
      </c>
      <c r="AG92" s="286">
        <v>226</v>
      </c>
      <c r="AH92" s="286">
        <v>106</v>
      </c>
      <c r="AI92" s="286">
        <v>0</v>
      </c>
      <c r="AJ92" s="286">
        <v>6</v>
      </c>
      <c r="AK92" s="286">
        <v>0</v>
      </c>
      <c r="AL92" s="286">
        <v>3</v>
      </c>
      <c r="AM92" s="286">
        <v>0</v>
      </c>
      <c r="AN92" s="286">
        <v>2</v>
      </c>
      <c r="AO92" s="286">
        <v>282</v>
      </c>
      <c r="AP92" s="286">
        <v>0</v>
      </c>
      <c r="AQ92" s="286">
        <v>0</v>
      </c>
      <c r="AR92" s="286">
        <v>0</v>
      </c>
      <c r="AS92" s="286">
        <v>1</v>
      </c>
      <c r="AZ92" s="286">
        <v>0</v>
      </c>
      <c r="BA92" s="286">
        <v>6</v>
      </c>
      <c r="BB92" s="286">
        <v>632</v>
      </c>
    </row>
    <row r="93" spans="1:54">
      <c r="A93" s="287">
        <v>3</v>
      </c>
      <c r="B93" s="288">
        <v>3</v>
      </c>
      <c r="C93" s="20">
        <v>131</v>
      </c>
      <c r="D93" s="289" t="s">
        <v>697</v>
      </c>
      <c r="F93" s="290">
        <v>852</v>
      </c>
      <c r="G93" s="289" t="s">
        <v>33</v>
      </c>
      <c r="H93" s="290">
        <v>657</v>
      </c>
      <c r="I93" s="286">
        <v>0</v>
      </c>
      <c r="J93" s="294">
        <v>206</v>
      </c>
      <c r="K93" s="294">
        <v>37</v>
      </c>
      <c r="L93" s="294">
        <v>1</v>
      </c>
      <c r="M93" s="294">
        <v>3</v>
      </c>
      <c r="N93" s="294">
        <v>3</v>
      </c>
      <c r="O93" s="294">
        <v>16</v>
      </c>
      <c r="P93" s="294">
        <v>2</v>
      </c>
      <c r="Q93" s="294">
        <v>1</v>
      </c>
      <c r="R93" s="294">
        <v>271</v>
      </c>
      <c r="S93" s="294">
        <v>0</v>
      </c>
      <c r="T93" s="294">
        <v>2</v>
      </c>
      <c r="U93" s="296">
        <v>0</v>
      </c>
      <c r="V93" s="296">
        <v>0</v>
      </c>
      <c r="W93" s="296"/>
      <c r="X93" s="294"/>
      <c r="Y93" s="294"/>
      <c r="Z93" s="294"/>
      <c r="AA93" s="294"/>
      <c r="AB93" s="294"/>
      <c r="AC93" s="294">
        <v>0</v>
      </c>
      <c r="AD93" s="294">
        <v>8</v>
      </c>
      <c r="AE93" s="294">
        <f t="shared" si="10"/>
        <v>550</v>
      </c>
      <c r="AG93" s="286">
        <v>206</v>
      </c>
      <c r="AH93" s="286">
        <v>37</v>
      </c>
      <c r="AI93" s="286">
        <v>1</v>
      </c>
      <c r="AJ93" s="286">
        <v>3</v>
      </c>
      <c r="AK93" s="286">
        <v>3</v>
      </c>
      <c r="AL93" s="286">
        <v>16</v>
      </c>
      <c r="AM93" s="286">
        <v>2</v>
      </c>
      <c r="AN93" s="286">
        <v>1</v>
      </c>
      <c r="AO93" s="286">
        <v>271</v>
      </c>
      <c r="AP93" s="286">
        <v>0</v>
      </c>
      <c r="AQ93" s="286">
        <v>2</v>
      </c>
      <c r="AR93" s="286">
        <v>0</v>
      </c>
      <c r="AS93" s="286">
        <v>0</v>
      </c>
      <c r="AZ93" s="286">
        <v>0</v>
      </c>
      <c r="BA93" s="286">
        <v>0</v>
      </c>
      <c r="BB93" s="286">
        <v>542</v>
      </c>
    </row>
    <row r="94" spans="1:54">
      <c r="A94" s="287">
        <v>4</v>
      </c>
      <c r="B94" s="288">
        <v>3</v>
      </c>
      <c r="C94" s="20">
        <v>131</v>
      </c>
      <c r="D94" s="289" t="s">
        <v>697</v>
      </c>
      <c r="F94" s="290">
        <v>852</v>
      </c>
      <c r="G94" s="289" t="s">
        <v>34</v>
      </c>
      <c r="H94" s="290">
        <v>657</v>
      </c>
      <c r="I94" s="286">
        <v>0</v>
      </c>
      <c r="J94" s="294">
        <v>228</v>
      </c>
      <c r="K94" s="294">
        <v>41</v>
      </c>
      <c r="L94" s="294">
        <v>2</v>
      </c>
      <c r="M94" s="294">
        <v>4</v>
      </c>
      <c r="N94" s="294">
        <v>2</v>
      </c>
      <c r="O94" s="294">
        <v>4</v>
      </c>
      <c r="P94" s="294">
        <v>6</v>
      </c>
      <c r="Q94" s="294">
        <v>3</v>
      </c>
      <c r="R94" s="294">
        <v>249</v>
      </c>
      <c r="S94" s="294">
        <v>0</v>
      </c>
      <c r="T94" s="294">
        <v>2</v>
      </c>
      <c r="U94" s="296">
        <v>0</v>
      </c>
      <c r="V94" s="296">
        <v>1</v>
      </c>
      <c r="W94" s="296"/>
      <c r="X94" s="294"/>
      <c r="Y94" s="294"/>
      <c r="Z94" s="294"/>
      <c r="AA94" s="294"/>
      <c r="AB94" s="294"/>
      <c r="AC94" s="294">
        <v>0</v>
      </c>
      <c r="AD94" s="294">
        <v>6</v>
      </c>
      <c r="AE94" s="294">
        <f t="shared" si="10"/>
        <v>548</v>
      </c>
      <c r="AG94" s="286">
        <v>228</v>
      </c>
      <c r="AH94" s="286">
        <v>41</v>
      </c>
      <c r="AI94" s="286">
        <v>2</v>
      </c>
      <c r="AJ94" s="286">
        <v>4</v>
      </c>
      <c r="AK94" s="286">
        <v>2</v>
      </c>
      <c r="AL94" s="286">
        <v>4</v>
      </c>
      <c r="AM94" s="286">
        <v>6</v>
      </c>
      <c r="AN94" s="286">
        <v>3</v>
      </c>
      <c r="AO94" s="286">
        <v>249</v>
      </c>
      <c r="AP94" s="286">
        <v>0</v>
      </c>
      <c r="AQ94" s="286">
        <v>2</v>
      </c>
      <c r="AR94" s="286">
        <v>0</v>
      </c>
      <c r="AS94" s="286">
        <v>1</v>
      </c>
      <c r="AZ94" s="286">
        <v>2</v>
      </c>
      <c r="BA94" s="286">
        <v>0</v>
      </c>
      <c r="BB94" s="286">
        <v>544</v>
      </c>
    </row>
    <row r="95" spans="1:54">
      <c r="A95" s="287">
        <v>5</v>
      </c>
      <c r="B95" s="288">
        <v>3</v>
      </c>
      <c r="C95" s="20">
        <v>131</v>
      </c>
      <c r="D95" s="289" t="s">
        <v>697</v>
      </c>
      <c r="F95" s="290">
        <v>853</v>
      </c>
      <c r="G95" s="289" t="s">
        <v>33</v>
      </c>
      <c r="H95" s="290">
        <v>583</v>
      </c>
      <c r="I95" s="286">
        <v>1</v>
      </c>
      <c r="J95" s="294">
        <v>167</v>
      </c>
      <c r="K95" s="294">
        <v>59</v>
      </c>
      <c r="L95" s="294">
        <v>1</v>
      </c>
      <c r="M95" s="294">
        <v>2</v>
      </c>
      <c r="N95" s="294">
        <v>2</v>
      </c>
      <c r="O95" s="294">
        <v>13</v>
      </c>
      <c r="P95" s="294">
        <v>2</v>
      </c>
      <c r="Q95" s="294">
        <v>2</v>
      </c>
      <c r="R95" s="294">
        <v>218</v>
      </c>
      <c r="S95" s="294">
        <v>0</v>
      </c>
      <c r="T95" s="294">
        <v>2</v>
      </c>
      <c r="U95" s="296">
        <v>0</v>
      </c>
      <c r="V95" s="296">
        <v>2</v>
      </c>
      <c r="W95" s="296"/>
      <c r="X95" s="294"/>
      <c r="Y95" s="294"/>
      <c r="Z95" s="294"/>
      <c r="AA95" s="294"/>
      <c r="AB95" s="294"/>
      <c r="AC95" s="294">
        <v>0</v>
      </c>
      <c r="AD95" s="294">
        <v>15</v>
      </c>
      <c r="AE95" s="294">
        <f t="shared" si="10"/>
        <v>486</v>
      </c>
      <c r="AG95" s="286">
        <v>167</v>
      </c>
      <c r="AH95" s="286">
        <v>59</v>
      </c>
      <c r="AI95" s="286">
        <v>1</v>
      </c>
      <c r="AJ95" s="286">
        <v>2</v>
      </c>
      <c r="AK95" s="286">
        <v>2</v>
      </c>
      <c r="AL95" s="286">
        <v>13</v>
      </c>
      <c r="AM95" s="286">
        <v>2</v>
      </c>
      <c r="AN95" s="286">
        <v>2</v>
      </c>
      <c r="AO95" s="286">
        <v>218</v>
      </c>
      <c r="AP95" s="286">
        <v>0</v>
      </c>
      <c r="AQ95" s="286">
        <v>2</v>
      </c>
      <c r="AR95" s="286">
        <v>0</v>
      </c>
      <c r="AS95" s="286">
        <v>2</v>
      </c>
      <c r="AZ95" s="286">
        <v>3</v>
      </c>
      <c r="BA95" s="286">
        <v>0</v>
      </c>
      <c r="BB95" s="286">
        <v>474</v>
      </c>
    </row>
    <row r="96" spans="1:54">
      <c r="A96" s="287">
        <v>6</v>
      </c>
      <c r="B96" s="288">
        <v>3</v>
      </c>
      <c r="C96" s="20">
        <v>131</v>
      </c>
      <c r="D96" s="289" t="s">
        <v>697</v>
      </c>
      <c r="F96" s="290">
        <v>853</v>
      </c>
      <c r="G96" s="289" t="s">
        <v>34</v>
      </c>
      <c r="H96" s="290">
        <v>583</v>
      </c>
      <c r="I96" s="286">
        <v>1</v>
      </c>
      <c r="J96" s="294">
        <v>191</v>
      </c>
      <c r="K96" s="294">
        <v>64</v>
      </c>
      <c r="L96" s="294">
        <v>0</v>
      </c>
      <c r="M96" s="294">
        <v>2</v>
      </c>
      <c r="N96" s="294">
        <v>1</v>
      </c>
      <c r="O96" s="294">
        <v>6</v>
      </c>
      <c r="P96" s="294">
        <v>1</v>
      </c>
      <c r="Q96" s="294">
        <v>2</v>
      </c>
      <c r="R96" s="294">
        <v>224</v>
      </c>
      <c r="S96" s="294">
        <v>0</v>
      </c>
      <c r="T96" s="294">
        <v>3</v>
      </c>
      <c r="U96" s="296">
        <v>0</v>
      </c>
      <c r="V96" s="296">
        <v>0</v>
      </c>
      <c r="W96" s="296"/>
      <c r="X96" s="294"/>
      <c r="Y96" s="294"/>
      <c r="Z96" s="294"/>
      <c r="AA96" s="294"/>
      <c r="AB96" s="294"/>
      <c r="AC96" s="294">
        <v>0</v>
      </c>
      <c r="AD96" s="294">
        <v>3</v>
      </c>
      <c r="AE96" s="294">
        <f t="shared" si="10"/>
        <v>498</v>
      </c>
      <c r="AG96" s="286">
        <v>191</v>
      </c>
      <c r="AH96" s="286">
        <v>64</v>
      </c>
      <c r="AI96" s="286">
        <v>0</v>
      </c>
      <c r="AJ96" s="286">
        <v>2</v>
      </c>
      <c r="AK96" s="286">
        <v>1</v>
      </c>
      <c r="AL96" s="286">
        <v>6</v>
      </c>
      <c r="AM96" s="286">
        <v>1</v>
      </c>
      <c r="AN96" s="286">
        <v>2</v>
      </c>
      <c r="AO96" s="286">
        <v>224</v>
      </c>
      <c r="AP96" s="286">
        <v>0</v>
      </c>
      <c r="AQ96" s="286">
        <v>3</v>
      </c>
      <c r="AR96" s="286">
        <v>0</v>
      </c>
      <c r="AS96" s="286">
        <v>0</v>
      </c>
      <c r="AZ96" s="286">
        <v>5</v>
      </c>
      <c r="BA96" s="286">
        <v>0</v>
      </c>
      <c r="BB96" s="286">
        <v>500</v>
      </c>
    </row>
    <row r="97" spans="1:54">
      <c r="A97" s="287">
        <v>7</v>
      </c>
      <c r="B97" s="288">
        <v>3</v>
      </c>
      <c r="C97" s="20">
        <v>131</v>
      </c>
      <c r="D97" s="289" t="s">
        <v>697</v>
      </c>
      <c r="F97" s="290">
        <v>853</v>
      </c>
      <c r="G97" s="289" t="s">
        <v>81</v>
      </c>
      <c r="H97" s="290">
        <v>686</v>
      </c>
      <c r="I97" s="286">
        <v>2</v>
      </c>
      <c r="J97" s="294">
        <v>205</v>
      </c>
      <c r="K97" s="294">
        <v>40</v>
      </c>
      <c r="L97" s="294">
        <v>2</v>
      </c>
      <c r="M97" s="294">
        <v>2</v>
      </c>
      <c r="N97" s="294">
        <v>2</v>
      </c>
      <c r="O97" s="294">
        <v>9</v>
      </c>
      <c r="P97" s="294">
        <v>5</v>
      </c>
      <c r="Q97" s="294">
        <v>4</v>
      </c>
      <c r="R97" s="294">
        <v>318</v>
      </c>
      <c r="S97" s="294">
        <v>0</v>
      </c>
      <c r="T97" s="294">
        <v>1</v>
      </c>
      <c r="U97" s="296">
        <v>3</v>
      </c>
      <c r="V97" s="296">
        <v>1</v>
      </c>
      <c r="W97" s="296"/>
      <c r="X97" s="294"/>
      <c r="Y97" s="294"/>
      <c r="Z97" s="294"/>
      <c r="AA97" s="294"/>
      <c r="AB97" s="294"/>
      <c r="AC97" s="294">
        <v>0</v>
      </c>
      <c r="AD97" s="294">
        <v>7</v>
      </c>
      <c r="AE97" s="294">
        <f t="shared" si="10"/>
        <v>601</v>
      </c>
      <c r="AG97" s="286">
        <v>205</v>
      </c>
      <c r="AH97" s="286">
        <v>40</v>
      </c>
      <c r="AI97" s="286">
        <v>2</v>
      </c>
      <c r="AJ97" s="286">
        <v>2</v>
      </c>
      <c r="AK97" s="286">
        <v>2</v>
      </c>
      <c r="AL97" s="286">
        <v>9</v>
      </c>
      <c r="AM97" s="286">
        <v>5</v>
      </c>
      <c r="AN97" s="286">
        <v>4</v>
      </c>
      <c r="AO97" s="286">
        <v>318</v>
      </c>
      <c r="AP97" s="286">
        <v>0</v>
      </c>
      <c r="AQ97" s="286">
        <v>1</v>
      </c>
      <c r="AR97" s="286">
        <v>3</v>
      </c>
      <c r="AS97" s="286">
        <v>1</v>
      </c>
      <c r="AZ97" s="286">
        <v>0</v>
      </c>
      <c r="BA97" s="286">
        <v>7</v>
      </c>
      <c r="BB97" s="286">
        <v>601</v>
      </c>
    </row>
    <row r="98" spans="1:54">
      <c r="A98" s="287">
        <v>8</v>
      </c>
      <c r="B98" s="288">
        <v>3</v>
      </c>
      <c r="C98" s="20">
        <v>131</v>
      </c>
      <c r="D98" s="289" t="s">
        <v>697</v>
      </c>
      <c r="F98" s="290">
        <v>854</v>
      </c>
      <c r="G98" s="289" t="s">
        <v>33</v>
      </c>
      <c r="H98" s="290">
        <v>651</v>
      </c>
      <c r="I98" s="286">
        <v>1</v>
      </c>
      <c r="J98" s="294">
        <v>219</v>
      </c>
      <c r="K98" s="294">
        <v>18</v>
      </c>
      <c r="L98" s="294">
        <v>1</v>
      </c>
      <c r="M98" s="294">
        <v>8</v>
      </c>
      <c r="N98" s="294">
        <v>11</v>
      </c>
      <c r="O98" s="294">
        <v>3</v>
      </c>
      <c r="P98" s="294">
        <v>2</v>
      </c>
      <c r="Q98" s="294">
        <v>6</v>
      </c>
      <c r="R98" s="294">
        <v>256</v>
      </c>
      <c r="S98" s="294">
        <v>0</v>
      </c>
      <c r="T98" s="294">
        <v>0</v>
      </c>
      <c r="U98" s="296">
        <v>0</v>
      </c>
      <c r="V98" s="296">
        <v>1</v>
      </c>
      <c r="W98" s="296"/>
      <c r="X98" s="294"/>
      <c r="Y98" s="294"/>
      <c r="Z98" s="294"/>
      <c r="AA98" s="294"/>
      <c r="AB98" s="294"/>
      <c r="AC98" s="294">
        <v>0</v>
      </c>
      <c r="AD98" s="294">
        <v>6</v>
      </c>
      <c r="AE98" s="294">
        <f t="shared" si="10"/>
        <v>532</v>
      </c>
      <c r="AG98" s="286">
        <v>219</v>
      </c>
      <c r="AH98" s="286">
        <v>18</v>
      </c>
      <c r="AI98" s="286">
        <v>1</v>
      </c>
      <c r="AJ98" s="286">
        <v>8</v>
      </c>
      <c r="AK98" s="286">
        <v>11</v>
      </c>
      <c r="AL98" s="286">
        <v>3</v>
      </c>
      <c r="AM98" s="286">
        <v>2</v>
      </c>
      <c r="AN98" s="286">
        <v>6</v>
      </c>
      <c r="AO98" s="286">
        <v>256</v>
      </c>
      <c r="AP98" s="286">
        <v>0</v>
      </c>
      <c r="AQ98" s="286">
        <v>0</v>
      </c>
      <c r="AR98" s="286">
        <v>0</v>
      </c>
      <c r="AS98" s="286">
        <v>1</v>
      </c>
      <c r="AZ98" s="286">
        <v>6</v>
      </c>
      <c r="BA98" s="286">
        <v>0</v>
      </c>
      <c r="BB98" s="286">
        <v>532</v>
      </c>
    </row>
    <row r="99" spans="1:54">
      <c r="A99" s="287">
        <v>9</v>
      </c>
      <c r="B99" s="288">
        <v>3</v>
      </c>
      <c r="C99" s="20">
        <v>131</v>
      </c>
      <c r="D99" s="289" t="s">
        <v>697</v>
      </c>
      <c r="F99" s="290">
        <v>854</v>
      </c>
      <c r="G99" s="289" t="s">
        <v>34</v>
      </c>
      <c r="H99" s="290">
        <v>650</v>
      </c>
      <c r="I99" s="286">
        <v>1</v>
      </c>
      <c r="J99" s="294">
        <v>195</v>
      </c>
      <c r="K99" s="294">
        <v>24</v>
      </c>
      <c r="L99" s="294">
        <v>1</v>
      </c>
      <c r="M99" s="294">
        <v>11</v>
      </c>
      <c r="N99" s="294">
        <v>0</v>
      </c>
      <c r="O99" s="294">
        <v>4</v>
      </c>
      <c r="P99" s="294">
        <v>7</v>
      </c>
      <c r="Q99" s="294">
        <v>2</v>
      </c>
      <c r="R99" s="294">
        <v>273</v>
      </c>
      <c r="S99" s="294">
        <v>0</v>
      </c>
      <c r="T99" s="294">
        <v>5</v>
      </c>
      <c r="U99" s="296">
        <v>0</v>
      </c>
      <c r="V99" s="296">
        <v>0</v>
      </c>
      <c r="W99" s="296"/>
      <c r="X99" s="294"/>
      <c r="Y99" s="294"/>
      <c r="Z99" s="294"/>
      <c r="AA99" s="294"/>
      <c r="AB99" s="294"/>
      <c r="AC99" s="294">
        <v>0</v>
      </c>
      <c r="AD99" s="294">
        <v>5</v>
      </c>
      <c r="AE99" s="294">
        <f t="shared" si="10"/>
        <v>528</v>
      </c>
      <c r="AG99" s="286">
        <v>195</v>
      </c>
      <c r="AH99" s="286">
        <v>24</v>
      </c>
      <c r="AI99" s="286">
        <v>1</v>
      </c>
      <c r="AJ99" s="286">
        <v>11</v>
      </c>
      <c r="AK99" s="286">
        <v>0</v>
      </c>
      <c r="AL99" s="286">
        <v>4</v>
      </c>
      <c r="AM99" s="286">
        <v>7</v>
      </c>
      <c r="AN99" s="286">
        <v>2</v>
      </c>
      <c r="AO99" s="286">
        <v>273</v>
      </c>
      <c r="AP99" s="286">
        <v>0</v>
      </c>
      <c r="AQ99" s="286">
        <v>5</v>
      </c>
      <c r="AR99" s="286">
        <v>0</v>
      </c>
      <c r="AS99" s="286">
        <v>0</v>
      </c>
      <c r="AZ99" s="286">
        <v>0</v>
      </c>
      <c r="BA99" s="286">
        <v>0</v>
      </c>
      <c r="BB99" s="286">
        <v>523</v>
      </c>
    </row>
    <row r="100" spans="1:54">
      <c r="A100" s="287">
        <v>10</v>
      </c>
      <c r="B100" s="288">
        <v>3</v>
      </c>
      <c r="C100" s="20">
        <v>131</v>
      </c>
      <c r="D100" s="289" t="s">
        <v>697</v>
      </c>
      <c r="F100" s="290">
        <v>854</v>
      </c>
      <c r="G100" s="289" t="s">
        <v>35</v>
      </c>
      <c r="H100" s="290">
        <v>650</v>
      </c>
      <c r="I100" s="286">
        <v>3</v>
      </c>
      <c r="J100" s="294">
        <v>235</v>
      </c>
      <c r="K100" s="294">
        <v>24</v>
      </c>
      <c r="L100" s="294">
        <v>0</v>
      </c>
      <c r="M100" s="294">
        <v>11</v>
      </c>
      <c r="N100" s="294">
        <v>1</v>
      </c>
      <c r="O100" s="294">
        <v>3</v>
      </c>
      <c r="P100" s="294">
        <v>3</v>
      </c>
      <c r="Q100" s="294">
        <v>1</v>
      </c>
      <c r="R100" s="294">
        <v>236</v>
      </c>
      <c r="S100" s="294">
        <v>0</v>
      </c>
      <c r="T100" s="294">
        <v>3</v>
      </c>
      <c r="U100" s="296">
        <v>0</v>
      </c>
      <c r="V100" s="296">
        <v>0</v>
      </c>
      <c r="W100" s="296"/>
      <c r="X100" s="294"/>
      <c r="Y100" s="294"/>
      <c r="Z100" s="294"/>
      <c r="AA100" s="294"/>
      <c r="AB100" s="294"/>
      <c r="AC100" s="294">
        <v>0</v>
      </c>
      <c r="AD100" s="294">
        <v>11</v>
      </c>
      <c r="AE100" s="294">
        <f t="shared" si="10"/>
        <v>531</v>
      </c>
      <c r="AG100" s="286">
        <v>235</v>
      </c>
      <c r="AH100" s="286">
        <v>24</v>
      </c>
      <c r="AI100" s="286">
        <v>0</v>
      </c>
      <c r="AJ100" s="286">
        <v>11</v>
      </c>
      <c r="AK100" s="286">
        <v>1</v>
      </c>
      <c r="AL100" s="286">
        <v>3</v>
      </c>
      <c r="AM100" s="286">
        <v>3</v>
      </c>
      <c r="AN100" s="286">
        <v>1</v>
      </c>
      <c r="AO100" s="286">
        <v>236</v>
      </c>
      <c r="AP100" s="286">
        <v>0</v>
      </c>
      <c r="AQ100" s="286">
        <v>3</v>
      </c>
      <c r="AR100" s="286">
        <v>0</v>
      </c>
      <c r="AS100" s="286">
        <v>0</v>
      </c>
      <c r="AZ100" s="286">
        <v>0</v>
      </c>
      <c r="BA100" s="286">
        <v>0</v>
      </c>
      <c r="BB100" s="286">
        <v>520</v>
      </c>
    </row>
    <row r="101" spans="1:54">
      <c r="A101" s="287">
        <v>11</v>
      </c>
      <c r="B101" s="288">
        <v>3</v>
      </c>
      <c r="C101" s="20">
        <v>131</v>
      </c>
      <c r="D101" s="289" t="s">
        <v>697</v>
      </c>
      <c r="F101" s="290">
        <v>854</v>
      </c>
      <c r="G101" s="289" t="s">
        <v>81</v>
      </c>
      <c r="H101" s="290">
        <v>324</v>
      </c>
      <c r="I101" s="286">
        <v>0</v>
      </c>
      <c r="J101" s="294">
        <v>135</v>
      </c>
      <c r="K101" s="294">
        <v>21</v>
      </c>
      <c r="L101" s="294">
        <v>0</v>
      </c>
      <c r="M101" s="294">
        <v>0</v>
      </c>
      <c r="N101" s="294">
        <v>0</v>
      </c>
      <c r="O101" s="294">
        <v>2</v>
      </c>
      <c r="P101" s="294">
        <v>1</v>
      </c>
      <c r="Q101" s="294">
        <v>1</v>
      </c>
      <c r="R101" s="294">
        <v>125</v>
      </c>
      <c r="S101" s="294">
        <v>0</v>
      </c>
      <c r="T101" s="294">
        <v>0</v>
      </c>
      <c r="U101" s="296">
        <v>0</v>
      </c>
      <c r="V101" s="296">
        <v>0</v>
      </c>
      <c r="W101" s="296"/>
      <c r="X101" s="294"/>
      <c r="Y101" s="294"/>
      <c r="Z101" s="294"/>
      <c r="AA101" s="294"/>
      <c r="AB101" s="294"/>
      <c r="AC101" s="294">
        <v>0</v>
      </c>
      <c r="AD101" s="294">
        <v>2</v>
      </c>
      <c r="AE101" s="294">
        <f t="shared" si="10"/>
        <v>287</v>
      </c>
      <c r="AG101" s="286">
        <v>135</v>
      </c>
      <c r="AH101" s="286">
        <v>21</v>
      </c>
      <c r="AI101" s="286">
        <v>0</v>
      </c>
      <c r="AJ101" s="286">
        <v>0</v>
      </c>
      <c r="AK101" s="286">
        <v>0</v>
      </c>
      <c r="AL101" s="286">
        <v>2</v>
      </c>
      <c r="AM101" s="286">
        <v>1</v>
      </c>
      <c r="AN101" s="286">
        <v>1</v>
      </c>
      <c r="AO101" s="286">
        <v>125</v>
      </c>
      <c r="AP101" s="286">
        <v>0</v>
      </c>
      <c r="AQ101" s="286">
        <v>0</v>
      </c>
      <c r="AR101" s="286">
        <v>0</v>
      </c>
      <c r="AS101" s="286">
        <v>0</v>
      </c>
      <c r="AZ101" s="286">
        <v>0</v>
      </c>
      <c r="BA101" s="286">
        <v>0</v>
      </c>
      <c r="BB101" s="286">
        <v>285</v>
      </c>
    </row>
    <row r="102" spans="1:54">
      <c r="A102" s="287">
        <v>12</v>
      </c>
      <c r="B102" s="288">
        <v>3</v>
      </c>
      <c r="C102" s="20">
        <v>131</v>
      </c>
      <c r="D102" s="289" t="s">
        <v>697</v>
      </c>
      <c r="F102" s="290">
        <v>855</v>
      </c>
      <c r="G102" s="289" t="s">
        <v>33</v>
      </c>
      <c r="H102" s="290">
        <v>452</v>
      </c>
      <c r="I102" s="286">
        <v>0</v>
      </c>
      <c r="J102" s="294">
        <v>167</v>
      </c>
      <c r="K102" s="294">
        <v>89</v>
      </c>
      <c r="L102" s="294">
        <v>0</v>
      </c>
      <c r="M102" s="294">
        <v>0</v>
      </c>
      <c r="N102" s="294">
        <v>1</v>
      </c>
      <c r="O102" s="294">
        <v>5</v>
      </c>
      <c r="P102" s="294">
        <v>0</v>
      </c>
      <c r="Q102" s="294">
        <v>3</v>
      </c>
      <c r="R102" s="294">
        <v>116</v>
      </c>
      <c r="S102" s="294">
        <v>0</v>
      </c>
      <c r="T102" s="294">
        <v>0</v>
      </c>
      <c r="U102" s="296">
        <v>0</v>
      </c>
      <c r="V102" s="296">
        <v>0</v>
      </c>
      <c r="W102" s="296"/>
      <c r="X102" s="294"/>
      <c r="Y102" s="294"/>
      <c r="Z102" s="294"/>
      <c r="AA102" s="294"/>
      <c r="AB102" s="294"/>
      <c r="AC102" s="294">
        <v>0</v>
      </c>
      <c r="AD102" s="294">
        <v>3</v>
      </c>
      <c r="AE102" s="294">
        <f t="shared" si="10"/>
        <v>384</v>
      </c>
      <c r="AG102" s="286">
        <v>167</v>
      </c>
      <c r="AH102" s="286">
        <v>89</v>
      </c>
      <c r="AI102" s="286">
        <v>0</v>
      </c>
      <c r="AJ102" s="286">
        <v>0</v>
      </c>
      <c r="AK102" s="286">
        <v>1</v>
      </c>
      <c r="AL102" s="286">
        <v>5</v>
      </c>
      <c r="AM102" s="286">
        <v>0</v>
      </c>
      <c r="AN102" s="286">
        <v>3</v>
      </c>
      <c r="AO102" s="286">
        <v>116</v>
      </c>
      <c r="AP102" s="286">
        <v>0</v>
      </c>
      <c r="AQ102" s="286">
        <v>0</v>
      </c>
      <c r="AR102" s="286">
        <v>0</v>
      </c>
      <c r="AS102" s="286">
        <v>0</v>
      </c>
      <c r="AZ102" s="286">
        <v>0</v>
      </c>
      <c r="BA102" s="286">
        <v>2</v>
      </c>
      <c r="BB102" s="286">
        <v>383</v>
      </c>
    </row>
    <row r="103" spans="1:54">
      <c r="A103" s="287">
        <v>13</v>
      </c>
      <c r="B103" s="288">
        <v>3</v>
      </c>
      <c r="C103" s="20">
        <v>131</v>
      </c>
      <c r="D103" s="289" t="s">
        <v>697</v>
      </c>
      <c r="F103" s="290">
        <v>855</v>
      </c>
      <c r="G103" s="289" t="s">
        <v>34</v>
      </c>
      <c r="H103" s="290">
        <v>451</v>
      </c>
      <c r="I103" s="286">
        <v>1</v>
      </c>
      <c r="J103" s="294">
        <v>174</v>
      </c>
      <c r="K103" s="294">
        <v>78</v>
      </c>
      <c r="L103" s="294">
        <v>1</v>
      </c>
      <c r="M103" s="294">
        <v>0</v>
      </c>
      <c r="N103" s="294">
        <v>2</v>
      </c>
      <c r="O103" s="294">
        <v>7</v>
      </c>
      <c r="P103" s="294">
        <v>0</v>
      </c>
      <c r="Q103" s="294">
        <v>0</v>
      </c>
      <c r="R103" s="294">
        <v>134</v>
      </c>
      <c r="S103" s="294">
        <v>0</v>
      </c>
      <c r="T103" s="294">
        <v>1</v>
      </c>
      <c r="U103" s="296">
        <v>1</v>
      </c>
      <c r="V103" s="296">
        <v>1</v>
      </c>
      <c r="W103" s="296"/>
      <c r="X103" s="294"/>
      <c r="Y103" s="294"/>
      <c r="Z103" s="294"/>
      <c r="AA103" s="294"/>
      <c r="AB103" s="294"/>
      <c r="AC103" s="294">
        <v>0</v>
      </c>
      <c r="AD103" s="294">
        <v>0</v>
      </c>
      <c r="AE103" s="294">
        <f t="shared" si="10"/>
        <v>400</v>
      </c>
      <c r="AG103" s="286">
        <v>174</v>
      </c>
      <c r="AH103" s="286">
        <v>78</v>
      </c>
      <c r="AI103" s="286">
        <v>1</v>
      </c>
      <c r="AJ103" s="286">
        <v>0</v>
      </c>
      <c r="AK103" s="286">
        <v>2</v>
      </c>
      <c r="AL103" s="286">
        <v>7</v>
      </c>
      <c r="AM103" s="286">
        <v>0</v>
      </c>
      <c r="AN103" s="286">
        <v>0</v>
      </c>
      <c r="AO103" s="286">
        <v>134</v>
      </c>
      <c r="AP103" s="286">
        <v>0</v>
      </c>
      <c r="AQ103" s="286">
        <v>1</v>
      </c>
      <c r="AR103" s="286">
        <v>1</v>
      </c>
      <c r="AS103" s="286">
        <v>1</v>
      </c>
      <c r="AZ103" s="286">
        <v>0</v>
      </c>
      <c r="BA103" s="286">
        <v>4</v>
      </c>
      <c r="BB103" s="286">
        <v>404</v>
      </c>
    </row>
    <row r="104" spans="1:54">
      <c r="A104" s="287">
        <v>14</v>
      </c>
      <c r="B104" s="288">
        <v>3</v>
      </c>
      <c r="C104" s="20">
        <v>131</v>
      </c>
      <c r="D104" s="289" t="s">
        <v>697</v>
      </c>
      <c r="F104" s="290">
        <v>856</v>
      </c>
      <c r="G104" s="289" t="s">
        <v>33</v>
      </c>
      <c r="H104" s="290">
        <v>644</v>
      </c>
      <c r="I104" s="286">
        <v>0</v>
      </c>
      <c r="J104" s="294">
        <v>190</v>
      </c>
      <c r="K104" s="294">
        <v>68</v>
      </c>
      <c r="L104" s="294">
        <v>0</v>
      </c>
      <c r="M104" s="294">
        <v>3</v>
      </c>
      <c r="N104" s="294">
        <v>2</v>
      </c>
      <c r="O104" s="294">
        <v>16</v>
      </c>
      <c r="P104" s="294">
        <v>3</v>
      </c>
      <c r="Q104" s="294">
        <v>5</v>
      </c>
      <c r="R104" s="294">
        <v>281</v>
      </c>
      <c r="S104" s="294">
        <v>0</v>
      </c>
      <c r="T104" s="294">
        <v>1</v>
      </c>
      <c r="U104" s="296">
        <v>0</v>
      </c>
      <c r="V104" s="296">
        <v>0</v>
      </c>
      <c r="W104" s="296"/>
      <c r="X104" s="294"/>
      <c r="Y104" s="294"/>
      <c r="Z104" s="294"/>
      <c r="AA104" s="294"/>
      <c r="AB104" s="294"/>
      <c r="AC104" s="294">
        <v>0</v>
      </c>
      <c r="AD104" s="294">
        <v>7</v>
      </c>
      <c r="AE104" s="294">
        <f t="shared" si="10"/>
        <v>576</v>
      </c>
      <c r="AG104" s="286">
        <v>190</v>
      </c>
      <c r="AH104" s="286">
        <v>68</v>
      </c>
      <c r="AI104" s="286">
        <v>0</v>
      </c>
      <c r="AJ104" s="286">
        <v>3</v>
      </c>
      <c r="AK104" s="286">
        <v>2</v>
      </c>
      <c r="AL104" s="286">
        <v>16</v>
      </c>
      <c r="AM104" s="286">
        <v>3</v>
      </c>
      <c r="AN104" s="286">
        <v>5</v>
      </c>
      <c r="AO104" s="286">
        <v>281</v>
      </c>
      <c r="AP104" s="286">
        <v>0</v>
      </c>
      <c r="AQ104" s="286">
        <v>1</v>
      </c>
      <c r="AR104" s="286">
        <v>0</v>
      </c>
      <c r="AS104" s="286">
        <v>0</v>
      </c>
      <c r="AZ104" s="286">
        <v>0</v>
      </c>
      <c r="BA104" s="286">
        <v>0</v>
      </c>
      <c r="BB104" s="286">
        <v>569</v>
      </c>
    </row>
    <row r="105" spans="1:54">
      <c r="A105" s="287">
        <v>15</v>
      </c>
      <c r="B105" s="288">
        <v>3</v>
      </c>
      <c r="C105" s="20">
        <v>131</v>
      </c>
      <c r="D105" s="289" t="s">
        <v>697</v>
      </c>
      <c r="F105" s="290">
        <v>856</v>
      </c>
      <c r="G105" s="289" t="s">
        <v>34</v>
      </c>
      <c r="H105" s="290">
        <v>644</v>
      </c>
      <c r="I105" s="286">
        <v>0</v>
      </c>
      <c r="J105" s="294">
        <v>197</v>
      </c>
      <c r="K105" s="294">
        <v>72</v>
      </c>
      <c r="L105" s="294">
        <v>1</v>
      </c>
      <c r="M105" s="294">
        <v>4</v>
      </c>
      <c r="N105" s="294">
        <v>6</v>
      </c>
      <c r="O105" s="294">
        <v>26</v>
      </c>
      <c r="P105" s="294">
        <v>0</v>
      </c>
      <c r="Q105" s="294">
        <v>4</v>
      </c>
      <c r="R105" s="294">
        <v>257</v>
      </c>
      <c r="S105" s="294">
        <v>0</v>
      </c>
      <c r="T105" s="294">
        <v>2</v>
      </c>
      <c r="U105" s="296">
        <v>0</v>
      </c>
      <c r="V105" s="296">
        <v>0</v>
      </c>
      <c r="W105" s="296"/>
      <c r="X105" s="294"/>
      <c r="Y105" s="294"/>
      <c r="Z105" s="294"/>
      <c r="AA105" s="294"/>
      <c r="AB105" s="294"/>
      <c r="AC105" s="294">
        <v>0</v>
      </c>
      <c r="AD105" s="294">
        <v>1</v>
      </c>
      <c r="AE105" s="294">
        <f t="shared" si="10"/>
        <v>570</v>
      </c>
      <c r="AG105" s="286">
        <v>197</v>
      </c>
      <c r="AH105" s="286">
        <v>72</v>
      </c>
      <c r="AI105" s="286">
        <v>1</v>
      </c>
      <c r="AJ105" s="286">
        <v>4</v>
      </c>
      <c r="AK105" s="286">
        <v>6</v>
      </c>
      <c r="AL105" s="286">
        <v>26</v>
      </c>
      <c r="AM105" s="286">
        <v>0</v>
      </c>
      <c r="AN105" s="286">
        <v>4</v>
      </c>
      <c r="AO105" s="286">
        <v>257</v>
      </c>
      <c r="AP105" s="286">
        <v>0</v>
      </c>
      <c r="AQ105" s="286">
        <v>2</v>
      </c>
      <c r="AR105" s="286">
        <v>0</v>
      </c>
      <c r="AS105" s="286">
        <v>0</v>
      </c>
      <c r="AZ105" s="286">
        <v>1</v>
      </c>
      <c r="BA105" s="286">
        <v>0</v>
      </c>
      <c r="BB105" s="286">
        <v>570</v>
      </c>
    </row>
    <row r="106" spans="1:54">
      <c r="A106" s="287">
        <v>16</v>
      </c>
      <c r="B106" s="288">
        <v>3</v>
      </c>
      <c r="C106" s="20">
        <v>131</v>
      </c>
      <c r="D106" s="289" t="s">
        <v>697</v>
      </c>
      <c r="F106" s="290">
        <v>856</v>
      </c>
      <c r="G106" s="289" t="s">
        <v>81</v>
      </c>
      <c r="H106" s="290">
        <v>597</v>
      </c>
      <c r="I106" s="286">
        <v>0</v>
      </c>
      <c r="J106" s="294">
        <v>253</v>
      </c>
      <c r="K106" s="294">
        <v>36</v>
      </c>
      <c r="L106" s="294">
        <v>0</v>
      </c>
      <c r="M106" s="294">
        <v>0</v>
      </c>
      <c r="N106" s="294">
        <v>2</v>
      </c>
      <c r="O106" s="294">
        <v>0</v>
      </c>
      <c r="P106" s="294">
        <v>1</v>
      </c>
      <c r="Q106" s="294">
        <v>2</v>
      </c>
      <c r="R106" s="294">
        <v>235</v>
      </c>
      <c r="S106" s="294">
        <v>0</v>
      </c>
      <c r="T106" s="294">
        <v>1</v>
      </c>
      <c r="U106" s="296">
        <v>0</v>
      </c>
      <c r="V106" s="296">
        <v>0</v>
      </c>
      <c r="W106" s="296"/>
      <c r="X106" s="294"/>
      <c r="Y106" s="294"/>
      <c r="Z106" s="294"/>
      <c r="AA106" s="294"/>
      <c r="AB106" s="294"/>
      <c r="AC106" s="294">
        <v>0</v>
      </c>
      <c r="AD106" s="294">
        <v>1</v>
      </c>
      <c r="AE106" s="294">
        <f t="shared" si="10"/>
        <v>531</v>
      </c>
      <c r="AG106" s="286">
        <v>253</v>
      </c>
      <c r="AH106" s="286">
        <v>36</v>
      </c>
      <c r="AI106" s="286">
        <v>0</v>
      </c>
      <c r="AJ106" s="286">
        <v>0</v>
      </c>
      <c r="AK106" s="286">
        <v>2</v>
      </c>
      <c r="AL106" s="286">
        <v>0</v>
      </c>
      <c r="AM106" s="286">
        <v>1</v>
      </c>
      <c r="AN106" s="286">
        <v>2</v>
      </c>
      <c r="AO106" s="286">
        <v>235</v>
      </c>
      <c r="AP106" s="286">
        <v>0</v>
      </c>
      <c r="AQ106" s="286">
        <v>1</v>
      </c>
      <c r="AR106" s="286">
        <v>0</v>
      </c>
      <c r="AS106" s="286">
        <v>0</v>
      </c>
      <c r="AZ106" s="286">
        <v>0</v>
      </c>
      <c r="BA106" s="286">
        <v>0</v>
      </c>
      <c r="BB106" s="286">
        <v>530</v>
      </c>
    </row>
    <row r="107" spans="1:54">
      <c r="A107" s="287">
        <v>17</v>
      </c>
      <c r="B107" s="288">
        <v>3</v>
      </c>
      <c r="C107" s="20">
        <v>131</v>
      </c>
      <c r="D107" s="289" t="s">
        <v>697</v>
      </c>
      <c r="F107" s="290">
        <v>856</v>
      </c>
      <c r="G107" s="289" t="s">
        <v>138</v>
      </c>
      <c r="H107" s="290">
        <v>552</v>
      </c>
      <c r="I107" s="286">
        <v>0</v>
      </c>
      <c r="J107" s="294">
        <v>250</v>
      </c>
      <c r="K107" s="294">
        <v>28</v>
      </c>
      <c r="L107" s="294">
        <v>1</v>
      </c>
      <c r="M107" s="294">
        <v>3</v>
      </c>
      <c r="N107" s="294">
        <v>1</v>
      </c>
      <c r="O107" s="294">
        <v>0</v>
      </c>
      <c r="P107" s="294">
        <v>2</v>
      </c>
      <c r="Q107" s="294">
        <v>2</v>
      </c>
      <c r="R107" s="294">
        <v>199</v>
      </c>
      <c r="S107" s="294">
        <v>0</v>
      </c>
      <c r="T107" s="294">
        <v>0</v>
      </c>
      <c r="U107" s="296">
        <v>1</v>
      </c>
      <c r="V107" s="296">
        <v>0</v>
      </c>
      <c r="W107" s="296"/>
      <c r="X107" s="294"/>
      <c r="Y107" s="294"/>
      <c r="Z107" s="294"/>
      <c r="AA107" s="294"/>
      <c r="AB107" s="294"/>
      <c r="AC107" s="294">
        <v>0</v>
      </c>
      <c r="AD107" s="294">
        <v>5</v>
      </c>
      <c r="AE107" s="294">
        <f t="shared" si="10"/>
        <v>492</v>
      </c>
      <c r="AG107" s="286">
        <v>250</v>
      </c>
      <c r="AH107" s="286">
        <v>28</v>
      </c>
      <c r="AI107" s="286">
        <v>1</v>
      </c>
      <c r="AJ107" s="286">
        <v>3</v>
      </c>
      <c r="AK107" s="286">
        <v>1</v>
      </c>
      <c r="AL107" s="286">
        <v>0</v>
      </c>
      <c r="AM107" s="286">
        <v>2</v>
      </c>
      <c r="AN107" s="286">
        <v>2</v>
      </c>
      <c r="AO107" s="286">
        <v>199</v>
      </c>
      <c r="AP107" s="286">
        <v>0</v>
      </c>
      <c r="AQ107" s="286">
        <v>0</v>
      </c>
      <c r="AR107" s="286">
        <v>1</v>
      </c>
      <c r="AS107" s="286">
        <v>0</v>
      </c>
      <c r="AZ107" s="286">
        <v>0</v>
      </c>
      <c r="BA107" s="286">
        <v>5</v>
      </c>
      <c r="BB107" s="286">
        <v>492</v>
      </c>
    </row>
    <row r="108" spans="1:54">
      <c r="A108" s="287">
        <v>18</v>
      </c>
      <c r="B108" s="288">
        <v>3</v>
      </c>
      <c r="C108" s="20">
        <v>131</v>
      </c>
      <c r="D108" s="289" t="s">
        <v>697</v>
      </c>
      <c r="F108" s="290">
        <v>857</v>
      </c>
      <c r="G108" s="289" t="s">
        <v>33</v>
      </c>
      <c r="H108" s="290">
        <v>505</v>
      </c>
      <c r="I108" s="286">
        <v>0</v>
      </c>
      <c r="J108" s="286">
        <v>209</v>
      </c>
      <c r="K108" s="286">
        <v>65</v>
      </c>
      <c r="L108" s="286">
        <v>2</v>
      </c>
      <c r="M108" s="286">
        <v>6</v>
      </c>
      <c r="N108" s="286">
        <v>2</v>
      </c>
      <c r="O108" s="286">
        <v>18</v>
      </c>
      <c r="P108" s="286">
        <v>6</v>
      </c>
      <c r="Q108" s="286">
        <v>0</v>
      </c>
      <c r="R108" s="286">
        <v>118</v>
      </c>
      <c r="S108" s="286">
        <v>0</v>
      </c>
      <c r="T108" s="286">
        <v>2</v>
      </c>
      <c r="U108" s="286">
        <v>2</v>
      </c>
      <c r="V108" s="286">
        <v>1</v>
      </c>
      <c r="AC108" s="286">
        <v>0</v>
      </c>
      <c r="AD108" s="286">
        <v>9</v>
      </c>
      <c r="AE108" s="294">
        <f t="shared" si="10"/>
        <v>440</v>
      </c>
      <c r="AG108" s="286">
        <v>209</v>
      </c>
      <c r="AH108" s="286">
        <v>65</v>
      </c>
      <c r="AI108" s="286">
        <v>2</v>
      </c>
      <c r="AJ108" s="286">
        <v>6</v>
      </c>
      <c r="AK108" s="286">
        <v>2</v>
      </c>
      <c r="AL108" s="286">
        <v>18</v>
      </c>
      <c r="AM108" s="286">
        <v>6</v>
      </c>
      <c r="AN108" s="286">
        <v>0</v>
      </c>
      <c r="AO108" s="286">
        <v>118</v>
      </c>
      <c r="AP108" s="286">
        <v>0</v>
      </c>
      <c r="AQ108" s="286">
        <v>2</v>
      </c>
      <c r="AR108" s="286">
        <v>2</v>
      </c>
      <c r="AS108" s="286">
        <v>1</v>
      </c>
      <c r="AZ108" s="286">
        <v>0</v>
      </c>
      <c r="BA108" s="286">
        <v>4</v>
      </c>
      <c r="BB108" s="286">
        <v>435</v>
      </c>
    </row>
    <row r="109" spans="1:54">
      <c r="A109" s="287">
        <v>19</v>
      </c>
      <c r="B109" s="288">
        <v>3</v>
      </c>
      <c r="C109" s="20">
        <v>131</v>
      </c>
      <c r="D109" s="289" t="s">
        <v>697</v>
      </c>
      <c r="F109" s="290">
        <v>857</v>
      </c>
      <c r="G109" s="289" t="s">
        <v>34</v>
      </c>
      <c r="H109" s="290">
        <v>505</v>
      </c>
      <c r="I109" s="286">
        <v>0</v>
      </c>
      <c r="J109" s="294">
        <v>181</v>
      </c>
      <c r="K109" s="294">
        <v>0</v>
      </c>
      <c r="L109" s="294">
        <v>0</v>
      </c>
      <c r="M109" s="294">
        <v>2</v>
      </c>
      <c r="N109" s="294">
        <v>1</v>
      </c>
      <c r="O109" s="294">
        <v>17</v>
      </c>
      <c r="P109" s="294">
        <v>5</v>
      </c>
      <c r="Q109" s="294">
        <v>3</v>
      </c>
      <c r="R109" s="294">
        <v>133</v>
      </c>
      <c r="S109" s="294">
        <v>0</v>
      </c>
      <c r="T109" s="294">
        <v>2</v>
      </c>
      <c r="U109" s="296">
        <v>0</v>
      </c>
      <c r="V109" s="296">
        <v>70</v>
      </c>
      <c r="W109" s="296"/>
      <c r="X109" s="294"/>
      <c r="Y109" s="294"/>
      <c r="Z109" s="294"/>
      <c r="AA109" s="294"/>
      <c r="AB109" s="294"/>
      <c r="AC109" s="294">
        <v>0</v>
      </c>
      <c r="AD109" s="33">
        <v>4</v>
      </c>
      <c r="AE109" s="294">
        <f t="shared" si="10"/>
        <v>418</v>
      </c>
      <c r="AG109" s="286">
        <v>181</v>
      </c>
      <c r="AH109" s="286">
        <v>0</v>
      </c>
      <c r="AI109" s="286">
        <v>0</v>
      </c>
      <c r="AJ109" s="286">
        <v>2</v>
      </c>
      <c r="AK109" s="286">
        <v>1</v>
      </c>
      <c r="AL109" s="286">
        <v>17</v>
      </c>
      <c r="AM109" s="286">
        <v>5</v>
      </c>
      <c r="AN109" s="286">
        <v>3</v>
      </c>
      <c r="AO109" s="286">
        <v>133</v>
      </c>
      <c r="AP109" s="286">
        <v>0</v>
      </c>
      <c r="AQ109" s="286">
        <v>2</v>
      </c>
      <c r="AR109" s="286">
        <v>0</v>
      </c>
      <c r="AS109" s="286">
        <v>70</v>
      </c>
      <c r="AZ109" s="286">
        <v>0</v>
      </c>
      <c r="BA109" s="286">
        <v>0</v>
      </c>
      <c r="BB109" s="286">
        <v>414</v>
      </c>
    </row>
    <row r="110" spans="1:54">
      <c r="A110" s="287">
        <v>20</v>
      </c>
      <c r="B110" s="288">
        <v>3</v>
      </c>
      <c r="C110" s="20">
        <v>131</v>
      </c>
      <c r="D110" s="289" t="s">
        <v>697</v>
      </c>
      <c r="F110" s="290">
        <v>857</v>
      </c>
      <c r="G110" s="289" t="s">
        <v>81</v>
      </c>
      <c r="H110" s="290">
        <v>491</v>
      </c>
      <c r="I110" s="286">
        <v>2</v>
      </c>
      <c r="J110" s="294">
        <v>177</v>
      </c>
      <c r="K110" s="294">
        <v>81</v>
      </c>
      <c r="L110" s="33">
        <v>0</v>
      </c>
      <c r="M110" s="294">
        <v>3</v>
      </c>
      <c r="N110" s="33">
        <v>0</v>
      </c>
      <c r="O110" s="33">
        <v>18</v>
      </c>
      <c r="P110" s="33">
        <v>0</v>
      </c>
      <c r="Q110" s="33">
        <v>2</v>
      </c>
      <c r="R110" s="33">
        <v>134</v>
      </c>
      <c r="S110" s="294">
        <v>0</v>
      </c>
      <c r="T110" s="294">
        <v>2</v>
      </c>
      <c r="U110" s="35">
        <v>3</v>
      </c>
      <c r="V110" s="35">
        <v>1</v>
      </c>
      <c r="W110" s="296"/>
      <c r="X110" s="294"/>
      <c r="Y110" s="294"/>
      <c r="Z110" s="294"/>
      <c r="AA110" s="294"/>
      <c r="AB110" s="294"/>
      <c r="AC110" s="294">
        <v>0</v>
      </c>
      <c r="AD110" s="33">
        <v>6</v>
      </c>
      <c r="AE110" s="294">
        <f t="shared" si="10"/>
        <v>429</v>
      </c>
      <c r="AG110" s="286">
        <v>177</v>
      </c>
      <c r="AH110" s="286">
        <v>81</v>
      </c>
      <c r="AI110" s="286">
        <v>0</v>
      </c>
      <c r="AJ110" s="286">
        <v>3</v>
      </c>
      <c r="AK110" s="286">
        <v>0</v>
      </c>
      <c r="AL110" s="286">
        <v>18</v>
      </c>
      <c r="AM110" s="286">
        <v>0</v>
      </c>
      <c r="AN110" s="286">
        <v>2</v>
      </c>
      <c r="AO110" s="286">
        <v>134</v>
      </c>
      <c r="AP110" s="286">
        <v>0</v>
      </c>
      <c r="AQ110" s="286">
        <v>2</v>
      </c>
      <c r="AR110" s="286">
        <v>3</v>
      </c>
      <c r="AS110" s="286">
        <v>1</v>
      </c>
      <c r="AZ110" s="286">
        <v>0</v>
      </c>
      <c r="BA110" s="286">
        <v>6</v>
      </c>
      <c r="BB110" s="286">
        <v>429</v>
      </c>
    </row>
    <row r="111" spans="1:54">
      <c r="A111" s="287">
        <v>21</v>
      </c>
      <c r="B111" s="288">
        <v>3</v>
      </c>
      <c r="C111" s="20">
        <v>131</v>
      </c>
      <c r="D111" s="289" t="s">
        <v>697</v>
      </c>
      <c r="F111" s="290">
        <v>857</v>
      </c>
      <c r="G111" s="289" t="s">
        <v>138</v>
      </c>
      <c r="H111" s="290">
        <v>343</v>
      </c>
      <c r="I111" s="286">
        <v>1</v>
      </c>
      <c r="J111" s="34">
        <v>122</v>
      </c>
      <c r="K111" s="34">
        <v>44</v>
      </c>
      <c r="L111" s="34">
        <v>0</v>
      </c>
      <c r="M111" s="294">
        <v>3</v>
      </c>
      <c r="N111" s="34">
        <v>0</v>
      </c>
      <c r="O111" s="33">
        <v>4</v>
      </c>
      <c r="P111" s="34">
        <v>2</v>
      </c>
      <c r="Q111" s="34">
        <v>1</v>
      </c>
      <c r="R111" s="34">
        <v>142</v>
      </c>
      <c r="S111" s="294">
        <v>0</v>
      </c>
      <c r="T111" s="294">
        <v>0</v>
      </c>
      <c r="U111" s="408">
        <v>0</v>
      </c>
      <c r="V111" s="408">
        <v>1</v>
      </c>
      <c r="W111" s="296"/>
      <c r="X111" s="294"/>
      <c r="Y111" s="294"/>
      <c r="Z111" s="294"/>
      <c r="AA111" s="294"/>
      <c r="AB111" s="294"/>
      <c r="AC111" s="294">
        <v>0</v>
      </c>
      <c r="AD111" s="34">
        <v>5</v>
      </c>
      <c r="AE111" s="294">
        <f t="shared" si="10"/>
        <v>325</v>
      </c>
      <c r="AG111" s="286">
        <v>122</v>
      </c>
      <c r="AH111" s="286">
        <v>44</v>
      </c>
      <c r="AI111" s="286">
        <v>0</v>
      </c>
      <c r="AJ111" s="286">
        <v>3</v>
      </c>
      <c r="AK111" s="286">
        <v>0</v>
      </c>
      <c r="AL111" s="286">
        <v>4</v>
      </c>
      <c r="AM111" s="286">
        <v>2</v>
      </c>
      <c r="AN111" s="286">
        <v>1</v>
      </c>
      <c r="AO111" s="286">
        <v>142</v>
      </c>
      <c r="AP111" s="286">
        <v>0</v>
      </c>
      <c r="AQ111" s="286">
        <v>0</v>
      </c>
      <c r="AR111" s="286">
        <v>0</v>
      </c>
      <c r="AS111" s="286">
        <v>1</v>
      </c>
      <c r="AZ111" s="286">
        <v>0</v>
      </c>
      <c r="BA111" s="286">
        <v>0</v>
      </c>
      <c r="BB111" s="286">
        <v>320</v>
      </c>
    </row>
    <row r="112" spans="1:54">
      <c r="A112" s="287">
        <v>22</v>
      </c>
      <c r="B112" s="288">
        <v>3</v>
      </c>
      <c r="C112" s="20">
        <v>131</v>
      </c>
      <c r="D112" s="289" t="s">
        <v>697</v>
      </c>
      <c r="F112" s="290">
        <v>857</v>
      </c>
      <c r="G112" s="289" t="s">
        <v>695</v>
      </c>
      <c r="H112" s="290">
        <v>442</v>
      </c>
      <c r="I112" s="286">
        <v>0</v>
      </c>
      <c r="J112" s="294">
        <v>112</v>
      </c>
      <c r="K112" s="294">
        <v>55</v>
      </c>
      <c r="L112" s="33">
        <v>1</v>
      </c>
      <c r="M112" s="294">
        <v>2</v>
      </c>
      <c r="N112" s="33">
        <v>2</v>
      </c>
      <c r="O112" s="33">
        <v>0</v>
      </c>
      <c r="P112" s="33">
        <v>2</v>
      </c>
      <c r="Q112" s="33">
        <v>3</v>
      </c>
      <c r="R112" s="33">
        <v>198</v>
      </c>
      <c r="S112" s="294">
        <v>0</v>
      </c>
      <c r="T112" s="294">
        <v>0</v>
      </c>
      <c r="U112" s="35">
        <v>0</v>
      </c>
      <c r="V112" s="35">
        <v>1</v>
      </c>
      <c r="W112" s="296"/>
      <c r="X112" s="294"/>
      <c r="Y112" s="294"/>
      <c r="Z112" s="294"/>
      <c r="AA112" s="294"/>
      <c r="AB112" s="294"/>
      <c r="AC112" s="294">
        <v>0</v>
      </c>
      <c r="AD112" s="33">
        <v>5</v>
      </c>
      <c r="AE112" s="294">
        <f t="shared" si="10"/>
        <v>381</v>
      </c>
      <c r="AG112" s="286">
        <v>112</v>
      </c>
      <c r="AH112" s="286">
        <v>55</v>
      </c>
      <c r="AI112" s="286">
        <v>1</v>
      </c>
      <c r="AJ112" s="286">
        <v>2</v>
      </c>
      <c r="AK112" s="286">
        <v>2</v>
      </c>
      <c r="AL112" s="286">
        <v>0</v>
      </c>
      <c r="AM112" s="286">
        <v>2</v>
      </c>
      <c r="AN112" s="286">
        <v>3</v>
      </c>
      <c r="AO112" s="286">
        <v>198</v>
      </c>
      <c r="AP112" s="286">
        <v>0</v>
      </c>
      <c r="AQ112" s="286">
        <v>0</v>
      </c>
      <c r="AR112" s="286">
        <v>0</v>
      </c>
      <c r="AS112" s="286">
        <v>1</v>
      </c>
      <c r="AZ112" s="286">
        <v>1</v>
      </c>
      <c r="BA112" s="286">
        <v>0</v>
      </c>
      <c r="BB112" s="286">
        <v>377</v>
      </c>
    </row>
    <row r="113" spans="1:54">
      <c r="A113" s="287">
        <v>23</v>
      </c>
      <c r="B113" s="288">
        <v>3</v>
      </c>
      <c r="C113" s="20">
        <v>131</v>
      </c>
      <c r="D113" s="289" t="s">
        <v>697</v>
      </c>
      <c r="F113" s="290">
        <v>858</v>
      </c>
      <c r="G113" s="289" t="s">
        <v>33</v>
      </c>
      <c r="H113" s="290">
        <v>490</v>
      </c>
      <c r="I113" s="286">
        <v>0</v>
      </c>
      <c r="J113" s="34">
        <v>190</v>
      </c>
      <c r="K113" s="34">
        <v>22</v>
      </c>
      <c r="L113" s="34">
        <v>1</v>
      </c>
      <c r="M113" s="294">
        <v>2</v>
      </c>
      <c r="N113" s="34">
        <v>3</v>
      </c>
      <c r="O113" s="33">
        <v>2</v>
      </c>
      <c r="P113" s="34">
        <v>1</v>
      </c>
      <c r="Q113" s="34">
        <v>1</v>
      </c>
      <c r="R113" s="34">
        <v>199</v>
      </c>
      <c r="S113" s="294">
        <v>0</v>
      </c>
      <c r="T113" s="294">
        <v>0</v>
      </c>
      <c r="U113" s="408">
        <v>0</v>
      </c>
      <c r="V113" s="408">
        <v>0</v>
      </c>
      <c r="W113" s="296"/>
      <c r="X113" s="294"/>
      <c r="Y113" s="294"/>
      <c r="Z113" s="294"/>
      <c r="AA113" s="294"/>
      <c r="AB113" s="294"/>
      <c r="AC113" s="294">
        <v>0</v>
      </c>
      <c r="AD113" s="34">
        <v>7</v>
      </c>
      <c r="AE113" s="294">
        <f t="shared" si="10"/>
        <v>428</v>
      </c>
      <c r="AG113" s="286">
        <v>190</v>
      </c>
      <c r="AH113" s="286">
        <v>22</v>
      </c>
      <c r="AI113" s="286">
        <v>1</v>
      </c>
      <c r="AJ113" s="286">
        <v>2</v>
      </c>
      <c r="AK113" s="286">
        <v>3</v>
      </c>
      <c r="AL113" s="286">
        <v>2</v>
      </c>
      <c r="AM113" s="286">
        <v>1</v>
      </c>
      <c r="AN113" s="286">
        <v>1</v>
      </c>
      <c r="AO113" s="286">
        <v>199</v>
      </c>
      <c r="AP113" s="286">
        <v>0</v>
      </c>
      <c r="AQ113" s="286">
        <v>0</v>
      </c>
      <c r="AR113" s="286">
        <v>0</v>
      </c>
      <c r="AS113" s="286">
        <v>0</v>
      </c>
      <c r="AZ113" s="286">
        <v>0</v>
      </c>
      <c r="BA113" s="286">
        <v>8</v>
      </c>
      <c r="BB113" s="286">
        <v>429</v>
      </c>
    </row>
    <row r="114" spans="1:54">
      <c r="A114" s="287">
        <v>24</v>
      </c>
      <c r="B114" s="288">
        <v>3</v>
      </c>
      <c r="C114" s="20">
        <v>131</v>
      </c>
      <c r="D114" s="289" t="s">
        <v>697</v>
      </c>
      <c r="F114" s="290">
        <v>858</v>
      </c>
      <c r="G114" s="289" t="s">
        <v>34</v>
      </c>
      <c r="H114" s="290">
        <v>490</v>
      </c>
      <c r="I114" s="286">
        <v>0</v>
      </c>
      <c r="J114" s="294">
        <v>214</v>
      </c>
      <c r="K114" s="294">
        <v>46</v>
      </c>
      <c r="L114" s="33">
        <v>0</v>
      </c>
      <c r="M114" s="294">
        <v>0</v>
      </c>
      <c r="N114" s="33">
        <v>1</v>
      </c>
      <c r="O114" s="33">
        <v>3</v>
      </c>
      <c r="P114" s="33">
        <v>1</v>
      </c>
      <c r="Q114" s="33">
        <v>0</v>
      </c>
      <c r="R114" s="33">
        <v>173</v>
      </c>
      <c r="S114" s="294">
        <v>0</v>
      </c>
      <c r="T114" s="294">
        <v>0</v>
      </c>
      <c r="U114" s="35">
        <v>0</v>
      </c>
      <c r="V114" s="35">
        <v>0</v>
      </c>
      <c r="W114" s="296"/>
      <c r="X114" s="294"/>
      <c r="Y114" s="294"/>
      <c r="Z114" s="294"/>
      <c r="AA114" s="294"/>
      <c r="AB114" s="294"/>
      <c r="AC114" s="294">
        <v>0</v>
      </c>
      <c r="AD114" s="33">
        <v>1</v>
      </c>
      <c r="AE114" s="294">
        <f t="shared" si="10"/>
        <v>439</v>
      </c>
      <c r="AG114" s="286">
        <v>214</v>
      </c>
      <c r="AH114" s="286">
        <v>46</v>
      </c>
      <c r="AI114" s="286">
        <v>0</v>
      </c>
      <c r="AJ114" s="286">
        <v>0</v>
      </c>
      <c r="AK114" s="286">
        <v>1</v>
      </c>
      <c r="AL114" s="286">
        <v>3</v>
      </c>
      <c r="AM114" s="286">
        <v>1</v>
      </c>
      <c r="AN114" s="286">
        <v>0</v>
      </c>
      <c r="AO114" s="286">
        <v>173</v>
      </c>
      <c r="AP114" s="286">
        <v>0</v>
      </c>
      <c r="AQ114" s="286">
        <v>0</v>
      </c>
      <c r="AR114" s="286">
        <v>0</v>
      </c>
      <c r="AS114" s="286">
        <v>0</v>
      </c>
      <c r="AZ114" s="286">
        <v>0</v>
      </c>
      <c r="BA114" s="286">
        <v>0</v>
      </c>
      <c r="BB114" s="286">
        <v>438</v>
      </c>
    </row>
    <row r="115" spans="1:54">
      <c r="A115" s="287">
        <v>25</v>
      </c>
      <c r="B115" s="288">
        <v>3</v>
      </c>
      <c r="C115" s="20">
        <v>131</v>
      </c>
      <c r="D115" s="289" t="s">
        <v>697</v>
      </c>
      <c r="F115" s="290">
        <v>858</v>
      </c>
      <c r="G115" s="289" t="s">
        <v>81</v>
      </c>
      <c r="H115" s="290">
        <v>497</v>
      </c>
      <c r="I115" s="286">
        <v>0</v>
      </c>
      <c r="J115" s="294">
        <v>194</v>
      </c>
      <c r="K115" s="294">
        <v>34</v>
      </c>
      <c r="L115" s="33">
        <v>1</v>
      </c>
      <c r="M115" s="294">
        <v>1</v>
      </c>
      <c r="N115" s="33">
        <v>1</v>
      </c>
      <c r="O115" s="33">
        <v>2</v>
      </c>
      <c r="P115" s="33">
        <v>4</v>
      </c>
      <c r="Q115" s="33">
        <v>1</v>
      </c>
      <c r="R115" s="33">
        <v>163</v>
      </c>
      <c r="S115" s="294">
        <v>0</v>
      </c>
      <c r="T115" s="294">
        <v>1</v>
      </c>
      <c r="U115" s="35">
        <v>0</v>
      </c>
      <c r="V115" s="35">
        <v>0</v>
      </c>
      <c r="W115" s="296"/>
      <c r="X115" s="294"/>
      <c r="Y115" s="294"/>
      <c r="Z115" s="294"/>
      <c r="AA115" s="294"/>
      <c r="AB115" s="294"/>
      <c r="AC115" s="294">
        <v>0</v>
      </c>
      <c r="AD115" s="33">
        <v>4</v>
      </c>
      <c r="AE115" s="294">
        <f t="shared" si="10"/>
        <v>406</v>
      </c>
      <c r="AG115" s="286">
        <v>194</v>
      </c>
      <c r="AH115" s="286">
        <v>34</v>
      </c>
      <c r="AI115" s="286">
        <v>1</v>
      </c>
      <c r="AJ115" s="286">
        <v>1</v>
      </c>
      <c r="AK115" s="286">
        <v>1</v>
      </c>
      <c r="AL115" s="286">
        <v>2</v>
      </c>
      <c r="AM115" s="286">
        <v>4</v>
      </c>
      <c r="AN115" s="286">
        <v>1</v>
      </c>
      <c r="AO115" s="286">
        <v>163</v>
      </c>
      <c r="AP115" s="286">
        <v>0</v>
      </c>
      <c r="AQ115" s="286">
        <v>1</v>
      </c>
      <c r="AR115" s="286">
        <v>0</v>
      </c>
      <c r="AS115" s="286">
        <v>0</v>
      </c>
      <c r="AZ115" s="286">
        <v>0</v>
      </c>
      <c r="BA115" s="286">
        <v>0</v>
      </c>
      <c r="BB115" s="286">
        <v>402</v>
      </c>
    </row>
    <row r="116" spans="1:54">
      <c r="A116" s="287">
        <v>26</v>
      </c>
      <c r="B116" s="288">
        <v>3</v>
      </c>
      <c r="C116" s="20">
        <v>131</v>
      </c>
      <c r="D116" s="289" t="s">
        <v>697</v>
      </c>
      <c r="F116" s="290">
        <v>858</v>
      </c>
      <c r="G116" s="289" t="s">
        <v>379</v>
      </c>
      <c r="H116" s="290">
        <v>496</v>
      </c>
      <c r="I116" s="286">
        <v>0</v>
      </c>
      <c r="J116" s="294">
        <v>207</v>
      </c>
      <c r="K116" s="294">
        <v>39</v>
      </c>
      <c r="L116" s="33">
        <v>0</v>
      </c>
      <c r="M116" s="294">
        <v>0</v>
      </c>
      <c r="N116" s="33">
        <v>0</v>
      </c>
      <c r="O116" s="33">
        <v>1</v>
      </c>
      <c r="P116" s="33">
        <v>1</v>
      </c>
      <c r="Q116" s="33">
        <v>0</v>
      </c>
      <c r="R116" s="33">
        <v>137</v>
      </c>
      <c r="S116" s="294">
        <v>0</v>
      </c>
      <c r="T116" s="294">
        <v>1</v>
      </c>
      <c r="U116" s="35">
        <v>0</v>
      </c>
      <c r="V116" s="35">
        <v>0</v>
      </c>
      <c r="W116" s="296"/>
      <c r="X116" s="294"/>
      <c r="Y116" s="294"/>
      <c r="Z116" s="294"/>
      <c r="AA116" s="294"/>
      <c r="AB116" s="294"/>
      <c r="AC116" s="294">
        <v>0</v>
      </c>
      <c r="AD116" s="33">
        <v>3</v>
      </c>
      <c r="AE116" s="294">
        <f t="shared" si="10"/>
        <v>389</v>
      </c>
      <c r="AG116" s="286">
        <v>207</v>
      </c>
      <c r="AH116" s="286">
        <v>39</v>
      </c>
      <c r="AI116" s="286">
        <v>0</v>
      </c>
      <c r="AJ116" s="286">
        <v>0</v>
      </c>
      <c r="AK116" s="286">
        <v>0</v>
      </c>
      <c r="AL116" s="286">
        <v>1</v>
      </c>
      <c r="AM116" s="286">
        <v>1</v>
      </c>
      <c r="AN116" s="286">
        <v>0</v>
      </c>
      <c r="AO116" s="286">
        <v>137</v>
      </c>
      <c r="AP116" s="286">
        <v>0</v>
      </c>
      <c r="AQ116" s="286">
        <v>1</v>
      </c>
      <c r="AR116" s="286">
        <v>0</v>
      </c>
      <c r="AS116" s="286">
        <v>0</v>
      </c>
      <c r="AZ116" s="286">
        <v>0</v>
      </c>
      <c r="BA116" s="286">
        <v>0</v>
      </c>
      <c r="BB116" s="286">
        <v>386</v>
      </c>
    </row>
    <row r="117" spans="1:54">
      <c r="A117" s="287">
        <v>27</v>
      </c>
      <c r="B117" s="288">
        <v>3</v>
      </c>
      <c r="C117" s="20">
        <v>131</v>
      </c>
      <c r="D117" s="289" t="s">
        <v>697</v>
      </c>
      <c r="F117" s="290">
        <v>859</v>
      </c>
      <c r="G117" s="289" t="s">
        <v>33</v>
      </c>
      <c r="H117" s="290">
        <v>488</v>
      </c>
      <c r="I117" s="286">
        <v>0</v>
      </c>
      <c r="J117" s="294">
        <v>179</v>
      </c>
      <c r="K117" s="294">
        <v>34</v>
      </c>
      <c r="L117" s="33">
        <v>1</v>
      </c>
      <c r="M117" s="294">
        <v>0</v>
      </c>
      <c r="N117" s="33">
        <v>0</v>
      </c>
      <c r="O117" s="33">
        <v>5</v>
      </c>
      <c r="P117" s="33">
        <v>3</v>
      </c>
      <c r="Q117" s="33">
        <v>2</v>
      </c>
      <c r="R117" s="33">
        <v>190</v>
      </c>
      <c r="S117" s="294">
        <v>0</v>
      </c>
      <c r="T117" s="294">
        <v>1</v>
      </c>
      <c r="U117" s="35">
        <v>0</v>
      </c>
      <c r="V117" s="35">
        <v>0</v>
      </c>
      <c r="W117" s="296"/>
      <c r="X117" s="294"/>
      <c r="Y117" s="294"/>
      <c r="Z117" s="294"/>
      <c r="AA117" s="294"/>
      <c r="AB117" s="294"/>
      <c r="AC117" s="294">
        <v>0</v>
      </c>
      <c r="AD117" s="33">
        <v>2</v>
      </c>
      <c r="AE117" s="294">
        <f t="shared" si="10"/>
        <v>417</v>
      </c>
      <c r="AG117" s="286">
        <v>179</v>
      </c>
      <c r="AH117" s="286">
        <v>34</v>
      </c>
      <c r="AI117" s="286">
        <v>1</v>
      </c>
      <c r="AJ117" s="286">
        <v>0</v>
      </c>
      <c r="AK117" s="286">
        <v>0</v>
      </c>
      <c r="AL117" s="286">
        <v>5</v>
      </c>
      <c r="AM117" s="286">
        <v>3</v>
      </c>
      <c r="AN117" s="286">
        <v>2</v>
      </c>
      <c r="AO117" s="286">
        <v>190</v>
      </c>
      <c r="AP117" s="286">
        <v>0</v>
      </c>
      <c r="AQ117" s="286">
        <v>1</v>
      </c>
      <c r="AR117" s="286">
        <v>0</v>
      </c>
      <c r="AS117" s="286">
        <v>0</v>
      </c>
      <c r="AZ117" s="286">
        <v>0</v>
      </c>
      <c r="BA117" s="286">
        <v>2</v>
      </c>
      <c r="BB117" s="286">
        <v>417</v>
      </c>
    </row>
    <row r="118" spans="1:54">
      <c r="A118" s="287">
        <v>28</v>
      </c>
      <c r="B118" s="288">
        <v>3</v>
      </c>
      <c r="C118" s="20">
        <v>131</v>
      </c>
      <c r="D118" s="289" t="s">
        <v>697</v>
      </c>
      <c r="F118" s="290">
        <v>859</v>
      </c>
      <c r="G118" s="289" t="s">
        <v>34</v>
      </c>
      <c r="H118" s="290">
        <v>487</v>
      </c>
      <c r="I118" s="286">
        <v>3</v>
      </c>
      <c r="J118" s="294">
        <v>174</v>
      </c>
      <c r="K118" s="294">
        <v>41</v>
      </c>
      <c r="L118" s="33">
        <v>0</v>
      </c>
      <c r="M118" s="294">
        <v>1</v>
      </c>
      <c r="N118" s="33">
        <v>1</v>
      </c>
      <c r="O118" s="33">
        <v>2</v>
      </c>
      <c r="P118" s="33">
        <v>1</v>
      </c>
      <c r="Q118" s="33">
        <v>1</v>
      </c>
      <c r="R118" s="33">
        <v>201</v>
      </c>
      <c r="S118" s="294">
        <v>0</v>
      </c>
      <c r="T118" s="294">
        <v>0</v>
      </c>
      <c r="U118" s="35">
        <v>3</v>
      </c>
      <c r="V118" s="35">
        <v>1</v>
      </c>
      <c r="W118" s="296"/>
      <c r="X118" s="294"/>
      <c r="Y118" s="294"/>
      <c r="Z118" s="294"/>
      <c r="AA118" s="294"/>
      <c r="AB118" s="294"/>
      <c r="AC118" s="294">
        <v>0</v>
      </c>
      <c r="AD118" s="33">
        <v>1</v>
      </c>
      <c r="AE118" s="294">
        <f t="shared" si="10"/>
        <v>430</v>
      </c>
      <c r="AG118" s="286">
        <v>174</v>
      </c>
      <c r="AH118" s="286">
        <v>41</v>
      </c>
      <c r="AI118" s="286">
        <v>0</v>
      </c>
      <c r="AJ118" s="286">
        <v>1</v>
      </c>
      <c r="AK118" s="286">
        <v>1</v>
      </c>
      <c r="AL118" s="286">
        <v>2</v>
      </c>
      <c r="AM118" s="286">
        <v>1</v>
      </c>
      <c r="AN118" s="286">
        <v>1</v>
      </c>
      <c r="AO118" s="286">
        <v>201</v>
      </c>
      <c r="AP118" s="286">
        <v>0</v>
      </c>
      <c r="AQ118" s="286">
        <v>0</v>
      </c>
      <c r="AR118" s="286">
        <v>3</v>
      </c>
      <c r="AS118" s="286">
        <v>1</v>
      </c>
      <c r="AZ118" s="286">
        <v>0</v>
      </c>
      <c r="BA118" s="286">
        <v>2</v>
      </c>
      <c r="BB118" s="286">
        <v>431</v>
      </c>
    </row>
    <row r="119" spans="1:54">
      <c r="A119" s="287">
        <v>29</v>
      </c>
      <c r="B119" s="288">
        <v>3</v>
      </c>
      <c r="C119" s="20">
        <v>131</v>
      </c>
      <c r="D119" s="289" t="s">
        <v>697</v>
      </c>
      <c r="F119" s="290">
        <v>860</v>
      </c>
      <c r="G119" s="289" t="s">
        <v>33</v>
      </c>
      <c r="H119" s="290">
        <v>590</v>
      </c>
      <c r="I119" s="286">
        <v>0</v>
      </c>
      <c r="J119" s="294">
        <v>108</v>
      </c>
      <c r="K119" s="294">
        <v>128</v>
      </c>
      <c r="L119" s="33">
        <v>2</v>
      </c>
      <c r="M119" s="294">
        <v>1</v>
      </c>
      <c r="N119" s="33">
        <v>0</v>
      </c>
      <c r="O119" s="33">
        <v>35</v>
      </c>
      <c r="P119" s="33">
        <v>2</v>
      </c>
      <c r="Q119" s="33">
        <v>5</v>
      </c>
      <c r="R119" s="33">
        <v>211</v>
      </c>
      <c r="S119" s="294">
        <v>0</v>
      </c>
      <c r="T119" s="294">
        <v>5</v>
      </c>
      <c r="U119" s="35">
        <v>1</v>
      </c>
      <c r="V119" s="35">
        <v>1</v>
      </c>
      <c r="W119" s="296"/>
      <c r="X119" s="294"/>
      <c r="Y119" s="294"/>
      <c r="Z119" s="294"/>
      <c r="AA119" s="294"/>
      <c r="AB119" s="294"/>
      <c r="AC119" s="294">
        <v>0</v>
      </c>
      <c r="AD119" s="33">
        <v>9</v>
      </c>
      <c r="AE119" s="294">
        <f t="shared" si="10"/>
        <v>508</v>
      </c>
      <c r="AG119" s="286">
        <v>108</v>
      </c>
      <c r="AH119" s="286">
        <v>128</v>
      </c>
      <c r="AI119" s="286">
        <v>2</v>
      </c>
      <c r="AJ119" s="286">
        <v>1</v>
      </c>
      <c r="AK119" s="286">
        <v>0</v>
      </c>
      <c r="AL119" s="286">
        <v>35</v>
      </c>
      <c r="AM119" s="286">
        <v>2</v>
      </c>
      <c r="AN119" s="286">
        <v>5</v>
      </c>
      <c r="AO119" s="286">
        <v>211</v>
      </c>
      <c r="AP119" s="286">
        <v>0</v>
      </c>
      <c r="AQ119" s="286">
        <v>5</v>
      </c>
      <c r="AR119" s="286">
        <v>1</v>
      </c>
      <c r="AS119" s="286">
        <v>1</v>
      </c>
      <c r="AZ119" s="286">
        <v>0</v>
      </c>
      <c r="BA119" s="286">
        <v>9</v>
      </c>
      <c r="BB119" s="286">
        <v>508</v>
      </c>
    </row>
    <row r="120" spans="1:54">
      <c r="A120" s="287">
        <v>30</v>
      </c>
      <c r="B120" s="288">
        <v>3</v>
      </c>
      <c r="C120" s="20">
        <v>131</v>
      </c>
      <c r="D120" s="289" t="s">
        <v>697</v>
      </c>
      <c r="F120" s="290">
        <v>861</v>
      </c>
      <c r="G120" s="289" t="s">
        <v>33</v>
      </c>
      <c r="H120" s="290">
        <v>591</v>
      </c>
      <c r="I120" s="286">
        <v>3</v>
      </c>
      <c r="J120" s="294">
        <v>223</v>
      </c>
      <c r="K120" s="294">
        <v>39</v>
      </c>
      <c r="L120" s="33">
        <v>0</v>
      </c>
      <c r="M120" s="294">
        <v>1</v>
      </c>
      <c r="N120" s="33">
        <v>1</v>
      </c>
      <c r="O120" s="33">
        <v>8</v>
      </c>
      <c r="P120" s="33">
        <v>2</v>
      </c>
      <c r="Q120" s="33">
        <v>4</v>
      </c>
      <c r="R120" s="33">
        <v>216</v>
      </c>
      <c r="S120" s="294">
        <v>0</v>
      </c>
      <c r="T120" s="294">
        <v>0</v>
      </c>
      <c r="U120" s="35">
        <v>0</v>
      </c>
      <c r="V120" s="35">
        <v>0</v>
      </c>
      <c r="W120" s="296"/>
      <c r="X120" s="294"/>
      <c r="Y120" s="294"/>
      <c r="Z120" s="294"/>
      <c r="AA120" s="294"/>
      <c r="AB120" s="294"/>
      <c r="AC120" s="294">
        <v>0</v>
      </c>
      <c r="AD120" s="33">
        <v>2</v>
      </c>
      <c r="AE120" s="294">
        <f t="shared" si="10"/>
        <v>499</v>
      </c>
      <c r="AG120" s="286">
        <v>223</v>
      </c>
      <c r="AH120" s="286">
        <v>39</v>
      </c>
      <c r="AI120" s="286">
        <v>0</v>
      </c>
      <c r="AJ120" s="286">
        <v>1</v>
      </c>
      <c r="AK120" s="286">
        <v>1</v>
      </c>
      <c r="AL120" s="286">
        <v>8</v>
      </c>
      <c r="AM120" s="286">
        <v>2</v>
      </c>
      <c r="AN120" s="286">
        <v>4</v>
      </c>
      <c r="AO120" s="286">
        <v>216</v>
      </c>
      <c r="AP120" s="286">
        <v>0</v>
      </c>
      <c r="AQ120" s="286">
        <v>0</v>
      </c>
      <c r="AR120" s="286">
        <v>0</v>
      </c>
      <c r="AS120" s="286">
        <v>0</v>
      </c>
      <c r="AZ120" s="286">
        <v>0</v>
      </c>
      <c r="BA120" s="286">
        <v>0</v>
      </c>
      <c r="BB120" s="286">
        <v>497</v>
      </c>
    </row>
    <row r="121" spans="1:54">
      <c r="A121" s="287">
        <v>31</v>
      </c>
      <c r="B121" s="288">
        <v>3</v>
      </c>
      <c r="C121" s="20">
        <v>131</v>
      </c>
      <c r="D121" s="289" t="s">
        <v>697</v>
      </c>
      <c r="F121" s="290">
        <v>861</v>
      </c>
      <c r="G121" s="289" t="s">
        <v>34</v>
      </c>
      <c r="H121" s="290">
        <v>590</v>
      </c>
      <c r="I121" s="286">
        <v>0</v>
      </c>
      <c r="J121" s="294">
        <v>222</v>
      </c>
      <c r="K121" s="294">
        <v>39</v>
      </c>
      <c r="L121" s="33">
        <v>1</v>
      </c>
      <c r="M121" s="294">
        <v>1</v>
      </c>
      <c r="N121" s="33">
        <v>1</v>
      </c>
      <c r="O121" s="33">
        <v>0</v>
      </c>
      <c r="P121" s="33">
        <v>4</v>
      </c>
      <c r="Q121" s="33">
        <v>6</v>
      </c>
      <c r="R121" s="33">
        <v>233</v>
      </c>
      <c r="S121" s="294">
        <v>0</v>
      </c>
      <c r="T121" s="294">
        <v>0</v>
      </c>
      <c r="U121" s="35">
        <v>0</v>
      </c>
      <c r="V121" s="35">
        <v>0</v>
      </c>
      <c r="W121" s="296"/>
      <c r="X121" s="294"/>
      <c r="Y121" s="294"/>
      <c r="Z121" s="294"/>
      <c r="AA121" s="294"/>
      <c r="AB121" s="294"/>
      <c r="AC121" s="294">
        <v>0</v>
      </c>
      <c r="AD121" s="33">
        <v>5</v>
      </c>
      <c r="AE121" s="294">
        <f t="shared" si="10"/>
        <v>512</v>
      </c>
      <c r="AG121" s="286">
        <v>222</v>
      </c>
      <c r="AH121" s="286">
        <v>39</v>
      </c>
      <c r="AI121" s="286">
        <v>1</v>
      </c>
      <c r="AJ121" s="286">
        <v>1</v>
      </c>
      <c r="AK121" s="286">
        <v>1</v>
      </c>
      <c r="AL121" s="286">
        <v>0</v>
      </c>
      <c r="AM121" s="286">
        <v>4</v>
      </c>
      <c r="AN121" s="286">
        <v>6</v>
      </c>
      <c r="AO121" s="286">
        <v>233</v>
      </c>
      <c r="AP121" s="286">
        <v>0</v>
      </c>
      <c r="AQ121" s="286">
        <v>0</v>
      </c>
      <c r="AR121" s="286">
        <v>0</v>
      </c>
      <c r="AS121" s="286">
        <v>0</v>
      </c>
      <c r="AZ121" s="286">
        <v>0</v>
      </c>
      <c r="BA121" s="286">
        <v>4</v>
      </c>
      <c r="BB121" s="286">
        <v>511</v>
      </c>
    </row>
    <row r="122" spans="1:54">
      <c r="A122" s="287">
        <v>32</v>
      </c>
      <c r="B122" s="288">
        <v>3</v>
      </c>
      <c r="C122" s="20">
        <v>131</v>
      </c>
      <c r="D122" s="289" t="s">
        <v>697</v>
      </c>
      <c r="F122" s="290">
        <v>861</v>
      </c>
      <c r="G122" s="289" t="s">
        <v>81</v>
      </c>
      <c r="H122" s="290">
        <v>671</v>
      </c>
      <c r="I122" s="286">
        <v>1</v>
      </c>
      <c r="J122" s="294">
        <v>256</v>
      </c>
      <c r="K122" s="294">
        <v>13</v>
      </c>
      <c r="L122" s="33">
        <v>1</v>
      </c>
      <c r="M122" s="294">
        <v>0</v>
      </c>
      <c r="N122" s="33">
        <v>2</v>
      </c>
      <c r="O122" s="33">
        <v>6</v>
      </c>
      <c r="P122" s="33">
        <v>3</v>
      </c>
      <c r="Q122" s="33">
        <v>3</v>
      </c>
      <c r="R122" s="33">
        <v>309</v>
      </c>
      <c r="S122" s="294">
        <v>0</v>
      </c>
      <c r="T122" s="294">
        <v>4</v>
      </c>
      <c r="U122" s="35">
        <v>0</v>
      </c>
      <c r="V122" s="35">
        <v>0</v>
      </c>
      <c r="W122" s="296"/>
      <c r="X122" s="294"/>
      <c r="Y122" s="294"/>
      <c r="Z122" s="294"/>
      <c r="AA122" s="294"/>
      <c r="AB122" s="294"/>
      <c r="AC122" s="294">
        <v>0</v>
      </c>
      <c r="AD122" s="33">
        <v>2</v>
      </c>
      <c r="AE122" s="294">
        <f t="shared" si="10"/>
        <v>600</v>
      </c>
      <c r="AG122" s="286">
        <v>256</v>
      </c>
      <c r="AH122" s="286">
        <v>13</v>
      </c>
      <c r="AI122" s="286">
        <v>1</v>
      </c>
      <c r="AJ122" s="286">
        <v>0</v>
      </c>
      <c r="AK122" s="286">
        <v>2</v>
      </c>
      <c r="AL122" s="286">
        <v>6</v>
      </c>
      <c r="AM122" s="286">
        <v>3</v>
      </c>
      <c r="AN122" s="286">
        <v>3</v>
      </c>
      <c r="AO122" s="286">
        <v>309</v>
      </c>
      <c r="AP122" s="286">
        <v>0</v>
      </c>
      <c r="AQ122" s="286">
        <v>4</v>
      </c>
      <c r="AR122" s="286">
        <v>0</v>
      </c>
      <c r="AS122" s="286">
        <v>0</v>
      </c>
      <c r="AZ122" s="286">
        <v>0</v>
      </c>
      <c r="BA122" s="286">
        <v>0</v>
      </c>
      <c r="BB122" s="286">
        <v>598</v>
      </c>
    </row>
    <row r="123" spans="1:54">
      <c r="A123" s="287">
        <v>33</v>
      </c>
      <c r="B123" s="288">
        <v>3</v>
      </c>
      <c r="C123" s="20">
        <v>131</v>
      </c>
      <c r="D123" s="289" t="s">
        <v>697</v>
      </c>
      <c r="F123" s="290">
        <v>861</v>
      </c>
      <c r="G123" s="289" t="s">
        <v>138</v>
      </c>
      <c r="H123" s="290">
        <v>380</v>
      </c>
      <c r="I123" s="286">
        <v>0</v>
      </c>
      <c r="J123" s="294">
        <v>137</v>
      </c>
      <c r="K123" s="294">
        <v>27</v>
      </c>
      <c r="L123" s="33">
        <v>1</v>
      </c>
      <c r="M123" s="294">
        <v>0</v>
      </c>
      <c r="N123" s="33">
        <v>0</v>
      </c>
      <c r="O123" s="33">
        <v>1</v>
      </c>
      <c r="P123" s="33">
        <v>3</v>
      </c>
      <c r="Q123" s="33">
        <v>1</v>
      </c>
      <c r="R123" s="33">
        <v>173</v>
      </c>
      <c r="S123" s="294">
        <v>0</v>
      </c>
      <c r="T123" s="294">
        <v>2</v>
      </c>
      <c r="U123" s="35">
        <v>5</v>
      </c>
      <c r="V123" s="35">
        <v>13</v>
      </c>
      <c r="W123" s="296"/>
      <c r="X123" s="294"/>
      <c r="Y123" s="294"/>
      <c r="Z123" s="294"/>
      <c r="AA123" s="294"/>
      <c r="AB123" s="294"/>
      <c r="AC123" s="294">
        <v>0</v>
      </c>
      <c r="AD123" s="33">
        <v>2</v>
      </c>
      <c r="AE123" s="294">
        <f t="shared" si="10"/>
        <v>365</v>
      </c>
      <c r="AG123" s="286">
        <v>137</v>
      </c>
      <c r="AH123" s="286">
        <v>27</v>
      </c>
      <c r="AI123" s="286">
        <v>1</v>
      </c>
      <c r="AJ123" s="286">
        <v>0</v>
      </c>
      <c r="AK123" s="286">
        <v>0</v>
      </c>
      <c r="AL123" s="286">
        <v>1</v>
      </c>
      <c r="AM123" s="286">
        <v>3</v>
      </c>
      <c r="AN123" s="286">
        <v>1</v>
      </c>
      <c r="AO123" s="286">
        <v>173</v>
      </c>
      <c r="AP123" s="286">
        <v>0</v>
      </c>
      <c r="AQ123" s="286">
        <v>2</v>
      </c>
      <c r="AR123" s="286">
        <v>0</v>
      </c>
      <c r="AS123" s="286">
        <v>0</v>
      </c>
      <c r="AZ123" s="286">
        <v>0</v>
      </c>
      <c r="BA123" s="286">
        <v>2</v>
      </c>
      <c r="BB123" s="286">
        <v>347</v>
      </c>
    </row>
    <row r="124" spans="1:54">
      <c r="A124" s="287"/>
      <c r="C124" s="300" t="s">
        <v>65</v>
      </c>
      <c r="D124" s="699" t="s">
        <v>66</v>
      </c>
      <c r="E124" s="700"/>
      <c r="F124" s="700"/>
      <c r="G124" s="701"/>
      <c r="H124" s="119">
        <f>SUM(H91:H123)</f>
        <v>18292</v>
      </c>
      <c r="I124" s="119">
        <f t="shared" ref="I124" si="11">SUM(I91:I123)</f>
        <v>21</v>
      </c>
      <c r="J124" s="119">
        <f t="shared" ref="J124" si="12">SUM(J91:J123)</f>
        <v>6400</v>
      </c>
      <c r="K124" s="119">
        <f t="shared" ref="K124" si="13">SUM(K91:K123)</f>
        <v>1589</v>
      </c>
      <c r="L124" s="119">
        <f t="shared" ref="L124" si="14">SUM(L91:L123)</f>
        <v>22</v>
      </c>
      <c r="M124" s="119">
        <f t="shared" ref="M124" si="15">SUM(M91:M123)</f>
        <v>89</v>
      </c>
      <c r="N124" s="119">
        <f t="shared" ref="N124" si="16">SUM(N91:N123)</f>
        <v>51</v>
      </c>
      <c r="O124" s="119">
        <f t="shared" ref="O124" si="17">SUM(O91:O123)</f>
        <v>249</v>
      </c>
      <c r="P124" s="119">
        <f t="shared" ref="P124" si="18">SUM(P91:P123)</f>
        <v>75</v>
      </c>
      <c r="Q124" s="119">
        <f t="shared" ref="Q124" si="19">SUM(Q91:Q123)</f>
        <v>79</v>
      </c>
      <c r="R124" s="119">
        <f t="shared" ref="R124" si="20">SUM(R91:R123)</f>
        <v>6871</v>
      </c>
      <c r="S124" s="119">
        <f t="shared" ref="S124" si="21">SUM(S91:S123)</f>
        <v>0</v>
      </c>
      <c r="T124" s="411">
        <f t="shared" ref="T124" si="22">SUM(T91:T123)</f>
        <v>46</v>
      </c>
      <c r="U124" s="411">
        <f t="shared" ref="U124" si="23">SUM(U91:U123)</f>
        <v>19</v>
      </c>
      <c r="V124" s="411">
        <f t="shared" ref="V124" si="24">SUM(V91:V123)</f>
        <v>97</v>
      </c>
      <c r="W124" s="411">
        <f t="shared" ref="W124" si="25">SUM(W91:W123)</f>
        <v>0</v>
      </c>
      <c r="X124" s="411">
        <f t="shared" ref="X124" si="26">SUM(X91:X123)</f>
        <v>0</v>
      </c>
      <c r="Y124" s="411">
        <f t="shared" ref="Y124" si="27">SUM(Y91:Y123)</f>
        <v>0</v>
      </c>
      <c r="Z124" s="411">
        <f t="shared" ref="Z124" si="28">SUM(Z91:Z123)</f>
        <v>0</v>
      </c>
      <c r="AA124" s="411">
        <f t="shared" ref="AA124" si="29">SUM(AA91:AA123)</f>
        <v>0</v>
      </c>
      <c r="AB124" s="411">
        <f t="shared" ref="AB124" si="30">SUM(AB91:AB123)</f>
        <v>0</v>
      </c>
      <c r="AC124" s="411">
        <f t="shared" ref="AC124" si="31">SUM(AC91:AC123)</f>
        <v>0</v>
      </c>
      <c r="AD124" s="411">
        <f t="shared" ref="AD124" si="32">SUM(AD91:AD123)</f>
        <v>155</v>
      </c>
      <c r="AE124" s="411">
        <f>SUM(AE91:AE123)</f>
        <v>15763</v>
      </c>
    </row>
    <row r="125" spans="1:54">
      <c r="A125" s="287"/>
      <c r="F125" s="297"/>
      <c r="G125" s="297"/>
      <c r="U125" s="286">
        <f>U124/2</f>
        <v>9.5</v>
      </c>
      <c r="V125" s="286">
        <f>V124/2</f>
        <v>48.5</v>
      </c>
    </row>
    <row r="126" spans="1:54">
      <c r="A126" s="287"/>
      <c r="C126" s="300" t="s">
        <v>67</v>
      </c>
      <c r="D126" s="689" t="s">
        <v>68</v>
      </c>
      <c r="E126" s="690"/>
      <c r="F126" s="690"/>
      <c r="G126" s="691"/>
      <c r="H126" s="301" t="s">
        <v>8</v>
      </c>
      <c r="I126" s="521" t="s">
        <v>9</v>
      </c>
      <c r="J126" s="521" t="s">
        <v>10</v>
      </c>
      <c r="K126" s="521" t="s">
        <v>11</v>
      </c>
      <c r="L126" s="521" t="s">
        <v>12</v>
      </c>
      <c r="M126" s="521" t="s">
        <v>13</v>
      </c>
      <c r="N126" s="521" t="s">
        <v>14</v>
      </c>
      <c r="O126" s="521" t="s">
        <v>15</v>
      </c>
      <c r="P126" s="521" t="s">
        <v>16</v>
      </c>
      <c r="Q126" s="521" t="s">
        <v>17</v>
      </c>
      <c r="R126" s="521" t="s">
        <v>18</v>
      </c>
      <c r="S126" s="521" t="s">
        <v>19</v>
      </c>
      <c r="T126" s="521" t="s">
        <v>20</v>
      </c>
      <c r="U126" s="521" t="s">
        <v>24</v>
      </c>
      <c r="V126" s="521" t="s">
        <v>25</v>
      </c>
      <c r="W126" s="521" t="s">
        <v>26</v>
      </c>
      <c r="X126" s="521" t="s">
        <v>27</v>
      </c>
      <c r="Y126" s="521" t="s">
        <v>28</v>
      </c>
      <c r="Z126" s="521" t="s">
        <v>29</v>
      </c>
      <c r="AA126" s="521" t="s">
        <v>30</v>
      </c>
      <c r="AB126" s="521" t="s">
        <v>31</v>
      </c>
    </row>
    <row r="127" spans="1:54">
      <c r="A127" s="287"/>
      <c r="D127" s="692"/>
      <c r="E127" s="693"/>
      <c r="F127" s="693"/>
      <c r="G127" s="694"/>
      <c r="H127" s="294">
        <f>H124</f>
        <v>18292</v>
      </c>
      <c r="I127" s="294">
        <f>I124+9</f>
        <v>30</v>
      </c>
      <c r="J127" s="294">
        <f>J124+49</f>
        <v>6449</v>
      </c>
      <c r="K127" s="294">
        <f>K124+10</f>
        <v>1599</v>
      </c>
      <c r="L127" s="294">
        <f>L124+48</f>
        <v>70</v>
      </c>
      <c r="M127" s="294">
        <f t="shared" ref="M127:Q127" si="33">M124</f>
        <v>89</v>
      </c>
      <c r="N127" s="294">
        <f t="shared" si="33"/>
        <v>51</v>
      </c>
      <c r="O127" s="294">
        <f t="shared" si="33"/>
        <v>249</v>
      </c>
      <c r="P127" s="294">
        <f t="shared" si="33"/>
        <v>75</v>
      </c>
      <c r="Q127" s="294">
        <f t="shared" si="33"/>
        <v>79</v>
      </c>
      <c r="R127" s="294">
        <f>R124</f>
        <v>6871</v>
      </c>
      <c r="S127" s="294">
        <f t="shared" ref="S127:T127" si="34">S124</f>
        <v>0</v>
      </c>
      <c r="T127" s="294">
        <f t="shared" si="34"/>
        <v>46</v>
      </c>
      <c r="U127" s="294">
        <f>X91</f>
        <v>0</v>
      </c>
      <c r="V127" s="294">
        <f>Y91</f>
        <v>0</v>
      </c>
      <c r="W127" s="294">
        <f>Z91</f>
        <v>0</v>
      </c>
      <c r="X127" s="294">
        <f>AA91</f>
        <v>0</v>
      </c>
      <c r="Y127" s="294">
        <f>AB91</f>
        <v>0</v>
      </c>
      <c r="Z127" s="294">
        <f>AC124</f>
        <v>0</v>
      </c>
      <c r="AA127" s="294">
        <f>AD124</f>
        <v>155</v>
      </c>
      <c r="AB127" s="294">
        <f>SUM(I127:AA127)</f>
        <v>15763</v>
      </c>
    </row>
    <row r="128" spans="1:54">
      <c r="A128" s="287"/>
      <c r="F128" s="297"/>
      <c r="G128" s="297"/>
    </row>
    <row r="129" spans="1:31" ht="33.75" customHeight="1">
      <c r="A129" s="287"/>
      <c r="C129" s="300" t="s">
        <v>69</v>
      </c>
      <c r="D129" s="695" t="s">
        <v>70</v>
      </c>
      <c r="E129" s="695"/>
      <c r="F129" s="695"/>
      <c r="G129" s="695"/>
      <c r="H129" s="301" t="s">
        <v>8</v>
      </c>
      <c r="I129" s="696" t="s">
        <v>71</v>
      </c>
      <c r="J129" s="696"/>
      <c r="K129" s="696" t="s">
        <v>72</v>
      </c>
      <c r="L129" s="696"/>
      <c r="M129" s="521" t="s">
        <v>13</v>
      </c>
      <c r="N129" s="521" t="s">
        <v>14</v>
      </c>
      <c r="O129" s="521" t="s">
        <v>15</v>
      </c>
      <c r="P129" s="521" t="s">
        <v>16</v>
      </c>
      <c r="Q129" s="521" t="s">
        <v>17</v>
      </c>
      <c r="R129" s="521" t="s">
        <v>18</v>
      </c>
      <c r="S129" s="521" t="s">
        <v>19</v>
      </c>
      <c r="T129" s="521" t="s">
        <v>20</v>
      </c>
      <c r="U129" s="521" t="s">
        <v>24</v>
      </c>
      <c r="V129" s="521" t="s">
        <v>25</v>
      </c>
      <c r="W129" s="521" t="s">
        <v>26</v>
      </c>
      <c r="X129" s="521" t="s">
        <v>27</v>
      </c>
      <c r="Y129" s="521" t="s">
        <v>28</v>
      </c>
      <c r="Z129" s="521" t="s">
        <v>29</v>
      </c>
      <c r="AA129" s="521" t="s">
        <v>30</v>
      </c>
      <c r="AB129" s="521" t="s">
        <v>31</v>
      </c>
    </row>
    <row r="130" spans="1:31">
      <c r="A130" s="287"/>
      <c r="D130" s="695"/>
      <c r="E130" s="695"/>
      <c r="F130" s="695"/>
      <c r="G130" s="695"/>
      <c r="H130" s="294">
        <f>H124</f>
        <v>18292</v>
      </c>
      <c r="I130" s="697">
        <f>I127+K127</f>
        <v>1629</v>
      </c>
      <c r="J130" s="697"/>
      <c r="K130" s="697">
        <f>J127+L127</f>
        <v>6519</v>
      </c>
      <c r="L130" s="697"/>
      <c r="M130" s="294">
        <f>M127</f>
        <v>89</v>
      </c>
      <c r="N130" s="294">
        <f t="shared" ref="N130:AA130" si="35">N127</f>
        <v>51</v>
      </c>
      <c r="O130" s="294">
        <f t="shared" si="35"/>
        <v>249</v>
      </c>
      <c r="P130" s="294">
        <f t="shared" si="35"/>
        <v>75</v>
      </c>
      <c r="Q130" s="294">
        <f t="shared" si="35"/>
        <v>79</v>
      </c>
      <c r="R130" s="294">
        <f t="shared" si="35"/>
        <v>6871</v>
      </c>
      <c r="S130" s="294">
        <f t="shared" si="35"/>
        <v>0</v>
      </c>
      <c r="T130" s="294">
        <f t="shared" si="35"/>
        <v>46</v>
      </c>
      <c r="U130" s="294">
        <f t="shared" si="35"/>
        <v>0</v>
      </c>
      <c r="V130" s="294">
        <f t="shared" si="35"/>
        <v>0</v>
      </c>
      <c r="W130" s="294">
        <f t="shared" si="35"/>
        <v>0</v>
      </c>
      <c r="X130" s="294">
        <f t="shared" si="35"/>
        <v>0</v>
      </c>
      <c r="Y130" s="294">
        <f t="shared" si="35"/>
        <v>0</v>
      </c>
      <c r="Z130" s="294">
        <f t="shared" si="35"/>
        <v>0</v>
      </c>
      <c r="AA130" s="294">
        <f t="shared" si="35"/>
        <v>155</v>
      </c>
      <c r="AB130" s="294">
        <f>SUM(I130:AA130)</f>
        <v>15763</v>
      </c>
    </row>
    <row r="133" spans="1:31">
      <c r="A133" s="291" t="s">
        <v>1</v>
      </c>
      <c r="B133" s="285" t="s">
        <v>2</v>
      </c>
      <c r="C133" s="292" t="s">
        <v>3</v>
      </c>
      <c r="D133" s="291" t="s">
        <v>4</v>
      </c>
      <c r="E133" s="291" t="s">
        <v>5</v>
      </c>
      <c r="F133" s="284" t="s">
        <v>6</v>
      </c>
      <c r="G133" s="284" t="s">
        <v>7</v>
      </c>
      <c r="H133" s="284" t="s">
        <v>8</v>
      </c>
      <c r="I133" s="521" t="s">
        <v>9</v>
      </c>
      <c r="J133" s="521" t="s">
        <v>10</v>
      </c>
      <c r="K133" s="521" t="s">
        <v>11</v>
      </c>
      <c r="L133" s="521" t="s">
        <v>12</v>
      </c>
      <c r="M133" s="521" t="s">
        <v>13</v>
      </c>
      <c r="N133" s="521" t="s">
        <v>14</v>
      </c>
      <c r="O133" s="521" t="s">
        <v>15</v>
      </c>
      <c r="P133" s="521" t="s">
        <v>16</v>
      </c>
      <c r="Q133" s="521" t="s">
        <v>17</v>
      </c>
      <c r="R133" s="521" t="s">
        <v>18</v>
      </c>
      <c r="S133" s="521" t="s">
        <v>19</v>
      </c>
      <c r="T133" s="521" t="s">
        <v>20</v>
      </c>
      <c r="U133" s="295" t="s">
        <v>21</v>
      </c>
      <c r="V133" s="295" t="s">
        <v>22</v>
      </c>
      <c r="W133" s="295" t="s">
        <v>23</v>
      </c>
      <c r="X133" s="521" t="s">
        <v>24</v>
      </c>
      <c r="Y133" s="521" t="s">
        <v>25</v>
      </c>
      <c r="Z133" s="521" t="s">
        <v>26</v>
      </c>
      <c r="AA133" s="521" t="s">
        <v>27</v>
      </c>
      <c r="AB133" s="521" t="s">
        <v>28</v>
      </c>
      <c r="AC133" s="521" t="s">
        <v>29</v>
      </c>
      <c r="AD133" s="521" t="s">
        <v>30</v>
      </c>
      <c r="AE133" s="521" t="s">
        <v>31</v>
      </c>
    </row>
    <row r="134" spans="1:31">
      <c r="A134" s="287">
        <v>1</v>
      </c>
      <c r="B134" s="288">
        <v>3</v>
      </c>
      <c r="C134" s="20">
        <v>133</v>
      </c>
      <c r="D134" s="289" t="s">
        <v>698</v>
      </c>
      <c r="F134" s="290">
        <v>866</v>
      </c>
      <c r="G134" s="289" t="s">
        <v>33</v>
      </c>
      <c r="H134" s="290">
        <v>684</v>
      </c>
      <c r="I134" s="286">
        <v>16</v>
      </c>
      <c r="J134" s="294">
        <v>285</v>
      </c>
      <c r="K134" s="294">
        <v>2</v>
      </c>
      <c r="L134" s="294">
        <v>1</v>
      </c>
      <c r="M134" s="294">
        <v>17</v>
      </c>
      <c r="N134" s="294">
        <v>0</v>
      </c>
      <c r="O134" s="294">
        <v>85</v>
      </c>
      <c r="P134" s="294">
        <v>0</v>
      </c>
      <c r="Q134" s="294">
        <v>1</v>
      </c>
      <c r="R134" s="294">
        <v>166</v>
      </c>
      <c r="S134" s="294">
        <v>0</v>
      </c>
      <c r="T134" s="294">
        <v>0</v>
      </c>
      <c r="U134" s="296">
        <v>0</v>
      </c>
      <c r="V134" s="296">
        <v>1</v>
      </c>
      <c r="W134" s="296"/>
      <c r="X134" s="294"/>
      <c r="Y134" s="294"/>
      <c r="Z134" s="294"/>
      <c r="AA134" s="294"/>
      <c r="AB134" s="294"/>
      <c r="AC134" s="294">
        <v>0</v>
      </c>
      <c r="AD134" s="294">
        <v>5</v>
      </c>
      <c r="AE134" s="294">
        <f>SUM(I134:AD134)</f>
        <v>579</v>
      </c>
    </row>
    <row r="135" spans="1:31">
      <c r="A135" s="287">
        <v>2</v>
      </c>
      <c r="B135" s="288">
        <v>3</v>
      </c>
      <c r="C135" s="20">
        <v>133</v>
      </c>
      <c r="D135" s="289" t="s">
        <v>698</v>
      </c>
      <c r="F135" s="290">
        <v>866</v>
      </c>
      <c r="G135" s="289" t="s">
        <v>34</v>
      </c>
      <c r="H135" s="290">
        <v>683</v>
      </c>
      <c r="I135" s="286">
        <v>29</v>
      </c>
      <c r="J135" s="294">
        <v>286</v>
      </c>
      <c r="K135" s="294">
        <v>1</v>
      </c>
      <c r="L135" s="294">
        <v>0</v>
      </c>
      <c r="M135" s="294">
        <v>8</v>
      </c>
      <c r="N135" s="294">
        <v>0</v>
      </c>
      <c r="O135" s="294">
        <v>75</v>
      </c>
      <c r="P135" s="294">
        <v>0</v>
      </c>
      <c r="Q135" s="294">
        <v>3</v>
      </c>
      <c r="R135" s="294">
        <v>184</v>
      </c>
      <c r="S135" s="294">
        <v>0</v>
      </c>
      <c r="T135" s="294">
        <v>0</v>
      </c>
      <c r="U135" s="296">
        <v>0</v>
      </c>
      <c r="V135" s="296">
        <v>0</v>
      </c>
      <c r="W135" s="296"/>
      <c r="X135" s="294"/>
      <c r="Y135" s="294"/>
      <c r="Z135" s="294"/>
      <c r="AA135" s="294"/>
      <c r="AB135" s="294"/>
      <c r="AC135" s="294">
        <v>0</v>
      </c>
      <c r="AD135" s="294">
        <v>4</v>
      </c>
      <c r="AE135" s="294">
        <f t="shared" ref="AE135:AE147" si="36">SUM(I135:AD135)</f>
        <v>590</v>
      </c>
    </row>
    <row r="136" spans="1:31">
      <c r="A136" s="287">
        <v>3</v>
      </c>
      <c r="B136" s="288">
        <v>3</v>
      </c>
      <c r="C136" s="20">
        <v>133</v>
      </c>
      <c r="D136" s="289" t="s">
        <v>698</v>
      </c>
      <c r="F136" s="290">
        <v>866</v>
      </c>
      <c r="G136" s="289" t="s">
        <v>35</v>
      </c>
      <c r="H136" s="290">
        <v>683</v>
      </c>
      <c r="I136" s="286">
        <v>18</v>
      </c>
      <c r="J136" s="294">
        <v>276</v>
      </c>
      <c r="K136" s="294">
        <v>3</v>
      </c>
      <c r="L136" s="294">
        <v>4</v>
      </c>
      <c r="M136" s="294">
        <v>7</v>
      </c>
      <c r="N136" s="294">
        <v>0</v>
      </c>
      <c r="O136" s="294">
        <v>136</v>
      </c>
      <c r="P136" s="294">
        <v>0</v>
      </c>
      <c r="Q136" s="294">
        <v>2</v>
      </c>
      <c r="R136" s="294">
        <v>151</v>
      </c>
      <c r="S136" s="294">
        <v>0</v>
      </c>
      <c r="T136" s="294">
        <v>0</v>
      </c>
      <c r="U136" s="296">
        <v>0</v>
      </c>
      <c r="V136" s="296">
        <v>1</v>
      </c>
      <c r="W136" s="296"/>
      <c r="X136" s="294"/>
      <c r="Y136" s="294"/>
      <c r="Z136" s="294"/>
      <c r="AA136" s="294"/>
      <c r="AB136" s="294"/>
      <c r="AC136" s="294">
        <v>0</v>
      </c>
      <c r="AD136" s="294">
        <v>5</v>
      </c>
      <c r="AE136" s="294">
        <f t="shared" si="36"/>
        <v>603</v>
      </c>
    </row>
    <row r="137" spans="1:31">
      <c r="A137" s="287">
        <v>4</v>
      </c>
      <c r="B137" s="288">
        <v>3</v>
      </c>
      <c r="C137" s="20">
        <v>133</v>
      </c>
      <c r="D137" s="289" t="s">
        <v>698</v>
      </c>
      <c r="F137" s="290">
        <v>867</v>
      </c>
      <c r="G137" s="289" t="s">
        <v>33</v>
      </c>
      <c r="H137" s="290">
        <v>640</v>
      </c>
      <c r="I137" s="286">
        <v>9</v>
      </c>
      <c r="J137" s="294">
        <v>261</v>
      </c>
      <c r="K137" s="294">
        <v>0</v>
      </c>
      <c r="L137" s="294">
        <v>2</v>
      </c>
      <c r="M137" s="294">
        <v>16</v>
      </c>
      <c r="N137" s="294">
        <v>0</v>
      </c>
      <c r="O137" s="294">
        <v>117</v>
      </c>
      <c r="P137" s="294">
        <v>0</v>
      </c>
      <c r="Q137" s="294">
        <v>0</v>
      </c>
      <c r="R137" s="294">
        <v>137</v>
      </c>
      <c r="S137" s="294">
        <v>0</v>
      </c>
      <c r="T137" s="294">
        <v>0</v>
      </c>
      <c r="U137" s="296">
        <v>0</v>
      </c>
      <c r="V137" s="296">
        <v>1</v>
      </c>
      <c r="W137" s="296"/>
      <c r="X137" s="294"/>
      <c r="Y137" s="294"/>
      <c r="Z137" s="294"/>
      <c r="AA137" s="294"/>
      <c r="AB137" s="294"/>
      <c r="AC137" s="294">
        <v>0</v>
      </c>
      <c r="AD137" s="294">
        <v>6</v>
      </c>
      <c r="AE137" s="294">
        <f t="shared" si="36"/>
        <v>549</v>
      </c>
    </row>
    <row r="138" spans="1:31">
      <c r="A138" s="287">
        <v>5</v>
      </c>
      <c r="B138" s="288">
        <v>3</v>
      </c>
      <c r="C138" s="20">
        <v>133</v>
      </c>
      <c r="D138" s="289" t="s">
        <v>698</v>
      </c>
      <c r="F138" s="290">
        <v>867</v>
      </c>
      <c r="G138" s="289" t="s">
        <v>34</v>
      </c>
      <c r="H138" s="290">
        <v>639</v>
      </c>
      <c r="I138" s="286">
        <v>12</v>
      </c>
      <c r="J138" s="294">
        <v>277</v>
      </c>
      <c r="K138" s="294">
        <v>1</v>
      </c>
      <c r="L138" s="294">
        <v>0</v>
      </c>
      <c r="M138" s="294">
        <v>16</v>
      </c>
      <c r="N138" s="294">
        <v>0</v>
      </c>
      <c r="O138" s="294">
        <v>94</v>
      </c>
      <c r="P138" s="294">
        <v>0</v>
      </c>
      <c r="Q138" s="294">
        <v>2</v>
      </c>
      <c r="R138" s="294">
        <v>134</v>
      </c>
      <c r="S138" s="294">
        <v>0</v>
      </c>
      <c r="T138" s="294">
        <v>0</v>
      </c>
      <c r="U138" s="296">
        <v>0</v>
      </c>
      <c r="V138" s="296">
        <v>1</v>
      </c>
      <c r="W138" s="296"/>
      <c r="X138" s="294"/>
      <c r="Y138" s="294"/>
      <c r="Z138" s="294"/>
      <c r="AA138" s="294"/>
      <c r="AB138" s="294"/>
      <c r="AC138" s="294">
        <v>0</v>
      </c>
      <c r="AD138" s="294">
        <v>7</v>
      </c>
      <c r="AE138" s="294">
        <f t="shared" si="36"/>
        <v>544</v>
      </c>
    </row>
    <row r="139" spans="1:31">
      <c r="A139" s="287">
        <v>6</v>
      </c>
      <c r="B139" s="288">
        <v>3</v>
      </c>
      <c r="C139" s="20">
        <v>133</v>
      </c>
      <c r="D139" s="289" t="s">
        <v>698</v>
      </c>
      <c r="F139" s="290">
        <v>867</v>
      </c>
      <c r="G139" s="289" t="s">
        <v>35</v>
      </c>
      <c r="H139" s="290">
        <v>639</v>
      </c>
      <c r="I139" s="286">
        <v>10</v>
      </c>
      <c r="J139" s="294">
        <v>244</v>
      </c>
      <c r="K139" s="294">
        <v>1</v>
      </c>
      <c r="L139" s="294">
        <v>1</v>
      </c>
      <c r="M139" s="294">
        <v>5</v>
      </c>
      <c r="N139" s="294">
        <v>0</v>
      </c>
      <c r="O139" s="294">
        <v>91</v>
      </c>
      <c r="P139" s="294">
        <v>0</v>
      </c>
      <c r="Q139" s="294">
        <v>1</v>
      </c>
      <c r="R139" s="294">
        <v>160</v>
      </c>
      <c r="S139" s="294">
        <v>0</v>
      </c>
      <c r="T139" s="294">
        <v>0</v>
      </c>
      <c r="U139" s="296">
        <v>0</v>
      </c>
      <c r="V139" s="296">
        <v>3</v>
      </c>
      <c r="W139" s="296"/>
      <c r="X139" s="294"/>
      <c r="Y139" s="294"/>
      <c r="Z139" s="294"/>
      <c r="AA139" s="294"/>
      <c r="AB139" s="294"/>
      <c r="AC139" s="294">
        <v>0</v>
      </c>
      <c r="AD139" s="294">
        <v>8</v>
      </c>
      <c r="AE139" s="294">
        <f t="shared" si="36"/>
        <v>524</v>
      </c>
    </row>
    <row r="140" spans="1:31">
      <c r="A140" s="287">
        <v>7</v>
      </c>
      <c r="B140" s="288">
        <v>3</v>
      </c>
      <c r="C140" s="20">
        <v>133</v>
      </c>
      <c r="D140" s="289" t="s">
        <v>698</v>
      </c>
      <c r="F140" s="290">
        <v>867</v>
      </c>
      <c r="G140" s="289" t="s">
        <v>199</v>
      </c>
      <c r="H140" s="290">
        <v>639</v>
      </c>
      <c r="I140" s="286">
        <v>12</v>
      </c>
      <c r="J140" s="294">
        <v>309</v>
      </c>
      <c r="K140" s="294">
        <v>1</v>
      </c>
      <c r="L140" s="294">
        <v>1</v>
      </c>
      <c r="M140" s="294">
        <v>7</v>
      </c>
      <c r="N140" s="294">
        <v>0</v>
      </c>
      <c r="O140" s="294">
        <v>88</v>
      </c>
      <c r="P140" s="294">
        <v>0</v>
      </c>
      <c r="Q140" s="294">
        <v>1</v>
      </c>
      <c r="R140" s="294">
        <v>135</v>
      </c>
      <c r="S140" s="294">
        <v>0</v>
      </c>
      <c r="T140" s="294">
        <v>0</v>
      </c>
      <c r="U140" s="296">
        <v>0</v>
      </c>
      <c r="V140" s="296">
        <v>0</v>
      </c>
      <c r="W140" s="296"/>
      <c r="X140" s="294"/>
      <c r="Y140" s="294"/>
      <c r="Z140" s="294"/>
      <c r="AA140" s="294"/>
      <c r="AB140" s="294"/>
      <c r="AC140" s="294">
        <v>0</v>
      </c>
      <c r="AD140" s="294">
        <v>4</v>
      </c>
      <c r="AE140" s="294">
        <f t="shared" si="36"/>
        <v>558</v>
      </c>
    </row>
    <row r="141" spans="1:31">
      <c r="A141" s="287">
        <v>8</v>
      </c>
      <c r="B141" s="288">
        <v>3</v>
      </c>
      <c r="C141" s="20">
        <v>133</v>
      </c>
      <c r="D141" s="289" t="s">
        <v>698</v>
      </c>
      <c r="F141" s="290">
        <v>868</v>
      </c>
      <c r="G141" s="289" t="s">
        <v>33</v>
      </c>
      <c r="H141" s="290">
        <v>592</v>
      </c>
      <c r="I141" s="286">
        <v>9</v>
      </c>
      <c r="J141" s="294">
        <v>212</v>
      </c>
      <c r="K141" s="294">
        <v>1</v>
      </c>
      <c r="L141" s="294">
        <v>5</v>
      </c>
      <c r="M141" s="294">
        <v>5</v>
      </c>
      <c r="N141" s="294">
        <v>0</v>
      </c>
      <c r="O141" s="294">
        <v>113</v>
      </c>
      <c r="P141" s="294">
        <v>0</v>
      </c>
      <c r="Q141" s="294">
        <v>2</v>
      </c>
      <c r="R141" s="294">
        <v>160</v>
      </c>
      <c r="S141" s="294">
        <v>0</v>
      </c>
      <c r="T141" s="294">
        <v>0</v>
      </c>
      <c r="U141" s="296">
        <v>0</v>
      </c>
      <c r="V141" s="296">
        <v>2</v>
      </c>
      <c r="W141" s="296"/>
      <c r="X141" s="294"/>
      <c r="Y141" s="294"/>
      <c r="Z141" s="294"/>
      <c r="AA141" s="294"/>
      <c r="AB141" s="294"/>
      <c r="AC141" s="294">
        <v>0</v>
      </c>
      <c r="AD141" s="294">
        <v>2</v>
      </c>
      <c r="AE141" s="294">
        <f t="shared" si="36"/>
        <v>511</v>
      </c>
    </row>
    <row r="142" spans="1:31">
      <c r="A142" s="287">
        <v>9</v>
      </c>
      <c r="B142" s="288">
        <v>3</v>
      </c>
      <c r="C142" s="20">
        <v>133</v>
      </c>
      <c r="D142" s="289" t="s">
        <v>698</v>
      </c>
      <c r="F142" s="290">
        <v>868</v>
      </c>
      <c r="G142" s="289" t="s">
        <v>34</v>
      </c>
      <c r="H142" s="290">
        <v>591</v>
      </c>
      <c r="I142" s="286">
        <v>17</v>
      </c>
      <c r="J142" s="294">
        <v>242</v>
      </c>
      <c r="K142" s="294">
        <v>3</v>
      </c>
      <c r="L142" s="294">
        <v>0</v>
      </c>
      <c r="M142" s="294">
        <v>4</v>
      </c>
      <c r="N142" s="294">
        <v>0</v>
      </c>
      <c r="O142" s="294">
        <v>100</v>
      </c>
      <c r="P142" s="294">
        <v>0</v>
      </c>
      <c r="Q142" s="294">
        <v>0</v>
      </c>
      <c r="R142" s="294">
        <v>156</v>
      </c>
      <c r="S142" s="294">
        <v>0</v>
      </c>
      <c r="T142" s="294">
        <v>0</v>
      </c>
      <c r="U142" s="296">
        <v>0</v>
      </c>
      <c r="V142" s="296">
        <v>2</v>
      </c>
      <c r="W142" s="296"/>
      <c r="X142" s="294"/>
      <c r="Y142" s="294"/>
      <c r="Z142" s="294"/>
      <c r="AA142" s="294"/>
      <c r="AB142" s="294"/>
      <c r="AC142" s="294">
        <v>0</v>
      </c>
      <c r="AD142" s="294">
        <v>2</v>
      </c>
      <c r="AE142" s="294">
        <f t="shared" si="36"/>
        <v>526</v>
      </c>
    </row>
    <row r="143" spans="1:31">
      <c r="A143" s="287">
        <v>10</v>
      </c>
      <c r="B143" s="288">
        <v>3</v>
      </c>
      <c r="C143" s="20">
        <v>133</v>
      </c>
      <c r="D143" s="289" t="s">
        <v>698</v>
      </c>
      <c r="F143" s="290">
        <v>868</v>
      </c>
      <c r="G143" s="289" t="s">
        <v>81</v>
      </c>
      <c r="H143" s="290">
        <v>516</v>
      </c>
      <c r="I143" s="286">
        <v>16</v>
      </c>
      <c r="J143" s="294">
        <v>230</v>
      </c>
      <c r="K143" s="294">
        <v>0</v>
      </c>
      <c r="L143" s="294">
        <v>1</v>
      </c>
      <c r="M143" s="294">
        <v>0</v>
      </c>
      <c r="N143" s="294">
        <v>0</v>
      </c>
      <c r="O143" s="294">
        <v>35</v>
      </c>
      <c r="P143" s="294">
        <v>0</v>
      </c>
      <c r="Q143" s="294">
        <v>1</v>
      </c>
      <c r="R143" s="294">
        <v>152</v>
      </c>
      <c r="S143" s="294">
        <v>0</v>
      </c>
      <c r="T143" s="294">
        <v>0</v>
      </c>
      <c r="U143" s="296">
        <v>0</v>
      </c>
      <c r="V143" s="296">
        <v>2</v>
      </c>
      <c r="W143" s="296"/>
      <c r="X143" s="294"/>
      <c r="Y143" s="294"/>
      <c r="Z143" s="294"/>
      <c r="AA143" s="294"/>
      <c r="AB143" s="294"/>
      <c r="AC143" s="294">
        <v>0</v>
      </c>
      <c r="AD143" s="294">
        <v>2</v>
      </c>
      <c r="AE143" s="294">
        <f t="shared" si="36"/>
        <v>439</v>
      </c>
    </row>
    <row r="144" spans="1:31">
      <c r="A144" s="287">
        <v>11</v>
      </c>
      <c r="B144" s="288">
        <v>3</v>
      </c>
      <c r="C144" s="20">
        <v>133</v>
      </c>
      <c r="D144" s="289" t="s">
        <v>698</v>
      </c>
      <c r="F144" s="290">
        <v>868</v>
      </c>
      <c r="G144" s="289" t="s">
        <v>138</v>
      </c>
      <c r="H144" s="290">
        <v>352</v>
      </c>
      <c r="I144" s="286">
        <v>17</v>
      </c>
      <c r="J144" s="294">
        <v>133</v>
      </c>
      <c r="K144" s="294">
        <v>1</v>
      </c>
      <c r="L144" s="294">
        <v>0</v>
      </c>
      <c r="M144" s="294">
        <v>2</v>
      </c>
      <c r="N144" s="294">
        <v>0</v>
      </c>
      <c r="O144" s="294">
        <v>67</v>
      </c>
      <c r="P144" s="294">
        <v>0</v>
      </c>
      <c r="Q144" s="294">
        <v>0</v>
      </c>
      <c r="R144" s="294">
        <v>60</v>
      </c>
      <c r="S144" s="294">
        <v>0</v>
      </c>
      <c r="T144" s="294">
        <v>0</v>
      </c>
      <c r="U144" s="296">
        <v>0</v>
      </c>
      <c r="V144" s="296">
        <v>0</v>
      </c>
      <c r="W144" s="296"/>
      <c r="X144" s="294"/>
      <c r="Y144" s="294"/>
      <c r="Z144" s="294"/>
      <c r="AA144" s="294"/>
      <c r="AB144" s="294"/>
      <c r="AC144" s="294">
        <v>0</v>
      </c>
      <c r="AD144" s="294">
        <v>5</v>
      </c>
      <c r="AE144" s="294">
        <f t="shared" si="36"/>
        <v>285</v>
      </c>
    </row>
    <row r="145" spans="1:31">
      <c r="A145" s="287">
        <v>12</v>
      </c>
      <c r="B145" s="288">
        <v>3</v>
      </c>
      <c r="C145" s="20">
        <v>133</v>
      </c>
      <c r="D145" s="289" t="s">
        <v>698</v>
      </c>
      <c r="F145" s="290">
        <v>869</v>
      </c>
      <c r="G145" s="289" t="s">
        <v>33</v>
      </c>
      <c r="H145" s="290">
        <v>657</v>
      </c>
      <c r="I145" s="286">
        <v>14</v>
      </c>
      <c r="J145" s="294">
        <v>287</v>
      </c>
      <c r="K145" s="294">
        <v>1</v>
      </c>
      <c r="L145" s="294">
        <v>2</v>
      </c>
      <c r="M145" s="294">
        <v>5</v>
      </c>
      <c r="N145" s="294">
        <v>0</v>
      </c>
      <c r="O145" s="294">
        <v>67</v>
      </c>
      <c r="P145" s="294">
        <v>0</v>
      </c>
      <c r="Q145" s="294">
        <v>1</v>
      </c>
      <c r="R145" s="294">
        <v>186</v>
      </c>
      <c r="S145" s="294">
        <v>0</v>
      </c>
      <c r="T145" s="294">
        <v>0</v>
      </c>
      <c r="U145" s="296">
        <v>0</v>
      </c>
      <c r="V145" s="296">
        <v>0</v>
      </c>
      <c r="W145" s="296"/>
      <c r="X145" s="294"/>
      <c r="Y145" s="294"/>
      <c r="Z145" s="294"/>
      <c r="AA145" s="294"/>
      <c r="AB145" s="294"/>
      <c r="AC145" s="294">
        <v>0</v>
      </c>
      <c r="AD145" s="294">
        <v>3</v>
      </c>
      <c r="AE145" s="294">
        <f t="shared" si="36"/>
        <v>566</v>
      </c>
    </row>
    <row r="146" spans="1:31">
      <c r="A146" s="287">
        <v>13</v>
      </c>
      <c r="B146" s="288">
        <v>3</v>
      </c>
      <c r="C146" s="20">
        <v>133</v>
      </c>
      <c r="D146" s="289" t="s">
        <v>698</v>
      </c>
      <c r="F146" s="290">
        <v>869</v>
      </c>
      <c r="G146" s="289" t="s">
        <v>34</v>
      </c>
      <c r="H146" s="290">
        <v>656</v>
      </c>
      <c r="I146" s="286">
        <v>23</v>
      </c>
      <c r="J146" s="294">
        <v>239</v>
      </c>
      <c r="K146" s="294">
        <v>1</v>
      </c>
      <c r="L146" s="294">
        <v>2</v>
      </c>
      <c r="M146" s="294">
        <v>4</v>
      </c>
      <c r="N146" s="294">
        <v>0</v>
      </c>
      <c r="O146" s="294">
        <v>90</v>
      </c>
      <c r="P146" s="294">
        <v>0</v>
      </c>
      <c r="Q146" s="294">
        <v>6</v>
      </c>
      <c r="R146" s="294">
        <v>184</v>
      </c>
      <c r="S146" s="294">
        <v>0</v>
      </c>
      <c r="T146" s="294">
        <v>0</v>
      </c>
      <c r="U146" s="296">
        <v>0</v>
      </c>
      <c r="V146" s="296">
        <v>2</v>
      </c>
      <c r="W146" s="296"/>
      <c r="X146" s="294"/>
      <c r="Y146" s="294"/>
      <c r="Z146" s="294"/>
      <c r="AA146" s="294"/>
      <c r="AB146" s="294"/>
      <c r="AC146" s="294">
        <v>0</v>
      </c>
      <c r="AD146" s="294">
        <v>5</v>
      </c>
      <c r="AE146" s="294">
        <f t="shared" si="36"/>
        <v>556</v>
      </c>
    </row>
    <row r="147" spans="1:31">
      <c r="A147" s="287">
        <v>14</v>
      </c>
      <c r="B147" s="288">
        <v>3</v>
      </c>
      <c r="C147" s="20">
        <v>133</v>
      </c>
      <c r="D147" s="289" t="s">
        <v>698</v>
      </c>
      <c r="F147" s="290">
        <v>870</v>
      </c>
      <c r="G147" s="289" t="s">
        <v>33</v>
      </c>
      <c r="H147" s="290">
        <v>452</v>
      </c>
      <c r="I147" s="286">
        <v>90</v>
      </c>
      <c r="J147" s="294">
        <v>173</v>
      </c>
      <c r="K147" s="294">
        <v>6</v>
      </c>
      <c r="L147" s="294">
        <v>0</v>
      </c>
      <c r="M147" s="294">
        <v>4</v>
      </c>
      <c r="N147" s="294">
        <v>0</v>
      </c>
      <c r="O147" s="294">
        <v>8</v>
      </c>
      <c r="P147" s="294">
        <v>0</v>
      </c>
      <c r="Q147" s="294">
        <v>1</v>
      </c>
      <c r="R147" s="294">
        <v>115</v>
      </c>
      <c r="S147" s="294">
        <v>0</v>
      </c>
      <c r="T147" s="294">
        <v>0</v>
      </c>
      <c r="U147" s="296">
        <v>0</v>
      </c>
      <c r="V147" s="296">
        <v>0</v>
      </c>
      <c r="W147" s="296"/>
      <c r="X147" s="294"/>
      <c r="Y147" s="294"/>
      <c r="Z147" s="294"/>
      <c r="AA147" s="294"/>
      <c r="AB147" s="294"/>
      <c r="AC147" s="294">
        <v>0</v>
      </c>
      <c r="AD147" s="294">
        <v>2</v>
      </c>
      <c r="AE147" s="294">
        <f t="shared" si="36"/>
        <v>399</v>
      </c>
    </row>
    <row r="148" spans="1:31">
      <c r="A148" s="287"/>
      <c r="C148" s="300" t="s">
        <v>65</v>
      </c>
      <c r="D148" s="699" t="s">
        <v>66</v>
      </c>
      <c r="E148" s="700"/>
      <c r="F148" s="700"/>
      <c r="G148" s="701"/>
      <c r="H148" s="119">
        <f>SUM(H134:H147)</f>
        <v>8423</v>
      </c>
      <c r="I148" s="119">
        <f>SUM(I134:I147)</f>
        <v>292</v>
      </c>
      <c r="J148" s="119">
        <f t="shared" ref="J148:AE148" si="37">SUM(J134:J147)</f>
        <v>3454</v>
      </c>
      <c r="K148" s="119">
        <f t="shared" si="37"/>
        <v>22</v>
      </c>
      <c r="L148" s="119">
        <f t="shared" si="37"/>
        <v>19</v>
      </c>
      <c r="M148" s="119">
        <f t="shared" si="37"/>
        <v>100</v>
      </c>
      <c r="N148" s="119">
        <f t="shared" si="37"/>
        <v>0</v>
      </c>
      <c r="O148" s="119">
        <f t="shared" si="37"/>
        <v>1166</v>
      </c>
      <c r="P148" s="119">
        <f t="shared" si="37"/>
        <v>0</v>
      </c>
      <c r="Q148" s="119">
        <f t="shared" si="37"/>
        <v>21</v>
      </c>
      <c r="R148" s="119">
        <f t="shared" si="37"/>
        <v>2080</v>
      </c>
      <c r="S148" s="119">
        <f t="shared" si="37"/>
        <v>0</v>
      </c>
      <c r="T148" s="119">
        <f t="shared" si="37"/>
        <v>0</v>
      </c>
      <c r="U148" s="119">
        <f t="shared" si="37"/>
        <v>0</v>
      </c>
      <c r="V148" s="119">
        <f t="shared" si="37"/>
        <v>15</v>
      </c>
      <c r="W148" s="119">
        <f t="shared" si="37"/>
        <v>0</v>
      </c>
      <c r="X148" s="119">
        <f t="shared" si="37"/>
        <v>0</v>
      </c>
      <c r="Y148" s="119">
        <f t="shared" si="37"/>
        <v>0</v>
      </c>
      <c r="Z148" s="119">
        <f t="shared" si="37"/>
        <v>0</v>
      </c>
      <c r="AA148" s="119">
        <f t="shared" si="37"/>
        <v>0</v>
      </c>
      <c r="AB148" s="119">
        <f t="shared" si="37"/>
        <v>0</v>
      </c>
      <c r="AC148" s="119">
        <f t="shared" si="37"/>
        <v>0</v>
      </c>
      <c r="AD148" s="119">
        <f t="shared" si="37"/>
        <v>60</v>
      </c>
      <c r="AE148" s="119">
        <f t="shared" si="37"/>
        <v>7229</v>
      </c>
    </row>
    <row r="149" spans="1:31">
      <c r="A149" s="287"/>
      <c r="F149" s="297"/>
      <c r="G149" s="297"/>
      <c r="U149" s="286">
        <f>U148/2</f>
        <v>0</v>
      </c>
      <c r="V149" s="286">
        <f>V148/2</f>
        <v>7.5</v>
      </c>
    </row>
    <row r="150" spans="1:31">
      <c r="A150" s="287"/>
      <c r="C150" s="300" t="s">
        <v>67</v>
      </c>
      <c r="D150" s="689" t="s">
        <v>68</v>
      </c>
      <c r="E150" s="690"/>
      <c r="F150" s="690"/>
      <c r="G150" s="691"/>
      <c r="H150" s="301" t="s">
        <v>8</v>
      </c>
      <c r="I150" s="521" t="s">
        <v>9</v>
      </c>
      <c r="J150" s="521" t="s">
        <v>10</v>
      </c>
      <c r="K150" s="521" t="s">
        <v>11</v>
      </c>
      <c r="L150" s="521" t="s">
        <v>12</v>
      </c>
      <c r="M150" s="521" t="s">
        <v>13</v>
      </c>
      <c r="N150" s="521" t="s">
        <v>14</v>
      </c>
      <c r="O150" s="521" t="s">
        <v>15</v>
      </c>
      <c r="P150" s="521" t="s">
        <v>16</v>
      </c>
      <c r="Q150" s="521" t="s">
        <v>17</v>
      </c>
      <c r="R150" s="521" t="s">
        <v>18</v>
      </c>
      <c r="S150" s="521" t="s">
        <v>19</v>
      </c>
      <c r="T150" s="521" t="s">
        <v>20</v>
      </c>
      <c r="U150" s="521" t="s">
        <v>24</v>
      </c>
      <c r="V150" s="521" t="s">
        <v>25</v>
      </c>
      <c r="W150" s="521" t="s">
        <v>26</v>
      </c>
      <c r="X150" s="521" t="s">
        <v>27</v>
      </c>
      <c r="Y150" s="521" t="s">
        <v>28</v>
      </c>
      <c r="Z150" s="521" t="s">
        <v>29</v>
      </c>
      <c r="AA150" s="521" t="s">
        <v>30</v>
      </c>
      <c r="AB150" s="521" t="s">
        <v>31</v>
      </c>
    </row>
    <row r="151" spans="1:31">
      <c r="A151" s="287"/>
      <c r="D151" s="692"/>
      <c r="E151" s="693"/>
      <c r="F151" s="693"/>
      <c r="G151" s="694"/>
      <c r="H151" s="294"/>
      <c r="I151" s="294">
        <f>I148</f>
        <v>292</v>
      </c>
      <c r="J151" s="294">
        <f>J148+8</f>
        <v>3462</v>
      </c>
      <c r="K151" s="294">
        <f>K148</f>
        <v>22</v>
      </c>
      <c r="L151" s="294">
        <f>L148+7</f>
        <v>26</v>
      </c>
      <c r="M151" s="294">
        <f t="shared" ref="M151:Q151" si="38">M148</f>
        <v>100</v>
      </c>
      <c r="N151" s="294">
        <f t="shared" si="38"/>
        <v>0</v>
      </c>
      <c r="O151" s="294">
        <f t="shared" si="38"/>
        <v>1166</v>
      </c>
      <c r="P151" s="294">
        <f t="shared" si="38"/>
        <v>0</v>
      </c>
      <c r="Q151" s="294">
        <f t="shared" si="38"/>
        <v>21</v>
      </c>
      <c r="R151" s="294">
        <f>R148</f>
        <v>2080</v>
      </c>
      <c r="S151" s="294">
        <f t="shared" ref="S151:T151" si="39">S148</f>
        <v>0</v>
      </c>
      <c r="T151" s="294">
        <f t="shared" si="39"/>
        <v>0</v>
      </c>
      <c r="U151" s="294">
        <f>X134</f>
        <v>0</v>
      </c>
      <c r="V151" s="294">
        <f>Y134</f>
        <v>0</v>
      </c>
      <c r="W151" s="294">
        <f>Z134</f>
        <v>0</v>
      </c>
      <c r="X151" s="294">
        <f>AA134</f>
        <v>0</v>
      </c>
      <c r="Y151" s="294">
        <f>AB134</f>
        <v>0</v>
      </c>
      <c r="Z151" s="294">
        <f>AC148</f>
        <v>0</v>
      </c>
      <c r="AA151" s="294">
        <f>AD148</f>
        <v>60</v>
      </c>
      <c r="AB151" s="294">
        <f>SUM(I151:AA151)</f>
        <v>7229</v>
      </c>
    </row>
    <row r="152" spans="1:31">
      <c r="A152" s="287"/>
      <c r="F152" s="297"/>
      <c r="G152" s="297"/>
    </row>
    <row r="153" spans="1:31" ht="33.75" customHeight="1">
      <c r="A153" s="287"/>
      <c r="C153" s="300" t="s">
        <v>69</v>
      </c>
      <c r="D153" s="695" t="s">
        <v>70</v>
      </c>
      <c r="E153" s="695"/>
      <c r="F153" s="695"/>
      <c r="G153" s="695"/>
      <c r="H153" s="301" t="s">
        <v>8</v>
      </c>
      <c r="I153" s="696" t="s">
        <v>71</v>
      </c>
      <c r="J153" s="696"/>
      <c r="K153" s="696" t="s">
        <v>72</v>
      </c>
      <c r="L153" s="696"/>
      <c r="M153" s="521" t="s">
        <v>13</v>
      </c>
      <c r="N153" s="521" t="s">
        <v>14</v>
      </c>
      <c r="O153" s="521" t="s">
        <v>15</v>
      </c>
      <c r="P153" s="521" t="s">
        <v>16</v>
      </c>
      <c r="Q153" s="521" t="s">
        <v>17</v>
      </c>
      <c r="R153" s="521" t="s">
        <v>18</v>
      </c>
      <c r="S153" s="521" t="s">
        <v>19</v>
      </c>
      <c r="T153" s="521" t="s">
        <v>20</v>
      </c>
      <c r="U153" s="521" t="s">
        <v>24</v>
      </c>
      <c r="V153" s="521" t="s">
        <v>25</v>
      </c>
      <c r="W153" s="521" t="s">
        <v>26</v>
      </c>
      <c r="X153" s="521" t="s">
        <v>27</v>
      </c>
      <c r="Y153" s="521" t="s">
        <v>28</v>
      </c>
      <c r="Z153" s="521" t="s">
        <v>29</v>
      </c>
      <c r="AA153" s="521" t="s">
        <v>30</v>
      </c>
      <c r="AB153" s="521" t="s">
        <v>31</v>
      </c>
    </row>
    <row r="154" spans="1:31">
      <c r="A154" s="287"/>
      <c r="D154" s="695"/>
      <c r="E154" s="695"/>
      <c r="F154" s="695"/>
      <c r="G154" s="695"/>
      <c r="H154" s="294">
        <f>H148</f>
        <v>8423</v>
      </c>
      <c r="I154" s="697">
        <f>I151+K151</f>
        <v>314</v>
      </c>
      <c r="J154" s="697"/>
      <c r="K154" s="697">
        <f>J151+L151</f>
        <v>3488</v>
      </c>
      <c r="L154" s="697"/>
      <c r="M154" s="294">
        <f>M151</f>
        <v>100</v>
      </c>
      <c r="N154" s="294">
        <f t="shared" ref="N154:AA154" si="40">N151</f>
        <v>0</v>
      </c>
      <c r="O154" s="294">
        <f t="shared" si="40"/>
        <v>1166</v>
      </c>
      <c r="P154" s="294">
        <f t="shared" si="40"/>
        <v>0</v>
      </c>
      <c r="Q154" s="294">
        <f t="shared" si="40"/>
        <v>21</v>
      </c>
      <c r="R154" s="294">
        <f t="shared" si="40"/>
        <v>2080</v>
      </c>
      <c r="S154" s="294">
        <f t="shared" si="40"/>
        <v>0</v>
      </c>
      <c r="T154" s="294">
        <f t="shared" si="40"/>
        <v>0</v>
      </c>
      <c r="U154" s="294">
        <f t="shared" si="40"/>
        <v>0</v>
      </c>
      <c r="V154" s="294">
        <f t="shared" si="40"/>
        <v>0</v>
      </c>
      <c r="W154" s="294">
        <f t="shared" si="40"/>
        <v>0</v>
      </c>
      <c r="X154" s="294">
        <f t="shared" si="40"/>
        <v>0</v>
      </c>
      <c r="Y154" s="294">
        <f t="shared" si="40"/>
        <v>0</v>
      </c>
      <c r="Z154" s="294">
        <f t="shared" si="40"/>
        <v>0</v>
      </c>
      <c r="AA154" s="294">
        <f t="shared" si="40"/>
        <v>60</v>
      </c>
      <c r="AB154" s="294">
        <f>SUM(I154:AA154)</f>
        <v>7229</v>
      </c>
    </row>
    <row r="157" spans="1:31">
      <c r="A157" s="291" t="s">
        <v>1</v>
      </c>
      <c r="B157" s="285" t="s">
        <v>2</v>
      </c>
      <c r="C157" s="292" t="s">
        <v>3</v>
      </c>
      <c r="D157" s="291" t="s">
        <v>4</v>
      </c>
      <c r="E157" s="291" t="s">
        <v>5</v>
      </c>
      <c r="F157" s="284" t="s">
        <v>6</v>
      </c>
      <c r="G157" s="284" t="s">
        <v>7</v>
      </c>
      <c r="H157" s="284" t="s">
        <v>8</v>
      </c>
      <c r="I157" s="521" t="s">
        <v>9</v>
      </c>
      <c r="J157" s="521" t="s">
        <v>10</v>
      </c>
      <c r="K157" s="521" t="s">
        <v>11</v>
      </c>
      <c r="L157" s="521" t="s">
        <v>12</v>
      </c>
      <c r="M157" s="521" t="s">
        <v>13</v>
      </c>
      <c r="N157" s="521" t="s">
        <v>14</v>
      </c>
      <c r="O157" s="521" t="s">
        <v>15</v>
      </c>
      <c r="P157" s="521" t="s">
        <v>16</v>
      </c>
      <c r="Q157" s="521" t="s">
        <v>17</v>
      </c>
      <c r="R157" s="521" t="s">
        <v>18</v>
      </c>
      <c r="S157" s="521" t="s">
        <v>19</v>
      </c>
      <c r="T157" s="521" t="s">
        <v>20</v>
      </c>
      <c r="U157" s="295" t="s">
        <v>21</v>
      </c>
      <c r="V157" s="295" t="s">
        <v>22</v>
      </c>
      <c r="W157" s="295" t="s">
        <v>23</v>
      </c>
      <c r="X157" s="521" t="s">
        <v>24</v>
      </c>
      <c r="Y157" s="521" t="s">
        <v>25</v>
      </c>
      <c r="Z157" s="521" t="s">
        <v>26</v>
      </c>
      <c r="AA157" s="521" t="s">
        <v>27</v>
      </c>
      <c r="AB157" s="521" t="s">
        <v>28</v>
      </c>
      <c r="AC157" s="521" t="s">
        <v>29</v>
      </c>
      <c r="AD157" s="521" t="s">
        <v>30</v>
      </c>
      <c r="AE157" s="521" t="s">
        <v>31</v>
      </c>
    </row>
    <row r="158" spans="1:31">
      <c r="A158" s="287">
        <v>1</v>
      </c>
      <c r="B158" s="288">
        <v>3</v>
      </c>
      <c r="C158" s="289">
        <v>164</v>
      </c>
      <c r="D158" s="289" t="s">
        <v>699</v>
      </c>
      <c r="E158" s="289"/>
      <c r="F158" s="289">
        <v>943</v>
      </c>
      <c r="G158" s="290" t="s">
        <v>33</v>
      </c>
      <c r="H158" s="294">
        <v>638</v>
      </c>
      <c r="I158" s="294">
        <v>7</v>
      </c>
      <c r="J158" s="294">
        <v>166</v>
      </c>
      <c r="K158" s="294">
        <v>52</v>
      </c>
      <c r="L158" s="294">
        <v>7</v>
      </c>
      <c r="M158" s="294">
        <v>15</v>
      </c>
      <c r="N158" s="294">
        <v>68</v>
      </c>
      <c r="O158" s="294"/>
      <c r="P158" s="294">
        <v>5</v>
      </c>
      <c r="Q158" s="294">
        <v>3</v>
      </c>
      <c r="R158" s="294">
        <v>137</v>
      </c>
      <c r="S158" s="294"/>
      <c r="T158" s="294"/>
      <c r="U158" s="296">
        <v>5</v>
      </c>
      <c r="V158" s="296">
        <v>5</v>
      </c>
      <c r="W158" s="296"/>
      <c r="X158" s="294"/>
      <c r="Y158" s="294"/>
      <c r="Z158" s="294"/>
      <c r="AA158" s="294"/>
      <c r="AB158" s="294"/>
      <c r="AC158" s="294">
        <v>0</v>
      </c>
      <c r="AD158" s="294">
        <v>13</v>
      </c>
      <c r="AE158" s="294">
        <f>SUM(I158:AD158)</f>
        <v>483</v>
      </c>
    </row>
    <row r="159" spans="1:31">
      <c r="A159" s="287">
        <v>2</v>
      </c>
      <c r="B159" s="288">
        <v>3</v>
      </c>
      <c r="C159" s="289">
        <v>164</v>
      </c>
      <c r="D159" s="289" t="s">
        <v>699</v>
      </c>
      <c r="E159" s="289"/>
      <c r="F159" s="289">
        <v>943</v>
      </c>
      <c r="G159" s="290" t="s">
        <v>34</v>
      </c>
      <c r="H159" s="294">
        <v>637</v>
      </c>
      <c r="I159" s="294">
        <v>12</v>
      </c>
      <c r="J159" s="294">
        <v>140</v>
      </c>
      <c r="K159" s="294">
        <v>65</v>
      </c>
      <c r="L159" s="294">
        <v>2</v>
      </c>
      <c r="M159" s="294">
        <v>23</v>
      </c>
      <c r="N159" s="294">
        <v>99</v>
      </c>
      <c r="O159" s="294"/>
      <c r="P159" s="294">
        <v>0</v>
      </c>
      <c r="Q159" s="294">
        <v>0</v>
      </c>
      <c r="R159" s="294">
        <v>127</v>
      </c>
      <c r="S159" s="294"/>
      <c r="T159" s="294"/>
      <c r="U159" s="296">
        <v>6</v>
      </c>
      <c r="V159" s="296">
        <v>0</v>
      </c>
      <c r="W159" s="296"/>
      <c r="X159" s="294"/>
      <c r="Y159" s="294"/>
      <c r="Z159" s="294"/>
      <c r="AA159" s="294"/>
      <c r="AB159" s="294"/>
      <c r="AC159" s="294">
        <v>0</v>
      </c>
      <c r="AD159" s="294">
        <v>29</v>
      </c>
      <c r="AE159" s="294">
        <f t="shared" ref="AE159:AE172" si="41">SUM(I159:AD159)</f>
        <v>503</v>
      </c>
    </row>
    <row r="160" spans="1:31">
      <c r="A160" s="287">
        <v>3</v>
      </c>
      <c r="B160" s="288">
        <v>3</v>
      </c>
      <c r="C160" s="289">
        <v>164</v>
      </c>
      <c r="D160" s="289" t="s">
        <v>699</v>
      </c>
      <c r="E160" s="289"/>
      <c r="F160" s="289">
        <v>943</v>
      </c>
      <c r="G160" s="290" t="s">
        <v>35</v>
      </c>
      <c r="H160" s="294">
        <v>637</v>
      </c>
      <c r="I160" s="294">
        <v>9</v>
      </c>
      <c r="J160" s="294">
        <v>131</v>
      </c>
      <c r="K160" s="294">
        <v>48</v>
      </c>
      <c r="L160" s="294">
        <v>8</v>
      </c>
      <c r="M160" s="294">
        <v>14</v>
      </c>
      <c r="N160" s="294">
        <v>87</v>
      </c>
      <c r="O160" s="294"/>
      <c r="P160" s="294">
        <v>5</v>
      </c>
      <c r="Q160" s="294">
        <v>1</v>
      </c>
      <c r="R160" s="294">
        <v>139</v>
      </c>
      <c r="S160" s="294"/>
      <c r="T160" s="294"/>
      <c r="U160" s="296">
        <v>4</v>
      </c>
      <c r="V160" s="296">
        <v>4</v>
      </c>
      <c r="W160" s="296"/>
      <c r="X160" s="294"/>
      <c r="Y160" s="294"/>
      <c r="Z160" s="294"/>
      <c r="AA160" s="294"/>
      <c r="AB160" s="294"/>
      <c r="AC160" s="294">
        <v>0</v>
      </c>
      <c r="AD160" s="294">
        <v>18</v>
      </c>
      <c r="AE160" s="294">
        <f t="shared" si="41"/>
        <v>468</v>
      </c>
    </row>
    <row r="161" spans="1:31">
      <c r="A161" s="287">
        <v>4</v>
      </c>
      <c r="B161" s="288">
        <v>3</v>
      </c>
      <c r="C161" s="289">
        <v>164</v>
      </c>
      <c r="D161" s="289" t="s">
        <v>699</v>
      </c>
      <c r="E161" s="289"/>
      <c r="F161" s="289">
        <v>944</v>
      </c>
      <c r="G161" s="290" t="s">
        <v>33</v>
      </c>
      <c r="H161" s="294">
        <v>545</v>
      </c>
      <c r="I161" s="294">
        <v>12</v>
      </c>
      <c r="J161" s="294">
        <v>153</v>
      </c>
      <c r="K161" s="294">
        <v>19</v>
      </c>
      <c r="L161" s="294">
        <v>5</v>
      </c>
      <c r="M161" s="294">
        <v>14</v>
      </c>
      <c r="N161" s="294">
        <v>67</v>
      </c>
      <c r="O161" s="294"/>
      <c r="P161" s="294">
        <v>10</v>
      </c>
      <c r="Q161" s="294">
        <v>2</v>
      </c>
      <c r="R161" s="294">
        <v>150</v>
      </c>
      <c r="S161" s="294"/>
      <c r="T161" s="294"/>
      <c r="U161" s="296">
        <v>3</v>
      </c>
      <c r="V161" s="296">
        <v>4</v>
      </c>
      <c r="W161" s="296"/>
      <c r="X161" s="294"/>
      <c r="Y161" s="294"/>
      <c r="Z161" s="294"/>
      <c r="AA161" s="294"/>
      <c r="AB161" s="294"/>
      <c r="AC161" s="294">
        <v>0</v>
      </c>
      <c r="AD161" s="294">
        <v>11</v>
      </c>
      <c r="AE161" s="294">
        <f t="shared" si="41"/>
        <v>450</v>
      </c>
    </row>
    <row r="162" spans="1:31">
      <c r="A162" s="287">
        <v>5</v>
      </c>
      <c r="B162" s="288">
        <v>3</v>
      </c>
      <c r="C162" s="289">
        <v>164</v>
      </c>
      <c r="D162" s="289" t="s">
        <v>699</v>
      </c>
      <c r="E162" s="289"/>
      <c r="F162" s="289">
        <v>944</v>
      </c>
      <c r="G162" s="290" t="s">
        <v>34</v>
      </c>
      <c r="H162" s="294">
        <v>545</v>
      </c>
      <c r="I162" s="294">
        <v>6</v>
      </c>
      <c r="J162" s="294">
        <v>148</v>
      </c>
      <c r="K162" s="294">
        <v>21</v>
      </c>
      <c r="L162" s="294">
        <v>5</v>
      </c>
      <c r="M162" s="294">
        <v>15</v>
      </c>
      <c r="N162" s="294">
        <v>53</v>
      </c>
      <c r="O162" s="294"/>
      <c r="P162" s="294">
        <v>4</v>
      </c>
      <c r="Q162" s="294">
        <v>5</v>
      </c>
      <c r="R162" s="294">
        <v>166</v>
      </c>
      <c r="S162" s="294"/>
      <c r="T162" s="294"/>
      <c r="U162" s="296">
        <v>0</v>
      </c>
      <c r="V162" s="296">
        <v>7</v>
      </c>
      <c r="W162" s="296"/>
      <c r="X162" s="294"/>
      <c r="Y162" s="294"/>
      <c r="Z162" s="294"/>
      <c r="AA162" s="294"/>
      <c r="AB162" s="294"/>
      <c r="AC162" s="294">
        <v>0</v>
      </c>
      <c r="AD162" s="294">
        <v>14</v>
      </c>
      <c r="AE162" s="294">
        <f t="shared" si="41"/>
        <v>444</v>
      </c>
    </row>
    <row r="163" spans="1:31">
      <c r="A163" s="287">
        <v>6</v>
      </c>
      <c r="B163" s="288">
        <v>3</v>
      </c>
      <c r="C163" s="289">
        <v>164</v>
      </c>
      <c r="D163" s="289" t="s">
        <v>699</v>
      </c>
      <c r="E163" s="289"/>
      <c r="F163" s="289">
        <v>944</v>
      </c>
      <c r="G163" s="290" t="s">
        <v>81</v>
      </c>
      <c r="H163" s="294">
        <v>539</v>
      </c>
      <c r="I163" s="294">
        <v>4</v>
      </c>
      <c r="J163" s="294">
        <v>91</v>
      </c>
      <c r="K163" s="294">
        <v>35</v>
      </c>
      <c r="L163" s="294">
        <v>5</v>
      </c>
      <c r="M163" s="294">
        <v>11</v>
      </c>
      <c r="N163" s="294">
        <v>75</v>
      </c>
      <c r="O163" s="294"/>
      <c r="P163" s="294">
        <v>4</v>
      </c>
      <c r="Q163" s="294">
        <v>8</v>
      </c>
      <c r="R163" s="294">
        <v>160</v>
      </c>
      <c r="S163" s="294"/>
      <c r="T163" s="294"/>
      <c r="U163" s="296">
        <v>4</v>
      </c>
      <c r="V163" s="296">
        <v>1</v>
      </c>
      <c r="W163" s="296"/>
      <c r="X163" s="294"/>
      <c r="Y163" s="294"/>
      <c r="Z163" s="294"/>
      <c r="AA163" s="294"/>
      <c r="AB163" s="294"/>
      <c r="AC163" s="294">
        <v>0</v>
      </c>
      <c r="AD163" s="294">
        <v>17</v>
      </c>
      <c r="AE163" s="294">
        <f t="shared" si="41"/>
        <v>415</v>
      </c>
    </row>
    <row r="164" spans="1:31">
      <c r="A164" s="287">
        <v>7</v>
      </c>
      <c r="B164" s="288">
        <v>3</v>
      </c>
      <c r="C164" s="289">
        <v>164</v>
      </c>
      <c r="D164" s="289" t="s">
        <v>699</v>
      </c>
      <c r="E164" s="289"/>
      <c r="F164" s="289">
        <v>945</v>
      </c>
      <c r="G164" s="290" t="s">
        <v>33</v>
      </c>
      <c r="H164" s="294">
        <v>386</v>
      </c>
      <c r="I164" s="294">
        <v>1</v>
      </c>
      <c r="J164" s="294">
        <v>139</v>
      </c>
      <c r="K164" s="294">
        <v>14</v>
      </c>
      <c r="L164" s="294">
        <v>3</v>
      </c>
      <c r="M164" s="294">
        <v>22</v>
      </c>
      <c r="N164" s="294">
        <v>20</v>
      </c>
      <c r="O164" s="294"/>
      <c r="P164" s="294">
        <v>3</v>
      </c>
      <c r="Q164" s="294">
        <v>4</v>
      </c>
      <c r="R164" s="294">
        <v>95</v>
      </c>
      <c r="S164" s="294"/>
      <c r="T164" s="294"/>
      <c r="U164" s="296">
        <v>0</v>
      </c>
      <c r="V164" s="296">
        <v>0</v>
      </c>
      <c r="W164" s="296"/>
      <c r="X164" s="294"/>
      <c r="Y164" s="294"/>
      <c r="Z164" s="294"/>
      <c r="AA164" s="294"/>
      <c r="AB164" s="294"/>
      <c r="AC164" s="294">
        <v>0</v>
      </c>
      <c r="AD164" s="294">
        <v>5</v>
      </c>
      <c r="AE164" s="294">
        <f t="shared" si="41"/>
        <v>306</v>
      </c>
    </row>
    <row r="165" spans="1:31">
      <c r="A165" s="287">
        <v>8</v>
      </c>
      <c r="B165" s="288">
        <v>3</v>
      </c>
      <c r="C165" s="289">
        <v>164</v>
      </c>
      <c r="D165" s="289" t="s">
        <v>699</v>
      </c>
      <c r="E165" s="289"/>
      <c r="F165" s="289">
        <v>945</v>
      </c>
      <c r="G165" s="290" t="s">
        <v>34</v>
      </c>
      <c r="H165" s="294">
        <v>386</v>
      </c>
      <c r="I165" s="294">
        <v>2</v>
      </c>
      <c r="J165" s="294">
        <v>121</v>
      </c>
      <c r="K165" s="294">
        <v>24</v>
      </c>
      <c r="L165" s="294">
        <v>6</v>
      </c>
      <c r="M165" s="294">
        <v>16</v>
      </c>
      <c r="N165" s="294">
        <v>32</v>
      </c>
      <c r="O165" s="294"/>
      <c r="P165" s="294">
        <v>3</v>
      </c>
      <c r="Q165" s="294">
        <v>3</v>
      </c>
      <c r="R165" s="294">
        <v>86</v>
      </c>
      <c r="S165" s="294"/>
      <c r="T165" s="294"/>
      <c r="U165" s="296">
        <v>0</v>
      </c>
      <c r="V165" s="296">
        <v>4</v>
      </c>
      <c r="W165" s="296"/>
      <c r="X165" s="294"/>
      <c r="Y165" s="294"/>
      <c r="Z165" s="294"/>
      <c r="AA165" s="294"/>
      <c r="AB165" s="294"/>
      <c r="AC165" s="294">
        <v>0</v>
      </c>
      <c r="AD165" s="294">
        <v>10</v>
      </c>
      <c r="AE165" s="294">
        <f t="shared" si="41"/>
        <v>307</v>
      </c>
    </row>
    <row r="166" spans="1:31">
      <c r="A166" s="287">
        <v>9</v>
      </c>
      <c r="B166" s="288">
        <v>3</v>
      </c>
      <c r="C166" s="289">
        <v>164</v>
      </c>
      <c r="D166" s="289" t="s">
        <v>699</v>
      </c>
      <c r="E166" s="289"/>
      <c r="F166" s="289">
        <v>946</v>
      </c>
      <c r="G166" s="290" t="s">
        <v>33</v>
      </c>
      <c r="H166" s="294">
        <v>590</v>
      </c>
      <c r="I166" s="294">
        <v>15</v>
      </c>
      <c r="J166" s="294">
        <v>164</v>
      </c>
      <c r="K166" s="294">
        <v>90</v>
      </c>
      <c r="L166" s="294">
        <v>16</v>
      </c>
      <c r="M166" s="294">
        <v>14</v>
      </c>
      <c r="N166" s="294">
        <v>30</v>
      </c>
      <c r="O166" s="294"/>
      <c r="P166" s="294">
        <v>1</v>
      </c>
      <c r="Q166" s="294">
        <v>3</v>
      </c>
      <c r="R166" s="294">
        <v>125</v>
      </c>
      <c r="S166" s="294"/>
      <c r="T166" s="294"/>
      <c r="U166" s="296">
        <v>2</v>
      </c>
      <c r="V166" s="296">
        <v>6</v>
      </c>
      <c r="W166" s="296"/>
      <c r="X166" s="294"/>
      <c r="Y166" s="294"/>
      <c r="Z166" s="294"/>
      <c r="AA166" s="294"/>
      <c r="AB166" s="294"/>
      <c r="AC166" s="294">
        <v>0</v>
      </c>
      <c r="AD166" s="294">
        <v>7</v>
      </c>
      <c r="AE166" s="294">
        <f t="shared" si="41"/>
        <v>473</v>
      </c>
    </row>
    <row r="167" spans="1:31">
      <c r="A167" s="287">
        <v>10</v>
      </c>
      <c r="B167" s="288">
        <v>3</v>
      </c>
      <c r="C167" s="289">
        <v>164</v>
      </c>
      <c r="D167" s="289" t="s">
        <v>699</v>
      </c>
      <c r="E167" s="289"/>
      <c r="F167" s="289">
        <v>946</v>
      </c>
      <c r="G167" s="290" t="s">
        <v>34</v>
      </c>
      <c r="H167" s="294">
        <v>589</v>
      </c>
      <c r="I167" s="294">
        <v>9</v>
      </c>
      <c r="J167" s="294">
        <v>156</v>
      </c>
      <c r="K167" s="294">
        <v>89</v>
      </c>
      <c r="L167" s="294">
        <v>9</v>
      </c>
      <c r="M167" s="294">
        <v>25</v>
      </c>
      <c r="N167" s="294">
        <v>34</v>
      </c>
      <c r="O167" s="294"/>
      <c r="P167" s="294">
        <v>3</v>
      </c>
      <c r="Q167" s="294">
        <v>0</v>
      </c>
      <c r="R167" s="294">
        <v>110</v>
      </c>
      <c r="S167" s="294"/>
      <c r="T167" s="294"/>
      <c r="U167" s="296">
        <v>2</v>
      </c>
      <c r="V167" s="296">
        <v>3</v>
      </c>
      <c r="W167" s="296"/>
      <c r="X167" s="294"/>
      <c r="Y167" s="294"/>
      <c r="Z167" s="294"/>
      <c r="AA167" s="294"/>
      <c r="AB167" s="294"/>
      <c r="AC167" s="294">
        <v>0</v>
      </c>
      <c r="AD167" s="294">
        <v>12</v>
      </c>
      <c r="AE167" s="294">
        <f t="shared" si="41"/>
        <v>452</v>
      </c>
    </row>
    <row r="168" spans="1:31">
      <c r="A168" s="287">
        <v>11</v>
      </c>
      <c r="B168" s="288">
        <v>3</v>
      </c>
      <c r="C168" s="289">
        <v>164</v>
      </c>
      <c r="D168" s="289" t="s">
        <v>699</v>
      </c>
      <c r="E168" s="289"/>
      <c r="F168" s="289">
        <v>946</v>
      </c>
      <c r="G168" s="290" t="s">
        <v>81</v>
      </c>
      <c r="H168" s="294">
        <v>371</v>
      </c>
      <c r="I168" s="294">
        <v>4</v>
      </c>
      <c r="J168" s="294">
        <v>56</v>
      </c>
      <c r="K168" s="294">
        <v>55</v>
      </c>
      <c r="L168" s="294">
        <v>2</v>
      </c>
      <c r="M168" s="294">
        <v>2</v>
      </c>
      <c r="N168" s="294">
        <v>59</v>
      </c>
      <c r="O168" s="294"/>
      <c r="P168" s="294">
        <v>1</v>
      </c>
      <c r="Q168" s="294">
        <v>4</v>
      </c>
      <c r="R168" s="294">
        <v>90</v>
      </c>
      <c r="S168" s="294"/>
      <c r="T168" s="294"/>
      <c r="U168" s="296">
        <v>4</v>
      </c>
      <c r="V168" s="296">
        <v>0</v>
      </c>
      <c r="W168" s="296"/>
      <c r="X168" s="294"/>
      <c r="Y168" s="294"/>
      <c r="Z168" s="294"/>
      <c r="AA168" s="294"/>
      <c r="AB168" s="294"/>
      <c r="AC168" s="294">
        <v>1</v>
      </c>
      <c r="AD168" s="294">
        <v>29</v>
      </c>
      <c r="AE168" s="294">
        <f t="shared" si="41"/>
        <v>307</v>
      </c>
    </row>
    <row r="169" spans="1:31">
      <c r="A169" s="287">
        <v>12</v>
      </c>
      <c r="B169" s="288">
        <v>3</v>
      </c>
      <c r="C169" s="289">
        <v>164</v>
      </c>
      <c r="D169" s="289" t="s">
        <v>699</v>
      </c>
      <c r="E169" s="289"/>
      <c r="F169" s="289">
        <v>947</v>
      </c>
      <c r="G169" s="290" t="s">
        <v>33</v>
      </c>
      <c r="H169" s="294">
        <v>596</v>
      </c>
      <c r="I169" s="294">
        <v>18</v>
      </c>
      <c r="J169" s="294">
        <v>173</v>
      </c>
      <c r="K169" s="294">
        <v>30</v>
      </c>
      <c r="L169" s="294">
        <v>5</v>
      </c>
      <c r="M169" s="294">
        <v>74</v>
      </c>
      <c r="N169" s="294">
        <v>61</v>
      </c>
      <c r="O169" s="294"/>
      <c r="P169" s="294">
        <v>2</v>
      </c>
      <c r="Q169" s="294">
        <v>1</v>
      </c>
      <c r="R169" s="294">
        <v>106</v>
      </c>
      <c r="S169" s="294"/>
      <c r="T169" s="294"/>
      <c r="U169" s="296">
        <v>4</v>
      </c>
      <c r="V169" s="296">
        <v>11</v>
      </c>
      <c r="W169" s="296"/>
      <c r="X169" s="294"/>
      <c r="Y169" s="294"/>
      <c r="Z169" s="294"/>
      <c r="AA169" s="294"/>
      <c r="AB169" s="294"/>
      <c r="AC169" s="294">
        <v>0</v>
      </c>
      <c r="AD169" s="294">
        <v>9</v>
      </c>
      <c r="AE169" s="294">
        <f t="shared" si="41"/>
        <v>494</v>
      </c>
    </row>
    <row r="170" spans="1:31">
      <c r="A170" s="287">
        <v>13</v>
      </c>
      <c r="B170" s="288">
        <v>3</v>
      </c>
      <c r="C170" s="289">
        <v>164</v>
      </c>
      <c r="D170" s="289" t="s">
        <v>699</v>
      </c>
      <c r="E170" s="289"/>
      <c r="F170" s="289">
        <v>947</v>
      </c>
      <c r="G170" s="290" t="s">
        <v>34</v>
      </c>
      <c r="H170" s="294">
        <v>596</v>
      </c>
      <c r="I170" s="294">
        <v>23</v>
      </c>
      <c r="J170" s="294">
        <v>168</v>
      </c>
      <c r="K170" s="294">
        <v>13</v>
      </c>
      <c r="L170" s="294">
        <v>3</v>
      </c>
      <c r="M170" s="294">
        <v>50</v>
      </c>
      <c r="N170" s="294">
        <v>89</v>
      </c>
      <c r="O170" s="294"/>
      <c r="P170" s="294">
        <v>1</v>
      </c>
      <c r="Q170" s="294">
        <v>2</v>
      </c>
      <c r="R170" s="294">
        <v>102</v>
      </c>
      <c r="S170" s="294"/>
      <c r="T170" s="294"/>
      <c r="U170" s="296">
        <v>3</v>
      </c>
      <c r="V170" s="296">
        <v>0</v>
      </c>
      <c r="W170" s="296"/>
      <c r="X170" s="294"/>
      <c r="Y170" s="294"/>
      <c r="Z170" s="294"/>
      <c r="AA170" s="294"/>
      <c r="AB170" s="294"/>
      <c r="AC170" s="294">
        <v>0</v>
      </c>
      <c r="AD170" s="294">
        <v>32</v>
      </c>
      <c r="AE170" s="294">
        <f t="shared" si="41"/>
        <v>486</v>
      </c>
    </row>
    <row r="171" spans="1:31">
      <c r="A171" s="287">
        <v>14</v>
      </c>
      <c r="B171" s="288">
        <v>3</v>
      </c>
      <c r="C171" s="289">
        <v>164</v>
      </c>
      <c r="D171" s="289" t="s">
        <v>699</v>
      </c>
      <c r="E171" s="289"/>
      <c r="F171" s="289">
        <v>948</v>
      </c>
      <c r="G171" s="290" t="s">
        <v>33</v>
      </c>
      <c r="H171" s="294">
        <v>612</v>
      </c>
      <c r="I171" s="294">
        <v>6</v>
      </c>
      <c r="J171" s="294">
        <v>206</v>
      </c>
      <c r="K171" s="294">
        <v>23</v>
      </c>
      <c r="L171" s="294">
        <v>13</v>
      </c>
      <c r="M171" s="294">
        <v>7</v>
      </c>
      <c r="N171" s="294">
        <v>38</v>
      </c>
      <c r="O171" s="294"/>
      <c r="P171" s="294">
        <v>3</v>
      </c>
      <c r="Q171" s="294">
        <v>1</v>
      </c>
      <c r="R171" s="294">
        <v>170</v>
      </c>
      <c r="S171" s="294"/>
      <c r="T171" s="294"/>
      <c r="U171" s="296">
        <v>3</v>
      </c>
      <c r="V171" s="296">
        <v>3</v>
      </c>
      <c r="W171" s="296"/>
      <c r="X171" s="294"/>
      <c r="Y171" s="294"/>
      <c r="Z171" s="294"/>
      <c r="AA171" s="294"/>
      <c r="AB171" s="294"/>
      <c r="AC171" s="294">
        <v>1</v>
      </c>
      <c r="AD171" s="294">
        <v>8</v>
      </c>
      <c r="AE171" s="294">
        <f t="shared" si="41"/>
        <v>482</v>
      </c>
    </row>
    <row r="172" spans="1:31">
      <c r="A172" s="287">
        <v>15</v>
      </c>
      <c r="B172" s="288">
        <v>3</v>
      </c>
      <c r="C172" s="289">
        <v>164</v>
      </c>
      <c r="D172" s="289" t="s">
        <v>699</v>
      </c>
      <c r="E172" s="289"/>
      <c r="F172" s="289">
        <v>948</v>
      </c>
      <c r="G172" s="290" t="s">
        <v>34</v>
      </c>
      <c r="H172" s="294">
        <v>612</v>
      </c>
      <c r="I172" s="294">
        <v>7</v>
      </c>
      <c r="J172" s="294">
        <v>229</v>
      </c>
      <c r="K172" s="294">
        <v>19</v>
      </c>
      <c r="L172" s="294">
        <v>14</v>
      </c>
      <c r="M172" s="294">
        <v>12</v>
      </c>
      <c r="N172" s="294">
        <v>44</v>
      </c>
      <c r="O172" s="294"/>
      <c r="P172" s="294">
        <v>4</v>
      </c>
      <c r="Q172" s="294">
        <v>2</v>
      </c>
      <c r="R172" s="294">
        <v>142</v>
      </c>
      <c r="S172" s="294"/>
      <c r="T172" s="294"/>
      <c r="U172" s="296">
        <v>2</v>
      </c>
      <c r="V172" s="296">
        <v>3</v>
      </c>
      <c r="W172" s="296"/>
      <c r="X172" s="294"/>
      <c r="Y172" s="294"/>
      <c r="Z172" s="294"/>
      <c r="AA172" s="294"/>
      <c r="AB172" s="294"/>
      <c r="AC172" s="294">
        <v>1</v>
      </c>
      <c r="AD172" s="294">
        <v>8</v>
      </c>
      <c r="AE172" s="294">
        <f t="shared" si="41"/>
        <v>487</v>
      </c>
    </row>
    <row r="173" spans="1:31">
      <c r="A173" s="287"/>
      <c r="C173" s="300" t="s">
        <v>65</v>
      </c>
      <c r="D173" s="688" t="s">
        <v>66</v>
      </c>
      <c r="E173" s="688"/>
      <c r="F173" s="520"/>
      <c r="G173" s="520"/>
      <c r="H173" s="302">
        <f t="shared" ref="H173:AD173" si="42">SUM(H158:H172)</f>
        <v>8279</v>
      </c>
      <c r="I173" s="302">
        <f t="shared" si="42"/>
        <v>135</v>
      </c>
      <c r="J173" s="302">
        <f t="shared" si="42"/>
        <v>2241</v>
      </c>
      <c r="K173" s="302">
        <f t="shared" si="42"/>
        <v>597</v>
      </c>
      <c r="L173" s="302">
        <f t="shared" si="42"/>
        <v>103</v>
      </c>
      <c r="M173" s="302">
        <f t="shared" si="42"/>
        <v>314</v>
      </c>
      <c r="N173" s="302">
        <f t="shared" si="42"/>
        <v>856</v>
      </c>
      <c r="O173" s="302">
        <f t="shared" si="42"/>
        <v>0</v>
      </c>
      <c r="P173" s="302">
        <f t="shared" si="42"/>
        <v>49</v>
      </c>
      <c r="Q173" s="302">
        <f t="shared" si="42"/>
        <v>39</v>
      </c>
      <c r="R173" s="302">
        <f t="shared" si="42"/>
        <v>1905</v>
      </c>
      <c r="S173" s="302">
        <f t="shared" si="42"/>
        <v>0</v>
      </c>
      <c r="T173" s="302">
        <f t="shared" si="42"/>
        <v>0</v>
      </c>
      <c r="U173" s="36">
        <f t="shared" si="42"/>
        <v>42</v>
      </c>
      <c r="V173" s="36">
        <f t="shared" si="42"/>
        <v>51</v>
      </c>
      <c r="W173" s="302">
        <f t="shared" si="42"/>
        <v>0</v>
      </c>
      <c r="X173" s="302">
        <f t="shared" si="42"/>
        <v>0</v>
      </c>
      <c r="Y173" s="302">
        <f t="shared" si="42"/>
        <v>0</v>
      </c>
      <c r="Z173" s="302">
        <f t="shared" si="42"/>
        <v>0</v>
      </c>
      <c r="AA173" s="302">
        <f t="shared" si="42"/>
        <v>0</v>
      </c>
      <c r="AB173" s="302">
        <f t="shared" si="42"/>
        <v>0</v>
      </c>
      <c r="AC173" s="302">
        <f t="shared" si="42"/>
        <v>3</v>
      </c>
      <c r="AD173" s="302">
        <f t="shared" si="42"/>
        <v>222</v>
      </c>
      <c r="AE173" s="302">
        <f>SUM(I173:AD173)</f>
        <v>6557</v>
      </c>
    </row>
    <row r="174" spans="1:31">
      <c r="A174" s="287"/>
      <c r="F174" s="297"/>
      <c r="G174" s="297"/>
      <c r="U174" s="286">
        <f>U173/2</f>
        <v>21</v>
      </c>
      <c r="V174" s="286">
        <f>V173/2</f>
        <v>25.5</v>
      </c>
    </row>
    <row r="175" spans="1:31">
      <c r="A175" s="287"/>
      <c r="C175" s="300" t="s">
        <v>67</v>
      </c>
      <c r="D175" s="689" t="s">
        <v>68</v>
      </c>
      <c r="E175" s="690"/>
      <c r="F175" s="690"/>
      <c r="G175" s="691"/>
      <c r="H175" s="301" t="s">
        <v>8</v>
      </c>
      <c r="I175" s="521" t="s">
        <v>9</v>
      </c>
      <c r="J175" s="521" t="s">
        <v>10</v>
      </c>
      <c r="K175" s="521" t="s">
        <v>11</v>
      </c>
      <c r="L175" s="521" t="s">
        <v>12</v>
      </c>
      <c r="M175" s="521" t="s">
        <v>13</v>
      </c>
      <c r="N175" s="521" t="s">
        <v>14</v>
      </c>
      <c r="O175" s="521" t="s">
        <v>15</v>
      </c>
      <c r="P175" s="521" t="s">
        <v>16</v>
      </c>
      <c r="Q175" s="521" t="s">
        <v>17</v>
      </c>
      <c r="R175" s="521" t="s">
        <v>18</v>
      </c>
      <c r="S175" s="521" t="s">
        <v>19</v>
      </c>
      <c r="T175" s="521" t="s">
        <v>20</v>
      </c>
      <c r="U175" s="521" t="s">
        <v>24</v>
      </c>
      <c r="V175" s="521" t="s">
        <v>25</v>
      </c>
      <c r="W175" s="521" t="s">
        <v>26</v>
      </c>
      <c r="X175" s="521" t="s">
        <v>27</v>
      </c>
      <c r="Y175" s="521" t="s">
        <v>28</v>
      </c>
      <c r="Z175" s="521" t="s">
        <v>29</v>
      </c>
      <c r="AA175" s="521" t="s">
        <v>30</v>
      </c>
      <c r="AB175" s="521" t="s">
        <v>31</v>
      </c>
    </row>
    <row r="176" spans="1:31">
      <c r="A176" s="287"/>
      <c r="D176" s="692"/>
      <c r="E176" s="693"/>
      <c r="F176" s="693"/>
      <c r="G176" s="694"/>
      <c r="H176" s="294">
        <f>H173</f>
        <v>8279</v>
      </c>
      <c r="I176" s="294">
        <f>I173+21</f>
        <v>156</v>
      </c>
      <c r="J176" s="294">
        <f>J173+26</f>
        <v>2267</v>
      </c>
      <c r="K176" s="294">
        <f>K173+21</f>
        <v>618</v>
      </c>
      <c r="L176" s="294">
        <f>L173+25</f>
        <v>128</v>
      </c>
      <c r="M176" s="294">
        <f t="shared" ref="M176:Q176" si="43">M173</f>
        <v>314</v>
      </c>
      <c r="N176" s="294">
        <f t="shared" si="43"/>
        <v>856</v>
      </c>
      <c r="O176" s="519" t="s">
        <v>799</v>
      </c>
      <c r="P176" s="294">
        <f t="shared" si="43"/>
        <v>49</v>
      </c>
      <c r="Q176" s="294">
        <f t="shared" si="43"/>
        <v>39</v>
      </c>
      <c r="R176" s="294">
        <f>R173</f>
        <v>1905</v>
      </c>
      <c r="S176" s="519" t="s">
        <v>799</v>
      </c>
      <c r="T176" s="519" t="s">
        <v>799</v>
      </c>
      <c r="U176" s="519" t="s">
        <v>799</v>
      </c>
      <c r="V176" s="519" t="s">
        <v>799</v>
      </c>
      <c r="W176" s="519" t="s">
        <v>799</v>
      </c>
      <c r="X176" s="519" t="s">
        <v>799</v>
      </c>
      <c r="Y176" s="519" t="s">
        <v>799</v>
      </c>
      <c r="Z176" s="294">
        <f>AC173</f>
        <v>3</v>
      </c>
      <c r="AA176" s="294">
        <f>AD173</f>
        <v>222</v>
      </c>
      <c r="AB176" s="294">
        <f>SUM(I176:AA176)</f>
        <v>6557</v>
      </c>
    </row>
    <row r="177" spans="1:31">
      <c r="A177" s="287"/>
      <c r="F177" s="297"/>
      <c r="G177" s="297"/>
    </row>
    <row r="178" spans="1:31" ht="33.75" customHeight="1">
      <c r="A178" s="287"/>
      <c r="C178" s="300" t="s">
        <v>69</v>
      </c>
      <c r="D178" s="695" t="s">
        <v>70</v>
      </c>
      <c r="E178" s="695"/>
      <c r="F178" s="695"/>
      <c r="G178" s="695"/>
      <c r="H178" s="301" t="s">
        <v>8</v>
      </c>
      <c r="I178" s="696" t="s">
        <v>71</v>
      </c>
      <c r="J178" s="696"/>
      <c r="K178" s="696" t="s">
        <v>72</v>
      </c>
      <c r="L178" s="696"/>
      <c r="M178" s="521" t="s">
        <v>13</v>
      </c>
      <c r="N178" s="521" t="s">
        <v>14</v>
      </c>
      <c r="O178" s="521" t="s">
        <v>15</v>
      </c>
      <c r="P178" s="521" t="s">
        <v>16</v>
      </c>
      <c r="Q178" s="521" t="s">
        <v>17</v>
      </c>
      <c r="R178" s="521" t="s">
        <v>18</v>
      </c>
      <c r="S178" s="521" t="s">
        <v>19</v>
      </c>
      <c r="T178" s="521" t="s">
        <v>20</v>
      </c>
      <c r="U178" s="521" t="s">
        <v>24</v>
      </c>
      <c r="V178" s="521" t="s">
        <v>25</v>
      </c>
      <c r="W178" s="521" t="s">
        <v>26</v>
      </c>
      <c r="X178" s="521" t="s">
        <v>27</v>
      </c>
      <c r="Y178" s="521" t="s">
        <v>28</v>
      </c>
      <c r="Z178" s="521" t="s">
        <v>29</v>
      </c>
      <c r="AA178" s="521" t="s">
        <v>30</v>
      </c>
      <c r="AB178" s="521" t="s">
        <v>31</v>
      </c>
    </row>
    <row r="179" spans="1:31">
      <c r="A179" s="287"/>
      <c r="D179" s="695"/>
      <c r="E179" s="695"/>
      <c r="F179" s="695"/>
      <c r="G179" s="695"/>
      <c r="H179" s="294">
        <f>H173</f>
        <v>8279</v>
      </c>
      <c r="I179" s="697">
        <f>I176+K176</f>
        <v>774</v>
      </c>
      <c r="J179" s="697"/>
      <c r="K179" s="697">
        <f>J176+L176</f>
        <v>2395</v>
      </c>
      <c r="L179" s="697"/>
      <c r="M179" s="294">
        <f>M176</f>
        <v>314</v>
      </c>
      <c r="N179" s="294">
        <f t="shared" ref="N179:AA179" si="44">N176</f>
        <v>856</v>
      </c>
      <c r="O179" s="519" t="s">
        <v>799</v>
      </c>
      <c r="P179" s="294">
        <f t="shared" si="44"/>
        <v>49</v>
      </c>
      <c r="Q179" s="294">
        <f t="shared" si="44"/>
        <v>39</v>
      </c>
      <c r="R179" s="294">
        <f t="shared" si="44"/>
        <v>1905</v>
      </c>
      <c r="S179" s="519" t="s">
        <v>799</v>
      </c>
      <c r="T179" s="519" t="s">
        <v>799</v>
      </c>
      <c r="U179" s="519" t="s">
        <v>799</v>
      </c>
      <c r="V179" s="519" t="s">
        <v>799</v>
      </c>
      <c r="W179" s="519" t="s">
        <v>799</v>
      </c>
      <c r="X179" s="519" t="s">
        <v>799</v>
      </c>
      <c r="Y179" s="519" t="s">
        <v>799</v>
      </c>
      <c r="Z179" s="294">
        <f t="shared" si="44"/>
        <v>3</v>
      </c>
      <c r="AA179" s="294">
        <f t="shared" si="44"/>
        <v>222</v>
      </c>
      <c r="AB179" s="294">
        <f>SUM(I179:AA179)</f>
        <v>6557</v>
      </c>
    </row>
    <row r="183" spans="1:31">
      <c r="A183" s="291" t="s">
        <v>1</v>
      </c>
      <c r="B183" s="285" t="s">
        <v>2</v>
      </c>
      <c r="C183" s="292" t="s">
        <v>3</v>
      </c>
      <c r="D183" s="291" t="s">
        <v>4</v>
      </c>
      <c r="E183" s="291" t="s">
        <v>5</v>
      </c>
      <c r="F183" s="284" t="s">
        <v>6</v>
      </c>
      <c r="G183" s="284" t="s">
        <v>7</v>
      </c>
      <c r="H183" s="284" t="s">
        <v>8</v>
      </c>
      <c r="I183" s="521" t="s">
        <v>9</v>
      </c>
      <c r="J183" s="521" t="s">
        <v>10</v>
      </c>
      <c r="K183" s="521" t="s">
        <v>11</v>
      </c>
      <c r="L183" s="521" t="s">
        <v>12</v>
      </c>
      <c r="M183" s="521" t="s">
        <v>13</v>
      </c>
      <c r="N183" s="521" t="s">
        <v>14</v>
      </c>
      <c r="O183" s="521" t="s">
        <v>15</v>
      </c>
      <c r="P183" s="521" t="s">
        <v>16</v>
      </c>
      <c r="Q183" s="521" t="s">
        <v>17</v>
      </c>
      <c r="R183" s="521" t="s">
        <v>18</v>
      </c>
      <c r="S183" s="521" t="s">
        <v>19</v>
      </c>
      <c r="T183" s="521" t="s">
        <v>20</v>
      </c>
      <c r="U183" s="295" t="s">
        <v>21</v>
      </c>
      <c r="V183" s="295" t="s">
        <v>22</v>
      </c>
      <c r="W183" s="295" t="s">
        <v>23</v>
      </c>
      <c r="X183" s="521" t="s">
        <v>24</v>
      </c>
      <c r="Y183" s="521" t="s">
        <v>25</v>
      </c>
      <c r="Z183" s="521" t="s">
        <v>26</v>
      </c>
      <c r="AA183" s="521" t="s">
        <v>27</v>
      </c>
      <c r="AB183" s="521" t="s">
        <v>28</v>
      </c>
      <c r="AC183" s="521" t="s">
        <v>29</v>
      </c>
      <c r="AD183" s="521" t="s">
        <v>30</v>
      </c>
      <c r="AE183" s="521" t="s">
        <v>31</v>
      </c>
    </row>
    <row r="184" spans="1:31">
      <c r="A184" s="287"/>
      <c r="B184" s="288">
        <v>3</v>
      </c>
      <c r="C184" s="289">
        <v>181</v>
      </c>
      <c r="D184" s="289" t="s">
        <v>700</v>
      </c>
      <c r="E184" s="289"/>
      <c r="F184" s="290">
        <v>1009</v>
      </c>
      <c r="G184" s="294" t="s">
        <v>33</v>
      </c>
      <c r="H184" s="294">
        <v>486</v>
      </c>
      <c r="I184" s="294">
        <v>0</v>
      </c>
      <c r="J184" s="294">
        <v>4</v>
      </c>
      <c r="K184" s="294">
        <v>0</v>
      </c>
      <c r="L184" s="294">
        <v>74</v>
      </c>
      <c r="M184" s="294">
        <v>1</v>
      </c>
      <c r="N184" s="294">
        <v>0</v>
      </c>
      <c r="O184" s="294">
        <v>2</v>
      </c>
      <c r="P184" s="294">
        <v>30</v>
      </c>
      <c r="Q184" s="294">
        <v>8</v>
      </c>
      <c r="R184" s="294">
        <v>80</v>
      </c>
      <c r="S184" s="294">
        <v>0</v>
      </c>
      <c r="T184" s="294">
        <v>0</v>
      </c>
      <c r="U184" s="296">
        <v>0</v>
      </c>
      <c r="V184" s="296">
        <v>1</v>
      </c>
      <c r="W184" s="296"/>
      <c r="X184" s="294"/>
      <c r="Y184" s="294"/>
      <c r="Z184" s="294"/>
      <c r="AA184" s="294"/>
      <c r="AB184" s="294"/>
      <c r="AC184" s="294">
        <v>0</v>
      </c>
      <c r="AD184" s="294">
        <v>2</v>
      </c>
      <c r="AE184" s="294">
        <f>SUM(I184:AD184)</f>
        <v>202</v>
      </c>
    </row>
    <row r="185" spans="1:31">
      <c r="A185" s="287"/>
      <c r="B185" s="288">
        <v>3</v>
      </c>
      <c r="C185" s="289">
        <v>181</v>
      </c>
      <c r="D185" s="289" t="s">
        <v>700</v>
      </c>
      <c r="E185" s="289"/>
      <c r="F185" s="290">
        <v>1009</v>
      </c>
      <c r="G185" s="294" t="s">
        <v>34</v>
      </c>
      <c r="H185" s="294">
        <v>485</v>
      </c>
      <c r="I185" s="294">
        <v>0</v>
      </c>
      <c r="J185" s="294">
        <v>5</v>
      </c>
      <c r="K185" s="294">
        <v>0</v>
      </c>
      <c r="L185" s="294">
        <v>54</v>
      </c>
      <c r="M185" s="294">
        <v>0</v>
      </c>
      <c r="N185" s="294">
        <v>0</v>
      </c>
      <c r="O185" s="294">
        <v>26</v>
      </c>
      <c r="P185" s="294">
        <v>54</v>
      </c>
      <c r="Q185" s="294">
        <v>81</v>
      </c>
      <c r="R185" s="294">
        <v>124</v>
      </c>
      <c r="S185" s="294">
        <v>0</v>
      </c>
      <c r="T185" s="294">
        <v>0</v>
      </c>
      <c r="U185" s="296">
        <v>0</v>
      </c>
      <c r="V185" s="296">
        <v>5</v>
      </c>
      <c r="W185" s="296"/>
      <c r="X185" s="294"/>
      <c r="Y185" s="294"/>
      <c r="Z185" s="294"/>
      <c r="AA185" s="294"/>
      <c r="AB185" s="294"/>
      <c r="AC185" s="294">
        <v>0</v>
      </c>
      <c r="AD185" s="294">
        <v>9</v>
      </c>
      <c r="AE185" s="294">
        <f t="shared" ref="AE185:AE187" si="45">SUM(I185:AD185)</f>
        <v>358</v>
      </c>
    </row>
    <row r="186" spans="1:31">
      <c r="A186" s="287"/>
      <c r="B186" s="288">
        <v>3</v>
      </c>
      <c r="C186" s="289">
        <v>181</v>
      </c>
      <c r="D186" s="289" t="s">
        <v>700</v>
      </c>
      <c r="E186" s="289"/>
      <c r="F186" s="290">
        <v>1009</v>
      </c>
      <c r="G186" s="294" t="s">
        <v>81</v>
      </c>
      <c r="H186" s="294">
        <v>241</v>
      </c>
      <c r="I186" s="294">
        <v>0</v>
      </c>
      <c r="J186" s="294">
        <v>21</v>
      </c>
      <c r="K186" s="294">
        <v>0</v>
      </c>
      <c r="L186" s="294">
        <v>87</v>
      </c>
      <c r="M186" s="294">
        <v>2</v>
      </c>
      <c r="N186" s="294">
        <v>0</v>
      </c>
      <c r="O186" s="294">
        <v>2</v>
      </c>
      <c r="P186" s="294">
        <v>111</v>
      </c>
      <c r="Q186" s="294">
        <v>42</v>
      </c>
      <c r="R186" s="294">
        <v>153</v>
      </c>
      <c r="S186" s="294">
        <v>0</v>
      </c>
      <c r="T186" s="294">
        <v>0</v>
      </c>
      <c r="U186" s="296">
        <v>0</v>
      </c>
      <c r="V186" s="296">
        <v>1</v>
      </c>
      <c r="W186" s="296"/>
      <c r="X186" s="294"/>
      <c r="Y186" s="294"/>
      <c r="Z186" s="294"/>
      <c r="AA186" s="294"/>
      <c r="AB186" s="294"/>
      <c r="AC186" s="294">
        <v>0</v>
      </c>
      <c r="AD186" s="294">
        <v>3</v>
      </c>
      <c r="AE186" s="294">
        <f t="shared" si="45"/>
        <v>422</v>
      </c>
    </row>
    <row r="187" spans="1:31">
      <c r="A187" s="287"/>
      <c r="B187" s="288">
        <v>3</v>
      </c>
      <c r="C187" s="289">
        <v>181</v>
      </c>
      <c r="D187" s="289" t="s">
        <v>700</v>
      </c>
      <c r="E187" s="289"/>
      <c r="F187" s="290">
        <v>1009</v>
      </c>
      <c r="G187" s="294" t="s">
        <v>138</v>
      </c>
      <c r="H187" s="294">
        <v>416</v>
      </c>
      <c r="I187" s="294">
        <v>0</v>
      </c>
      <c r="J187" s="294">
        <v>30</v>
      </c>
      <c r="K187" s="294">
        <v>0</v>
      </c>
      <c r="L187" s="294">
        <v>82</v>
      </c>
      <c r="M187" s="294">
        <v>1</v>
      </c>
      <c r="N187" s="294">
        <v>0</v>
      </c>
      <c r="O187" s="294">
        <v>0</v>
      </c>
      <c r="P187" s="294">
        <v>97</v>
      </c>
      <c r="Q187" s="294">
        <v>79</v>
      </c>
      <c r="R187" s="294">
        <v>123</v>
      </c>
      <c r="S187" s="294">
        <v>0</v>
      </c>
      <c r="T187" s="294">
        <v>0</v>
      </c>
      <c r="U187" s="296">
        <v>0</v>
      </c>
      <c r="V187" s="296">
        <v>1</v>
      </c>
      <c r="W187" s="296"/>
      <c r="X187" s="294"/>
      <c r="Y187" s="294"/>
      <c r="Z187" s="294"/>
      <c r="AA187" s="294"/>
      <c r="AB187" s="294"/>
      <c r="AC187" s="294">
        <v>0</v>
      </c>
      <c r="AD187" s="294">
        <v>6</v>
      </c>
      <c r="AE187" s="294">
        <f t="shared" si="45"/>
        <v>419</v>
      </c>
    </row>
    <row r="188" spans="1:31">
      <c r="A188" s="287"/>
      <c r="C188" s="300" t="s">
        <v>65</v>
      </c>
      <c r="D188" s="688" t="s">
        <v>66</v>
      </c>
      <c r="E188" s="688"/>
      <c r="F188" s="520"/>
      <c r="G188" s="520"/>
      <c r="H188" s="302">
        <f t="shared" ref="H188:AD188" si="46">SUM(H184:H187)</f>
        <v>1628</v>
      </c>
      <c r="I188" s="302">
        <f t="shared" si="46"/>
        <v>0</v>
      </c>
      <c r="J188" s="302">
        <f t="shared" si="46"/>
        <v>60</v>
      </c>
      <c r="K188" s="302">
        <f t="shared" si="46"/>
        <v>0</v>
      </c>
      <c r="L188" s="302">
        <f t="shared" si="46"/>
        <v>297</v>
      </c>
      <c r="M188" s="302">
        <f t="shared" si="46"/>
        <v>4</v>
      </c>
      <c r="N188" s="302">
        <f t="shared" si="46"/>
        <v>0</v>
      </c>
      <c r="O188" s="302">
        <f t="shared" si="46"/>
        <v>30</v>
      </c>
      <c r="P188" s="302">
        <f t="shared" si="46"/>
        <v>292</v>
      </c>
      <c r="Q188" s="302">
        <f t="shared" si="46"/>
        <v>210</v>
      </c>
      <c r="R188" s="302">
        <f t="shared" si="46"/>
        <v>480</v>
      </c>
      <c r="S188" s="302">
        <f t="shared" si="46"/>
        <v>0</v>
      </c>
      <c r="T188" s="302">
        <f t="shared" si="46"/>
        <v>0</v>
      </c>
      <c r="U188" s="36">
        <f t="shared" si="46"/>
        <v>0</v>
      </c>
      <c r="V188" s="36">
        <f t="shared" si="46"/>
        <v>8</v>
      </c>
      <c r="W188" s="302">
        <f t="shared" si="46"/>
        <v>0</v>
      </c>
      <c r="X188" s="302">
        <f t="shared" si="46"/>
        <v>0</v>
      </c>
      <c r="Y188" s="302">
        <f t="shared" si="46"/>
        <v>0</v>
      </c>
      <c r="Z188" s="302">
        <f t="shared" si="46"/>
        <v>0</v>
      </c>
      <c r="AA188" s="302">
        <f t="shared" si="46"/>
        <v>0</v>
      </c>
      <c r="AB188" s="302">
        <f t="shared" si="46"/>
        <v>0</v>
      </c>
      <c r="AC188" s="302">
        <f t="shared" si="46"/>
        <v>0</v>
      </c>
      <c r="AD188" s="302">
        <f t="shared" si="46"/>
        <v>20</v>
      </c>
      <c r="AE188" s="302">
        <f>SUM(I188:AD188)</f>
        <v>1401</v>
      </c>
    </row>
    <row r="189" spans="1:31">
      <c r="A189" s="287"/>
      <c r="F189" s="297"/>
      <c r="G189" s="297"/>
      <c r="U189" s="286">
        <f>U188/2</f>
        <v>0</v>
      </c>
      <c r="V189" s="286">
        <f>V188/2</f>
        <v>4</v>
      </c>
    </row>
    <row r="190" spans="1:31">
      <c r="A190" s="287"/>
      <c r="C190" s="300" t="s">
        <v>67</v>
      </c>
      <c r="D190" s="689" t="s">
        <v>68</v>
      </c>
      <c r="E190" s="690"/>
      <c r="F190" s="690"/>
      <c r="G190" s="691"/>
      <c r="H190" s="301" t="s">
        <v>8</v>
      </c>
      <c r="I190" s="521" t="s">
        <v>9</v>
      </c>
      <c r="J190" s="521" t="s">
        <v>10</v>
      </c>
      <c r="K190" s="521" t="s">
        <v>11</v>
      </c>
      <c r="L190" s="521" t="s">
        <v>12</v>
      </c>
      <c r="M190" s="521" t="s">
        <v>13</v>
      </c>
      <c r="N190" s="521" t="s">
        <v>14</v>
      </c>
      <c r="O190" s="521" t="s">
        <v>15</v>
      </c>
      <c r="P190" s="521" t="s">
        <v>16</v>
      </c>
      <c r="Q190" s="521" t="s">
        <v>17</v>
      </c>
      <c r="R190" s="521" t="s">
        <v>18</v>
      </c>
      <c r="S190" s="521" t="s">
        <v>19</v>
      </c>
      <c r="T190" s="521" t="s">
        <v>20</v>
      </c>
      <c r="U190" s="521" t="s">
        <v>24</v>
      </c>
      <c r="V190" s="521" t="s">
        <v>25</v>
      </c>
      <c r="W190" s="521" t="s">
        <v>26</v>
      </c>
      <c r="X190" s="521" t="s">
        <v>27</v>
      </c>
      <c r="Y190" s="521" t="s">
        <v>28</v>
      </c>
      <c r="Z190" s="521" t="s">
        <v>29</v>
      </c>
      <c r="AA190" s="521" t="s">
        <v>30</v>
      </c>
      <c r="AB190" s="521" t="s">
        <v>31</v>
      </c>
    </row>
    <row r="191" spans="1:31">
      <c r="A191" s="287"/>
      <c r="D191" s="692"/>
      <c r="E191" s="693"/>
      <c r="F191" s="693"/>
      <c r="G191" s="694"/>
      <c r="H191" s="294"/>
      <c r="I191" s="294">
        <f>I188</f>
        <v>0</v>
      </c>
      <c r="J191" s="294">
        <f>J188+4</f>
        <v>64</v>
      </c>
      <c r="K191" s="294">
        <f>K188</f>
        <v>0</v>
      </c>
      <c r="L191" s="294">
        <f>L188+4</f>
        <v>301</v>
      </c>
      <c r="M191" s="294">
        <f t="shared" ref="M191:Q191" si="47">M188</f>
        <v>4</v>
      </c>
      <c r="N191" s="294">
        <f t="shared" si="47"/>
        <v>0</v>
      </c>
      <c r="O191" s="294">
        <f t="shared" si="47"/>
        <v>30</v>
      </c>
      <c r="P191" s="294">
        <f t="shared" si="47"/>
        <v>292</v>
      </c>
      <c r="Q191" s="294">
        <f t="shared" si="47"/>
        <v>210</v>
      </c>
      <c r="R191" s="294">
        <f>R188</f>
        <v>480</v>
      </c>
      <c r="S191" s="294">
        <f t="shared" ref="S191:T191" si="48">S188</f>
        <v>0</v>
      </c>
      <c r="T191" s="294">
        <f t="shared" si="48"/>
        <v>0</v>
      </c>
      <c r="U191" s="294">
        <f>X184</f>
        <v>0</v>
      </c>
      <c r="V191" s="294">
        <f>Y184</f>
        <v>0</v>
      </c>
      <c r="W191" s="294">
        <f>Z184</f>
        <v>0</v>
      </c>
      <c r="X191" s="294">
        <f>AA184</f>
        <v>0</v>
      </c>
      <c r="Y191" s="294">
        <f>AB184</f>
        <v>0</v>
      </c>
      <c r="Z191" s="294">
        <f>AC188</f>
        <v>0</v>
      </c>
      <c r="AA191" s="294">
        <f>AD188</f>
        <v>20</v>
      </c>
      <c r="AB191" s="294">
        <f>SUM(H191:AA191)</f>
        <v>1401</v>
      </c>
    </row>
    <row r="192" spans="1:31">
      <c r="A192" s="287"/>
      <c r="F192" s="297"/>
      <c r="G192" s="297"/>
    </row>
    <row r="193" spans="1:31" ht="33.75" customHeight="1">
      <c r="A193" s="287"/>
      <c r="C193" s="300" t="s">
        <v>69</v>
      </c>
      <c r="D193" s="695" t="s">
        <v>70</v>
      </c>
      <c r="E193" s="695"/>
      <c r="F193" s="695"/>
      <c r="G193" s="695"/>
      <c r="H193" s="301" t="s">
        <v>8</v>
      </c>
      <c r="I193" s="702" t="s">
        <v>71</v>
      </c>
      <c r="J193" s="703"/>
      <c r="K193" s="696" t="s">
        <v>72</v>
      </c>
      <c r="L193" s="696"/>
      <c r="M193" s="521" t="s">
        <v>13</v>
      </c>
      <c r="N193" s="521" t="s">
        <v>14</v>
      </c>
      <c r="O193" s="521" t="s">
        <v>15</v>
      </c>
      <c r="P193" s="521" t="s">
        <v>16</v>
      </c>
      <c r="Q193" s="521" t="s">
        <v>17</v>
      </c>
      <c r="R193" s="521" t="s">
        <v>18</v>
      </c>
      <c r="S193" s="521" t="s">
        <v>19</v>
      </c>
      <c r="T193" s="521" t="s">
        <v>20</v>
      </c>
      <c r="U193" s="521" t="s">
        <v>24</v>
      </c>
      <c r="V193" s="521" t="s">
        <v>25</v>
      </c>
      <c r="W193" s="521" t="s">
        <v>26</v>
      </c>
      <c r="X193" s="521" t="s">
        <v>27</v>
      </c>
      <c r="Y193" s="521" t="s">
        <v>28</v>
      </c>
      <c r="Z193" s="521" t="s">
        <v>29</v>
      </c>
      <c r="AA193" s="521" t="s">
        <v>30</v>
      </c>
      <c r="AB193" s="521" t="s">
        <v>31</v>
      </c>
    </row>
    <row r="194" spans="1:31">
      <c r="A194" s="287"/>
      <c r="D194" s="695"/>
      <c r="E194" s="695"/>
      <c r="F194" s="695"/>
      <c r="G194" s="695"/>
      <c r="H194" s="294">
        <f>H188</f>
        <v>1628</v>
      </c>
      <c r="I194" s="697" t="s">
        <v>799</v>
      </c>
      <c r="J194" s="697"/>
      <c r="K194" s="697">
        <f>J191+L191</f>
        <v>365</v>
      </c>
      <c r="L194" s="697"/>
      <c r="M194" s="294">
        <f>M191</f>
        <v>4</v>
      </c>
      <c r="N194" s="519" t="s">
        <v>799</v>
      </c>
      <c r="O194" s="294">
        <f t="shared" ref="O194:AA194" si="49">O191</f>
        <v>30</v>
      </c>
      <c r="P194" s="294">
        <f t="shared" si="49"/>
        <v>292</v>
      </c>
      <c r="Q194" s="294">
        <f t="shared" si="49"/>
        <v>210</v>
      </c>
      <c r="R194" s="294">
        <f t="shared" si="49"/>
        <v>480</v>
      </c>
      <c r="S194" s="519" t="s">
        <v>799</v>
      </c>
      <c r="T194" s="519" t="s">
        <v>799</v>
      </c>
      <c r="U194" s="519" t="s">
        <v>799</v>
      </c>
      <c r="V194" s="519" t="s">
        <v>799</v>
      </c>
      <c r="W194" s="519" t="s">
        <v>799</v>
      </c>
      <c r="X194" s="519" t="s">
        <v>799</v>
      </c>
      <c r="Y194" s="519" t="s">
        <v>799</v>
      </c>
      <c r="Z194" s="294">
        <f t="shared" si="49"/>
        <v>0</v>
      </c>
      <c r="AA194" s="294">
        <f t="shared" si="49"/>
        <v>20</v>
      </c>
      <c r="AB194" s="294">
        <f>SUM(I194:AA194)</f>
        <v>1401</v>
      </c>
    </row>
    <row r="197" spans="1:31">
      <c r="A197" s="291" t="s">
        <v>1</v>
      </c>
      <c r="B197" s="285" t="s">
        <v>2</v>
      </c>
      <c r="C197" s="292" t="s">
        <v>3</v>
      </c>
      <c r="D197" s="291" t="s">
        <v>4</v>
      </c>
      <c r="E197" s="291" t="s">
        <v>5</v>
      </c>
      <c r="F197" s="284" t="s">
        <v>6</v>
      </c>
      <c r="G197" s="284" t="s">
        <v>7</v>
      </c>
      <c r="H197" s="284" t="s">
        <v>8</v>
      </c>
      <c r="I197" s="521" t="s">
        <v>9</v>
      </c>
      <c r="J197" s="521" t="s">
        <v>10</v>
      </c>
      <c r="K197" s="521" t="s">
        <v>11</v>
      </c>
      <c r="L197" s="521" t="s">
        <v>12</v>
      </c>
      <c r="M197" s="521" t="s">
        <v>13</v>
      </c>
      <c r="N197" s="521" t="s">
        <v>14</v>
      </c>
      <c r="O197" s="521" t="s">
        <v>15</v>
      </c>
      <c r="P197" s="521" t="s">
        <v>16</v>
      </c>
      <c r="Q197" s="521" t="s">
        <v>17</v>
      </c>
      <c r="R197" s="521" t="s">
        <v>18</v>
      </c>
      <c r="S197" s="521" t="s">
        <v>19</v>
      </c>
      <c r="T197" s="521" t="s">
        <v>20</v>
      </c>
      <c r="U197" s="295" t="s">
        <v>21</v>
      </c>
      <c r="V197" s="295" t="s">
        <v>22</v>
      </c>
      <c r="W197" s="295" t="s">
        <v>23</v>
      </c>
      <c r="X197" s="521" t="s">
        <v>24</v>
      </c>
      <c r="Y197" s="521" t="s">
        <v>25</v>
      </c>
      <c r="Z197" s="521" t="s">
        <v>26</v>
      </c>
      <c r="AA197" s="521" t="s">
        <v>27</v>
      </c>
      <c r="AB197" s="521" t="s">
        <v>28</v>
      </c>
      <c r="AC197" s="521" t="s">
        <v>29</v>
      </c>
      <c r="AD197" s="521" t="s">
        <v>30</v>
      </c>
      <c r="AE197" s="521" t="s">
        <v>31</v>
      </c>
    </row>
    <row r="198" spans="1:31">
      <c r="A198" s="287">
        <v>1</v>
      </c>
      <c r="B198" s="288">
        <v>3</v>
      </c>
      <c r="C198" s="299">
        <v>232</v>
      </c>
      <c r="D198" s="289" t="s">
        <v>137</v>
      </c>
      <c r="E198" s="289"/>
      <c r="F198" s="298">
        <v>1254</v>
      </c>
      <c r="G198" s="47" t="s">
        <v>33</v>
      </c>
      <c r="H198" s="290">
        <v>428</v>
      </c>
      <c r="I198" s="294">
        <v>99</v>
      </c>
      <c r="J198" s="294">
        <v>37</v>
      </c>
      <c r="K198" s="294">
        <v>15</v>
      </c>
      <c r="L198" s="294">
        <v>1</v>
      </c>
      <c r="M198" s="294">
        <v>0</v>
      </c>
      <c r="N198" s="294">
        <v>71</v>
      </c>
      <c r="O198" s="294">
        <v>0</v>
      </c>
      <c r="P198" s="294">
        <v>5</v>
      </c>
      <c r="Q198" s="294">
        <v>4</v>
      </c>
      <c r="R198" s="294">
        <v>99</v>
      </c>
      <c r="S198" s="294">
        <v>0</v>
      </c>
      <c r="T198" s="294">
        <v>0</v>
      </c>
      <c r="U198" s="296">
        <v>5</v>
      </c>
      <c r="V198" s="296">
        <v>1</v>
      </c>
      <c r="W198" s="296">
        <v>0</v>
      </c>
      <c r="X198" s="294">
        <v>0</v>
      </c>
      <c r="Y198" s="294">
        <v>0</v>
      </c>
      <c r="Z198" s="294">
        <v>0</v>
      </c>
      <c r="AA198" s="294">
        <v>0</v>
      </c>
      <c r="AB198" s="294">
        <v>0</v>
      </c>
      <c r="AC198" s="294">
        <v>0</v>
      </c>
      <c r="AD198" s="294">
        <v>4</v>
      </c>
      <c r="AE198" s="294">
        <f>SUM(I198:AD198)</f>
        <v>341</v>
      </c>
    </row>
    <row r="199" spans="1:31">
      <c r="A199" s="287">
        <v>2</v>
      </c>
      <c r="B199" s="288">
        <v>3</v>
      </c>
      <c r="C199" s="299">
        <v>232</v>
      </c>
      <c r="D199" s="289" t="s">
        <v>137</v>
      </c>
      <c r="E199" s="289"/>
      <c r="F199" s="298">
        <v>1254</v>
      </c>
      <c r="G199" s="47" t="s">
        <v>34</v>
      </c>
      <c r="H199" s="290">
        <v>428</v>
      </c>
      <c r="I199" s="294">
        <v>82</v>
      </c>
      <c r="J199" s="294">
        <v>37</v>
      </c>
      <c r="K199" s="294">
        <v>13</v>
      </c>
      <c r="L199" s="294">
        <v>1</v>
      </c>
      <c r="M199" s="294">
        <v>0</v>
      </c>
      <c r="N199" s="294">
        <v>76</v>
      </c>
      <c r="O199" s="294">
        <v>0</v>
      </c>
      <c r="P199" s="294">
        <v>1</v>
      </c>
      <c r="Q199" s="294">
        <v>5</v>
      </c>
      <c r="R199" s="294">
        <v>101</v>
      </c>
      <c r="S199" s="294">
        <v>0</v>
      </c>
      <c r="T199" s="294">
        <v>0</v>
      </c>
      <c r="U199" s="296">
        <v>9</v>
      </c>
      <c r="V199" s="296">
        <v>0</v>
      </c>
      <c r="W199" s="296">
        <v>0</v>
      </c>
      <c r="X199" s="294">
        <v>0</v>
      </c>
      <c r="Y199" s="294">
        <v>0</v>
      </c>
      <c r="Z199" s="294">
        <v>0</v>
      </c>
      <c r="AA199" s="294">
        <v>0</v>
      </c>
      <c r="AB199" s="294">
        <v>0</v>
      </c>
      <c r="AC199" s="294">
        <v>0</v>
      </c>
      <c r="AD199" s="294">
        <v>13</v>
      </c>
      <c r="AE199" s="294">
        <f t="shared" ref="AE199:AE225" si="50">SUM(I199:AD199)</f>
        <v>338</v>
      </c>
    </row>
    <row r="200" spans="1:31">
      <c r="A200" s="287">
        <v>3</v>
      </c>
      <c r="B200" s="288">
        <v>3</v>
      </c>
      <c r="C200" s="299">
        <v>232</v>
      </c>
      <c r="D200" s="289" t="s">
        <v>137</v>
      </c>
      <c r="E200" s="289"/>
      <c r="F200" s="298">
        <v>1255</v>
      </c>
      <c r="G200" s="47" t="s">
        <v>33</v>
      </c>
      <c r="H200" s="290">
        <v>666</v>
      </c>
      <c r="I200" s="294">
        <v>163</v>
      </c>
      <c r="J200" s="294">
        <v>51</v>
      </c>
      <c r="K200" s="294">
        <v>18</v>
      </c>
      <c r="L200" s="294">
        <v>2</v>
      </c>
      <c r="M200" s="294">
        <v>0</v>
      </c>
      <c r="N200" s="294">
        <v>84</v>
      </c>
      <c r="O200" s="294">
        <v>0</v>
      </c>
      <c r="P200" s="294">
        <v>3</v>
      </c>
      <c r="Q200" s="294">
        <v>14</v>
      </c>
      <c r="R200" s="294">
        <v>154</v>
      </c>
      <c r="S200" s="294">
        <v>0</v>
      </c>
      <c r="T200" s="294">
        <v>0</v>
      </c>
      <c r="U200" s="296">
        <v>16</v>
      </c>
      <c r="V200" s="296">
        <v>2</v>
      </c>
      <c r="W200" s="296">
        <v>0</v>
      </c>
      <c r="X200" s="294">
        <v>0</v>
      </c>
      <c r="Y200" s="294">
        <v>0</v>
      </c>
      <c r="Z200" s="294">
        <v>0</v>
      </c>
      <c r="AA200" s="294">
        <v>0</v>
      </c>
      <c r="AB200" s="294">
        <v>0</v>
      </c>
      <c r="AC200" s="294">
        <v>0</v>
      </c>
      <c r="AD200" s="294">
        <v>7</v>
      </c>
      <c r="AE200" s="294">
        <f t="shared" si="50"/>
        <v>514</v>
      </c>
    </row>
    <row r="201" spans="1:31">
      <c r="A201" s="287">
        <v>4</v>
      </c>
      <c r="B201" s="288">
        <v>3</v>
      </c>
      <c r="C201" s="299">
        <v>232</v>
      </c>
      <c r="D201" s="289" t="s">
        <v>137</v>
      </c>
      <c r="E201" s="289"/>
      <c r="F201" s="298">
        <v>1255</v>
      </c>
      <c r="G201" s="47" t="s">
        <v>34</v>
      </c>
      <c r="H201" s="290">
        <v>665</v>
      </c>
      <c r="I201" s="294">
        <v>150</v>
      </c>
      <c r="J201" s="294">
        <v>69</v>
      </c>
      <c r="K201" s="294">
        <v>22</v>
      </c>
      <c r="L201" s="294">
        <v>2</v>
      </c>
      <c r="M201" s="294">
        <v>0</v>
      </c>
      <c r="N201" s="294">
        <v>79</v>
      </c>
      <c r="O201" s="294">
        <v>0</v>
      </c>
      <c r="P201" s="294">
        <v>0</v>
      </c>
      <c r="Q201" s="294">
        <v>12</v>
      </c>
      <c r="R201" s="294">
        <v>169</v>
      </c>
      <c r="S201" s="294">
        <v>0</v>
      </c>
      <c r="T201" s="294">
        <v>0</v>
      </c>
      <c r="U201" s="296">
        <v>11</v>
      </c>
      <c r="V201" s="296">
        <v>3</v>
      </c>
      <c r="W201" s="296">
        <v>0</v>
      </c>
      <c r="X201" s="294">
        <v>0</v>
      </c>
      <c r="Y201" s="294">
        <v>0</v>
      </c>
      <c r="Z201" s="294">
        <v>0</v>
      </c>
      <c r="AA201" s="294">
        <v>0</v>
      </c>
      <c r="AB201" s="294">
        <v>0</v>
      </c>
      <c r="AC201" s="294">
        <v>0</v>
      </c>
      <c r="AD201" s="294">
        <v>5</v>
      </c>
      <c r="AE201" s="294">
        <f t="shared" si="50"/>
        <v>522</v>
      </c>
    </row>
    <row r="202" spans="1:31">
      <c r="A202" s="287">
        <v>5</v>
      </c>
      <c r="B202" s="288">
        <v>3</v>
      </c>
      <c r="C202" s="299">
        <v>232</v>
      </c>
      <c r="D202" s="289" t="s">
        <v>137</v>
      </c>
      <c r="E202" s="289"/>
      <c r="F202" s="298">
        <v>1256</v>
      </c>
      <c r="G202" s="47" t="s">
        <v>33</v>
      </c>
      <c r="H202" s="290">
        <v>610</v>
      </c>
      <c r="I202" s="294">
        <v>130</v>
      </c>
      <c r="J202" s="294">
        <v>60</v>
      </c>
      <c r="K202" s="294">
        <v>6</v>
      </c>
      <c r="L202" s="294">
        <v>0</v>
      </c>
      <c r="M202" s="294">
        <v>0</v>
      </c>
      <c r="N202" s="294">
        <v>79</v>
      </c>
      <c r="O202" s="294">
        <v>0</v>
      </c>
      <c r="P202" s="294">
        <v>5</v>
      </c>
      <c r="Q202" s="294">
        <v>35</v>
      </c>
      <c r="R202" s="294">
        <v>145</v>
      </c>
      <c r="S202" s="294">
        <v>0</v>
      </c>
      <c r="T202" s="294">
        <v>0</v>
      </c>
      <c r="U202" s="296">
        <v>6</v>
      </c>
      <c r="V202" s="296">
        <v>2</v>
      </c>
      <c r="W202" s="296">
        <v>0</v>
      </c>
      <c r="X202" s="294">
        <v>0</v>
      </c>
      <c r="Y202" s="294">
        <v>0</v>
      </c>
      <c r="Z202" s="294">
        <v>0</v>
      </c>
      <c r="AA202" s="294">
        <v>0</v>
      </c>
      <c r="AB202" s="294">
        <v>0</v>
      </c>
      <c r="AC202" s="294">
        <v>0</v>
      </c>
      <c r="AD202" s="294">
        <v>6</v>
      </c>
      <c r="AE202" s="294">
        <f t="shared" si="50"/>
        <v>474</v>
      </c>
    </row>
    <row r="203" spans="1:31">
      <c r="A203" s="287">
        <v>6</v>
      </c>
      <c r="B203" s="288">
        <v>3</v>
      </c>
      <c r="C203" s="299">
        <v>232</v>
      </c>
      <c r="D203" s="289" t="s">
        <v>137</v>
      </c>
      <c r="E203" s="289"/>
      <c r="F203" s="298">
        <v>1256</v>
      </c>
      <c r="G203" s="47" t="s">
        <v>34</v>
      </c>
      <c r="H203" s="290">
        <v>609</v>
      </c>
      <c r="I203" s="294">
        <v>105</v>
      </c>
      <c r="J203" s="294">
        <v>81</v>
      </c>
      <c r="K203" s="294">
        <v>5</v>
      </c>
      <c r="L203" s="294">
        <v>1</v>
      </c>
      <c r="M203" s="294">
        <v>0</v>
      </c>
      <c r="N203" s="294">
        <v>83</v>
      </c>
      <c r="O203" s="294">
        <v>0</v>
      </c>
      <c r="P203" s="294">
        <v>0</v>
      </c>
      <c r="Q203" s="294">
        <v>25</v>
      </c>
      <c r="R203" s="294">
        <v>145</v>
      </c>
      <c r="S203" s="294">
        <v>0</v>
      </c>
      <c r="T203" s="294">
        <v>0</v>
      </c>
      <c r="U203" s="296">
        <v>7</v>
      </c>
      <c r="V203" s="296">
        <v>3</v>
      </c>
      <c r="W203" s="296">
        <v>0</v>
      </c>
      <c r="X203" s="294">
        <v>0</v>
      </c>
      <c r="Y203" s="294">
        <v>0</v>
      </c>
      <c r="Z203" s="294">
        <v>0</v>
      </c>
      <c r="AA203" s="294">
        <v>0</v>
      </c>
      <c r="AB203" s="294">
        <v>0</v>
      </c>
      <c r="AC203" s="294">
        <v>0</v>
      </c>
      <c r="AD203" s="294">
        <v>5</v>
      </c>
      <c r="AE203" s="294">
        <f t="shared" si="50"/>
        <v>460</v>
      </c>
    </row>
    <row r="204" spans="1:31">
      <c r="A204" s="287">
        <v>7</v>
      </c>
      <c r="B204" s="288">
        <v>3</v>
      </c>
      <c r="C204" s="299">
        <v>232</v>
      </c>
      <c r="D204" s="289" t="s">
        <v>137</v>
      </c>
      <c r="E204" s="289"/>
      <c r="F204" s="298">
        <v>1257</v>
      </c>
      <c r="G204" s="47" t="s">
        <v>33</v>
      </c>
      <c r="H204" s="290">
        <v>503</v>
      </c>
      <c r="I204" s="294">
        <v>95</v>
      </c>
      <c r="J204" s="294">
        <v>35</v>
      </c>
      <c r="K204" s="294">
        <v>10</v>
      </c>
      <c r="L204" s="294">
        <v>3</v>
      </c>
      <c r="M204" s="294">
        <v>0</v>
      </c>
      <c r="N204" s="294">
        <v>108</v>
      </c>
      <c r="O204" s="294">
        <v>0</v>
      </c>
      <c r="P204" s="294">
        <v>5</v>
      </c>
      <c r="Q204" s="294">
        <v>19</v>
      </c>
      <c r="R204" s="294">
        <v>115</v>
      </c>
      <c r="S204" s="294">
        <v>0</v>
      </c>
      <c r="T204" s="294">
        <v>0</v>
      </c>
      <c r="U204" s="296">
        <v>4</v>
      </c>
      <c r="V204" s="296">
        <v>1</v>
      </c>
      <c r="W204" s="296">
        <v>0</v>
      </c>
      <c r="X204" s="294">
        <v>0</v>
      </c>
      <c r="Y204" s="294">
        <v>0</v>
      </c>
      <c r="Z204" s="294">
        <v>0</v>
      </c>
      <c r="AA204" s="294">
        <v>0</v>
      </c>
      <c r="AB204" s="294">
        <v>0</v>
      </c>
      <c r="AC204" s="294">
        <v>0</v>
      </c>
      <c r="AD204" s="294">
        <v>8</v>
      </c>
      <c r="AE204" s="294">
        <f t="shared" si="50"/>
        <v>403</v>
      </c>
    </row>
    <row r="205" spans="1:31">
      <c r="A205" s="287">
        <v>8</v>
      </c>
      <c r="B205" s="288">
        <v>3</v>
      </c>
      <c r="C205" s="299">
        <v>232</v>
      </c>
      <c r="D205" s="289" t="s">
        <v>137</v>
      </c>
      <c r="E205" s="289"/>
      <c r="F205" s="298">
        <v>1257</v>
      </c>
      <c r="G205" s="47" t="s">
        <v>34</v>
      </c>
      <c r="H205" s="290">
        <v>503</v>
      </c>
      <c r="I205" s="294">
        <v>82</v>
      </c>
      <c r="J205" s="294">
        <v>47</v>
      </c>
      <c r="K205" s="294">
        <v>19</v>
      </c>
      <c r="L205" s="294">
        <v>2</v>
      </c>
      <c r="M205" s="294">
        <v>0</v>
      </c>
      <c r="N205" s="294">
        <v>125</v>
      </c>
      <c r="O205" s="294">
        <v>0</v>
      </c>
      <c r="P205" s="294">
        <v>1</v>
      </c>
      <c r="Q205" s="294">
        <v>17</v>
      </c>
      <c r="R205" s="294">
        <v>85</v>
      </c>
      <c r="S205" s="294">
        <v>0</v>
      </c>
      <c r="T205" s="294">
        <v>0</v>
      </c>
      <c r="U205" s="296">
        <v>3</v>
      </c>
      <c r="V205" s="296">
        <v>1</v>
      </c>
      <c r="W205" s="296">
        <v>0</v>
      </c>
      <c r="X205" s="294">
        <v>0</v>
      </c>
      <c r="Y205" s="294">
        <v>0</v>
      </c>
      <c r="Z205" s="294">
        <v>0</v>
      </c>
      <c r="AA205" s="294">
        <v>0</v>
      </c>
      <c r="AB205" s="294">
        <v>0</v>
      </c>
      <c r="AC205" s="294">
        <v>0</v>
      </c>
      <c r="AD205" s="294">
        <v>13</v>
      </c>
      <c r="AE205" s="294">
        <f t="shared" si="50"/>
        <v>395</v>
      </c>
    </row>
    <row r="206" spans="1:31">
      <c r="A206" s="287">
        <v>9</v>
      </c>
      <c r="B206" s="288">
        <v>3</v>
      </c>
      <c r="C206" s="299">
        <v>232</v>
      </c>
      <c r="D206" s="289" t="s">
        <v>137</v>
      </c>
      <c r="E206" s="289"/>
      <c r="F206" s="298">
        <v>1258</v>
      </c>
      <c r="G206" s="47" t="s">
        <v>33</v>
      </c>
      <c r="H206" s="290">
        <v>670</v>
      </c>
      <c r="I206" s="294">
        <v>216</v>
      </c>
      <c r="J206" s="294">
        <v>24</v>
      </c>
      <c r="K206" s="294">
        <v>18</v>
      </c>
      <c r="L206" s="294">
        <v>8</v>
      </c>
      <c r="M206" s="294">
        <v>0</v>
      </c>
      <c r="N206" s="294">
        <v>102</v>
      </c>
      <c r="O206" s="294">
        <v>0</v>
      </c>
      <c r="P206" s="294">
        <v>3</v>
      </c>
      <c r="Q206" s="294">
        <v>14</v>
      </c>
      <c r="R206" s="294">
        <v>151</v>
      </c>
      <c r="S206" s="294">
        <v>0</v>
      </c>
      <c r="T206" s="294">
        <v>0</v>
      </c>
      <c r="U206" s="296">
        <v>8</v>
      </c>
      <c r="V206" s="296">
        <v>1</v>
      </c>
      <c r="W206" s="296">
        <v>0</v>
      </c>
      <c r="X206" s="294">
        <v>0</v>
      </c>
      <c r="Y206" s="294">
        <v>0</v>
      </c>
      <c r="Z206" s="294">
        <v>0</v>
      </c>
      <c r="AA206" s="294">
        <v>0</v>
      </c>
      <c r="AB206" s="294">
        <v>0</v>
      </c>
      <c r="AC206" s="294">
        <v>0</v>
      </c>
      <c r="AD206" s="294">
        <v>15</v>
      </c>
      <c r="AE206" s="294">
        <f t="shared" si="50"/>
        <v>560</v>
      </c>
    </row>
    <row r="207" spans="1:31">
      <c r="A207" s="287">
        <v>10</v>
      </c>
      <c r="B207" s="288">
        <v>3</v>
      </c>
      <c r="C207" s="299">
        <v>232</v>
      </c>
      <c r="D207" s="289" t="s">
        <v>137</v>
      </c>
      <c r="E207" s="289"/>
      <c r="F207" s="298">
        <v>1258</v>
      </c>
      <c r="G207" s="47" t="s">
        <v>34</v>
      </c>
      <c r="H207" s="290">
        <v>669</v>
      </c>
      <c r="I207" s="294">
        <v>240</v>
      </c>
      <c r="J207" s="294">
        <v>23</v>
      </c>
      <c r="K207" s="294">
        <v>20</v>
      </c>
      <c r="L207" s="294">
        <v>2</v>
      </c>
      <c r="M207" s="294">
        <v>0</v>
      </c>
      <c r="N207" s="294">
        <v>79</v>
      </c>
      <c r="O207" s="294">
        <v>0</v>
      </c>
      <c r="P207" s="294">
        <v>6</v>
      </c>
      <c r="Q207" s="294">
        <v>11</v>
      </c>
      <c r="R207" s="294">
        <v>139</v>
      </c>
      <c r="S207" s="294">
        <v>0</v>
      </c>
      <c r="T207" s="294">
        <v>0</v>
      </c>
      <c r="U207" s="296">
        <v>10</v>
      </c>
      <c r="V207" s="296">
        <v>0</v>
      </c>
      <c r="W207" s="296">
        <v>0</v>
      </c>
      <c r="X207" s="294">
        <v>0</v>
      </c>
      <c r="Y207" s="294">
        <v>0</v>
      </c>
      <c r="Z207" s="294">
        <v>0</v>
      </c>
      <c r="AA207" s="294">
        <v>0</v>
      </c>
      <c r="AB207" s="294">
        <v>0</v>
      </c>
      <c r="AC207" s="294">
        <v>0</v>
      </c>
      <c r="AD207" s="294">
        <v>12</v>
      </c>
      <c r="AE207" s="294">
        <f t="shared" si="50"/>
        <v>542</v>
      </c>
    </row>
    <row r="208" spans="1:31">
      <c r="A208" s="287">
        <v>11</v>
      </c>
      <c r="B208" s="288">
        <v>3</v>
      </c>
      <c r="C208" s="299">
        <v>232</v>
      </c>
      <c r="D208" s="289" t="s">
        <v>137</v>
      </c>
      <c r="E208" s="289"/>
      <c r="F208" s="298">
        <v>1259</v>
      </c>
      <c r="G208" s="47" t="s">
        <v>33</v>
      </c>
      <c r="H208" s="290">
        <v>530</v>
      </c>
      <c r="I208" s="294">
        <v>81</v>
      </c>
      <c r="J208" s="294">
        <v>55</v>
      </c>
      <c r="K208" s="294">
        <v>36</v>
      </c>
      <c r="L208" s="294">
        <v>1</v>
      </c>
      <c r="M208" s="294">
        <v>0</v>
      </c>
      <c r="N208" s="294">
        <v>80</v>
      </c>
      <c r="O208" s="294">
        <v>0</v>
      </c>
      <c r="P208" s="294">
        <v>4</v>
      </c>
      <c r="Q208" s="294">
        <v>12</v>
      </c>
      <c r="R208" s="294">
        <v>178</v>
      </c>
      <c r="S208" s="294">
        <v>0</v>
      </c>
      <c r="T208" s="294">
        <v>0</v>
      </c>
      <c r="U208" s="296">
        <v>3</v>
      </c>
      <c r="V208" s="296">
        <v>1</v>
      </c>
      <c r="W208" s="296">
        <v>0</v>
      </c>
      <c r="X208" s="294">
        <v>0</v>
      </c>
      <c r="Y208" s="294">
        <v>0</v>
      </c>
      <c r="Z208" s="294">
        <v>0</v>
      </c>
      <c r="AA208" s="294">
        <v>0</v>
      </c>
      <c r="AB208" s="294">
        <v>0</v>
      </c>
      <c r="AC208" s="294">
        <v>7</v>
      </c>
      <c r="AD208" s="294">
        <v>3</v>
      </c>
      <c r="AE208" s="294">
        <f t="shared" si="50"/>
        <v>461</v>
      </c>
    </row>
    <row r="209" spans="1:31">
      <c r="A209" s="287">
        <v>12</v>
      </c>
      <c r="B209" s="288">
        <v>3</v>
      </c>
      <c r="C209" s="299">
        <v>232</v>
      </c>
      <c r="D209" s="289" t="s">
        <v>137</v>
      </c>
      <c r="E209" s="289"/>
      <c r="F209" s="298">
        <v>1259</v>
      </c>
      <c r="G209" s="47" t="s">
        <v>34</v>
      </c>
      <c r="H209" s="290">
        <v>529</v>
      </c>
      <c r="I209" s="294">
        <v>68</v>
      </c>
      <c r="J209" s="294">
        <v>71</v>
      </c>
      <c r="K209" s="294">
        <v>33</v>
      </c>
      <c r="L209" s="294">
        <v>0</v>
      </c>
      <c r="M209" s="294">
        <v>0</v>
      </c>
      <c r="N209" s="294">
        <v>69</v>
      </c>
      <c r="O209" s="294">
        <v>0</v>
      </c>
      <c r="P209" s="294">
        <v>2</v>
      </c>
      <c r="Q209" s="294">
        <v>4</v>
      </c>
      <c r="R209" s="294">
        <v>173</v>
      </c>
      <c r="S209" s="294">
        <v>0</v>
      </c>
      <c r="T209" s="294">
        <v>0</v>
      </c>
      <c r="U209" s="296">
        <v>1</v>
      </c>
      <c r="V209" s="296">
        <v>0</v>
      </c>
      <c r="W209" s="296">
        <v>0</v>
      </c>
      <c r="X209" s="294">
        <v>0</v>
      </c>
      <c r="Y209" s="294">
        <v>0</v>
      </c>
      <c r="Z209" s="294">
        <v>0</v>
      </c>
      <c r="AA209" s="294">
        <v>0</v>
      </c>
      <c r="AB209" s="294">
        <v>0</v>
      </c>
      <c r="AC209" s="294">
        <v>0</v>
      </c>
      <c r="AD209" s="294">
        <v>7</v>
      </c>
      <c r="AE209" s="294">
        <f t="shared" si="50"/>
        <v>428</v>
      </c>
    </row>
    <row r="210" spans="1:31">
      <c r="A210" s="287">
        <v>13</v>
      </c>
      <c r="B210" s="288">
        <v>3</v>
      </c>
      <c r="C210" s="299">
        <v>232</v>
      </c>
      <c r="D210" s="289" t="s">
        <v>137</v>
      </c>
      <c r="E210" s="289"/>
      <c r="F210" s="298">
        <v>1259</v>
      </c>
      <c r="G210" s="47" t="s">
        <v>35</v>
      </c>
      <c r="H210" s="290">
        <v>529</v>
      </c>
      <c r="I210" s="294">
        <v>66</v>
      </c>
      <c r="J210" s="294">
        <v>51</v>
      </c>
      <c r="K210" s="294">
        <v>43</v>
      </c>
      <c r="L210" s="294">
        <v>0</v>
      </c>
      <c r="M210" s="294">
        <v>0</v>
      </c>
      <c r="N210" s="294">
        <v>77</v>
      </c>
      <c r="O210" s="294">
        <v>0</v>
      </c>
      <c r="P210" s="294">
        <v>1</v>
      </c>
      <c r="Q210" s="294">
        <v>9</v>
      </c>
      <c r="R210" s="294">
        <v>175</v>
      </c>
      <c r="S210" s="294">
        <v>0</v>
      </c>
      <c r="T210" s="294">
        <v>0</v>
      </c>
      <c r="U210" s="296">
        <v>2</v>
      </c>
      <c r="V210" s="296">
        <v>1</v>
      </c>
      <c r="W210" s="296">
        <v>0</v>
      </c>
      <c r="X210" s="294">
        <v>0</v>
      </c>
      <c r="Y210" s="294">
        <v>0</v>
      </c>
      <c r="Z210" s="294">
        <v>0</v>
      </c>
      <c r="AA210" s="294">
        <v>0</v>
      </c>
      <c r="AB210" s="294">
        <v>0</v>
      </c>
      <c r="AC210" s="294">
        <v>0</v>
      </c>
      <c r="AD210" s="294">
        <v>4</v>
      </c>
      <c r="AE210" s="294">
        <f t="shared" si="50"/>
        <v>429</v>
      </c>
    </row>
    <row r="211" spans="1:31">
      <c r="A211" s="287">
        <v>14</v>
      </c>
      <c r="B211" s="288">
        <v>3</v>
      </c>
      <c r="C211" s="299">
        <v>232</v>
      </c>
      <c r="D211" s="289" t="s">
        <v>137</v>
      </c>
      <c r="E211" s="289"/>
      <c r="F211" s="298">
        <v>1259</v>
      </c>
      <c r="G211" s="47" t="s">
        <v>81</v>
      </c>
      <c r="H211" s="290">
        <v>553</v>
      </c>
      <c r="I211" s="294">
        <v>239</v>
      </c>
      <c r="J211" s="294">
        <v>32</v>
      </c>
      <c r="K211" s="294">
        <v>4</v>
      </c>
      <c r="L211" s="294">
        <v>0</v>
      </c>
      <c r="M211" s="294">
        <v>0</v>
      </c>
      <c r="N211" s="294">
        <v>21</v>
      </c>
      <c r="O211" s="294">
        <v>0</v>
      </c>
      <c r="P211" s="294">
        <v>2</v>
      </c>
      <c r="Q211" s="294">
        <v>6</v>
      </c>
      <c r="R211" s="294">
        <v>174</v>
      </c>
      <c r="S211" s="294">
        <v>0</v>
      </c>
      <c r="T211" s="294">
        <v>0</v>
      </c>
      <c r="U211" s="296">
        <v>4</v>
      </c>
      <c r="V211" s="296">
        <v>0</v>
      </c>
      <c r="W211" s="296">
        <v>0</v>
      </c>
      <c r="X211" s="294">
        <v>0</v>
      </c>
      <c r="Y211" s="294">
        <v>0</v>
      </c>
      <c r="Z211" s="294">
        <v>0</v>
      </c>
      <c r="AA211" s="294">
        <v>0</v>
      </c>
      <c r="AB211" s="294">
        <v>0</v>
      </c>
      <c r="AC211" s="294">
        <v>0</v>
      </c>
      <c r="AD211" s="294">
        <v>7</v>
      </c>
      <c r="AE211" s="294">
        <f t="shared" si="50"/>
        <v>489</v>
      </c>
    </row>
    <row r="212" spans="1:31">
      <c r="A212" s="287">
        <v>15</v>
      </c>
      <c r="B212" s="288">
        <v>3</v>
      </c>
      <c r="C212" s="299">
        <v>232</v>
      </c>
      <c r="D212" s="289" t="s">
        <v>137</v>
      </c>
      <c r="E212" s="289"/>
      <c r="F212" s="298">
        <v>1260</v>
      </c>
      <c r="G212" s="47" t="s">
        <v>33</v>
      </c>
      <c r="H212" s="290">
        <v>625</v>
      </c>
      <c r="I212" s="294">
        <v>209</v>
      </c>
      <c r="J212" s="294">
        <v>40</v>
      </c>
      <c r="K212" s="294">
        <v>10</v>
      </c>
      <c r="L212" s="294">
        <v>0</v>
      </c>
      <c r="M212" s="294">
        <v>0</v>
      </c>
      <c r="N212" s="294">
        <v>90</v>
      </c>
      <c r="O212" s="294">
        <v>0</v>
      </c>
      <c r="P212" s="294">
        <v>3</v>
      </c>
      <c r="Q212" s="294">
        <v>2</v>
      </c>
      <c r="R212" s="294">
        <v>141</v>
      </c>
      <c r="S212" s="294">
        <v>0</v>
      </c>
      <c r="T212" s="294">
        <v>0</v>
      </c>
      <c r="U212" s="296">
        <v>12</v>
      </c>
      <c r="V212" s="296">
        <v>2</v>
      </c>
      <c r="W212" s="296">
        <v>0</v>
      </c>
      <c r="X212" s="294">
        <v>0</v>
      </c>
      <c r="Y212" s="294">
        <v>0</v>
      </c>
      <c r="Z212" s="294">
        <v>0</v>
      </c>
      <c r="AA212" s="294">
        <v>0</v>
      </c>
      <c r="AB212" s="294">
        <v>0</v>
      </c>
      <c r="AC212" s="294">
        <v>0</v>
      </c>
      <c r="AD212" s="294">
        <v>11</v>
      </c>
      <c r="AE212" s="294">
        <f t="shared" si="50"/>
        <v>520</v>
      </c>
    </row>
    <row r="213" spans="1:31">
      <c r="A213" s="287">
        <v>16</v>
      </c>
      <c r="B213" s="288">
        <v>3</v>
      </c>
      <c r="C213" s="299">
        <v>232</v>
      </c>
      <c r="D213" s="289" t="s">
        <v>137</v>
      </c>
      <c r="E213" s="289"/>
      <c r="F213" s="298">
        <v>1260</v>
      </c>
      <c r="G213" s="47" t="s">
        <v>34</v>
      </c>
      <c r="H213" s="290">
        <v>625</v>
      </c>
      <c r="I213" s="294">
        <v>182</v>
      </c>
      <c r="J213" s="294">
        <v>70</v>
      </c>
      <c r="K213" s="294">
        <v>8</v>
      </c>
      <c r="L213" s="294">
        <v>2</v>
      </c>
      <c r="M213" s="294">
        <v>0</v>
      </c>
      <c r="N213" s="294">
        <v>68</v>
      </c>
      <c r="O213" s="294">
        <v>0</v>
      </c>
      <c r="P213" s="294">
        <v>3</v>
      </c>
      <c r="Q213" s="294">
        <v>4</v>
      </c>
      <c r="R213" s="294">
        <v>171</v>
      </c>
      <c r="S213" s="294">
        <v>0</v>
      </c>
      <c r="T213" s="294">
        <v>0</v>
      </c>
      <c r="U213" s="296">
        <v>9</v>
      </c>
      <c r="V213" s="296">
        <v>0</v>
      </c>
      <c r="W213" s="296">
        <v>0</v>
      </c>
      <c r="X213" s="294">
        <v>0</v>
      </c>
      <c r="Y213" s="294">
        <v>0</v>
      </c>
      <c r="Z213" s="294">
        <v>0</v>
      </c>
      <c r="AA213" s="294">
        <v>0</v>
      </c>
      <c r="AB213" s="294">
        <v>0</v>
      </c>
      <c r="AC213" s="294">
        <v>0</v>
      </c>
      <c r="AD213" s="294">
        <v>10</v>
      </c>
      <c r="AE213" s="294">
        <f t="shared" si="50"/>
        <v>527</v>
      </c>
    </row>
    <row r="214" spans="1:31">
      <c r="A214" s="287">
        <v>17</v>
      </c>
      <c r="B214" s="288">
        <v>3</v>
      </c>
      <c r="C214" s="299">
        <v>232</v>
      </c>
      <c r="D214" s="289" t="s">
        <v>137</v>
      </c>
      <c r="E214" s="289"/>
      <c r="F214" s="298">
        <v>1261</v>
      </c>
      <c r="G214" s="47" t="s">
        <v>33</v>
      </c>
      <c r="H214" s="290">
        <v>695</v>
      </c>
      <c r="I214" s="294">
        <v>200</v>
      </c>
      <c r="J214" s="294">
        <v>96</v>
      </c>
      <c r="K214" s="294">
        <v>23</v>
      </c>
      <c r="L214" s="294">
        <v>2</v>
      </c>
      <c r="M214" s="294">
        <v>0</v>
      </c>
      <c r="N214" s="294">
        <v>58</v>
      </c>
      <c r="O214" s="294">
        <v>0</v>
      </c>
      <c r="P214" s="294">
        <v>2</v>
      </c>
      <c r="Q214" s="294">
        <v>9</v>
      </c>
      <c r="R214" s="294">
        <v>169</v>
      </c>
      <c r="S214" s="294">
        <v>0</v>
      </c>
      <c r="T214" s="294">
        <v>0</v>
      </c>
      <c r="U214" s="296">
        <v>1</v>
      </c>
      <c r="V214" s="296">
        <v>2</v>
      </c>
      <c r="W214" s="296">
        <v>0</v>
      </c>
      <c r="X214" s="294">
        <v>0</v>
      </c>
      <c r="Y214" s="294">
        <v>0</v>
      </c>
      <c r="Z214" s="294">
        <v>0</v>
      </c>
      <c r="AA214" s="294">
        <v>0</v>
      </c>
      <c r="AB214" s="294">
        <v>0</v>
      </c>
      <c r="AC214" s="294">
        <v>0</v>
      </c>
      <c r="AD214" s="294">
        <v>7</v>
      </c>
      <c r="AE214" s="294">
        <f t="shared" si="50"/>
        <v>569</v>
      </c>
    </row>
    <row r="215" spans="1:31">
      <c r="A215" s="287">
        <v>18</v>
      </c>
      <c r="B215" s="288">
        <v>3</v>
      </c>
      <c r="C215" s="299">
        <v>232</v>
      </c>
      <c r="D215" s="289" t="s">
        <v>137</v>
      </c>
      <c r="E215" s="289"/>
      <c r="F215" s="298">
        <v>1261</v>
      </c>
      <c r="G215" s="47" t="s">
        <v>34</v>
      </c>
      <c r="H215" s="290">
        <v>695</v>
      </c>
      <c r="I215" s="294">
        <v>203</v>
      </c>
      <c r="J215" s="294">
        <v>49</v>
      </c>
      <c r="K215" s="294">
        <v>36</v>
      </c>
      <c r="L215" s="294">
        <v>3</v>
      </c>
      <c r="M215" s="294">
        <v>0</v>
      </c>
      <c r="N215" s="294">
        <v>85</v>
      </c>
      <c r="O215" s="294">
        <v>0</v>
      </c>
      <c r="P215" s="294">
        <v>2</v>
      </c>
      <c r="Q215" s="294">
        <v>9</v>
      </c>
      <c r="R215" s="294">
        <v>161</v>
      </c>
      <c r="S215" s="294">
        <v>0</v>
      </c>
      <c r="T215" s="294">
        <v>0</v>
      </c>
      <c r="U215" s="296">
        <v>6</v>
      </c>
      <c r="V215" s="296">
        <v>1</v>
      </c>
      <c r="W215" s="296">
        <v>0</v>
      </c>
      <c r="X215" s="294">
        <v>0</v>
      </c>
      <c r="Y215" s="294">
        <v>0</v>
      </c>
      <c r="Z215" s="294">
        <v>0</v>
      </c>
      <c r="AA215" s="294">
        <v>0</v>
      </c>
      <c r="AB215" s="294">
        <v>0</v>
      </c>
      <c r="AC215" s="294">
        <v>0</v>
      </c>
      <c r="AD215" s="33">
        <v>11</v>
      </c>
      <c r="AE215" s="294">
        <f t="shared" si="50"/>
        <v>566</v>
      </c>
    </row>
    <row r="216" spans="1:31">
      <c r="A216" s="287">
        <v>19</v>
      </c>
      <c r="B216" s="288">
        <v>3</v>
      </c>
      <c r="C216" s="299">
        <v>232</v>
      </c>
      <c r="D216" s="289" t="s">
        <v>137</v>
      </c>
      <c r="E216" s="287"/>
      <c r="F216" s="298">
        <v>1262</v>
      </c>
      <c r="G216" s="543" t="s">
        <v>33</v>
      </c>
      <c r="H216" s="34">
        <v>397</v>
      </c>
      <c r="I216" s="34">
        <v>59</v>
      </c>
      <c r="J216" s="34">
        <v>71</v>
      </c>
      <c r="K216" s="34">
        <v>25</v>
      </c>
      <c r="L216" s="34">
        <v>1</v>
      </c>
      <c r="M216" s="294">
        <v>0</v>
      </c>
      <c r="N216" s="34">
        <v>76</v>
      </c>
      <c r="O216" s="33">
        <v>0</v>
      </c>
      <c r="P216" s="34">
        <v>2</v>
      </c>
      <c r="Q216" s="34">
        <v>9</v>
      </c>
      <c r="R216" s="34">
        <v>78</v>
      </c>
      <c r="S216" s="294">
        <v>0</v>
      </c>
      <c r="T216" s="294">
        <v>0</v>
      </c>
      <c r="U216" s="34">
        <v>0</v>
      </c>
      <c r="V216" s="34">
        <v>0</v>
      </c>
      <c r="W216" s="296">
        <v>0</v>
      </c>
      <c r="X216" s="294">
        <v>0</v>
      </c>
      <c r="Y216" s="294">
        <v>0</v>
      </c>
      <c r="Z216" s="294">
        <v>0</v>
      </c>
      <c r="AA216" s="294">
        <v>0</v>
      </c>
      <c r="AB216" s="294">
        <v>0</v>
      </c>
      <c r="AC216" s="294">
        <v>0</v>
      </c>
      <c r="AD216" s="34">
        <v>4</v>
      </c>
      <c r="AE216" s="294">
        <f t="shared" si="50"/>
        <v>325</v>
      </c>
    </row>
    <row r="217" spans="1:31">
      <c r="A217" s="287">
        <v>20</v>
      </c>
      <c r="B217" s="288">
        <v>3</v>
      </c>
      <c r="C217" s="299">
        <v>232</v>
      </c>
      <c r="D217" s="289" t="s">
        <v>137</v>
      </c>
      <c r="E217" s="289"/>
      <c r="F217" s="298">
        <v>1262</v>
      </c>
      <c r="G217" s="47" t="s">
        <v>34</v>
      </c>
      <c r="H217" s="290">
        <v>396</v>
      </c>
      <c r="I217" s="294">
        <v>89</v>
      </c>
      <c r="J217" s="294">
        <v>43</v>
      </c>
      <c r="K217" s="294">
        <v>10</v>
      </c>
      <c r="L217" s="33">
        <v>2</v>
      </c>
      <c r="M217" s="294">
        <v>0</v>
      </c>
      <c r="N217" s="33">
        <v>75</v>
      </c>
      <c r="O217" s="33">
        <v>0</v>
      </c>
      <c r="P217" s="33">
        <v>6</v>
      </c>
      <c r="Q217" s="33">
        <v>6</v>
      </c>
      <c r="R217" s="33">
        <v>93</v>
      </c>
      <c r="S217" s="294">
        <v>0</v>
      </c>
      <c r="T217" s="294">
        <v>0</v>
      </c>
      <c r="U217" s="35">
        <v>1</v>
      </c>
      <c r="V217" s="35">
        <v>0</v>
      </c>
      <c r="W217" s="296">
        <v>0</v>
      </c>
      <c r="X217" s="294">
        <v>0</v>
      </c>
      <c r="Y217" s="294">
        <v>0</v>
      </c>
      <c r="Z217" s="294">
        <v>0</v>
      </c>
      <c r="AA217" s="294">
        <v>0</v>
      </c>
      <c r="AB217" s="294">
        <v>0</v>
      </c>
      <c r="AC217" s="294">
        <v>0</v>
      </c>
      <c r="AD217" s="33">
        <v>8</v>
      </c>
      <c r="AE217" s="294">
        <f t="shared" si="50"/>
        <v>333</v>
      </c>
    </row>
    <row r="218" spans="1:31">
      <c r="A218" s="287">
        <v>21</v>
      </c>
      <c r="B218" s="288">
        <v>3</v>
      </c>
      <c r="C218" s="299">
        <v>232</v>
      </c>
      <c r="D218" s="289" t="s">
        <v>137</v>
      </c>
      <c r="E218" s="287"/>
      <c r="F218" s="298">
        <v>1263</v>
      </c>
      <c r="G218" s="543" t="s">
        <v>33</v>
      </c>
      <c r="H218" s="34">
        <v>599</v>
      </c>
      <c r="I218" s="34">
        <v>166</v>
      </c>
      <c r="J218" s="34">
        <v>13</v>
      </c>
      <c r="K218" s="34">
        <v>80</v>
      </c>
      <c r="L218" s="34">
        <v>2</v>
      </c>
      <c r="M218" s="294">
        <v>0</v>
      </c>
      <c r="N218" s="34">
        <v>71</v>
      </c>
      <c r="O218" s="33">
        <v>0</v>
      </c>
      <c r="P218" s="34">
        <v>3</v>
      </c>
      <c r="Q218" s="34">
        <v>4</v>
      </c>
      <c r="R218" s="34">
        <v>133</v>
      </c>
      <c r="S218" s="294">
        <v>0</v>
      </c>
      <c r="T218" s="294">
        <v>0</v>
      </c>
      <c r="U218" s="34">
        <v>0</v>
      </c>
      <c r="V218" s="34">
        <v>0</v>
      </c>
      <c r="W218" s="296">
        <v>0</v>
      </c>
      <c r="X218" s="294">
        <v>0</v>
      </c>
      <c r="Y218" s="294">
        <v>0</v>
      </c>
      <c r="Z218" s="294">
        <v>0</v>
      </c>
      <c r="AA218" s="294">
        <v>0</v>
      </c>
      <c r="AB218" s="294">
        <v>0</v>
      </c>
      <c r="AC218" s="294">
        <v>0</v>
      </c>
      <c r="AD218" s="34">
        <v>5</v>
      </c>
      <c r="AE218" s="294">
        <f t="shared" si="50"/>
        <v>477</v>
      </c>
    </row>
    <row r="219" spans="1:31">
      <c r="A219" s="287">
        <v>22</v>
      </c>
      <c r="B219" s="288">
        <v>3</v>
      </c>
      <c r="C219" s="299">
        <v>232</v>
      </c>
      <c r="D219" s="289" t="s">
        <v>137</v>
      </c>
      <c r="E219" s="289"/>
      <c r="F219" s="298">
        <v>1263</v>
      </c>
      <c r="G219" s="47" t="s">
        <v>81</v>
      </c>
      <c r="H219" s="290">
        <v>428</v>
      </c>
      <c r="I219" s="294">
        <v>42</v>
      </c>
      <c r="J219" s="294">
        <v>79</v>
      </c>
      <c r="K219" s="294">
        <v>22</v>
      </c>
      <c r="L219" s="33">
        <v>0</v>
      </c>
      <c r="M219" s="294">
        <v>0</v>
      </c>
      <c r="N219" s="33">
        <v>55</v>
      </c>
      <c r="O219" s="33">
        <v>0</v>
      </c>
      <c r="P219" s="33">
        <v>1</v>
      </c>
      <c r="Q219" s="33">
        <v>8</v>
      </c>
      <c r="R219" s="33">
        <v>149</v>
      </c>
      <c r="S219" s="294">
        <v>0</v>
      </c>
      <c r="T219" s="294">
        <v>0</v>
      </c>
      <c r="U219" s="35">
        <v>2</v>
      </c>
      <c r="V219" s="35">
        <v>1</v>
      </c>
      <c r="W219" s="296">
        <v>0</v>
      </c>
      <c r="X219" s="294">
        <v>0</v>
      </c>
      <c r="Y219" s="294">
        <v>0</v>
      </c>
      <c r="Z219" s="294">
        <v>0</v>
      </c>
      <c r="AA219" s="294">
        <v>0</v>
      </c>
      <c r="AB219" s="294">
        <v>0</v>
      </c>
      <c r="AC219" s="294">
        <v>0</v>
      </c>
      <c r="AD219" s="33">
        <v>5</v>
      </c>
      <c r="AE219" s="294">
        <f t="shared" si="50"/>
        <v>364</v>
      </c>
    </row>
    <row r="220" spans="1:31">
      <c r="A220" s="287">
        <v>23</v>
      </c>
      <c r="B220" s="288">
        <v>3</v>
      </c>
      <c r="C220" s="299">
        <v>232</v>
      </c>
      <c r="D220" s="289" t="s">
        <v>137</v>
      </c>
      <c r="E220" s="287"/>
      <c r="F220" s="298">
        <v>1263</v>
      </c>
      <c r="G220" s="543" t="s">
        <v>138</v>
      </c>
      <c r="H220" s="34">
        <v>434</v>
      </c>
      <c r="I220" s="34">
        <v>83</v>
      </c>
      <c r="J220" s="34">
        <v>29</v>
      </c>
      <c r="K220" s="34">
        <v>34</v>
      </c>
      <c r="L220" s="34">
        <v>3</v>
      </c>
      <c r="M220" s="294">
        <v>0</v>
      </c>
      <c r="N220" s="34">
        <v>59</v>
      </c>
      <c r="O220" s="33">
        <v>0</v>
      </c>
      <c r="P220" s="34">
        <v>3</v>
      </c>
      <c r="Q220" s="34">
        <v>2</v>
      </c>
      <c r="R220" s="34">
        <v>147</v>
      </c>
      <c r="S220" s="294">
        <v>0</v>
      </c>
      <c r="T220" s="294">
        <v>0</v>
      </c>
      <c r="U220" s="34">
        <v>0</v>
      </c>
      <c r="V220" s="34">
        <v>0</v>
      </c>
      <c r="W220" s="296">
        <v>0</v>
      </c>
      <c r="X220" s="294">
        <v>0</v>
      </c>
      <c r="Y220" s="294">
        <v>0</v>
      </c>
      <c r="Z220" s="294">
        <v>0</v>
      </c>
      <c r="AA220" s="294">
        <v>0</v>
      </c>
      <c r="AB220" s="294">
        <v>0</v>
      </c>
      <c r="AC220" s="294">
        <v>0</v>
      </c>
      <c r="AD220" s="34">
        <v>8</v>
      </c>
      <c r="AE220" s="294">
        <f t="shared" si="50"/>
        <v>368</v>
      </c>
    </row>
    <row r="221" spans="1:31">
      <c r="A221" s="287">
        <v>24</v>
      </c>
      <c r="B221" s="288">
        <v>3</v>
      </c>
      <c r="C221" s="299">
        <v>232</v>
      </c>
      <c r="D221" s="289" t="s">
        <v>137</v>
      </c>
      <c r="E221" s="289"/>
      <c r="F221" s="298">
        <v>1264</v>
      </c>
      <c r="G221" s="47" t="s">
        <v>33</v>
      </c>
      <c r="H221" s="290">
        <v>587</v>
      </c>
      <c r="I221" s="294">
        <v>108</v>
      </c>
      <c r="J221" s="294">
        <v>50</v>
      </c>
      <c r="K221" s="294">
        <v>14</v>
      </c>
      <c r="L221" s="33">
        <v>3</v>
      </c>
      <c r="M221" s="294">
        <v>0</v>
      </c>
      <c r="N221" s="33">
        <v>113</v>
      </c>
      <c r="O221" s="33">
        <v>0</v>
      </c>
      <c r="P221" s="33">
        <v>3</v>
      </c>
      <c r="Q221" s="33">
        <v>2</v>
      </c>
      <c r="R221" s="33">
        <v>183</v>
      </c>
      <c r="S221" s="294">
        <v>0</v>
      </c>
      <c r="T221" s="294">
        <v>0</v>
      </c>
      <c r="U221" s="35">
        <v>0</v>
      </c>
      <c r="V221" s="35">
        <v>0</v>
      </c>
      <c r="W221" s="296">
        <v>0</v>
      </c>
      <c r="X221" s="294">
        <v>0</v>
      </c>
      <c r="Y221" s="294">
        <v>0</v>
      </c>
      <c r="Z221" s="294">
        <v>0</v>
      </c>
      <c r="AA221" s="294">
        <v>0</v>
      </c>
      <c r="AB221" s="294">
        <v>0</v>
      </c>
      <c r="AC221" s="294">
        <v>0</v>
      </c>
      <c r="AD221" s="33">
        <v>4</v>
      </c>
      <c r="AE221" s="294">
        <f t="shared" si="50"/>
        <v>480</v>
      </c>
    </row>
    <row r="222" spans="1:31">
      <c r="A222" s="287">
        <v>25</v>
      </c>
      <c r="B222" s="288">
        <v>3</v>
      </c>
      <c r="C222" s="299">
        <v>232</v>
      </c>
      <c r="D222" s="289" t="s">
        <v>137</v>
      </c>
      <c r="E222" s="289"/>
      <c r="F222" s="545">
        <v>1264</v>
      </c>
      <c r="G222" s="47" t="s">
        <v>34</v>
      </c>
      <c r="H222" s="289">
        <v>587</v>
      </c>
      <c r="I222" s="294">
        <v>74</v>
      </c>
      <c r="J222" s="294">
        <v>30</v>
      </c>
      <c r="K222" s="294">
        <v>7</v>
      </c>
      <c r="L222" s="33">
        <v>2</v>
      </c>
      <c r="M222" s="294">
        <v>0</v>
      </c>
      <c r="N222" s="33">
        <v>138</v>
      </c>
      <c r="O222" s="33">
        <v>0</v>
      </c>
      <c r="P222" s="33">
        <v>9</v>
      </c>
      <c r="Q222" s="33">
        <v>5</v>
      </c>
      <c r="R222" s="33">
        <v>223</v>
      </c>
      <c r="S222" s="294">
        <v>0</v>
      </c>
      <c r="T222" s="294">
        <v>0</v>
      </c>
      <c r="U222" s="35">
        <v>2</v>
      </c>
      <c r="V222" s="35">
        <v>1</v>
      </c>
      <c r="W222" s="296">
        <v>0</v>
      </c>
      <c r="X222" s="294">
        <v>0</v>
      </c>
      <c r="Y222" s="294">
        <v>0</v>
      </c>
      <c r="Z222" s="294">
        <v>0</v>
      </c>
      <c r="AA222" s="294">
        <v>0</v>
      </c>
      <c r="AB222" s="294">
        <v>0</v>
      </c>
      <c r="AC222" s="294">
        <v>0</v>
      </c>
      <c r="AD222" s="33">
        <v>9</v>
      </c>
      <c r="AE222" s="294">
        <f t="shared" si="50"/>
        <v>500</v>
      </c>
    </row>
    <row r="223" spans="1:31">
      <c r="A223" s="287">
        <v>26</v>
      </c>
      <c r="B223" s="288">
        <v>3</v>
      </c>
      <c r="C223" s="299">
        <v>232</v>
      </c>
      <c r="D223" s="289" t="s">
        <v>137</v>
      </c>
      <c r="E223" s="289"/>
      <c r="F223" s="298">
        <v>1265</v>
      </c>
      <c r="G223" s="47" t="s">
        <v>33</v>
      </c>
      <c r="H223" s="290">
        <v>502</v>
      </c>
      <c r="I223" s="294">
        <v>153</v>
      </c>
      <c r="J223" s="294">
        <v>18</v>
      </c>
      <c r="K223" s="294">
        <v>7</v>
      </c>
      <c r="L223" s="33">
        <v>1</v>
      </c>
      <c r="M223" s="294">
        <v>0</v>
      </c>
      <c r="N223" s="33">
        <v>57</v>
      </c>
      <c r="O223" s="33">
        <v>0</v>
      </c>
      <c r="P223" s="33">
        <v>2</v>
      </c>
      <c r="Q223" s="33">
        <v>6</v>
      </c>
      <c r="R223" s="33">
        <v>129</v>
      </c>
      <c r="S223" s="294">
        <v>0</v>
      </c>
      <c r="T223" s="294">
        <v>0</v>
      </c>
      <c r="U223" s="35">
        <v>12</v>
      </c>
      <c r="V223" s="35">
        <v>0</v>
      </c>
      <c r="W223" s="296">
        <v>0</v>
      </c>
      <c r="X223" s="294">
        <v>0</v>
      </c>
      <c r="Y223" s="294">
        <v>0</v>
      </c>
      <c r="Z223" s="294">
        <v>0</v>
      </c>
      <c r="AA223" s="294">
        <v>0</v>
      </c>
      <c r="AB223" s="294">
        <v>0</v>
      </c>
      <c r="AC223" s="294">
        <v>0</v>
      </c>
      <c r="AD223" s="33">
        <v>3</v>
      </c>
      <c r="AE223" s="294">
        <f t="shared" si="50"/>
        <v>388</v>
      </c>
    </row>
    <row r="224" spans="1:31">
      <c r="A224" s="287">
        <v>27</v>
      </c>
      <c r="B224" s="288">
        <v>3</v>
      </c>
      <c r="C224" s="299">
        <v>232</v>
      </c>
      <c r="D224" s="289" t="s">
        <v>137</v>
      </c>
      <c r="E224" s="287"/>
      <c r="F224" s="298">
        <v>1265</v>
      </c>
      <c r="G224" s="543" t="s">
        <v>81</v>
      </c>
      <c r="H224" s="34">
        <v>279</v>
      </c>
      <c r="I224" s="34">
        <v>97</v>
      </c>
      <c r="J224" s="34">
        <v>19</v>
      </c>
      <c r="K224" s="34">
        <v>0</v>
      </c>
      <c r="L224" s="34">
        <v>0</v>
      </c>
      <c r="M224" s="294">
        <v>0</v>
      </c>
      <c r="N224" s="34">
        <v>5</v>
      </c>
      <c r="O224" s="33">
        <v>0</v>
      </c>
      <c r="P224" s="34">
        <v>0</v>
      </c>
      <c r="Q224" s="34">
        <v>0</v>
      </c>
      <c r="R224" s="34">
        <v>115</v>
      </c>
      <c r="S224" s="294">
        <v>0</v>
      </c>
      <c r="T224" s="294">
        <v>0</v>
      </c>
      <c r="U224" s="34">
        <v>7</v>
      </c>
      <c r="V224" s="34">
        <v>0</v>
      </c>
      <c r="W224" s="296">
        <v>0</v>
      </c>
      <c r="X224" s="294">
        <v>0</v>
      </c>
      <c r="Y224" s="294">
        <v>0</v>
      </c>
      <c r="Z224" s="294">
        <v>0</v>
      </c>
      <c r="AA224" s="294">
        <v>0</v>
      </c>
      <c r="AB224" s="294">
        <v>0</v>
      </c>
      <c r="AC224" s="294">
        <v>0</v>
      </c>
      <c r="AD224" s="34">
        <v>0</v>
      </c>
      <c r="AE224" s="294">
        <f t="shared" si="50"/>
        <v>243</v>
      </c>
    </row>
    <row r="225" spans="1:31">
      <c r="A225" s="287"/>
      <c r="C225" s="300" t="s">
        <v>65</v>
      </c>
      <c r="D225" s="688" t="s">
        <v>66</v>
      </c>
      <c r="E225" s="688"/>
      <c r="F225" s="520"/>
      <c r="G225" s="520"/>
      <c r="H225" s="302">
        <f t="shared" ref="H225:X225" si="51">SUM(H198:H224)</f>
        <v>14741</v>
      </c>
      <c r="I225" s="302">
        <f t="shared" si="51"/>
        <v>3481</v>
      </c>
      <c r="J225" s="302">
        <f t="shared" si="51"/>
        <v>1280</v>
      </c>
      <c r="K225" s="302">
        <f t="shared" si="51"/>
        <v>538</v>
      </c>
      <c r="L225" s="302">
        <f t="shared" si="51"/>
        <v>44</v>
      </c>
      <c r="M225" s="302">
        <f t="shared" si="51"/>
        <v>0</v>
      </c>
      <c r="N225" s="302">
        <f t="shared" si="51"/>
        <v>2083</v>
      </c>
      <c r="O225" s="302">
        <f t="shared" si="51"/>
        <v>0</v>
      </c>
      <c r="P225" s="302">
        <f t="shared" si="51"/>
        <v>77</v>
      </c>
      <c r="Q225" s="302">
        <f t="shared" si="51"/>
        <v>253</v>
      </c>
      <c r="R225" s="302">
        <f t="shared" si="51"/>
        <v>3895</v>
      </c>
      <c r="S225" s="302">
        <f t="shared" si="51"/>
        <v>0</v>
      </c>
      <c r="T225" s="302">
        <f t="shared" si="51"/>
        <v>0</v>
      </c>
      <c r="U225" s="36">
        <f t="shared" si="51"/>
        <v>141</v>
      </c>
      <c r="V225" s="36">
        <f t="shared" si="51"/>
        <v>23</v>
      </c>
      <c r="W225" s="302">
        <f t="shared" si="51"/>
        <v>0</v>
      </c>
      <c r="X225" s="302">
        <f t="shared" si="51"/>
        <v>0</v>
      </c>
      <c r="Y225" s="302"/>
      <c r="Z225" s="302">
        <f>SUM(Z198:Z224)</f>
        <v>0</v>
      </c>
      <c r="AA225" s="302">
        <f>SUM(AA198:AA224)</f>
        <v>0</v>
      </c>
      <c r="AB225" s="302">
        <f>SUM(AB198:AB224)</f>
        <v>0</v>
      </c>
      <c r="AC225" s="302">
        <f>SUM(AC198:AC224)</f>
        <v>7</v>
      </c>
      <c r="AD225" s="302">
        <f>SUM(AD198:AD224)</f>
        <v>194</v>
      </c>
      <c r="AE225" s="302">
        <f t="shared" si="50"/>
        <v>12016</v>
      </c>
    </row>
    <row r="226" spans="1:31">
      <c r="A226" s="287"/>
      <c r="F226" s="297"/>
      <c r="G226" s="297"/>
      <c r="U226" s="286">
        <f>U225/2</f>
        <v>70.5</v>
      </c>
      <c r="V226" s="286">
        <f>V225/2</f>
        <v>11.5</v>
      </c>
    </row>
    <row r="227" spans="1:31">
      <c r="A227" s="287"/>
      <c r="C227" s="300" t="s">
        <v>67</v>
      </c>
      <c r="D227" s="689" t="s">
        <v>68</v>
      </c>
      <c r="E227" s="690"/>
      <c r="F227" s="690"/>
      <c r="G227" s="691"/>
      <c r="H227" s="301" t="s">
        <v>8</v>
      </c>
      <c r="I227" s="521" t="s">
        <v>9</v>
      </c>
      <c r="J227" s="521" t="s">
        <v>10</v>
      </c>
      <c r="K227" s="521" t="s">
        <v>11</v>
      </c>
      <c r="L227" s="521" t="s">
        <v>12</v>
      </c>
      <c r="M227" s="521" t="s">
        <v>13</v>
      </c>
      <c r="N227" s="521" t="s">
        <v>14</v>
      </c>
      <c r="O227" s="521" t="s">
        <v>15</v>
      </c>
      <c r="P227" s="521" t="s">
        <v>16</v>
      </c>
      <c r="Q227" s="521" t="s">
        <v>17</v>
      </c>
      <c r="R227" s="521" t="s">
        <v>18</v>
      </c>
      <c r="S227" s="521" t="s">
        <v>19</v>
      </c>
      <c r="T227" s="521" t="s">
        <v>20</v>
      </c>
      <c r="U227" s="521" t="s">
        <v>24</v>
      </c>
      <c r="V227" s="521" t="s">
        <v>25</v>
      </c>
      <c r="W227" s="521" t="s">
        <v>26</v>
      </c>
      <c r="X227" s="521" t="s">
        <v>27</v>
      </c>
      <c r="Y227" s="521" t="s">
        <v>28</v>
      </c>
      <c r="Z227" s="521" t="s">
        <v>29</v>
      </c>
      <c r="AA227" s="521" t="s">
        <v>30</v>
      </c>
      <c r="AB227" s="521" t="s">
        <v>31</v>
      </c>
    </row>
    <row r="228" spans="1:31">
      <c r="A228" s="287"/>
      <c r="D228" s="692"/>
      <c r="E228" s="693"/>
      <c r="F228" s="693"/>
      <c r="G228" s="694"/>
      <c r="H228" s="294"/>
      <c r="I228" s="294">
        <f>I225+71</f>
        <v>3552</v>
      </c>
      <c r="J228" s="294">
        <f>J225+12</f>
        <v>1292</v>
      </c>
      <c r="K228" s="294">
        <f>K225+70</f>
        <v>608</v>
      </c>
      <c r="L228" s="294">
        <f>L225+11</f>
        <v>55</v>
      </c>
      <c r="M228" s="294">
        <f t="shared" ref="M228:T228" si="52">M225</f>
        <v>0</v>
      </c>
      <c r="N228" s="294">
        <f t="shared" si="52"/>
        <v>2083</v>
      </c>
      <c r="O228" s="294">
        <f t="shared" si="52"/>
        <v>0</v>
      </c>
      <c r="P228" s="294">
        <f t="shared" si="52"/>
        <v>77</v>
      </c>
      <c r="Q228" s="294">
        <f t="shared" si="52"/>
        <v>253</v>
      </c>
      <c r="R228" s="294">
        <v>3895</v>
      </c>
      <c r="S228" s="294">
        <f t="shared" si="52"/>
        <v>0</v>
      </c>
      <c r="T228" s="294">
        <f t="shared" si="52"/>
        <v>0</v>
      </c>
      <c r="U228" s="294">
        <f>X198</f>
        <v>0</v>
      </c>
      <c r="V228" s="294">
        <f>Y198</f>
        <v>0</v>
      </c>
      <c r="W228" s="294">
        <f>Z198</f>
        <v>0</v>
      </c>
      <c r="X228" s="294">
        <f>AA198</f>
        <v>0</v>
      </c>
      <c r="Y228" s="294">
        <f>AB198</f>
        <v>0</v>
      </c>
      <c r="Z228" s="294">
        <f>AC225</f>
        <v>7</v>
      </c>
      <c r="AA228" s="294">
        <f>AD225</f>
        <v>194</v>
      </c>
      <c r="AB228" s="294">
        <f>SUM(H228:AA228)</f>
        <v>12016</v>
      </c>
    </row>
    <row r="229" spans="1:31">
      <c r="A229" s="287"/>
      <c r="F229" s="297"/>
      <c r="G229" s="297"/>
    </row>
    <row r="230" spans="1:31" ht="33.75" customHeight="1">
      <c r="A230" s="287"/>
      <c r="C230" s="300" t="s">
        <v>69</v>
      </c>
      <c r="D230" s="695" t="s">
        <v>70</v>
      </c>
      <c r="E230" s="695"/>
      <c r="F230" s="695"/>
      <c r="G230" s="695"/>
      <c r="H230" s="301" t="s">
        <v>8</v>
      </c>
      <c r="I230" s="696" t="s">
        <v>71</v>
      </c>
      <c r="J230" s="696"/>
      <c r="K230" s="696" t="s">
        <v>72</v>
      </c>
      <c r="L230" s="696"/>
      <c r="M230" s="521" t="s">
        <v>13</v>
      </c>
      <c r="N230" s="521" t="s">
        <v>14</v>
      </c>
      <c r="O230" s="521" t="s">
        <v>15</v>
      </c>
      <c r="P230" s="521" t="s">
        <v>16</v>
      </c>
      <c r="Q230" s="521" t="s">
        <v>17</v>
      </c>
      <c r="R230" s="521" t="s">
        <v>18</v>
      </c>
      <c r="S230" s="521" t="s">
        <v>19</v>
      </c>
      <c r="T230" s="521" t="s">
        <v>20</v>
      </c>
      <c r="U230" s="521" t="s">
        <v>24</v>
      </c>
      <c r="V230" s="521" t="s">
        <v>25</v>
      </c>
      <c r="W230" s="521" t="s">
        <v>26</v>
      </c>
      <c r="X230" s="521" t="s">
        <v>27</v>
      </c>
      <c r="Y230" s="521" t="s">
        <v>28</v>
      </c>
      <c r="Z230" s="521" t="s">
        <v>29</v>
      </c>
      <c r="AA230" s="521" t="s">
        <v>30</v>
      </c>
      <c r="AB230" s="521" t="s">
        <v>31</v>
      </c>
    </row>
    <row r="231" spans="1:31">
      <c r="A231" s="287"/>
      <c r="D231" s="695"/>
      <c r="E231" s="695"/>
      <c r="F231" s="695"/>
      <c r="G231" s="695"/>
      <c r="H231" s="294">
        <f>H225</f>
        <v>14741</v>
      </c>
      <c r="I231" s="697">
        <f>I228+K228</f>
        <v>4160</v>
      </c>
      <c r="J231" s="697"/>
      <c r="K231" s="697">
        <f>J228+L228</f>
        <v>1347</v>
      </c>
      <c r="L231" s="697"/>
      <c r="M231" s="294">
        <f>M228</f>
        <v>0</v>
      </c>
      <c r="N231" s="294">
        <f t="shared" ref="N231:AA231" si="53">N228</f>
        <v>2083</v>
      </c>
      <c r="O231" s="294">
        <f t="shared" si="53"/>
        <v>0</v>
      </c>
      <c r="P231" s="294">
        <f t="shared" si="53"/>
        <v>77</v>
      </c>
      <c r="Q231" s="294">
        <f t="shared" si="53"/>
        <v>253</v>
      </c>
      <c r="R231" s="294">
        <f t="shared" si="53"/>
        <v>3895</v>
      </c>
      <c r="S231" s="294">
        <f t="shared" si="53"/>
        <v>0</v>
      </c>
      <c r="T231" s="294">
        <f t="shared" si="53"/>
        <v>0</v>
      </c>
      <c r="U231" s="294">
        <f t="shared" si="53"/>
        <v>0</v>
      </c>
      <c r="V231" s="294">
        <f t="shared" si="53"/>
        <v>0</v>
      </c>
      <c r="W231" s="294">
        <f t="shared" si="53"/>
        <v>0</v>
      </c>
      <c r="X231" s="294">
        <f t="shared" si="53"/>
        <v>0</v>
      </c>
      <c r="Y231" s="294">
        <f t="shared" si="53"/>
        <v>0</v>
      </c>
      <c r="Z231" s="294">
        <f t="shared" si="53"/>
        <v>7</v>
      </c>
      <c r="AA231" s="294">
        <f t="shared" si="53"/>
        <v>194</v>
      </c>
      <c r="AB231" s="294">
        <f>SUM(I231:AA231)</f>
        <v>12016</v>
      </c>
    </row>
    <row r="234" spans="1:31">
      <c r="A234" s="291" t="s">
        <v>1</v>
      </c>
      <c r="B234" s="285" t="s">
        <v>2</v>
      </c>
      <c r="C234" s="292" t="s">
        <v>3</v>
      </c>
      <c r="D234" s="291" t="s">
        <v>4</v>
      </c>
      <c r="E234" s="291" t="s">
        <v>5</v>
      </c>
      <c r="F234" s="284" t="s">
        <v>6</v>
      </c>
      <c r="G234" s="284" t="s">
        <v>7</v>
      </c>
      <c r="H234" s="284" t="s">
        <v>8</v>
      </c>
      <c r="I234" s="521" t="s">
        <v>9</v>
      </c>
      <c r="J234" s="521" t="s">
        <v>10</v>
      </c>
      <c r="K234" s="521" t="s">
        <v>11</v>
      </c>
      <c r="L234" s="521" t="s">
        <v>12</v>
      </c>
      <c r="M234" s="521" t="s">
        <v>13</v>
      </c>
      <c r="N234" s="521" t="s">
        <v>14</v>
      </c>
      <c r="O234" s="521" t="s">
        <v>15</v>
      </c>
      <c r="P234" s="521" t="s">
        <v>16</v>
      </c>
      <c r="Q234" s="521" t="s">
        <v>17</v>
      </c>
      <c r="R234" s="521" t="s">
        <v>18</v>
      </c>
      <c r="S234" s="521" t="s">
        <v>19</v>
      </c>
      <c r="T234" s="521" t="s">
        <v>20</v>
      </c>
      <c r="U234" s="295" t="s">
        <v>21</v>
      </c>
      <c r="V234" s="295" t="s">
        <v>22</v>
      </c>
      <c r="W234" s="295" t="s">
        <v>23</v>
      </c>
      <c r="X234" s="521" t="s">
        <v>24</v>
      </c>
      <c r="Y234" s="521" t="s">
        <v>25</v>
      </c>
      <c r="Z234" s="521" t="s">
        <v>26</v>
      </c>
      <c r="AA234" s="521" t="s">
        <v>27</v>
      </c>
      <c r="AB234" s="521" t="s">
        <v>28</v>
      </c>
      <c r="AC234" s="521" t="s">
        <v>29</v>
      </c>
      <c r="AD234" s="521" t="s">
        <v>30</v>
      </c>
      <c r="AE234" s="521" t="s">
        <v>31</v>
      </c>
    </row>
    <row r="235" spans="1:31">
      <c r="A235" s="287">
        <v>1</v>
      </c>
      <c r="B235" s="288">
        <v>3</v>
      </c>
      <c r="C235" s="289">
        <v>418</v>
      </c>
      <c r="D235" s="289" t="s">
        <v>701</v>
      </c>
      <c r="E235" s="289"/>
      <c r="F235" s="290">
        <v>1860</v>
      </c>
      <c r="G235" s="294" t="s">
        <v>33</v>
      </c>
      <c r="H235" s="294">
        <v>618</v>
      </c>
      <c r="I235" s="294">
        <v>14</v>
      </c>
      <c r="J235" s="294">
        <v>55</v>
      </c>
      <c r="K235" s="294">
        <v>138</v>
      </c>
      <c r="L235" s="294">
        <v>0</v>
      </c>
      <c r="M235" s="294">
        <v>140</v>
      </c>
      <c r="N235" s="294">
        <v>0</v>
      </c>
      <c r="O235" s="294"/>
      <c r="P235" s="294">
        <v>2</v>
      </c>
      <c r="Q235" s="294">
        <v>4</v>
      </c>
      <c r="R235" s="294">
        <v>10</v>
      </c>
      <c r="S235" s="294"/>
      <c r="T235" s="294"/>
      <c r="U235" s="296">
        <v>11</v>
      </c>
      <c r="V235" s="296"/>
      <c r="W235" s="296"/>
      <c r="X235" s="294">
        <v>85</v>
      </c>
      <c r="Y235" s="294"/>
      <c r="Z235" s="294"/>
      <c r="AA235" s="294"/>
      <c r="AB235" s="294"/>
      <c r="AC235" s="294">
        <v>0</v>
      </c>
      <c r="AD235" s="294">
        <v>13</v>
      </c>
      <c r="AE235" s="294">
        <f>SUM(I235:AD235)</f>
        <v>472</v>
      </c>
    </row>
    <row r="236" spans="1:31">
      <c r="A236" s="287">
        <v>2</v>
      </c>
      <c r="B236" s="288">
        <v>3</v>
      </c>
      <c r="C236" s="289">
        <v>418</v>
      </c>
      <c r="D236" s="289" t="s">
        <v>701</v>
      </c>
      <c r="E236" s="289"/>
      <c r="F236" s="290">
        <v>1860</v>
      </c>
      <c r="G236" s="294" t="s">
        <v>34</v>
      </c>
      <c r="H236" s="294">
        <v>618</v>
      </c>
      <c r="I236" s="294">
        <v>10</v>
      </c>
      <c r="J236" s="294">
        <v>62</v>
      </c>
      <c r="K236" s="294">
        <v>111</v>
      </c>
      <c r="L236" s="294">
        <v>1</v>
      </c>
      <c r="M236" s="294">
        <v>180</v>
      </c>
      <c r="N236" s="294">
        <v>0</v>
      </c>
      <c r="O236" s="294"/>
      <c r="P236" s="294">
        <v>1</v>
      </c>
      <c r="Q236" s="294">
        <v>5</v>
      </c>
      <c r="R236" s="294">
        <v>9</v>
      </c>
      <c r="S236" s="294"/>
      <c r="T236" s="294"/>
      <c r="U236" s="296">
        <v>7</v>
      </c>
      <c r="V236" s="296"/>
      <c r="W236" s="296"/>
      <c r="X236" s="294">
        <v>95</v>
      </c>
      <c r="Y236" s="294"/>
      <c r="Z236" s="294"/>
      <c r="AA236" s="294"/>
      <c r="AB236" s="294"/>
      <c r="AC236" s="294">
        <v>0</v>
      </c>
      <c r="AD236" s="294">
        <v>14</v>
      </c>
      <c r="AE236" s="294">
        <f t="shared" ref="AE236:AE247" si="54">SUM(I236:AD236)</f>
        <v>495</v>
      </c>
    </row>
    <row r="237" spans="1:31">
      <c r="A237" s="287">
        <v>3</v>
      </c>
      <c r="B237" s="288">
        <v>3</v>
      </c>
      <c r="C237" s="289">
        <v>418</v>
      </c>
      <c r="D237" s="289" t="s">
        <v>701</v>
      </c>
      <c r="E237" s="289"/>
      <c r="F237" s="290">
        <v>1860</v>
      </c>
      <c r="G237" s="294" t="s">
        <v>35</v>
      </c>
      <c r="H237" s="294">
        <v>617</v>
      </c>
      <c r="I237" s="294">
        <v>12</v>
      </c>
      <c r="J237" s="294">
        <v>42</v>
      </c>
      <c r="K237" s="294">
        <v>150</v>
      </c>
      <c r="L237" s="294">
        <v>2</v>
      </c>
      <c r="M237" s="294">
        <v>135</v>
      </c>
      <c r="N237" s="294">
        <v>0</v>
      </c>
      <c r="O237" s="294"/>
      <c r="P237" s="294">
        <v>2</v>
      </c>
      <c r="Q237" s="294">
        <v>1</v>
      </c>
      <c r="R237" s="294">
        <v>11</v>
      </c>
      <c r="S237" s="294"/>
      <c r="T237" s="294"/>
      <c r="U237" s="296">
        <v>7</v>
      </c>
      <c r="V237" s="296"/>
      <c r="W237" s="296"/>
      <c r="X237" s="294">
        <v>109</v>
      </c>
      <c r="Y237" s="294"/>
      <c r="Z237" s="294"/>
      <c r="AA237" s="294"/>
      <c r="AB237" s="294"/>
      <c r="AC237" s="294">
        <v>0</v>
      </c>
      <c r="AD237" s="294">
        <v>12</v>
      </c>
      <c r="AE237" s="294">
        <f t="shared" si="54"/>
        <v>483</v>
      </c>
    </row>
    <row r="238" spans="1:31">
      <c r="A238" s="287">
        <v>4</v>
      </c>
      <c r="B238" s="288">
        <v>3</v>
      </c>
      <c r="C238" s="289">
        <v>418</v>
      </c>
      <c r="D238" s="289" t="s">
        <v>701</v>
      </c>
      <c r="E238" s="289"/>
      <c r="F238" s="290">
        <v>1860</v>
      </c>
      <c r="G238" s="294" t="s">
        <v>81</v>
      </c>
      <c r="H238" s="294">
        <v>639</v>
      </c>
      <c r="I238" s="294">
        <v>8</v>
      </c>
      <c r="J238" s="294">
        <v>129</v>
      </c>
      <c r="K238" s="294">
        <v>159</v>
      </c>
      <c r="L238" s="294">
        <v>0</v>
      </c>
      <c r="M238" s="294">
        <v>152</v>
      </c>
      <c r="N238" s="294">
        <v>0</v>
      </c>
      <c r="O238" s="294"/>
      <c r="P238" s="294">
        <v>1</v>
      </c>
      <c r="Q238" s="294">
        <v>4</v>
      </c>
      <c r="R238" s="294">
        <v>9</v>
      </c>
      <c r="S238" s="294"/>
      <c r="T238" s="294"/>
      <c r="U238" s="296">
        <v>13</v>
      </c>
      <c r="V238" s="296"/>
      <c r="W238" s="296"/>
      <c r="X238" s="294">
        <v>40</v>
      </c>
      <c r="Y238" s="294"/>
      <c r="Z238" s="294"/>
      <c r="AA238" s="294"/>
      <c r="AB238" s="294"/>
      <c r="AC238" s="294">
        <v>0</v>
      </c>
      <c r="AD238" s="294">
        <v>7</v>
      </c>
      <c r="AE238" s="294">
        <f t="shared" si="54"/>
        <v>522</v>
      </c>
    </row>
    <row r="239" spans="1:31">
      <c r="A239" s="287">
        <v>5</v>
      </c>
      <c r="B239" s="288">
        <v>3</v>
      </c>
      <c r="C239" s="289">
        <v>418</v>
      </c>
      <c r="D239" s="289" t="s">
        <v>701</v>
      </c>
      <c r="E239" s="289"/>
      <c r="F239" s="290">
        <v>1861</v>
      </c>
      <c r="G239" s="294" t="s">
        <v>33</v>
      </c>
      <c r="H239" s="294">
        <v>537</v>
      </c>
      <c r="I239" s="294">
        <v>22</v>
      </c>
      <c r="J239" s="294">
        <v>30</v>
      </c>
      <c r="K239" s="294">
        <v>88</v>
      </c>
      <c r="L239" s="294">
        <v>1</v>
      </c>
      <c r="M239" s="294">
        <v>87</v>
      </c>
      <c r="N239" s="294">
        <v>1</v>
      </c>
      <c r="O239" s="294"/>
      <c r="P239" s="294">
        <v>2</v>
      </c>
      <c r="Q239" s="294">
        <v>3</v>
      </c>
      <c r="R239" s="294">
        <v>13</v>
      </c>
      <c r="S239" s="294"/>
      <c r="T239" s="294"/>
      <c r="U239" s="296">
        <v>6</v>
      </c>
      <c r="V239" s="296"/>
      <c r="W239" s="296"/>
      <c r="X239" s="294">
        <v>145</v>
      </c>
      <c r="Y239" s="294"/>
      <c r="Z239" s="294"/>
      <c r="AA239" s="294"/>
      <c r="AB239" s="294"/>
      <c r="AC239" s="294">
        <v>0</v>
      </c>
      <c r="AD239" s="294">
        <v>16</v>
      </c>
      <c r="AE239" s="294">
        <f t="shared" si="54"/>
        <v>414</v>
      </c>
    </row>
    <row r="240" spans="1:31">
      <c r="A240" s="287">
        <v>6</v>
      </c>
      <c r="B240" s="288">
        <v>3</v>
      </c>
      <c r="C240" s="289">
        <v>418</v>
      </c>
      <c r="D240" s="289" t="s">
        <v>701</v>
      </c>
      <c r="E240" s="289"/>
      <c r="F240" s="290">
        <v>1861</v>
      </c>
      <c r="G240" s="294" t="s">
        <v>81</v>
      </c>
      <c r="H240" s="294">
        <v>503</v>
      </c>
      <c r="I240" s="294">
        <v>21</v>
      </c>
      <c r="J240" s="294">
        <v>57</v>
      </c>
      <c r="K240" s="294">
        <v>172</v>
      </c>
      <c r="L240" s="294">
        <v>0</v>
      </c>
      <c r="M240" s="294">
        <v>92</v>
      </c>
      <c r="N240" s="294">
        <v>0</v>
      </c>
      <c r="O240" s="294"/>
      <c r="P240" s="294">
        <v>1</v>
      </c>
      <c r="Q240" s="294">
        <v>0</v>
      </c>
      <c r="R240" s="294">
        <v>2</v>
      </c>
      <c r="S240" s="294"/>
      <c r="T240" s="294"/>
      <c r="U240" s="296">
        <v>10</v>
      </c>
      <c r="V240" s="296"/>
      <c r="W240" s="296"/>
      <c r="X240" s="294">
        <v>26</v>
      </c>
      <c r="Y240" s="294"/>
      <c r="Z240" s="294"/>
      <c r="AA240" s="294"/>
      <c r="AB240" s="294"/>
      <c r="AC240" s="294">
        <v>0</v>
      </c>
      <c r="AD240" s="294">
        <v>11</v>
      </c>
      <c r="AE240" s="294">
        <f t="shared" si="54"/>
        <v>392</v>
      </c>
    </row>
    <row r="241" spans="1:31">
      <c r="A241" s="287">
        <v>7</v>
      </c>
      <c r="B241" s="288">
        <v>3</v>
      </c>
      <c r="C241" s="289">
        <v>418</v>
      </c>
      <c r="D241" s="289" t="s">
        <v>701</v>
      </c>
      <c r="E241" s="289"/>
      <c r="F241" s="290">
        <v>1862</v>
      </c>
      <c r="G241" s="294" t="s">
        <v>33</v>
      </c>
      <c r="H241" s="294">
        <v>592</v>
      </c>
      <c r="I241" s="294">
        <v>12</v>
      </c>
      <c r="J241" s="294">
        <v>64</v>
      </c>
      <c r="K241" s="294">
        <v>126</v>
      </c>
      <c r="L241" s="294">
        <v>0</v>
      </c>
      <c r="M241" s="294">
        <v>155</v>
      </c>
      <c r="N241" s="294">
        <v>5</v>
      </c>
      <c r="O241" s="294"/>
      <c r="P241" s="294">
        <v>0</v>
      </c>
      <c r="Q241" s="294">
        <v>3</v>
      </c>
      <c r="R241" s="294">
        <v>7</v>
      </c>
      <c r="S241" s="294"/>
      <c r="T241" s="294"/>
      <c r="U241" s="296">
        <v>7</v>
      </c>
      <c r="V241" s="296"/>
      <c r="W241" s="296"/>
      <c r="X241" s="294">
        <v>54</v>
      </c>
      <c r="Y241" s="294"/>
      <c r="Z241" s="294"/>
      <c r="AA241" s="294"/>
      <c r="AB241" s="294"/>
      <c r="AC241" s="294">
        <v>0</v>
      </c>
      <c r="AD241" s="294">
        <v>20</v>
      </c>
      <c r="AE241" s="294">
        <f t="shared" si="54"/>
        <v>453</v>
      </c>
    </row>
    <row r="242" spans="1:31">
      <c r="A242" s="287">
        <v>8</v>
      </c>
      <c r="B242" s="288">
        <v>3</v>
      </c>
      <c r="C242" s="289">
        <v>418</v>
      </c>
      <c r="D242" s="289" t="s">
        <v>701</v>
      </c>
      <c r="E242" s="289"/>
      <c r="F242" s="290">
        <v>1862</v>
      </c>
      <c r="G242" s="294" t="s">
        <v>34</v>
      </c>
      <c r="H242" s="294">
        <v>591</v>
      </c>
      <c r="I242" s="294">
        <v>12</v>
      </c>
      <c r="J242" s="294">
        <v>96</v>
      </c>
      <c r="K242" s="294">
        <v>142</v>
      </c>
      <c r="L242" s="294">
        <v>2</v>
      </c>
      <c r="M242" s="294">
        <v>131</v>
      </c>
      <c r="N242" s="294">
        <v>2</v>
      </c>
      <c r="O242" s="294"/>
      <c r="P242" s="294">
        <v>1</v>
      </c>
      <c r="Q242" s="294">
        <v>7</v>
      </c>
      <c r="R242" s="294">
        <v>2</v>
      </c>
      <c r="S242" s="294"/>
      <c r="T242" s="294"/>
      <c r="U242" s="296">
        <v>3</v>
      </c>
      <c r="V242" s="296"/>
      <c r="W242" s="296"/>
      <c r="X242" s="294">
        <v>45</v>
      </c>
      <c r="Y242" s="294"/>
      <c r="Z242" s="294"/>
      <c r="AA242" s="294"/>
      <c r="AB242" s="294"/>
      <c r="AC242" s="294">
        <v>0</v>
      </c>
      <c r="AD242" s="294">
        <v>15</v>
      </c>
      <c r="AE242" s="294">
        <f t="shared" si="54"/>
        <v>458</v>
      </c>
    </row>
    <row r="243" spans="1:31">
      <c r="A243" s="287">
        <v>9</v>
      </c>
      <c r="B243" s="288">
        <v>3</v>
      </c>
      <c r="C243" s="289">
        <v>418</v>
      </c>
      <c r="D243" s="289" t="s">
        <v>701</v>
      </c>
      <c r="E243" s="289"/>
      <c r="F243" s="290">
        <v>1863</v>
      </c>
      <c r="G243" s="294" t="s">
        <v>33</v>
      </c>
      <c r="H243" s="294">
        <v>334</v>
      </c>
      <c r="I243" s="294">
        <v>16</v>
      </c>
      <c r="J243" s="294">
        <v>42</v>
      </c>
      <c r="K243" s="294">
        <v>83</v>
      </c>
      <c r="L243" s="294">
        <v>2</v>
      </c>
      <c r="M243" s="294">
        <v>85</v>
      </c>
      <c r="N243" s="294">
        <v>0</v>
      </c>
      <c r="O243" s="294"/>
      <c r="P243" s="294">
        <v>2</v>
      </c>
      <c r="Q243" s="294">
        <v>1</v>
      </c>
      <c r="R243" s="294">
        <v>2</v>
      </c>
      <c r="S243" s="294"/>
      <c r="T243" s="294"/>
      <c r="U243" s="296">
        <v>7</v>
      </c>
      <c r="V243" s="296"/>
      <c r="W243" s="296"/>
      <c r="X243" s="294">
        <v>16</v>
      </c>
      <c r="Y243" s="294"/>
      <c r="Z243" s="294"/>
      <c r="AA243" s="294"/>
      <c r="AB243" s="294"/>
      <c r="AC243" s="294">
        <v>0</v>
      </c>
      <c r="AD243" s="294">
        <v>7</v>
      </c>
      <c r="AE243" s="294">
        <f t="shared" si="54"/>
        <v>263</v>
      </c>
    </row>
    <row r="244" spans="1:31">
      <c r="A244" s="287">
        <v>10</v>
      </c>
      <c r="B244" s="288">
        <v>3</v>
      </c>
      <c r="C244" s="289">
        <v>418</v>
      </c>
      <c r="D244" s="289" t="s">
        <v>701</v>
      </c>
      <c r="E244" s="289"/>
      <c r="F244" s="290">
        <v>1864</v>
      </c>
      <c r="G244" s="294" t="s">
        <v>33</v>
      </c>
      <c r="H244" s="294">
        <v>555</v>
      </c>
      <c r="I244" s="294">
        <v>6</v>
      </c>
      <c r="J244" s="294">
        <v>48</v>
      </c>
      <c r="K244" s="294">
        <v>114</v>
      </c>
      <c r="L244" s="294">
        <v>0</v>
      </c>
      <c r="M244" s="294">
        <v>73</v>
      </c>
      <c r="N244" s="294">
        <v>0</v>
      </c>
      <c r="O244" s="294"/>
      <c r="P244" s="294">
        <v>0</v>
      </c>
      <c r="Q244" s="294">
        <v>1</v>
      </c>
      <c r="R244" s="294">
        <v>77</v>
      </c>
      <c r="S244" s="294"/>
      <c r="T244" s="294"/>
      <c r="U244" s="296">
        <v>10</v>
      </c>
      <c r="V244" s="296"/>
      <c r="W244" s="296"/>
      <c r="X244" s="294">
        <v>90</v>
      </c>
      <c r="Y244" s="294"/>
      <c r="Z244" s="294"/>
      <c r="AA244" s="294"/>
      <c r="AB244" s="294"/>
      <c r="AC244" s="294">
        <v>0</v>
      </c>
      <c r="AD244" s="294">
        <v>5</v>
      </c>
      <c r="AE244" s="294">
        <f t="shared" si="54"/>
        <v>424</v>
      </c>
    </row>
    <row r="245" spans="1:31">
      <c r="A245" s="287">
        <v>11</v>
      </c>
      <c r="B245" s="288">
        <v>3</v>
      </c>
      <c r="C245" s="289">
        <v>418</v>
      </c>
      <c r="D245" s="289" t="s">
        <v>701</v>
      </c>
      <c r="E245" s="289"/>
      <c r="F245" s="290">
        <v>1864</v>
      </c>
      <c r="G245" s="294" t="s">
        <v>34</v>
      </c>
      <c r="H245" s="294">
        <v>555</v>
      </c>
      <c r="I245" s="294">
        <v>5</v>
      </c>
      <c r="J245" s="294">
        <v>42</v>
      </c>
      <c r="K245" s="294">
        <v>151</v>
      </c>
      <c r="L245" s="294">
        <v>2</v>
      </c>
      <c r="M245" s="294">
        <v>67</v>
      </c>
      <c r="N245" s="294">
        <v>0</v>
      </c>
      <c r="O245" s="294"/>
      <c r="P245" s="294">
        <v>1</v>
      </c>
      <c r="Q245" s="294">
        <v>4</v>
      </c>
      <c r="R245" s="294">
        <v>80</v>
      </c>
      <c r="S245" s="294"/>
      <c r="T245" s="294"/>
      <c r="U245" s="296">
        <v>1</v>
      </c>
      <c r="V245" s="296"/>
      <c r="W245" s="296"/>
      <c r="X245" s="294">
        <v>68</v>
      </c>
      <c r="Y245" s="294"/>
      <c r="Z245" s="294"/>
      <c r="AA245" s="294"/>
      <c r="AB245" s="294"/>
      <c r="AC245" s="294">
        <v>0</v>
      </c>
      <c r="AD245" s="294">
        <v>11</v>
      </c>
      <c r="AE245" s="294">
        <f t="shared" si="54"/>
        <v>432</v>
      </c>
    </row>
    <row r="246" spans="1:31">
      <c r="A246" s="287">
        <v>12</v>
      </c>
      <c r="B246" s="288">
        <v>3</v>
      </c>
      <c r="C246" s="289">
        <v>418</v>
      </c>
      <c r="D246" s="289" t="s">
        <v>701</v>
      </c>
      <c r="E246" s="289"/>
      <c r="F246" s="290">
        <v>1865</v>
      </c>
      <c r="G246" s="294" t="s">
        <v>33</v>
      </c>
      <c r="H246" s="294">
        <v>388</v>
      </c>
      <c r="I246" s="294">
        <v>16</v>
      </c>
      <c r="J246" s="294">
        <v>34</v>
      </c>
      <c r="K246" s="294">
        <v>80</v>
      </c>
      <c r="L246" s="294">
        <v>0</v>
      </c>
      <c r="M246" s="294">
        <v>57</v>
      </c>
      <c r="N246" s="294">
        <v>2</v>
      </c>
      <c r="O246" s="294"/>
      <c r="P246" s="294">
        <v>1</v>
      </c>
      <c r="Q246" s="294">
        <v>1</v>
      </c>
      <c r="R246" s="294">
        <v>12</v>
      </c>
      <c r="S246" s="294"/>
      <c r="T246" s="294"/>
      <c r="U246" s="296">
        <v>13</v>
      </c>
      <c r="V246" s="296"/>
      <c r="W246" s="296"/>
      <c r="X246" s="294">
        <v>64</v>
      </c>
      <c r="Y246" s="294"/>
      <c r="Z246" s="294"/>
      <c r="AA246" s="294"/>
      <c r="AB246" s="294"/>
      <c r="AC246" s="294">
        <v>0</v>
      </c>
      <c r="AD246" s="294">
        <v>11</v>
      </c>
      <c r="AE246" s="294">
        <f t="shared" si="54"/>
        <v>291</v>
      </c>
    </row>
    <row r="247" spans="1:31">
      <c r="A247" s="287">
        <v>13</v>
      </c>
      <c r="B247" s="288">
        <v>3</v>
      </c>
      <c r="C247" s="289">
        <v>418</v>
      </c>
      <c r="D247" s="289" t="s">
        <v>701</v>
      </c>
      <c r="E247" s="289"/>
      <c r="F247" s="290">
        <v>1865</v>
      </c>
      <c r="G247" s="294" t="s">
        <v>34</v>
      </c>
      <c r="H247" s="294">
        <v>388</v>
      </c>
      <c r="I247" s="294">
        <v>10</v>
      </c>
      <c r="J247" s="294">
        <v>47</v>
      </c>
      <c r="K247" s="294">
        <v>87</v>
      </c>
      <c r="L247" s="294">
        <v>0</v>
      </c>
      <c r="M247" s="294">
        <v>62</v>
      </c>
      <c r="N247" s="294">
        <v>0</v>
      </c>
      <c r="O247" s="294"/>
      <c r="P247" s="294">
        <v>2</v>
      </c>
      <c r="Q247" s="294">
        <v>5</v>
      </c>
      <c r="R247" s="294">
        <v>8</v>
      </c>
      <c r="S247" s="294"/>
      <c r="T247" s="294"/>
      <c r="U247" s="296">
        <v>5</v>
      </c>
      <c r="V247" s="296"/>
      <c r="W247" s="296"/>
      <c r="X247" s="294">
        <v>61</v>
      </c>
      <c r="Y247" s="294"/>
      <c r="Z247" s="294"/>
      <c r="AA247" s="294"/>
      <c r="AB247" s="294"/>
      <c r="AC247" s="294">
        <v>0</v>
      </c>
      <c r="AD247" s="294">
        <v>8</v>
      </c>
      <c r="AE247" s="294">
        <f t="shared" si="54"/>
        <v>295</v>
      </c>
    </row>
    <row r="248" spans="1:31">
      <c r="A248" s="287"/>
      <c r="C248" s="300" t="s">
        <v>65</v>
      </c>
      <c r="D248" s="688" t="s">
        <v>66</v>
      </c>
      <c r="E248" s="688"/>
      <c r="F248" s="520"/>
      <c r="G248" s="520"/>
      <c r="H248" s="302">
        <f t="shared" ref="H248:AD248" si="55">SUM(H235:H247)</f>
        <v>6935</v>
      </c>
      <c r="I248" s="302">
        <f t="shared" si="55"/>
        <v>164</v>
      </c>
      <c r="J248" s="302">
        <f t="shared" si="55"/>
        <v>748</v>
      </c>
      <c r="K248" s="302">
        <f t="shared" si="55"/>
        <v>1601</v>
      </c>
      <c r="L248" s="302">
        <f t="shared" si="55"/>
        <v>10</v>
      </c>
      <c r="M248" s="302">
        <f t="shared" si="55"/>
        <v>1416</v>
      </c>
      <c r="N248" s="302">
        <f t="shared" si="55"/>
        <v>10</v>
      </c>
      <c r="O248" s="302">
        <f t="shared" si="55"/>
        <v>0</v>
      </c>
      <c r="P248" s="302">
        <f t="shared" si="55"/>
        <v>16</v>
      </c>
      <c r="Q248" s="302">
        <f t="shared" si="55"/>
        <v>39</v>
      </c>
      <c r="R248" s="302">
        <f t="shared" si="55"/>
        <v>242</v>
      </c>
      <c r="S248" s="302">
        <f t="shared" si="55"/>
        <v>0</v>
      </c>
      <c r="T248" s="302">
        <f t="shared" si="55"/>
        <v>0</v>
      </c>
      <c r="U248" s="36">
        <f t="shared" si="55"/>
        <v>100</v>
      </c>
      <c r="V248" s="36">
        <f t="shared" si="55"/>
        <v>0</v>
      </c>
      <c r="W248" s="302">
        <f t="shared" si="55"/>
        <v>0</v>
      </c>
      <c r="X248" s="302">
        <f t="shared" si="55"/>
        <v>898</v>
      </c>
      <c r="Y248" s="302">
        <f t="shared" si="55"/>
        <v>0</v>
      </c>
      <c r="Z248" s="302">
        <f t="shared" si="55"/>
        <v>0</v>
      </c>
      <c r="AA248" s="302">
        <f t="shared" si="55"/>
        <v>0</v>
      </c>
      <c r="AB248" s="302">
        <f t="shared" si="55"/>
        <v>0</v>
      </c>
      <c r="AC248" s="302">
        <f t="shared" si="55"/>
        <v>0</v>
      </c>
      <c r="AD248" s="302">
        <f t="shared" si="55"/>
        <v>150</v>
      </c>
      <c r="AE248" s="302">
        <f>SUM(I248:AD248)</f>
        <v>5394</v>
      </c>
    </row>
    <row r="249" spans="1:31">
      <c r="A249" s="287"/>
      <c r="F249" s="297"/>
      <c r="G249" s="297"/>
      <c r="U249" s="286">
        <f>U248/2</f>
        <v>50</v>
      </c>
      <c r="V249" s="286">
        <f>V248/2</f>
        <v>0</v>
      </c>
    </row>
    <row r="250" spans="1:31">
      <c r="A250" s="287"/>
      <c r="C250" s="300" t="s">
        <v>67</v>
      </c>
      <c r="D250" s="689" t="s">
        <v>68</v>
      </c>
      <c r="E250" s="690"/>
      <c r="F250" s="690"/>
      <c r="G250" s="691"/>
      <c r="H250" s="301" t="s">
        <v>8</v>
      </c>
      <c r="I250" s="521" t="s">
        <v>9</v>
      </c>
      <c r="J250" s="521" t="s">
        <v>10</v>
      </c>
      <c r="K250" s="521" t="s">
        <v>11</v>
      </c>
      <c r="L250" s="521" t="s">
        <v>12</v>
      </c>
      <c r="M250" s="521" t="s">
        <v>13</v>
      </c>
      <c r="N250" s="521" t="s">
        <v>14</v>
      </c>
      <c r="O250" s="521" t="s">
        <v>15</v>
      </c>
      <c r="P250" s="521" t="s">
        <v>16</v>
      </c>
      <c r="Q250" s="521" t="s">
        <v>17</v>
      </c>
      <c r="R250" s="521" t="s">
        <v>18</v>
      </c>
      <c r="S250" s="521" t="s">
        <v>19</v>
      </c>
      <c r="T250" s="521" t="s">
        <v>20</v>
      </c>
      <c r="U250" s="521" t="s">
        <v>24</v>
      </c>
      <c r="V250" s="521" t="s">
        <v>25</v>
      </c>
      <c r="W250" s="521" t="s">
        <v>26</v>
      </c>
      <c r="X250" s="521" t="s">
        <v>27</v>
      </c>
      <c r="Y250" s="521" t="s">
        <v>28</v>
      </c>
      <c r="Z250" s="521" t="s">
        <v>29</v>
      </c>
      <c r="AA250" s="521" t="s">
        <v>30</v>
      </c>
      <c r="AB250" s="521" t="s">
        <v>31</v>
      </c>
    </row>
    <row r="251" spans="1:31">
      <c r="A251" s="287"/>
      <c r="D251" s="692"/>
      <c r="E251" s="693"/>
      <c r="F251" s="693"/>
      <c r="G251" s="694"/>
      <c r="H251" s="294"/>
      <c r="I251" s="294">
        <f>I248+50</f>
        <v>214</v>
      </c>
      <c r="J251" s="294">
        <f>J248</f>
        <v>748</v>
      </c>
      <c r="K251" s="294">
        <f>K248+50</f>
        <v>1651</v>
      </c>
      <c r="L251" s="294">
        <f>L248</f>
        <v>10</v>
      </c>
      <c r="M251" s="294">
        <f>M248</f>
        <v>1416</v>
      </c>
      <c r="N251" s="294">
        <f t="shared" ref="N251:Q251" si="56">N248</f>
        <v>10</v>
      </c>
      <c r="O251" s="294">
        <f t="shared" si="56"/>
        <v>0</v>
      </c>
      <c r="P251" s="294">
        <f t="shared" si="56"/>
        <v>16</v>
      </c>
      <c r="Q251" s="294">
        <f t="shared" si="56"/>
        <v>39</v>
      </c>
      <c r="R251" s="294">
        <f>R248</f>
        <v>242</v>
      </c>
      <c r="S251" s="294">
        <f t="shared" ref="S251:T251" si="57">S248</f>
        <v>0</v>
      </c>
      <c r="T251" s="294">
        <f t="shared" si="57"/>
        <v>0</v>
      </c>
      <c r="U251" s="294">
        <f>X248</f>
        <v>898</v>
      </c>
      <c r="V251" s="294">
        <f>Y235</f>
        <v>0</v>
      </c>
      <c r="W251" s="294">
        <f>Z235</f>
        <v>0</v>
      </c>
      <c r="X251" s="294">
        <f>AA235</f>
        <v>0</v>
      </c>
      <c r="Y251" s="294">
        <f>AB235</f>
        <v>0</v>
      </c>
      <c r="Z251" s="294">
        <f>AC248</f>
        <v>0</v>
      </c>
      <c r="AA251" s="294">
        <f>AD248</f>
        <v>150</v>
      </c>
      <c r="AB251" s="294">
        <f>SUM(H251:AA251)</f>
        <v>5394</v>
      </c>
    </row>
    <row r="252" spans="1:31">
      <c r="A252" s="287"/>
      <c r="F252" s="297"/>
      <c r="G252" s="297"/>
    </row>
    <row r="253" spans="1:31" ht="33.75" customHeight="1">
      <c r="A253" s="287"/>
      <c r="C253" s="300" t="s">
        <v>69</v>
      </c>
      <c r="D253" s="695" t="s">
        <v>70</v>
      </c>
      <c r="E253" s="695"/>
      <c r="F253" s="695"/>
      <c r="G253" s="695"/>
      <c r="H253" s="301" t="s">
        <v>8</v>
      </c>
      <c r="I253" s="696" t="s">
        <v>71</v>
      </c>
      <c r="J253" s="696"/>
      <c r="K253" s="44" t="s">
        <v>10</v>
      </c>
      <c r="L253" s="353" t="s">
        <v>12</v>
      </c>
      <c r="M253" s="521" t="s">
        <v>13</v>
      </c>
      <c r="N253" s="521" t="s">
        <v>14</v>
      </c>
      <c r="O253" s="521" t="s">
        <v>15</v>
      </c>
      <c r="P253" s="521" t="s">
        <v>16</v>
      </c>
      <c r="Q253" s="521" t="s">
        <v>17</v>
      </c>
      <c r="R253" s="521" t="s">
        <v>18</v>
      </c>
      <c r="S253" s="521" t="s">
        <v>19</v>
      </c>
      <c r="T253" s="521" t="s">
        <v>20</v>
      </c>
      <c r="U253" s="521" t="s">
        <v>24</v>
      </c>
      <c r="V253" s="521" t="s">
        <v>25</v>
      </c>
      <c r="W253" s="521" t="s">
        <v>26</v>
      </c>
      <c r="X253" s="521" t="s">
        <v>27</v>
      </c>
      <c r="Y253" s="521" t="s">
        <v>28</v>
      </c>
      <c r="Z253" s="521" t="s">
        <v>29</v>
      </c>
      <c r="AA253" s="521" t="s">
        <v>30</v>
      </c>
      <c r="AB253" s="521" t="s">
        <v>31</v>
      </c>
    </row>
    <row r="254" spans="1:31">
      <c r="A254" s="287"/>
      <c r="D254" s="695"/>
      <c r="E254" s="695"/>
      <c r="F254" s="695"/>
      <c r="G254" s="695"/>
      <c r="H254" s="294">
        <f>H248</f>
        <v>6935</v>
      </c>
      <c r="I254" s="697">
        <f>I251+K251</f>
        <v>1865</v>
      </c>
      <c r="J254" s="697"/>
      <c r="K254" s="46">
        <f>J251</f>
        <v>748</v>
      </c>
      <c r="L254" s="354">
        <f>L251</f>
        <v>10</v>
      </c>
      <c r="M254" s="294">
        <f>M251</f>
        <v>1416</v>
      </c>
      <c r="N254" s="294">
        <f t="shared" ref="N254:AA254" si="58">N251</f>
        <v>10</v>
      </c>
      <c r="O254" s="294" t="s">
        <v>799</v>
      </c>
      <c r="P254" s="294">
        <f t="shared" si="58"/>
        <v>16</v>
      </c>
      <c r="Q254" s="294">
        <f t="shared" si="58"/>
        <v>39</v>
      </c>
      <c r="R254" s="294">
        <f t="shared" si="58"/>
        <v>242</v>
      </c>
      <c r="S254" s="294" t="s">
        <v>799</v>
      </c>
      <c r="T254" s="294" t="s">
        <v>799</v>
      </c>
      <c r="U254" s="294">
        <f t="shared" si="58"/>
        <v>898</v>
      </c>
      <c r="V254" s="294" t="s">
        <v>799</v>
      </c>
      <c r="W254" s="294" t="s">
        <v>799</v>
      </c>
      <c r="X254" s="294" t="s">
        <v>799</v>
      </c>
      <c r="Y254" s="294" t="s">
        <v>799</v>
      </c>
      <c r="Z254" s="294">
        <f t="shared" si="58"/>
        <v>0</v>
      </c>
      <c r="AA254" s="294">
        <f t="shared" si="58"/>
        <v>150</v>
      </c>
      <c r="AB254" s="294">
        <f>SUM(I254:AA254)</f>
        <v>5394</v>
      </c>
    </row>
  </sheetData>
  <mergeCells count="52">
    <mergeCell ref="D12:E12"/>
    <mergeCell ref="D14:G15"/>
    <mergeCell ref="D17:G18"/>
    <mergeCell ref="I17:J17"/>
    <mergeCell ref="D83:G84"/>
    <mergeCell ref="D148:G148"/>
    <mergeCell ref="D150:G151"/>
    <mergeCell ref="D153:G154"/>
    <mergeCell ref="I153:J153"/>
    <mergeCell ref="D190:G191"/>
    <mergeCell ref="D253:G254"/>
    <mergeCell ref="I253:J253"/>
    <mergeCell ref="I254:J254"/>
    <mergeCell ref="D173:E173"/>
    <mergeCell ref="D175:G176"/>
    <mergeCell ref="D227:G228"/>
    <mergeCell ref="D193:G194"/>
    <mergeCell ref="I193:J193"/>
    <mergeCell ref="I194:J194"/>
    <mergeCell ref="D248:E248"/>
    <mergeCell ref="D250:G251"/>
    <mergeCell ref="D188:E188"/>
    <mergeCell ref="I178:J178"/>
    <mergeCell ref="K17:L17"/>
    <mergeCell ref="I18:J18"/>
    <mergeCell ref="K18:L18"/>
    <mergeCell ref="D225:E225"/>
    <mergeCell ref="K129:L129"/>
    <mergeCell ref="K130:L130"/>
    <mergeCell ref="D81:G81"/>
    <mergeCell ref="D86:G87"/>
    <mergeCell ref="K193:L193"/>
    <mergeCell ref="K194:L194"/>
    <mergeCell ref="D124:G124"/>
    <mergeCell ref="D126:G127"/>
    <mergeCell ref="D129:G130"/>
    <mergeCell ref="I129:J129"/>
    <mergeCell ref="I130:J130"/>
    <mergeCell ref="D178:G179"/>
    <mergeCell ref="K178:L178"/>
    <mergeCell ref="I179:J179"/>
    <mergeCell ref="K179:L179"/>
    <mergeCell ref="D230:G231"/>
    <mergeCell ref="I230:J230"/>
    <mergeCell ref="K230:L230"/>
    <mergeCell ref="I231:J231"/>
    <mergeCell ref="K231:L231"/>
    <mergeCell ref="J86:K86"/>
    <mergeCell ref="J87:K87"/>
    <mergeCell ref="K153:L153"/>
    <mergeCell ref="I154:J154"/>
    <mergeCell ref="K154:L15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8"/>
  <sheetViews>
    <sheetView zoomScaleNormal="100" workbookViewId="0">
      <pane ySplit="1" topLeftCell="A182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bestFit="1" customWidth="1"/>
    <col min="2" max="2" width="5.7109375" bestFit="1" customWidth="1"/>
    <col min="3" max="3" width="4.28515625" bestFit="1" customWidth="1"/>
    <col min="4" max="4" width="29.140625" bestFit="1" customWidth="1"/>
    <col min="5" max="5" width="22.42578125" customWidth="1"/>
    <col min="6" max="6" width="8.28515625" bestFit="1" customWidth="1"/>
    <col min="7" max="7" width="11.7109375" customWidth="1"/>
    <col min="8" max="8" width="10.28515625" bestFit="1" customWidth="1"/>
    <col min="9" max="11" width="5" bestFit="1" customWidth="1"/>
    <col min="12" max="12" width="5.5703125" bestFit="1" customWidth="1"/>
    <col min="13" max="13" width="4" bestFit="1" customWidth="1"/>
    <col min="14" max="15" width="4.5703125" bestFit="1" customWidth="1"/>
    <col min="16" max="16" width="5" bestFit="1" customWidth="1"/>
    <col min="17" max="17" width="4.42578125" bestFit="1" customWidth="1"/>
    <col min="18" max="18" width="7.85546875" bestFit="1" customWidth="1"/>
    <col min="19" max="19" width="4.28515625" bestFit="1" customWidth="1"/>
    <col min="20" max="20" width="4.5703125" bestFit="1" customWidth="1"/>
    <col min="21" max="21" width="8.28515625" bestFit="1" customWidth="1"/>
    <col min="22" max="22" width="8.7109375" bestFit="1" customWidth="1"/>
    <col min="23" max="23" width="8.28515625" bestFit="1" customWidth="1"/>
    <col min="24" max="26" width="5.5703125" bestFit="1" customWidth="1"/>
    <col min="27" max="27" width="6.7109375" bestFit="1" customWidth="1"/>
    <col min="28" max="28" width="11" bestFit="1" customWidth="1"/>
    <col min="29" max="29" width="4.42578125" bestFit="1" customWidth="1"/>
    <col min="30" max="30" width="6.7109375" bestFit="1" customWidth="1"/>
    <col min="31" max="31" width="11" bestFit="1" customWidth="1"/>
  </cols>
  <sheetData>
    <row r="1" spans="1:31" s="3" customFormat="1" ht="16.5">
      <c r="A1" s="7" t="s">
        <v>1</v>
      </c>
      <c r="B1" s="2" t="s">
        <v>2</v>
      </c>
      <c r="C1" s="8" t="s">
        <v>3</v>
      </c>
      <c r="D1" s="7" t="s">
        <v>4</v>
      </c>
      <c r="E1" s="7" t="s">
        <v>5</v>
      </c>
      <c r="F1" s="1" t="s">
        <v>6</v>
      </c>
      <c r="G1" s="1" t="s">
        <v>7</v>
      </c>
      <c r="H1" s="1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1" t="s">
        <v>21</v>
      </c>
      <c r="V1" s="11" t="s">
        <v>22</v>
      </c>
      <c r="W1" s="11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pans="1:31" s="3" customFormat="1" ht="16.5">
      <c r="A2" s="4">
        <v>1</v>
      </c>
      <c r="B2" s="5">
        <v>4</v>
      </c>
      <c r="C2" s="14">
        <v>38</v>
      </c>
      <c r="D2" s="6" t="s">
        <v>139</v>
      </c>
      <c r="E2" s="6" t="s">
        <v>139</v>
      </c>
      <c r="F2" s="181">
        <v>232</v>
      </c>
      <c r="G2" s="6" t="s">
        <v>33</v>
      </c>
      <c r="H2" s="550">
        <v>514</v>
      </c>
      <c r="I2" s="10"/>
      <c r="J2" s="10">
        <v>208</v>
      </c>
      <c r="K2" s="10"/>
      <c r="L2" s="10">
        <v>2</v>
      </c>
      <c r="M2" s="10">
        <v>15</v>
      </c>
      <c r="N2" s="10"/>
      <c r="O2" s="10">
        <v>23</v>
      </c>
      <c r="P2" s="10"/>
      <c r="Q2" s="10"/>
      <c r="R2" s="10">
        <v>186</v>
      </c>
      <c r="S2" s="10"/>
      <c r="T2" s="10"/>
      <c r="U2" s="26"/>
      <c r="V2" s="26">
        <v>2</v>
      </c>
      <c r="W2" s="26"/>
      <c r="X2" s="10"/>
      <c r="Y2" s="10"/>
      <c r="Z2" s="10"/>
      <c r="AA2" s="10"/>
      <c r="AB2" s="10"/>
      <c r="AC2" s="10"/>
      <c r="AD2" s="10">
        <v>12</v>
      </c>
      <c r="AE2" s="10">
        <f>SUM(I2:AD2)</f>
        <v>448</v>
      </c>
    </row>
    <row r="3" spans="1:31" s="3" customFormat="1" ht="16.5">
      <c r="A3" s="4">
        <v>2</v>
      </c>
      <c r="B3" s="5">
        <v>4</v>
      </c>
      <c r="C3" s="14">
        <v>38</v>
      </c>
      <c r="D3" s="6" t="s">
        <v>139</v>
      </c>
      <c r="E3" s="6" t="s">
        <v>139</v>
      </c>
      <c r="F3" s="181">
        <v>232</v>
      </c>
      <c r="G3" s="6" t="s">
        <v>34</v>
      </c>
      <c r="H3" s="550">
        <v>513</v>
      </c>
      <c r="I3" s="10"/>
      <c r="J3" s="10">
        <v>185</v>
      </c>
      <c r="K3" s="10"/>
      <c r="L3" s="10">
        <v>3</v>
      </c>
      <c r="M3" s="10">
        <v>8</v>
      </c>
      <c r="N3" s="10"/>
      <c r="O3" s="10">
        <v>9</v>
      </c>
      <c r="P3" s="10"/>
      <c r="Q3" s="10"/>
      <c r="R3" s="10">
        <v>224</v>
      </c>
      <c r="S3" s="10"/>
      <c r="T3" s="10"/>
      <c r="U3" s="26"/>
      <c r="V3" s="26">
        <v>1</v>
      </c>
      <c r="W3" s="26"/>
      <c r="X3" s="10"/>
      <c r="Y3" s="10"/>
      <c r="Z3" s="10"/>
      <c r="AA3" s="10"/>
      <c r="AB3" s="10"/>
      <c r="AC3" s="10"/>
      <c r="AD3" s="10">
        <v>9</v>
      </c>
      <c r="AE3" s="10">
        <f t="shared" ref="AE3:AE9" si="0">SUM(I3:AD3)</f>
        <v>439</v>
      </c>
    </row>
    <row r="4" spans="1:31" s="3" customFormat="1" ht="16.5">
      <c r="A4" s="4">
        <v>3</v>
      </c>
      <c r="B4" s="5">
        <v>4</v>
      </c>
      <c r="C4" s="14">
        <v>38</v>
      </c>
      <c r="D4" s="6" t="s">
        <v>139</v>
      </c>
      <c r="E4" s="6" t="s">
        <v>139</v>
      </c>
      <c r="F4" s="181">
        <v>232</v>
      </c>
      <c r="G4" s="6" t="s">
        <v>35</v>
      </c>
      <c r="H4" s="550">
        <v>513</v>
      </c>
      <c r="I4" s="10"/>
      <c r="J4" s="10">
        <v>217</v>
      </c>
      <c r="K4" s="10"/>
      <c r="L4" s="10">
        <v>11</v>
      </c>
      <c r="M4" s="10">
        <v>14</v>
      </c>
      <c r="N4" s="10"/>
      <c r="O4" s="10">
        <v>8</v>
      </c>
      <c r="P4" s="10"/>
      <c r="Q4" s="10"/>
      <c r="R4" s="10">
        <v>183</v>
      </c>
      <c r="S4" s="10"/>
      <c r="T4" s="10"/>
      <c r="U4" s="26"/>
      <c r="V4" s="26">
        <v>1</v>
      </c>
      <c r="W4" s="26"/>
      <c r="X4" s="10"/>
      <c r="Y4" s="10"/>
      <c r="Z4" s="10"/>
      <c r="AA4" s="10"/>
      <c r="AB4" s="10"/>
      <c r="AC4" s="10"/>
      <c r="AD4" s="10">
        <v>10</v>
      </c>
      <c r="AE4" s="10">
        <f t="shared" si="0"/>
        <v>444</v>
      </c>
    </row>
    <row r="5" spans="1:31" s="3" customFormat="1" ht="16.5">
      <c r="A5" s="4">
        <v>4</v>
      </c>
      <c r="B5" s="5">
        <v>4</v>
      </c>
      <c r="C5" s="14">
        <v>38</v>
      </c>
      <c r="D5" s="6" t="s">
        <v>139</v>
      </c>
      <c r="E5" s="6" t="s">
        <v>140</v>
      </c>
      <c r="F5" s="181">
        <v>233</v>
      </c>
      <c r="G5" s="6" t="s">
        <v>33</v>
      </c>
      <c r="H5" s="550">
        <v>427</v>
      </c>
      <c r="I5" s="10"/>
      <c r="J5" s="10">
        <v>255</v>
      </c>
      <c r="K5" s="10"/>
      <c r="L5" s="10">
        <v>10</v>
      </c>
      <c r="M5" s="10">
        <v>5</v>
      </c>
      <c r="N5" s="10"/>
      <c r="O5" s="10">
        <v>3</v>
      </c>
      <c r="P5" s="10"/>
      <c r="Q5" s="10"/>
      <c r="R5" s="10">
        <v>86</v>
      </c>
      <c r="S5" s="10"/>
      <c r="T5" s="10"/>
      <c r="U5" s="26"/>
      <c r="V5" s="26">
        <v>3</v>
      </c>
      <c r="W5" s="26"/>
      <c r="X5" s="10"/>
      <c r="Y5" s="10"/>
      <c r="Z5" s="10"/>
      <c r="AA5" s="10"/>
      <c r="AB5" s="10"/>
      <c r="AC5" s="10"/>
      <c r="AD5" s="10">
        <v>37</v>
      </c>
      <c r="AE5" s="10">
        <f t="shared" si="0"/>
        <v>399</v>
      </c>
    </row>
    <row r="6" spans="1:31" s="3" customFormat="1" ht="16.5">
      <c r="A6" s="4">
        <v>5</v>
      </c>
      <c r="B6" s="5">
        <v>4</v>
      </c>
      <c r="C6" s="14">
        <v>38</v>
      </c>
      <c r="D6" s="6" t="s">
        <v>139</v>
      </c>
      <c r="E6" s="6" t="s">
        <v>141</v>
      </c>
      <c r="F6" s="181">
        <v>234</v>
      </c>
      <c r="G6" s="6" t="s">
        <v>33</v>
      </c>
      <c r="H6" s="550">
        <v>420</v>
      </c>
      <c r="I6" s="10"/>
      <c r="J6" s="10">
        <v>175</v>
      </c>
      <c r="K6" s="10"/>
      <c r="L6" s="10">
        <v>3</v>
      </c>
      <c r="M6" s="10">
        <v>14</v>
      </c>
      <c r="N6" s="10"/>
      <c r="O6" s="10">
        <v>6</v>
      </c>
      <c r="P6" s="10"/>
      <c r="Q6" s="10"/>
      <c r="R6" s="10">
        <v>109</v>
      </c>
      <c r="S6" s="10"/>
      <c r="T6" s="10"/>
      <c r="U6" s="26"/>
      <c r="V6" s="26">
        <v>1</v>
      </c>
      <c r="W6" s="26"/>
      <c r="X6" s="10"/>
      <c r="Y6" s="10"/>
      <c r="Z6" s="10"/>
      <c r="AA6" s="10"/>
      <c r="AB6" s="10"/>
      <c r="AC6" s="10"/>
      <c r="AD6" s="10">
        <v>9</v>
      </c>
      <c r="AE6" s="10">
        <f t="shared" si="0"/>
        <v>317</v>
      </c>
    </row>
    <row r="7" spans="1:31" s="3" customFormat="1" ht="16.5">
      <c r="A7" s="4">
        <v>6</v>
      </c>
      <c r="B7" s="5">
        <v>4</v>
      </c>
      <c r="C7" s="14">
        <v>38</v>
      </c>
      <c r="D7" s="6" t="s">
        <v>139</v>
      </c>
      <c r="E7" s="6" t="s">
        <v>141</v>
      </c>
      <c r="F7" s="181">
        <v>234</v>
      </c>
      <c r="G7" s="6" t="s">
        <v>34</v>
      </c>
      <c r="H7" s="550">
        <v>419</v>
      </c>
      <c r="I7" s="10"/>
      <c r="J7" s="10">
        <v>182</v>
      </c>
      <c r="K7" s="10"/>
      <c r="L7" s="10">
        <v>2</v>
      </c>
      <c r="M7" s="10">
        <v>18</v>
      </c>
      <c r="N7" s="10"/>
      <c r="O7" s="10">
        <v>6</v>
      </c>
      <c r="P7" s="10"/>
      <c r="Q7" s="10"/>
      <c r="R7" s="10">
        <v>126</v>
      </c>
      <c r="S7" s="10"/>
      <c r="T7" s="10"/>
      <c r="U7" s="26"/>
      <c r="V7" s="26"/>
      <c r="W7" s="26"/>
      <c r="X7" s="10"/>
      <c r="Y7" s="10"/>
      <c r="Z7" s="10"/>
      <c r="AA7" s="10"/>
      <c r="AB7" s="10"/>
      <c r="AC7" s="10"/>
      <c r="AD7" s="10">
        <v>6</v>
      </c>
      <c r="AE7" s="10">
        <f t="shared" si="0"/>
        <v>340</v>
      </c>
    </row>
    <row r="8" spans="1:31" s="3" customFormat="1" ht="16.5">
      <c r="A8" s="4">
        <v>7</v>
      </c>
      <c r="B8" s="5">
        <v>4</v>
      </c>
      <c r="C8" s="14">
        <v>38</v>
      </c>
      <c r="D8" s="6" t="s">
        <v>139</v>
      </c>
      <c r="E8" s="6" t="s">
        <v>139</v>
      </c>
      <c r="F8" s="181">
        <v>235</v>
      </c>
      <c r="G8" s="6" t="s">
        <v>33</v>
      </c>
      <c r="H8" s="550">
        <v>530</v>
      </c>
      <c r="I8" s="10"/>
      <c r="J8" s="10">
        <v>207</v>
      </c>
      <c r="K8" s="10"/>
      <c r="L8" s="10">
        <v>2</v>
      </c>
      <c r="M8" s="10">
        <v>4</v>
      </c>
      <c r="N8" s="10"/>
      <c r="O8" s="10"/>
      <c r="P8" s="10"/>
      <c r="Q8" s="10"/>
      <c r="R8" s="10">
        <v>220</v>
      </c>
      <c r="S8" s="10"/>
      <c r="T8" s="10"/>
      <c r="U8" s="26"/>
      <c r="V8" s="26"/>
      <c r="W8" s="26"/>
      <c r="X8" s="10"/>
      <c r="Y8" s="10"/>
      <c r="Z8" s="10"/>
      <c r="AA8" s="10"/>
      <c r="AB8" s="10"/>
      <c r="AC8" s="10"/>
      <c r="AD8" s="10">
        <v>13</v>
      </c>
      <c r="AE8" s="10">
        <f t="shared" si="0"/>
        <v>446</v>
      </c>
    </row>
    <row r="9" spans="1:31" s="3" customFormat="1" ht="16.5">
      <c r="A9" s="4">
        <v>8</v>
      </c>
      <c r="B9" s="5">
        <v>4</v>
      </c>
      <c r="C9" s="14">
        <v>38</v>
      </c>
      <c r="D9" s="6" t="s">
        <v>139</v>
      </c>
      <c r="E9" s="6" t="s">
        <v>139</v>
      </c>
      <c r="F9" s="181">
        <v>235</v>
      </c>
      <c r="G9" s="6" t="s">
        <v>34</v>
      </c>
      <c r="H9" s="550">
        <v>530</v>
      </c>
      <c r="I9" s="10"/>
      <c r="J9" s="10">
        <v>216</v>
      </c>
      <c r="K9" s="10"/>
      <c r="L9" s="10">
        <v>6</v>
      </c>
      <c r="M9" s="10">
        <v>6</v>
      </c>
      <c r="N9" s="10"/>
      <c r="O9" s="10">
        <v>5</v>
      </c>
      <c r="P9" s="10"/>
      <c r="Q9" s="10"/>
      <c r="R9" s="10">
        <v>206</v>
      </c>
      <c r="S9" s="10"/>
      <c r="T9" s="10"/>
      <c r="U9" s="26"/>
      <c r="V9" s="26">
        <v>2</v>
      </c>
      <c r="W9" s="26"/>
      <c r="X9" s="10"/>
      <c r="Y9" s="10"/>
      <c r="Z9" s="10"/>
      <c r="AA9" s="10"/>
      <c r="AB9" s="10"/>
      <c r="AC9" s="10"/>
      <c r="AD9" s="10">
        <v>11</v>
      </c>
      <c r="AE9" s="10">
        <f t="shared" si="0"/>
        <v>452</v>
      </c>
    </row>
    <row r="10" spans="1:31" s="3" customFormat="1" ht="16.5">
      <c r="C10" s="15" t="s">
        <v>65</v>
      </c>
      <c r="D10" s="688" t="s">
        <v>66</v>
      </c>
      <c r="E10" s="688"/>
      <c r="F10" s="23"/>
      <c r="G10" s="23"/>
      <c r="H10" s="17">
        <f t="shared" ref="H10:AE10" si="1">SUM(H2:H9)</f>
        <v>3866</v>
      </c>
      <c r="I10" s="17">
        <f t="shared" si="1"/>
        <v>0</v>
      </c>
      <c r="J10" s="17">
        <f t="shared" si="1"/>
        <v>1645</v>
      </c>
      <c r="K10" s="17">
        <f t="shared" si="1"/>
        <v>0</v>
      </c>
      <c r="L10" s="412">
        <f t="shared" si="1"/>
        <v>39</v>
      </c>
      <c r="M10" s="17">
        <f t="shared" si="1"/>
        <v>84</v>
      </c>
      <c r="N10" s="17">
        <f t="shared" si="1"/>
        <v>0</v>
      </c>
      <c r="O10" s="17">
        <f t="shared" si="1"/>
        <v>60</v>
      </c>
      <c r="P10" s="17">
        <f t="shared" si="1"/>
        <v>0</v>
      </c>
      <c r="Q10" s="17">
        <f t="shared" si="1"/>
        <v>0</v>
      </c>
      <c r="R10" s="17">
        <f>SUM(R2:R9)</f>
        <v>1340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10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107</v>
      </c>
      <c r="AE10" s="17">
        <f t="shared" si="1"/>
        <v>3285</v>
      </c>
    </row>
    <row r="11" spans="1:31" s="3" customFormat="1" ht="16.5">
      <c r="F11" s="12"/>
      <c r="G11" s="12"/>
      <c r="V11" s="3">
        <v>5</v>
      </c>
    </row>
    <row r="12" spans="1:31" s="3" customFormat="1" ht="16.5">
      <c r="C12" s="15" t="s">
        <v>67</v>
      </c>
      <c r="D12" s="689" t="s">
        <v>68</v>
      </c>
      <c r="E12" s="690"/>
      <c r="F12" s="690"/>
      <c r="G12" s="691"/>
      <c r="H12" s="16" t="s">
        <v>8</v>
      </c>
      <c r="I12" s="9" t="s">
        <v>9</v>
      </c>
      <c r="J12" s="9" t="s">
        <v>10</v>
      </c>
      <c r="K12" s="9" t="s">
        <v>11</v>
      </c>
      <c r="L12" s="9" t="s">
        <v>12</v>
      </c>
      <c r="M12" s="9" t="s">
        <v>13</v>
      </c>
      <c r="N12" s="9" t="s">
        <v>14</v>
      </c>
      <c r="O12" s="9" t="s">
        <v>15</v>
      </c>
      <c r="P12" s="9" t="s">
        <v>16</v>
      </c>
      <c r="Q12" s="9" t="s">
        <v>17</v>
      </c>
      <c r="R12" s="9" t="s">
        <v>18</v>
      </c>
      <c r="S12" s="9" t="s">
        <v>19</v>
      </c>
      <c r="T12" s="9" t="s">
        <v>20</v>
      </c>
      <c r="U12" s="9" t="s">
        <v>24</v>
      </c>
      <c r="V12" s="9" t="s">
        <v>25</v>
      </c>
      <c r="W12" s="9" t="s">
        <v>26</v>
      </c>
      <c r="X12" s="9" t="s">
        <v>27</v>
      </c>
      <c r="Y12" s="9" t="s">
        <v>28</v>
      </c>
      <c r="Z12" s="9" t="s">
        <v>29</v>
      </c>
      <c r="AA12" s="9" t="s">
        <v>30</v>
      </c>
      <c r="AB12" s="9" t="s">
        <v>31</v>
      </c>
    </row>
    <row r="13" spans="1:31" s="3" customFormat="1" ht="16.5">
      <c r="D13" s="692"/>
      <c r="E13" s="693"/>
      <c r="F13" s="693"/>
      <c r="G13" s="694"/>
      <c r="H13" s="10">
        <f>H10</f>
        <v>3866</v>
      </c>
      <c r="I13" s="10">
        <v>0</v>
      </c>
      <c r="J13" s="10">
        <f>J10+5</f>
        <v>1650</v>
      </c>
      <c r="K13" s="10">
        <v>0</v>
      </c>
      <c r="L13" s="10">
        <f>L10+5</f>
        <v>44</v>
      </c>
      <c r="M13" s="10">
        <f t="shared" ref="M13:T13" si="2">M10</f>
        <v>84</v>
      </c>
      <c r="N13" s="10">
        <f t="shared" si="2"/>
        <v>0</v>
      </c>
      <c r="O13" s="10">
        <f t="shared" si="2"/>
        <v>60</v>
      </c>
      <c r="P13" s="10">
        <f t="shared" si="2"/>
        <v>0</v>
      </c>
      <c r="Q13" s="10">
        <f t="shared" si="2"/>
        <v>0</v>
      </c>
      <c r="R13" s="10">
        <f t="shared" si="2"/>
        <v>1340</v>
      </c>
      <c r="S13" s="10">
        <f t="shared" si="2"/>
        <v>0</v>
      </c>
      <c r="T13" s="10">
        <f t="shared" si="2"/>
        <v>0</v>
      </c>
      <c r="U13" s="10">
        <f>X2</f>
        <v>0</v>
      </c>
      <c r="V13" s="10">
        <f>Y2</f>
        <v>0</v>
      </c>
      <c r="W13" s="10">
        <f>Z2</f>
        <v>0</v>
      </c>
      <c r="X13" s="10">
        <f>AA2</f>
        <v>0</v>
      </c>
      <c r="Y13" s="10">
        <f>AB2</f>
        <v>0</v>
      </c>
      <c r="Z13" s="10">
        <f>AC10</f>
        <v>0</v>
      </c>
      <c r="AA13" s="10">
        <f>AD10</f>
        <v>107</v>
      </c>
      <c r="AB13" s="10">
        <f>SUM(I13:AA13)</f>
        <v>3285</v>
      </c>
    </row>
    <row r="14" spans="1:31" s="3" customFormat="1" ht="16.5">
      <c r="F14" s="12"/>
      <c r="G14" s="12"/>
    </row>
    <row r="15" spans="1:31" s="3" customFormat="1" ht="30.75" customHeight="1">
      <c r="C15" s="15" t="s">
        <v>69</v>
      </c>
      <c r="D15" s="695" t="s">
        <v>70</v>
      </c>
      <c r="E15" s="695"/>
      <c r="F15" s="695"/>
      <c r="G15" s="695"/>
      <c r="H15" s="16" t="s">
        <v>8</v>
      </c>
      <c r="I15" s="696" t="s">
        <v>71</v>
      </c>
      <c r="J15" s="696"/>
      <c r="K15" s="696" t="s">
        <v>72</v>
      </c>
      <c r="L15" s="696"/>
      <c r="M15" s="9" t="s">
        <v>13</v>
      </c>
      <c r="N15" s="9" t="s">
        <v>14</v>
      </c>
      <c r="O15" s="9" t="s">
        <v>15</v>
      </c>
      <c r="P15" s="9" t="s">
        <v>16</v>
      </c>
      <c r="Q15" s="9" t="s">
        <v>17</v>
      </c>
      <c r="R15" s="9" t="s">
        <v>18</v>
      </c>
      <c r="S15" s="9" t="s">
        <v>19</v>
      </c>
      <c r="T15" s="9" t="s">
        <v>20</v>
      </c>
      <c r="U15" s="9" t="s">
        <v>24</v>
      </c>
      <c r="V15" s="9" t="s">
        <v>25</v>
      </c>
      <c r="W15" s="9" t="s">
        <v>26</v>
      </c>
      <c r="X15" s="9" t="s">
        <v>27</v>
      </c>
      <c r="Y15" s="9" t="s">
        <v>28</v>
      </c>
      <c r="Z15" s="9" t="s">
        <v>29</v>
      </c>
      <c r="AA15" s="9" t="s">
        <v>30</v>
      </c>
      <c r="AB15" s="9" t="s">
        <v>31</v>
      </c>
    </row>
    <row r="16" spans="1:31" s="3" customFormat="1" ht="16.5">
      <c r="D16" s="695"/>
      <c r="E16" s="695"/>
      <c r="F16" s="695"/>
      <c r="G16" s="695"/>
      <c r="H16" s="10">
        <f>H10</f>
        <v>3866</v>
      </c>
      <c r="I16" s="697" t="s">
        <v>799</v>
      </c>
      <c r="J16" s="697"/>
      <c r="K16" s="697">
        <f>J13+L13</f>
        <v>1694</v>
      </c>
      <c r="L16" s="697"/>
      <c r="M16" s="10">
        <f>M13</f>
        <v>84</v>
      </c>
      <c r="N16" s="10" t="s">
        <v>799</v>
      </c>
      <c r="O16" s="10">
        <f t="shared" ref="O16:R16" si="3">O13</f>
        <v>60</v>
      </c>
      <c r="P16" s="10" t="s">
        <v>799</v>
      </c>
      <c r="Q16" s="10" t="s">
        <v>799</v>
      </c>
      <c r="R16" s="10">
        <f t="shared" si="3"/>
        <v>1340</v>
      </c>
      <c r="S16" s="10" t="s">
        <v>799</v>
      </c>
      <c r="T16" s="294" t="s">
        <v>799</v>
      </c>
      <c r="U16" s="294" t="s">
        <v>799</v>
      </c>
      <c r="V16" s="294" t="s">
        <v>799</v>
      </c>
      <c r="W16" s="294" t="s">
        <v>799</v>
      </c>
      <c r="X16" s="294" t="s">
        <v>799</v>
      </c>
      <c r="Y16" s="294" t="s">
        <v>799</v>
      </c>
      <c r="Z16" s="294">
        <v>0</v>
      </c>
      <c r="AA16" s="10">
        <f>AA13</f>
        <v>107</v>
      </c>
      <c r="AB16" s="10">
        <f>SUM(I16:AA16)</f>
        <v>3285</v>
      </c>
    </row>
    <row r="19" spans="1:32" s="3" customFormat="1" ht="16.5">
      <c r="A19" s="7" t="s">
        <v>1</v>
      </c>
      <c r="B19" s="2" t="s">
        <v>2</v>
      </c>
      <c r="C19" s="8" t="s">
        <v>3</v>
      </c>
      <c r="D19" s="7" t="s">
        <v>4</v>
      </c>
      <c r="E19" s="7" t="s">
        <v>5</v>
      </c>
      <c r="F19" s="1" t="s">
        <v>6</v>
      </c>
      <c r="G19" s="1" t="s">
        <v>7</v>
      </c>
      <c r="H19" s="1" t="s">
        <v>8</v>
      </c>
      <c r="I19" s="9" t="s">
        <v>9</v>
      </c>
      <c r="J19" s="9" t="s">
        <v>10</v>
      </c>
      <c r="K19" s="9" t="s">
        <v>11</v>
      </c>
      <c r="L19" s="9" t="s">
        <v>12</v>
      </c>
      <c r="M19" s="9" t="s">
        <v>13</v>
      </c>
      <c r="N19" s="9" t="s">
        <v>14</v>
      </c>
      <c r="O19" s="3" t="s">
        <v>15</v>
      </c>
      <c r="P19" s="9" t="s">
        <v>16</v>
      </c>
      <c r="Q19" s="9" t="s">
        <v>17</v>
      </c>
      <c r="R19" s="9" t="s">
        <v>18</v>
      </c>
      <c r="S19" s="9" t="s">
        <v>19</v>
      </c>
      <c r="T19" s="3" t="s">
        <v>20</v>
      </c>
      <c r="U19" s="11" t="s">
        <v>21</v>
      </c>
      <c r="V19" s="11" t="s">
        <v>22</v>
      </c>
      <c r="W19" s="11" t="s">
        <v>23</v>
      </c>
      <c r="X19" s="9" t="s">
        <v>24</v>
      </c>
      <c r="Y19" s="9" t="s">
        <v>25</v>
      </c>
      <c r="Z19" s="9" t="s">
        <v>26</v>
      </c>
      <c r="AA19" s="9" t="s">
        <v>27</v>
      </c>
      <c r="AB19" s="9" t="s">
        <v>28</v>
      </c>
      <c r="AC19" s="9" t="s">
        <v>29</v>
      </c>
      <c r="AD19" s="9" t="s">
        <v>30</v>
      </c>
      <c r="AE19" s="9" t="s">
        <v>31</v>
      </c>
    </row>
    <row r="20" spans="1:32" s="3" customFormat="1" ht="16.5">
      <c r="A20" s="4">
        <v>1</v>
      </c>
      <c r="B20" s="5">
        <v>4</v>
      </c>
      <c r="C20" s="14">
        <v>2</v>
      </c>
      <c r="D20" s="6" t="s">
        <v>142</v>
      </c>
      <c r="E20" s="6" t="s">
        <v>143</v>
      </c>
      <c r="F20" s="562">
        <v>236</v>
      </c>
      <c r="G20" s="562" t="s">
        <v>67</v>
      </c>
      <c r="H20" s="562">
        <v>562</v>
      </c>
      <c r="I20" s="37">
        <v>3</v>
      </c>
      <c r="J20" s="37">
        <v>67</v>
      </c>
      <c r="K20" s="37">
        <v>138</v>
      </c>
      <c r="L20" s="37">
        <v>0</v>
      </c>
      <c r="M20" s="37">
        <v>2</v>
      </c>
      <c r="N20" s="37">
        <v>0</v>
      </c>
      <c r="P20" s="37">
        <v>7</v>
      </c>
      <c r="Q20" s="37">
        <v>27</v>
      </c>
      <c r="R20" s="37">
        <v>161</v>
      </c>
      <c r="S20" s="37">
        <v>5</v>
      </c>
      <c r="U20" s="26">
        <v>0</v>
      </c>
      <c r="V20" s="26">
        <v>2</v>
      </c>
      <c r="X20" s="10">
        <v>18</v>
      </c>
      <c r="Y20" s="10"/>
      <c r="Z20" s="10"/>
      <c r="AA20" s="10"/>
      <c r="AB20" s="10"/>
      <c r="AC20" s="10">
        <v>0</v>
      </c>
      <c r="AD20" s="10">
        <v>15</v>
      </c>
      <c r="AE20" s="10">
        <f t="shared" ref="AE20:AE58" si="4">SUM(I20:AD20)</f>
        <v>445</v>
      </c>
    </row>
    <row r="21" spans="1:32" s="3" customFormat="1" ht="16.5">
      <c r="A21" s="4">
        <v>2</v>
      </c>
      <c r="B21" s="5">
        <v>4</v>
      </c>
      <c r="C21" s="14">
        <v>2</v>
      </c>
      <c r="D21" s="6" t="s">
        <v>142</v>
      </c>
      <c r="E21" s="6" t="s">
        <v>143</v>
      </c>
      <c r="F21" s="562">
        <v>236</v>
      </c>
      <c r="G21" s="562" t="s">
        <v>144</v>
      </c>
      <c r="H21" s="562">
        <v>562</v>
      </c>
      <c r="I21" s="37">
        <v>7</v>
      </c>
      <c r="J21" s="37">
        <v>73</v>
      </c>
      <c r="K21" s="37">
        <v>92</v>
      </c>
      <c r="L21" s="37">
        <v>1</v>
      </c>
      <c r="M21" s="37">
        <v>3</v>
      </c>
      <c r="N21" s="37">
        <v>2</v>
      </c>
      <c r="P21" s="37">
        <v>11</v>
      </c>
      <c r="Q21" s="37">
        <v>17</v>
      </c>
      <c r="R21" s="37">
        <v>186</v>
      </c>
      <c r="S21" s="37">
        <v>2</v>
      </c>
      <c r="U21" s="26">
        <v>1</v>
      </c>
      <c r="V21" s="26">
        <v>0</v>
      </c>
      <c r="X21" s="10">
        <v>40</v>
      </c>
      <c r="Y21" s="10"/>
      <c r="Z21" s="10"/>
      <c r="AA21" s="10"/>
      <c r="AB21" s="10"/>
      <c r="AC21" s="10">
        <v>0</v>
      </c>
      <c r="AD21" s="10">
        <v>10</v>
      </c>
      <c r="AE21" s="10">
        <f t="shared" si="4"/>
        <v>445</v>
      </c>
    </row>
    <row r="22" spans="1:32" s="3" customFormat="1" ht="16.5">
      <c r="A22" s="4">
        <v>3</v>
      </c>
      <c r="B22" s="5">
        <v>4</v>
      </c>
      <c r="C22" s="14">
        <v>2</v>
      </c>
      <c r="D22" s="6" t="s">
        <v>142</v>
      </c>
      <c r="E22" s="6" t="s">
        <v>143</v>
      </c>
      <c r="F22" s="562">
        <v>236</v>
      </c>
      <c r="G22" s="562" t="s">
        <v>145</v>
      </c>
      <c r="H22" s="562">
        <v>562</v>
      </c>
      <c r="I22" s="37">
        <v>1</v>
      </c>
      <c r="J22" s="37">
        <v>105</v>
      </c>
      <c r="K22" s="37">
        <v>94</v>
      </c>
      <c r="L22" s="37">
        <v>0</v>
      </c>
      <c r="M22" s="37">
        <v>3</v>
      </c>
      <c r="N22" s="37">
        <v>0</v>
      </c>
      <c r="P22" s="37">
        <v>2</v>
      </c>
      <c r="Q22" s="37">
        <v>14</v>
      </c>
      <c r="R22" s="37">
        <v>164</v>
      </c>
      <c r="S22" s="37">
        <v>7</v>
      </c>
      <c r="U22" s="26">
        <v>2</v>
      </c>
      <c r="V22" s="26">
        <v>1</v>
      </c>
      <c r="X22" s="10">
        <v>27</v>
      </c>
      <c r="Y22" s="10"/>
      <c r="Z22" s="10"/>
      <c r="AA22" s="10"/>
      <c r="AB22" s="10"/>
      <c r="AC22" s="10">
        <v>0</v>
      </c>
      <c r="AD22" s="10">
        <v>13</v>
      </c>
      <c r="AE22" s="10">
        <f t="shared" si="4"/>
        <v>433</v>
      </c>
    </row>
    <row r="23" spans="1:32" s="3" customFormat="1" ht="16.5">
      <c r="A23" s="4">
        <v>4</v>
      </c>
      <c r="B23" s="5">
        <v>4</v>
      </c>
      <c r="C23" s="14">
        <v>2</v>
      </c>
      <c r="D23" s="6" t="s">
        <v>142</v>
      </c>
      <c r="E23" s="6" t="s">
        <v>146</v>
      </c>
      <c r="F23" s="562">
        <v>237</v>
      </c>
      <c r="G23" s="562" t="s">
        <v>67</v>
      </c>
      <c r="H23" s="562">
        <v>722</v>
      </c>
      <c r="I23" s="37">
        <v>3</v>
      </c>
      <c r="J23" s="37">
        <v>105</v>
      </c>
      <c r="K23" s="37">
        <v>139</v>
      </c>
      <c r="L23" s="37">
        <v>0</v>
      </c>
      <c r="M23" s="37">
        <v>4</v>
      </c>
      <c r="N23" s="37">
        <v>3</v>
      </c>
      <c r="P23" s="37">
        <v>7</v>
      </c>
      <c r="Q23" s="37">
        <v>28</v>
      </c>
      <c r="R23" s="37">
        <v>181</v>
      </c>
      <c r="S23" s="37">
        <v>5</v>
      </c>
      <c r="U23" s="26">
        <v>6</v>
      </c>
      <c r="V23" s="26">
        <v>0</v>
      </c>
      <c r="X23" s="10">
        <v>34</v>
      </c>
      <c r="Y23" s="10"/>
      <c r="Z23" s="10"/>
      <c r="AA23" s="10"/>
      <c r="AB23" s="10"/>
      <c r="AC23" s="10">
        <v>0</v>
      </c>
      <c r="AD23" s="10">
        <v>13</v>
      </c>
      <c r="AE23" s="10">
        <f t="shared" si="4"/>
        <v>528</v>
      </c>
    </row>
    <row r="24" spans="1:32" s="3" customFormat="1" ht="16.5">
      <c r="A24" s="4">
        <v>5</v>
      </c>
      <c r="B24" s="5">
        <v>4</v>
      </c>
      <c r="C24" s="14">
        <v>2</v>
      </c>
      <c r="D24" s="6" t="s">
        <v>142</v>
      </c>
      <c r="E24" s="6" t="s">
        <v>146</v>
      </c>
      <c r="F24" s="562">
        <v>237</v>
      </c>
      <c r="G24" s="562" t="s">
        <v>144</v>
      </c>
      <c r="H24" s="562">
        <v>722</v>
      </c>
      <c r="I24" s="37">
        <v>6</v>
      </c>
      <c r="J24" s="37">
        <v>93</v>
      </c>
      <c r="K24" s="37">
        <v>159</v>
      </c>
      <c r="L24" s="37">
        <v>1</v>
      </c>
      <c r="M24" s="37">
        <v>0</v>
      </c>
      <c r="N24" s="37">
        <v>1</v>
      </c>
      <c r="P24" s="37">
        <v>7</v>
      </c>
      <c r="Q24" s="37">
        <v>22</v>
      </c>
      <c r="R24" s="37">
        <v>161</v>
      </c>
      <c r="S24" s="37">
        <v>3</v>
      </c>
      <c r="U24" s="26">
        <v>7</v>
      </c>
      <c r="V24" s="26">
        <v>1</v>
      </c>
      <c r="X24" s="10">
        <v>31</v>
      </c>
      <c r="Y24" s="10"/>
      <c r="Z24" s="10"/>
      <c r="AA24" s="10"/>
      <c r="AB24" s="10"/>
      <c r="AC24" s="10">
        <v>0</v>
      </c>
      <c r="AD24" s="10">
        <v>19</v>
      </c>
      <c r="AE24" s="10">
        <f t="shared" si="4"/>
        <v>511</v>
      </c>
    </row>
    <row r="25" spans="1:32" s="3" customFormat="1" ht="16.5">
      <c r="A25" s="4">
        <v>6</v>
      </c>
      <c r="B25" s="5">
        <v>4</v>
      </c>
      <c r="C25" s="14">
        <v>2</v>
      </c>
      <c r="D25" s="6" t="s">
        <v>142</v>
      </c>
      <c r="E25" s="6" t="s">
        <v>147</v>
      </c>
      <c r="F25" s="562">
        <v>238</v>
      </c>
      <c r="G25" s="562" t="s">
        <v>67</v>
      </c>
      <c r="H25" s="562">
        <v>605</v>
      </c>
      <c r="I25" s="37">
        <v>8</v>
      </c>
      <c r="J25" s="37">
        <v>94</v>
      </c>
      <c r="K25" s="37">
        <v>105</v>
      </c>
      <c r="L25" s="37">
        <v>0</v>
      </c>
      <c r="M25" s="37">
        <v>1</v>
      </c>
      <c r="N25" s="37">
        <v>1</v>
      </c>
      <c r="P25" s="37">
        <v>7</v>
      </c>
      <c r="Q25" s="37">
        <v>47</v>
      </c>
      <c r="R25" s="37">
        <v>188</v>
      </c>
      <c r="S25" s="37">
        <v>7</v>
      </c>
      <c r="U25" s="26">
        <v>2</v>
      </c>
      <c r="V25" s="26">
        <v>1</v>
      </c>
      <c r="X25" s="10">
        <v>18</v>
      </c>
      <c r="Y25" s="10"/>
      <c r="Z25" s="10"/>
      <c r="AA25" s="10"/>
      <c r="AB25" s="10"/>
      <c r="AC25" s="10">
        <v>0</v>
      </c>
      <c r="AD25" s="10">
        <v>10</v>
      </c>
      <c r="AE25" s="10">
        <f t="shared" si="4"/>
        <v>489</v>
      </c>
    </row>
    <row r="26" spans="1:32" s="3" customFormat="1" ht="16.5">
      <c r="A26" s="4">
        <v>7</v>
      </c>
      <c r="B26" s="5">
        <v>4</v>
      </c>
      <c r="C26" s="14">
        <v>2</v>
      </c>
      <c r="D26" s="6" t="s">
        <v>142</v>
      </c>
      <c r="E26" s="6" t="s">
        <v>147</v>
      </c>
      <c r="F26" s="562">
        <v>238</v>
      </c>
      <c r="G26" s="562" t="s">
        <v>144</v>
      </c>
      <c r="H26" s="562">
        <v>605</v>
      </c>
      <c r="I26" s="37">
        <v>4</v>
      </c>
      <c r="J26" s="37">
        <v>56</v>
      </c>
      <c r="K26" s="37">
        <v>114</v>
      </c>
      <c r="L26" s="37">
        <v>1</v>
      </c>
      <c r="M26" s="37">
        <v>2</v>
      </c>
      <c r="N26" s="37">
        <v>0</v>
      </c>
      <c r="P26" s="37">
        <v>10</v>
      </c>
      <c r="Q26" s="37">
        <v>40</v>
      </c>
      <c r="R26" s="37">
        <v>228</v>
      </c>
      <c r="S26" s="37">
        <v>3</v>
      </c>
      <c r="U26" s="26">
        <v>2</v>
      </c>
      <c r="V26" s="26">
        <v>1</v>
      </c>
      <c r="X26" s="10">
        <v>13</v>
      </c>
      <c r="Y26" s="10"/>
      <c r="Z26" s="10"/>
      <c r="AA26" s="10"/>
      <c r="AB26" s="10"/>
      <c r="AC26" s="10">
        <v>0</v>
      </c>
      <c r="AD26" s="10">
        <v>7</v>
      </c>
      <c r="AE26" s="10">
        <f t="shared" si="4"/>
        <v>481</v>
      </c>
    </row>
    <row r="27" spans="1:32" s="3" customFormat="1" ht="16.5">
      <c r="A27" s="4">
        <v>8</v>
      </c>
      <c r="B27" s="5">
        <v>4</v>
      </c>
      <c r="C27" s="14">
        <v>2</v>
      </c>
      <c r="D27" s="6" t="s">
        <v>142</v>
      </c>
      <c r="E27" s="6" t="s">
        <v>148</v>
      </c>
      <c r="F27" s="562">
        <v>239</v>
      </c>
      <c r="G27" s="562" t="s">
        <v>67</v>
      </c>
      <c r="H27" s="562">
        <v>555</v>
      </c>
      <c r="I27" s="37">
        <v>6</v>
      </c>
      <c r="J27" s="37">
        <v>70</v>
      </c>
      <c r="K27" s="37">
        <v>80</v>
      </c>
      <c r="L27" s="37">
        <v>4</v>
      </c>
      <c r="M27" s="37">
        <v>2</v>
      </c>
      <c r="N27" s="37">
        <v>1</v>
      </c>
      <c r="P27" s="37">
        <v>7</v>
      </c>
      <c r="Q27" s="37">
        <v>17</v>
      </c>
      <c r="R27" s="37">
        <v>211</v>
      </c>
      <c r="S27" s="37">
        <v>2</v>
      </c>
      <c r="U27" s="26">
        <v>0</v>
      </c>
      <c r="V27" s="26">
        <v>1</v>
      </c>
      <c r="X27" s="10">
        <v>23</v>
      </c>
      <c r="Y27" s="10"/>
      <c r="Z27" s="10"/>
      <c r="AA27" s="10"/>
      <c r="AB27" s="10"/>
      <c r="AC27" s="10">
        <v>0</v>
      </c>
      <c r="AD27" s="10">
        <v>10</v>
      </c>
      <c r="AE27" s="10">
        <f t="shared" si="4"/>
        <v>434</v>
      </c>
    </row>
    <row r="28" spans="1:32" s="3" customFormat="1" ht="16.5">
      <c r="A28" s="4">
        <v>9</v>
      </c>
      <c r="B28" s="5">
        <v>4</v>
      </c>
      <c r="C28" s="14">
        <v>2</v>
      </c>
      <c r="D28" s="6" t="s">
        <v>142</v>
      </c>
      <c r="E28" s="6" t="s">
        <v>148</v>
      </c>
      <c r="F28" s="562">
        <v>239</v>
      </c>
      <c r="G28" s="562" t="s">
        <v>144</v>
      </c>
      <c r="H28" s="562"/>
      <c r="I28" s="37"/>
      <c r="J28" s="37"/>
      <c r="K28" s="37"/>
      <c r="L28" s="37"/>
      <c r="M28" s="37"/>
      <c r="N28" s="37"/>
      <c r="P28" s="37"/>
      <c r="Q28" s="37"/>
      <c r="R28" s="37"/>
      <c r="S28" s="37"/>
      <c r="U28" s="26"/>
      <c r="V28" s="26"/>
      <c r="X28" s="10"/>
      <c r="Y28" s="10"/>
      <c r="Z28" s="10"/>
      <c r="AA28" s="10"/>
      <c r="AB28" s="10"/>
      <c r="AC28" s="10"/>
      <c r="AD28" s="10"/>
      <c r="AE28" s="10"/>
      <c r="AF28" s="3" t="s">
        <v>836</v>
      </c>
    </row>
    <row r="29" spans="1:32" s="3" customFormat="1" ht="16.5">
      <c r="A29" s="4">
        <v>10</v>
      </c>
      <c r="B29" s="5">
        <v>4</v>
      </c>
      <c r="C29" s="14">
        <v>2</v>
      </c>
      <c r="D29" s="6" t="s">
        <v>142</v>
      </c>
      <c r="E29" s="6" t="s">
        <v>148</v>
      </c>
      <c r="F29" s="562">
        <v>239</v>
      </c>
      <c r="G29" s="562" t="s">
        <v>145</v>
      </c>
      <c r="H29" s="562">
        <v>554</v>
      </c>
      <c r="I29" s="37">
        <v>3</v>
      </c>
      <c r="J29" s="37">
        <v>87</v>
      </c>
      <c r="K29" s="37">
        <v>86</v>
      </c>
      <c r="L29" s="37">
        <v>1</v>
      </c>
      <c r="M29" s="37">
        <v>4</v>
      </c>
      <c r="N29" s="37">
        <v>1</v>
      </c>
      <c r="P29" s="37">
        <v>3</v>
      </c>
      <c r="Q29" s="37">
        <v>11</v>
      </c>
      <c r="R29" s="37">
        <v>150</v>
      </c>
      <c r="S29" s="37">
        <v>9</v>
      </c>
      <c r="U29" s="26">
        <v>3</v>
      </c>
      <c r="V29" s="26">
        <v>0</v>
      </c>
      <c r="X29" s="10">
        <v>34</v>
      </c>
      <c r="Y29" s="10"/>
      <c r="Z29" s="10"/>
      <c r="AA29" s="10"/>
      <c r="AB29" s="10"/>
      <c r="AC29" s="10">
        <v>0</v>
      </c>
      <c r="AD29" s="10">
        <v>10</v>
      </c>
      <c r="AE29" s="10">
        <f t="shared" si="4"/>
        <v>402</v>
      </c>
    </row>
    <row r="30" spans="1:32" s="3" customFormat="1" ht="16.5">
      <c r="A30" s="4">
        <v>11</v>
      </c>
      <c r="B30" s="5">
        <v>4</v>
      </c>
      <c r="C30" s="14">
        <v>2</v>
      </c>
      <c r="D30" s="6" t="s">
        <v>142</v>
      </c>
      <c r="E30" s="6" t="s">
        <v>149</v>
      </c>
      <c r="F30" s="562">
        <v>240</v>
      </c>
      <c r="G30" s="562" t="s">
        <v>67</v>
      </c>
      <c r="H30" s="562">
        <v>520</v>
      </c>
      <c r="I30" s="37">
        <v>2</v>
      </c>
      <c r="J30" s="37">
        <v>72</v>
      </c>
      <c r="K30" s="37">
        <v>80</v>
      </c>
      <c r="L30" s="37">
        <v>0</v>
      </c>
      <c r="M30" s="37">
        <v>3</v>
      </c>
      <c r="N30" s="37">
        <v>3</v>
      </c>
      <c r="P30" s="37">
        <v>1</v>
      </c>
      <c r="Q30" s="37">
        <v>16</v>
      </c>
      <c r="R30" s="37">
        <v>186</v>
      </c>
      <c r="S30" s="37">
        <v>17</v>
      </c>
      <c r="U30" s="26">
        <v>1</v>
      </c>
      <c r="V30" s="26">
        <v>2</v>
      </c>
      <c r="X30" s="10">
        <v>20</v>
      </c>
      <c r="Y30" s="10"/>
      <c r="Z30" s="10"/>
      <c r="AA30" s="10"/>
      <c r="AB30" s="10"/>
      <c r="AC30" s="10">
        <v>0</v>
      </c>
      <c r="AD30" s="10">
        <v>5</v>
      </c>
      <c r="AE30" s="10">
        <f t="shared" si="4"/>
        <v>408</v>
      </c>
    </row>
    <row r="31" spans="1:32" s="3" customFormat="1" ht="16.5">
      <c r="A31" s="4">
        <v>12</v>
      </c>
      <c r="B31" s="5">
        <v>4</v>
      </c>
      <c r="C31" s="14">
        <v>2</v>
      </c>
      <c r="D31" s="6" t="s">
        <v>142</v>
      </c>
      <c r="E31" s="6" t="s">
        <v>150</v>
      </c>
      <c r="F31" s="562">
        <v>240</v>
      </c>
      <c r="G31" s="562" t="s">
        <v>144</v>
      </c>
      <c r="H31" s="562">
        <v>520</v>
      </c>
      <c r="I31" s="37">
        <v>5</v>
      </c>
      <c r="J31" s="37">
        <v>39</v>
      </c>
      <c r="K31" s="37">
        <v>81</v>
      </c>
      <c r="L31" s="37">
        <v>1</v>
      </c>
      <c r="M31" s="37">
        <v>1</v>
      </c>
      <c r="N31" s="37">
        <v>0</v>
      </c>
      <c r="P31" s="37">
        <v>2</v>
      </c>
      <c r="Q31" s="37">
        <v>12</v>
      </c>
      <c r="R31" s="37">
        <v>232</v>
      </c>
      <c r="S31" s="37">
        <v>18</v>
      </c>
      <c r="U31" s="26">
        <v>4</v>
      </c>
      <c r="V31" s="26">
        <v>0</v>
      </c>
      <c r="X31" s="10">
        <v>10</v>
      </c>
      <c r="Y31" s="10"/>
      <c r="Z31" s="10"/>
      <c r="AA31" s="10"/>
      <c r="AB31" s="10"/>
      <c r="AC31" s="10">
        <v>0</v>
      </c>
      <c r="AD31" s="10">
        <v>4</v>
      </c>
      <c r="AE31" s="10">
        <f t="shared" si="4"/>
        <v>409</v>
      </c>
    </row>
    <row r="32" spans="1:32" s="3" customFormat="1" ht="16.5">
      <c r="A32" s="4">
        <v>13</v>
      </c>
      <c r="B32" s="5">
        <v>4</v>
      </c>
      <c r="C32" s="14">
        <v>2</v>
      </c>
      <c r="D32" s="6" t="s">
        <v>142</v>
      </c>
      <c r="E32" s="6" t="s">
        <v>149</v>
      </c>
      <c r="F32" s="562">
        <v>240</v>
      </c>
      <c r="G32" s="562" t="s">
        <v>151</v>
      </c>
      <c r="H32" s="562"/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P32" s="37">
        <v>0</v>
      </c>
      <c r="Q32" s="37">
        <v>0</v>
      </c>
      <c r="R32" s="37">
        <v>6</v>
      </c>
      <c r="S32" s="37">
        <v>0</v>
      </c>
      <c r="U32" s="26">
        <v>0</v>
      </c>
      <c r="V32" s="26">
        <v>0</v>
      </c>
      <c r="X32" s="10">
        <v>1</v>
      </c>
      <c r="Y32" s="10"/>
      <c r="Z32" s="10"/>
      <c r="AA32" s="10"/>
      <c r="AB32" s="10"/>
      <c r="AC32" s="10">
        <v>0</v>
      </c>
      <c r="AD32" s="10">
        <v>0</v>
      </c>
      <c r="AE32" s="10">
        <f t="shared" si="4"/>
        <v>7</v>
      </c>
    </row>
    <row r="33" spans="1:31" s="3" customFormat="1" ht="16.5">
      <c r="A33" s="4">
        <v>14</v>
      </c>
      <c r="B33" s="5">
        <v>4</v>
      </c>
      <c r="C33" s="14">
        <v>2</v>
      </c>
      <c r="D33" s="6" t="s">
        <v>142</v>
      </c>
      <c r="E33" s="6" t="s">
        <v>152</v>
      </c>
      <c r="F33" s="562">
        <v>241</v>
      </c>
      <c r="G33" s="562" t="s">
        <v>67</v>
      </c>
      <c r="H33" s="562">
        <v>648</v>
      </c>
      <c r="I33" s="37">
        <v>4</v>
      </c>
      <c r="J33" s="37">
        <v>82</v>
      </c>
      <c r="K33" s="37">
        <v>141</v>
      </c>
      <c r="L33" s="37">
        <v>2</v>
      </c>
      <c r="M33" s="37">
        <v>4</v>
      </c>
      <c r="N33" s="37">
        <v>2</v>
      </c>
      <c r="P33" s="37">
        <v>4</v>
      </c>
      <c r="Q33" s="37">
        <v>11</v>
      </c>
      <c r="R33" s="37">
        <v>212</v>
      </c>
      <c r="S33" s="37">
        <v>7</v>
      </c>
      <c r="U33" s="26">
        <v>7</v>
      </c>
      <c r="V33" s="26">
        <v>2</v>
      </c>
      <c r="X33" s="10">
        <v>13</v>
      </c>
      <c r="Y33" s="10"/>
      <c r="Z33" s="10"/>
      <c r="AA33" s="10"/>
      <c r="AB33" s="10"/>
      <c r="AC33" s="10">
        <v>0</v>
      </c>
      <c r="AD33" s="10">
        <v>9</v>
      </c>
      <c r="AE33" s="10">
        <f t="shared" si="4"/>
        <v>500</v>
      </c>
    </row>
    <row r="34" spans="1:31" s="3" customFormat="1" ht="16.5">
      <c r="A34" s="4">
        <v>15</v>
      </c>
      <c r="B34" s="5">
        <v>4</v>
      </c>
      <c r="C34" s="14">
        <v>2</v>
      </c>
      <c r="D34" s="6" t="s">
        <v>142</v>
      </c>
      <c r="E34" s="6" t="s">
        <v>152</v>
      </c>
      <c r="F34" s="562">
        <v>241</v>
      </c>
      <c r="G34" s="562" t="s">
        <v>144</v>
      </c>
      <c r="H34" s="562">
        <v>647</v>
      </c>
      <c r="I34" s="37">
        <v>3</v>
      </c>
      <c r="J34" s="37">
        <v>86</v>
      </c>
      <c r="K34" s="37">
        <v>125</v>
      </c>
      <c r="L34" s="37">
        <v>0</v>
      </c>
      <c r="M34" s="37">
        <v>1</v>
      </c>
      <c r="N34" s="37">
        <v>3</v>
      </c>
      <c r="P34" s="37">
        <v>8</v>
      </c>
      <c r="Q34" s="37">
        <v>13</v>
      </c>
      <c r="R34" s="37">
        <v>195</v>
      </c>
      <c r="S34" s="37">
        <v>6</v>
      </c>
      <c r="U34" s="26">
        <v>5</v>
      </c>
      <c r="V34" s="26">
        <v>2</v>
      </c>
      <c r="X34" s="10">
        <v>11</v>
      </c>
      <c r="Y34" s="10"/>
      <c r="Z34" s="10"/>
      <c r="AA34" s="10"/>
      <c r="AB34" s="10"/>
      <c r="AC34" s="10">
        <v>0</v>
      </c>
      <c r="AD34" s="10">
        <v>11</v>
      </c>
      <c r="AE34" s="10">
        <f t="shared" si="4"/>
        <v>469</v>
      </c>
    </row>
    <row r="35" spans="1:31" s="3" customFormat="1" ht="16.5">
      <c r="A35" s="4">
        <v>16</v>
      </c>
      <c r="B35" s="5">
        <v>4</v>
      </c>
      <c r="C35" s="14">
        <v>2</v>
      </c>
      <c r="D35" s="6" t="s">
        <v>142</v>
      </c>
      <c r="E35" s="6" t="s">
        <v>153</v>
      </c>
      <c r="F35" s="562">
        <v>242</v>
      </c>
      <c r="G35" s="562" t="s">
        <v>67</v>
      </c>
      <c r="H35" s="562">
        <v>357</v>
      </c>
      <c r="I35" s="37">
        <v>2</v>
      </c>
      <c r="J35" s="37">
        <v>74</v>
      </c>
      <c r="K35" s="37">
        <v>65</v>
      </c>
      <c r="L35" s="37">
        <v>0</v>
      </c>
      <c r="M35" s="37">
        <v>2</v>
      </c>
      <c r="N35" s="37">
        <v>0</v>
      </c>
      <c r="P35" s="37">
        <v>0</v>
      </c>
      <c r="Q35" s="37">
        <v>21</v>
      </c>
      <c r="R35" s="37">
        <v>71</v>
      </c>
      <c r="S35" s="37">
        <v>3</v>
      </c>
      <c r="U35" s="26">
        <v>2</v>
      </c>
      <c r="V35" s="26">
        <v>1</v>
      </c>
      <c r="X35" s="10">
        <v>19</v>
      </c>
      <c r="Y35" s="10"/>
      <c r="Z35" s="10"/>
      <c r="AA35" s="10"/>
      <c r="AB35" s="10"/>
      <c r="AC35" s="10">
        <v>0</v>
      </c>
      <c r="AD35" s="10">
        <v>9</v>
      </c>
      <c r="AE35" s="10">
        <f t="shared" si="4"/>
        <v>269</v>
      </c>
    </row>
    <row r="36" spans="1:31" s="3" customFormat="1" ht="16.5">
      <c r="A36" s="4">
        <v>17</v>
      </c>
      <c r="B36" s="5">
        <v>4</v>
      </c>
      <c r="C36" s="14">
        <v>2</v>
      </c>
      <c r="D36" s="6" t="s">
        <v>142</v>
      </c>
      <c r="E36" s="6" t="s">
        <v>154</v>
      </c>
      <c r="F36" s="562">
        <v>243</v>
      </c>
      <c r="G36" s="562" t="s">
        <v>67</v>
      </c>
      <c r="H36" s="562">
        <v>735</v>
      </c>
      <c r="I36" s="37">
        <v>0</v>
      </c>
      <c r="J36" s="37">
        <v>131</v>
      </c>
      <c r="K36" s="37">
        <v>94</v>
      </c>
      <c r="L36" s="37">
        <v>1</v>
      </c>
      <c r="M36" s="37">
        <v>10</v>
      </c>
      <c r="N36" s="37">
        <v>2</v>
      </c>
      <c r="P36" s="37">
        <v>5</v>
      </c>
      <c r="Q36" s="37">
        <v>49</v>
      </c>
      <c r="R36" s="37">
        <v>171</v>
      </c>
      <c r="S36" s="37">
        <v>4</v>
      </c>
      <c r="U36" s="26">
        <v>0</v>
      </c>
      <c r="V36" s="26">
        <v>0</v>
      </c>
      <c r="X36" s="10">
        <v>43</v>
      </c>
      <c r="Y36" s="10"/>
      <c r="Z36" s="10"/>
      <c r="AA36" s="10"/>
      <c r="AB36" s="10"/>
      <c r="AC36" s="10">
        <v>0</v>
      </c>
      <c r="AD36" s="10">
        <v>31</v>
      </c>
      <c r="AE36" s="10">
        <f t="shared" si="4"/>
        <v>541</v>
      </c>
    </row>
    <row r="37" spans="1:31" s="3" customFormat="1" ht="16.5">
      <c r="A37" s="4">
        <v>18</v>
      </c>
      <c r="B37" s="5">
        <v>4</v>
      </c>
      <c r="C37" s="14">
        <v>2</v>
      </c>
      <c r="D37" s="6" t="s">
        <v>142</v>
      </c>
      <c r="E37" s="6" t="s">
        <v>154</v>
      </c>
      <c r="F37" s="562">
        <v>244</v>
      </c>
      <c r="G37" s="562" t="s">
        <v>67</v>
      </c>
      <c r="H37" s="562">
        <v>682</v>
      </c>
      <c r="I37" s="37">
        <v>2</v>
      </c>
      <c r="J37" s="37">
        <v>200</v>
      </c>
      <c r="K37" s="37">
        <v>100</v>
      </c>
      <c r="L37" s="37">
        <v>5</v>
      </c>
      <c r="M37" s="37">
        <v>5</v>
      </c>
      <c r="N37" s="37">
        <v>1</v>
      </c>
      <c r="P37" s="37">
        <v>2</v>
      </c>
      <c r="Q37" s="37">
        <v>24</v>
      </c>
      <c r="R37" s="37">
        <v>131</v>
      </c>
      <c r="S37" s="37">
        <v>6</v>
      </c>
      <c r="U37" s="26">
        <v>2</v>
      </c>
      <c r="V37" s="26">
        <v>1</v>
      </c>
      <c r="X37" s="10">
        <v>26</v>
      </c>
      <c r="Y37" s="10"/>
      <c r="Z37" s="10"/>
      <c r="AA37" s="10"/>
      <c r="AB37" s="10"/>
      <c r="AC37" s="10">
        <v>0</v>
      </c>
      <c r="AD37" s="10">
        <v>10</v>
      </c>
      <c r="AE37" s="10">
        <f t="shared" si="4"/>
        <v>515</v>
      </c>
    </row>
    <row r="38" spans="1:31" s="3" customFormat="1" ht="16.5">
      <c r="A38" s="4">
        <v>19</v>
      </c>
      <c r="B38" s="5">
        <v>4</v>
      </c>
      <c r="C38" s="14">
        <v>2</v>
      </c>
      <c r="D38" s="6" t="s">
        <v>142</v>
      </c>
      <c r="E38" s="6" t="s">
        <v>155</v>
      </c>
      <c r="F38" s="562">
        <v>244</v>
      </c>
      <c r="G38" s="562" t="s">
        <v>156</v>
      </c>
      <c r="H38" s="562">
        <v>365</v>
      </c>
      <c r="I38" s="37">
        <v>2</v>
      </c>
      <c r="J38" s="37">
        <v>41</v>
      </c>
      <c r="K38" s="37">
        <v>33</v>
      </c>
      <c r="L38" s="37">
        <v>1</v>
      </c>
      <c r="M38" s="37">
        <v>1</v>
      </c>
      <c r="N38" s="37">
        <v>2</v>
      </c>
      <c r="P38" s="37">
        <v>2</v>
      </c>
      <c r="Q38" s="37">
        <v>44</v>
      </c>
      <c r="R38" s="37">
        <v>94</v>
      </c>
      <c r="S38" s="37">
        <v>0</v>
      </c>
      <c r="U38" s="26">
        <v>7</v>
      </c>
      <c r="V38" s="26">
        <v>0</v>
      </c>
      <c r="X38" s="10">
        <v>21</v>
      </c>
      <c r="Y38" s="10"/>
      <c r="Z38" s="10"/>
      <c r="AA38" s="10"/>
      <c r="AB38" s="10"/>
      <c r="AC38" s="10">
        <v>0</v>
      </c>
      <c r="AD38" s="10">
        <v>12</v>
      </c>
      <c r="AE38" s="10">
        <f t="shared" si="4"/>
        <v>260</v>
      </c>
    </row>
    <row r="39" spans="1:31" s="3" customFormat="1" ht="16.5">
      <c r="A39" s="4">
        <v>20</v>
      </c>
      <c r="B39" s="5">
        <v>4</v>
      </c>
      <c r="C39" s="14">
        <v>2</v>
      </c>
      <c r="D39" s="6" t="s">
        <v>142</v>
      </c>
      <c r="E39" s="6" t="s">
        <v>157</v>
      </c>
      <c r="F39" s="562">
        <v>245</v>
      </c>
      <c r="G39" s="562" t="s">
        <v>67</v>
      </c>
      <c r="H39" s="562">
        <v>358</v>
      </c>
      <c r="I39" s="37">
        <v>2</v>
      </c>
      <c r="J39" s="37">
        <v>54</v>
      </c>
      <c r="K39" s="37">
        <v>174</v>
      </c>
      <c r="L39" s="37">
        <v>2</v>
      </c>
      <c r="M39" s="37">
        <v>3</v>
      </c>
      <c r="N39" s="37">
        <v>0</v>
      </c>
      <c r="P39" s="37">
        <v>0</v>
      </c>
      <c r="Q39" s="37">
        <v>1</v>
      </c>
      <c r="R39" s="37">
        <v>22</v>
      </c>
      <c r="S39" s="37">
        <v>1</v>
      </c>
      <c r="U39" s="26">
        <v>1</v>
      </c>
      <c r="V39" s="26">
        <v>0</v>
      </c>
      <c r="X39" s="10">
        <v>2</v>
      </c>
      <c r="Y39" s="10"/>
      <c r="Z39" s="10"/>
      <c r="AA39" s="10"/>
      <c r="AB39" s="10"/>
      <c r="AC39" s="10">
        <v>0</v>
      </c>
      <c r="AD39" s="10">
        <v>17</v>
      </c>
      <c r="AE39" s="10">
        <f t="shared" si="4"/>
        <v>279</v>
      </c>
    </row>
    <row r="40" spans="1:31" s="3" customFormat="1" ht="16.5">
      <c r="A40" s="4">
        <v>21</v>
      </c>
      <c r="B40" s="5">
        <v>4</v>
      </c>
      <c r="C40" s="14">
        <v>2</v>
      </c>
      <c r="D40" s="6" t="s">
        <v>142</v>
      </c>
      <c r="E40" s="6" t="s">
        <v>158</v>
      </c>
      <c r="F40" s="562">
        <v>246</v>
      </c>
      <c r="G40" s="562" t="s">
        <v>67</v>
      </c>
      <c r="H40" s="562">
        <v>726</v>
      </c>
      <c r="I40" s="37">
        <v>4</v>
      </c>
      <c r="J40" s="37">
        <v>42</v>
      </c>
      <c r="K40" s="37">
        <v>309</v>
      </c>
      <c r="L40" s="37">
        <v>1</v>
      </c>
      <c r="M40" s="37">
        <v>0</v>
      </c>
      <c r="N40" s="37">
        <v>5</v>
      </c>
      <c r="P40" s="37">
        <v>1</v>
      </c>
      <c r="Q40" s="37">
        <v>7</v>
      </c>
      <c r="R40" s="37">
        <v>142</v>
      </c>
      <c r="S40" s="37">
        <v>11</v>
      </c>
      <c r="U40" s="26">
        <v>1</v>
      </c>
      <c r="V40" s="26">
        <v>1</v>
      </c>
      <c r="X40" s="10">
        <v>12</v>
      </c>
      <c r="Y40" s="10"/>
      <c r="Z40" s="10"/>
      <c r="AA40" s="10"/>
      <c r="AB40" s="10"/>
      <c r="AC40" s="10">
        <v>0</v>
      </c>
      <c r="AD40" s="10">
        <v>11</v>
      </c>
      <c r="AE40" s="10">
        <f t="shared" si="4"/>
        <v>547</v>
      </c>
    </row>
    <row r="41" spans="1:31" s="3" customFormat="1" ht="16.5">
      <c r="A41" s="4">
        <v>22</v>
      </c>
      <c r="B41" s="5">
        <v>4</v>
      </c>
      <c r="C41" s="14">
        <v>2</v>
      </c>
      <c r="D41" s="6" t="s">
        <v>142</v>
      </c>
      <c r="E41" s="6" t="s">
        <v>159</v>
      </c>
      <c r="F41" s="562">
        <v>246</v>
      </c>
      <c r="G41" s="562" t="s">
        <v>156</v>
      </c>
      <c r="H41" s="562">
        <v>245</v>
      </c>
      <c r="I41" s="37">
        <v>0</v>
      </c>
      <c r="J41" s="37">
        <v>99</v>
      </c>
      <c r="K41" s="37">
        <v>33</v>
      </c>
      <c r="L41" s="37">
        <v>0</v>
      </c>
      <c r="M41" s="37">
        <v>0</v>
      </c>
      <c r="N41" s="37">
        <v>2</v>
      </c>
      <c r="P41" s="37">
        <v>2</v>
      </c>
      <c r="Q41" s="37">
        <v>16</v>
      </c>
      <c r="R41" s="37">
        <v>32</v>
      </c>
      <c r="S41" s="37">
        <v>0</v>
      </c>
      <c r="U41" s="26">
        <v>2</v>
      </c>
      <c r="V41" s="26">
        <v>0</v>
      </c>
      <c r="X41" s="10">
        <v>2</v>
      </c>
      <c r="Y41" s="10"/>
      <c r="Z41" s="10"/>
      <c r="AA41" s="10"/>
      <c r="AB41" s="10"/>
      <c r="AC41" s="10">
        <v>0</v>
      </c>
      <c r="AD41" s="10">
        <v>7</v>
      </c>
      <c r="AE41" s="10">
        <f t="shared" si="4"/>
        <v>195</v>
      </c>
    </row>
    <row r="42" spans="1:31" s="3" customFormat="1" ht="16.5">
      <c r="A42" s="4">
        <v>23</v>
      </c>
      <c r="B42" s="5">
        <v>4</v>
      </c>
      <c r="C42" s="14">
        <v>2</v>
      </c>
      <c r="D42" s="6" t="s">
        <v>142</v>
      </c>
      <c r="E42" s="6" t="s">
        <v>160</v>
      </c>
      <c r="F42" s="562">
        <v>247</v>
      </c>
      <c r="G42" s="562" t="s">
        <v>67</v>
      </c>
      <c r="H42" s="562">
        <v>676</v>
      </c>
      <c r="I42" s="37">
        <v>0</v>
      </c>
      <c r="J42" s="37">
        <v>250</v>
      </c>
      <c r="K42" s="37">
        <v>0</v>
      </c>
      <c r="L42" s="37">
        <v>0</v>
      </c>
      <c r="M42" s="37">
        <v>1</v>
      </c>
      <c r="N42" s="37">
        <v>3</v>
      </c>
      <c r="P42" s="37">
        <v>0</v>
      </c>
      <c r="Q42" s="37">
        <v>43</v>
      </c>
      <c r="R42" s="37">
        <v>69</v>
      </c>
      <c r="S42" s="37">
        <v>2</v>
      </c>
      <c r="U42" s="26">
        <v>117</v>
      </c>
      <c r="V42" s="26">
        <v>0</v>
      </c>
      <c r="X42" s="10">
        <v>2</v>
      </c>
      <c r="Y42" s="10"/>
      <c r="Z42" s="10"/>
      <c r="AA42" s="10"/>
      <c r="AB42" s="10"/>
      <c r="AC42" s="10">
        <v>0</v>
      </c>
      <c r="AD42" s="10">
        <v>14</v>
      </c>
      <c r="AE42" s="10">
        <f t="shared" si="4"/>
        <v>501</v>
      </c>
    </row>
    <row r="43" spans="1:31" s="3" customFormat="1" ht="16.5">
      <c r="A43" s="4">
        <v>24</v>
      </c>
      <c r="B43" s="5">
        <v>4</v>
      </c>
      <c r="C43" s="14">
        <v>2</v>
      </c>
      <c r="D43" s="6" t="s">
        <v>142</v>
      </c>
      <c r="E43" s="6" t="s">
        <v>161</v>
      </c>
      <c r="F43" s="562">
        <v>247</v>
      </c>
      <c r="G43" s="562" t="s">
        <v>156</v>
      </c>
      <c r="H43" s="562">
        <v>681</v>
      </c>
      <c r="I43" s="37">
        <v>2</v>
      </c>
      <c r="J43" s="37">
        <v>106</v>
      </c>
      <c r="K43" s="37">
        <v>215</v>
      </c>
      <c r="L43" s="37">
        <v>1</v>
      </c>
      <c r="M43" s="37">
        <v>4</v>
      </c>
      <c r="N43" s="37">
        <v>0</v>
      </c>
      <c r="P43" s="37">
        <v>2</v>
      </c>
      <c r="Q43" s="37">
        <v>25</v>
      </c>
      <c r="R43" s="37">
        <v>156</v>
      </c>
      <c r="S43" s="37">
        <v>2</v>
      </c>
      <c r="U43" s="26">
        <v>1</v>
      </c>
      <c r="V43" s="26">
        <v>2</v>
      </c>
      <c r="X43" s="10">
        <v>11</v>
      </c>
      <c r="Y43" s="10"/>
      <c r="Z43" s="10"/>
      <c r="AA43" s="10"/>
      <c r="AB43" s="10"/>
      <c r="AC43" s="10">
        <v>0</v>
      </c>
      <c r="AD43" s="10">
        <v>13</v>
      </c>
      <c r="AE43" s="10">
        <f t="shared" si="4"/>
        <v>540</v>
      </c>
    </row>
    <row r="44" spans="1:31" s="3" customFormat="1" ht="16.5">
      <c r="A44" s="4">
        <v>25</v>
      </c>
      <c r="B44" s="5">
        <v>4</v>
      </c>
      <c r="C44" s="14">
        <v>2</v>
      </c>
      <c r="D44" s="6" t="s">
        <v>142</v>
      </c>
      <c r="E44" s="6" t="s">
        <v>162</v>
      </c>
      <c r="F44" s="562">
        <v>247</v>
      </c>
      <c r="G44" s="562" t="s">
        <v>163</v>
      </c>
      <c r="H44" s="562">
        <v>532</v>
      </c>
      <c r="I44" s="37">
        <v>1</v>
      </c>
      <c r="J44" s="37">
        <v>76</v>
      </c>
      <c r="K44" s="37">
        <v>135</v>
      </c>
      <c r="L44" s="37">
        <v>1</v>
      </c>
      <c r="M44" s="37">
        <v>2</v>
      </c>
      <c r="N44" s="37">
        <v>2</v>
      </c>
      <c r="P44" s="37">
        <v>3</v>
      </c>
      <c r="Q44" s="37">
        <v>35</v>
      </c>
      <c r="R44" s="37">
        <v>125</v>
      </c>
      <c r="S44" s="37">
        <v>3</v>
      </c>
      <c r="U44" s="26">
        <v>0</v>
      </c>
      <c r="V44" s="26">
        <v>2</v>
      </c>
      <c r="X44" s="10">
        <v>5</v>
      </c>
      <c r="Y44" s="10"/>
      <c r="Z44" s="10"/>
      <c r="AA44" s="10"/>
      <c r="AB44" s="10"/>
      <c r="AC44" s="10">
        <v>0</v>
      </c>
      <c r="AD44" s="10">
        <v>7</v>
      </c>
      <c r="AE44" s="10">
        <f t="shared" si="4"/>
        <v>397</v>
      </c>
    </row>
    <row r="45" spans="1:31" s="3" customFormat="1" ht="16.5">
      <c r="A45" s="4">
        <v>26</v>
      </c>
      <c r="B45" s="5">
        <v>4</v>
      </c>
      <c r="C45" s="14">
        <v>2</v>
      </c>
      <c r="D45" s="6" t="s">
        <v>142</v>
      </c>
      <c r="E45" s="6" t="s">
        <v>164</v>
      </c>
      <c r="F45" s="562">
        <v>248</v>
      </c>
      <c r="G45" s="562" t="s">
        <v>67</v>
      </c>
      <c r="H45" s="562">
        <v>616</v>
      </c>
      <c r="I45" s="37">
        <v>5</v>
      </c>
      <c r="J45" s="37">
        <v>116</v>
      </c>
      <c r="K45" s="37">
        <v>170</v>
      </c>
      <c r="L45" s="37">
        <v>3</v>
      </c>
      <c r="M45" s="37">
        <v>3</v>
      </c>
      <c r="N45" s="37">
        <v>3</v>
      </c>
      <c r="P45" s="37">
        <v>3</v>
      </c>
      <c r="Q45" s="37">
        <v>15</v>
      </c>
      <c r="R45" s="37">
        <v>96</v>
      </c>
      <c r="S45" s="37">
        <v>5</v>
      </c>
      <c r="U45" s="26">
        <v>2</v>
      </c>
      <c r="V45" s="26">
        <v>0</v>
      </c>
      <c r="X45" s="10">
        <v>24</v>
      </c>
      <c r="Y45" s="10"/>
      <c r="Z45" s="10"/>
      <c r="AA45" s="10"/>
      <c r="AB45" s="10"/>
      <c r="AC45" s="10">
        <v>0</v>
      </c>
      <c r="AD45" s="10">
        <v>16</v>
      </c>
      <c r="AE45" s="10">
        <f t="shared" si="4"/>
        <v>461</v>
      </c>
    </row>
    <row r="46" spans="1:31" s="3" customFormat="1" ht="16.5">
      <c r="A46" s="4">
        <v>27</v>
      </c>
      <c r="B46" s="5">
        <v>4</v>
      </c>
      <c r="C46" s="14">
        <v>2</v>
      </c>
      <c r="D46" s="6" t="s">
        <v>142</v>
      </c>
      <c r="E46" s="6" t="s">
        <v>164</v>
      </c>
      <c r="F46" s="562">
        <v>248</v>
      </c>
      <c r="G46" s="562" t="s">
        <v>144</v>
      </c>
      <c r="H46" s="562">
        <v>615</v>
      </c>
      <c r="I46" s="37">
        <v>2</v>
      </c>
      <c r="J46" s="37">
        <v>126</v>
      </c>
      <c r="K46" s="37">
        <v>172</v>
      </c>
      <c r="L46" s="37">
        <v>6</v>
      </c>
      <c r="M46" s="37">
        <v>4</v>
      </c>
      <c r="N46" s="37">
        <v>5</v>
      </c>
      <c r="P46" s="37">
        <v>1</v>
      </c>
      <c r="Q46" s="37">
        <v>14</v>
      </c>
      <c r="R46" s="37">
        <v>86</v>
      </c>
      <c r="S46" s="37">
        <v>3</v>
      </c>
      <c r="U46" s="26">
        <v>3</v>
      </c>
      <c r="V46" s="26">
        <v>1</v>
      </c>
      <c r="X46" s="10">
        <v>20</v>
      </c>
      <c r="Y46" s="10"/>
      <c r="Z46" s="10"/>
      <c r="AA46" s="10"/>
      <c r="AB46" s="10"/>
      <c r="AC46" s="10">
        <v>0</v>
      </c>
      <c r="AD46" s="10">
        <v>13</v>
      </c>
      <c r="AE46" s="10">
        <f t="shared" si="4"/>
        <v>456</v>
      </c>
    </row>
    <row r="47" spans="1:31" s="3" customFormat="1" ht="16.5">
      <c r="A47" s="4">
        <v>28</v>
      </c>
      <c r="B47" s="5">
        <v>4</v>
      </c>
      <c r="C47" s="14">
        <v>2</v>
      </c>
      <c r="D47" s="6" t="s">
        <v>142</v>
      </c>
      <c r="E47" s="6" t="s">
        <v>165</v>
      </c>
      <c r="F47" s="562">
        <v>249</v>
      </c>
      <c r="G47" s="562" t="s">
        <v>67</v>
      </c>
      <c r="H47" s="562">
        <v>412</v>
      </c>
      <c r="I47" s="37">
        <v>4</v>
      </c>
      <c r="J47" s="37">
        <v>33</v>
      </c>
      <c r="K47" s="37">
        <v>136</v>
      </c>
      <c r="L47" s="37">
        <v>1</v>
      </c>
      <c r="M47" s="37">
        <v>2</v>
      </c>
      <c r="N47" s="37">
        <v>0</v>
      </c>
      <c r="P47" s="37">
        <v>1</v>
      </c>
      <c r="Q47" s="37">
        <v>11</v>
      </c>
      <c r="R47" s="37">
        <v>72</v>
      </c>
      <c r="S47" s="37">
        <v>1</v>
      </c>
      <c r="U47" s="26">
        <v>1</v>
      </c>
      <c r="V47" s="26">
        <v>3</v>
      </c>
      <c r="X47" s="10">
        <v>17</v>
      </c>
      <c r="Y47" s="10"/>
      <c r="Z47" s="10"/>
      <c r="AA47" s="10"/>
      <c r="AB47" s="10"/>
      <c r="AC47" s="10">
        <v>0</v>
      </c>
      <c r="AD47" s="38" t="s">
        <v>166</v>
      </c>
      <c r="AE47" s="10">
        <f t="shared" si="4"/>
        <v>282</v>
      </c>
    </row>
    <row r="48" spans="1:31" s="3" customFormat="1" ht="16.5">
      <c r="A48" s="4">
        <v>29</v>
      </c>
      <c r="B48" s="5">
        <v>4</v>
      </c>
      <c r="C48" s="14">
        <v>2</v>
      </c>
      <c r="D48" s="6" t="s">
        <v>142</v>
      </c>
      <c r="E48" s="6" t="s">
        <v>165</v>
      </c>
      <c r="F48" s="562">
        <v>249</v>
      </c>
      <c r="G48" s="562" t="s">
        <v>144</v>
      </c>
      <c r="H48" s="562">
        <v>411</v>
      </c>
      <c r="I48" s="37">
        <v>4</v>
      </c>
      <c r="J48" s="37">
        <v>42</v>
      </c>
      <c r="K48" s="37">
        <v>93</v>
      </c>
      <c r="L48" s="37">
        <v>1</v>
      </c>
      <c r="M48" s="37">
        <v>2</v>
      </c>
      <c r="N48" s="37">
        <v>0</v>
      </c>
      <c r="P48" s="37">
        <v>2</v>
      </c>
      <c r="Q48" s="37">
        <v>13</v>
      </c>
      <c r="R48" s="37">
        <v>114</v>
      </c>
      <c r="S48" s="37">
        <v>3</v>
      </c>
      <c r="U48" s="26">
        <v>0</v>
      </c>
      <c r="V48" s="26">
        <v>0</v>
      </c>
      <c r="X48" s="10">
        <v>19</v>
      </c>
      <c r="Y48" s="10"/>
      <c r="Z48" s="10"/>
      <c r="AA48" s="10"/>
      <c r="AB48" s="10"/>
      <c r="AC48" s="10">
        <v>0</v>
      </c>
      <c r="AD48" s="10">
        <v>13</v>
      </c>
      <c r="AE48" s="10">
        <f t="shared" si="4"/>
        <v>306</v>
      </c>
    </row>
    <row r="49" spans="1:31" s="3" customFormat="1" ht="16.5">
      <c r="A49" s="4">
        <v>30</v>
      </c>
      <c r="B49" s="5">
        <v>4</v>
      </c>
      <c r="C49" s="14">
        <v>2</v>
      </c>
      <c r="D49" s="6" t="s">
        <v>142</v>
      </c>
      <c r="E49" s="6" t="s">
        <v>167</v>
      </c>
      <c r="F49" s="562">
        <v>250</v>
      </c>
      <c r="G49" s="562" t="s">
        <v>67</v>
      </c>
      <c r="H49" s="562">
        <v>386</v>
      </c>
      <c r="I49" s="37">
        <v>0</v>
      </c>
      <c r="J49" s="37">
        <v>50</v>
      </c>
      <c r="K49" s="37">
        <v>85</v>
      </c>
      <c r="L49" s="37">
        <v>3</v>
      </c>
      <c r="M49" s="37">
        <v>3</v>
      </c>
      <c r="N49" s="37">
        <v>4</v>
      </c>
      <c r="P49" s="37">
        <v>2</v>
      </c>
      <c r="Q49" s="37">
        <v>27</v>
      </c>
      <c r="R49" s="37">
        <v>75</v>
      </c>
      <c r="S49" s="37">
        <v>4</v>
      </c>
      <c r="U49" s="26">
        <v>0</v>
      </c>
      <c r="V49" s="26">
        <v>1</v>
      </c>
      <c r="X49" s="10">
        <v>13</v>
      </c>
      <c r="Y49" s="10"/>
      <c r="Z49" s="10"/>
      <c r="AA49" s="10"/>
      <c r="AB49" s="10"/>
      <c r="AC49" s="10">
        <v>0</v>
      </c>
      <c r="AD49" s="10">
        <v>11</v>
      </c>
      <c r="AE49" s="10">
        <f t="shared" si="4"/>
        <v>278</v>
      </c>
    </row>
    <row r="50" spans="1:31" s="3" customFormat="1" ht="16.5">
      <c r="A50" s="4">
        <v>31</v>
      </c>
      <c r="B50" s="5">
        <v>4</v>
      </c>
      <c r="C50" s="14">
        <v>2</v>
      </c>
      <c r="D50" s="6" t="s">
        <v>142</v>
      </c>
      <c r="E50" s="6" t="s">
        <v>168</v>
      </c>
      <c r="F50" s="562">
        <v>250</v>
      </c>
      <c r="G50" s="562" t="s">
        <v>156</v>
      </c>
      <c r="H50" s="562">
        <v>536</v>
      </c>
      <c r="I50" s="37">
        <v>4</v>
      </c>
      <c r="J50" s="37">
        <v>74</v>
      </c>
      <c r="K50" s="37">
        <v>126</v>
      </c>
      <c r="L50" s="37">
        <v>3</v>
      </c>
      <c r="M50" s="37">
        <v>7</v>
      </c>
      <c r="N50" s="37">
        <v>2</v>
      </c>
      <c r="P50" s="37">
        <v>1</v>
      </c>
      <c r="Q50" s="37">
        <v>23</v>
      </c>
      <c r="R50" s="37">
        <v>111</v>
      </c>
      <c r="S50" s="37">
        <v>3</v>
      </c>
      <c r="U50" s="26">
        <v>1</v>
      </c>
      <c r="V50" s="26">
        <v>3</v>
      </c>
      <c r="X50" s="10">
        <v>26</v>
      </c>
      <c r="Y50" s="10"/>
      <c r="Z50" s="10"/>
      <c r="AA50" s="10"/>
      <c r="AB50" s="10"/>
      <c r="AC50" s="10">
        <v>0</v>
      </c>
      <c r="AD50" s="10">
        <v>14</v>
      </c>
      <c r="AE50" s="10">
        <f t="shared" si="4"/>
        <v>398</v>
      </c>
    </row>
    <row r="51" spans="1:31" s="3" customFormat="1" ht="16.5">
      <c r="A51" s="4">
        <v>32</v>
      </c>
      <c r="B51" s="5">
        <v>4</v>
      </c>
      <c r="C51" s="14">
        <v>2</v>
      </c>
      <c r="D51" s="6" t="s">
        <v>142</v>
      </c>
      <c r="E51" s="6" t="s">
        <v>168</v>
      </c>
      <c r="F51" s="562">
        <v>250</v>
      </c>
      <c r="G51" s="562" t="s">
        <v>169</v>
      </c>
      <c r="H51" s="562">
        <v>535</v>
      </c>
      <c r="I51" s="37">
        <v>4</v>
      </c>
      <c r="J51" s="37">
        <v>111</v>
      </c>
      <c r="K51" s="37">
        <v>80</v>
      </c>
      <c r="L51" s="37">
        <v>2</v>
      </c>
      <c r="M51" s="37">
        <v>11</v>
      </c>
      <c r="N51" s="37">
        <v>7</v>
      </c>
      <c r="P51" s="37">
        <v>4</v>
      </c>
      <c r="Q51" s="37">
        <v>20</v>
      </c>
      <c r="R51" s="37">
        <v>119</v>
      </c>
      <c r="S51" s="37">
        <v>1</v>
      </c>
      <c r="U51" s="26">
        <v>0</v>
      </c>
      <c r="V51" s="26">
        <v>4</v>
      </c>
      <c r="X51" s="10">
        <v>22</v>
      </c>
      <c r="Y51" s="10"/>
      <c r="Z51" s="10"/>
      <c r="AA51" s="10"/>
      <c r="AB51" s="10"/>
      <c r="AC51" s="10">
        <v>0</v>
      </c>
      <c r="AD51" s="10">
        <v>11</v>
      </c>
      <c r="AE51" s="10">
        <f t="shared" si="4"/>
        <v>396</v>
      </c>
    </row>
    <row r="52" spans="1:31" s="3" customFormat="1" ht="16.5">
      <c r="A52" s="4">
        <v>33</v>
      </c>
      <c r="B52" s="5">
        <v>4</v>
      </c>
      <c r="C52" s="14">
        <v>2</v>
      </c>
      <c r="D52" s="6" t="s">
        <v>142</v>
      </c>
      <c r="E52" s="6" t="s">
        <v>170</v>
      </c>
      <c r="F52" s="562">
        <v>251</v>
      </c>
      <c r="G52" s="562" t="s">
        <v>67</v>
      </c>
      <c r="H52" s="562">
        <v>574</v>
      </c>
      <c r="I52" s="37">
        <v>3</v>
      </c>
      <c r="J52" s="37">
        <v>61</v>
      </c>
      <c r="K52" s="37">
        <v>141</v>
      </c>
      <c r="L52" s="37">
        <v>0</v>
      </c>
      <c r="M52" s="37">
        <v>1</v>
      </c>
      <c r="N52" s="37">
        <v>2</v>
      </c>
      <c r="P52" s="37">
        <v>5</v>
      </c>
      <c r="Q52" s="37">
        <v>17</v>
      </c>
      <c r="R52" s="37">
        <v>208</v>
      </c>
      <c r="S52" s="37">
        <v>5</v>
      </c>
      <c r="U52" s="26">
        <v>1</v>
      </c>
      <c r="V52" s="26">
        <v>0</v>
      </c>
      <c r="X52" s="10">
        <v>5</v>
      </c>
      <c r="Y52" s="10"/>
      <c r="Z52" s="10"/>
      <c r="AA52" s="10"/>
      <c r="AB52" s="10"/>
      <c r="AC52" s="10">
        <v>0</v>
      </c>
      <c r="AD52" s="10">
        <v>9</v>
      </c>
      <c r="AE52" s="10">
        <f t="shared" si="4"/>
        <v>458</v>
      </c>
    </row>
    <row r="53" spans="1:31" s="3" customFormat="1" ht="16.5">
      <c r="A53" s="4">
        <v>34</v>
      </c>
      <c r="B53" s="5">
        <v>4</v>
      </c>
      <c r="C53" s="14">
        <v>2</v>
      </c>
      <c r="D53" s="6" t="s">
        <v>142</v>
      </c>
      <c r="E53" s="6" t="s">
        <v>170</v>
      </c>
      <c r="F53" s="562">
        <v>251</v>
      </c>
      <c r="G53" s="562" t="s">
        <v>144</v>
      </c>
      <c r="H53" s="562">
        <v>573</v>
      </c>
      <c r="I53" s="37">
        <v>0</v>
      </c>
      <c r="J53" s="37">
        <v>67</v>
      </c>
      <c r="K53" s="37">
        <v>150</v>
      </c>
      <c r="L53" s="37">
        <v>2</v>
      </c>
      <c r="M53" s="37">
        <v>2</v>
      </c>
      <c r="N53" s="37">
        <v>2</v>
      </c>
      <c r="P53" s="37">
        <v>0</v>
      </c>
      <c r="Q53" s="37">
        <v>13</v>
      </c>
      <c r="R53" s="37">
        <v>209</v>
      </c>
      <c r="S53" s="37">
        <v>1</v>
      </c>
      <c r="U53" s="26">
        <v>0</v>
      </c>
      <c r="V53" s="26">
        <v>0</v>
      </c>
      <c r="X53" s="10">
        <v>1</v>
      </c>
      <c r="Y53" s="10"/>
      <c r="Z53" s="10"/>
      <c r="AA53" s="10"/>
      <c r="AB53" s="10"/>
      <c r="AC53" s="10">
        <v>0</v>
      </c>
      <c r="AD53" s="10">
        <v>14</v>
      </c>
      <c r="AE53" s="10">
        <f t="shared" si="4"/>
        <v>461</v>
      </c>
    </row>
    <row r="54" spans="1:31" s="3" customFormat="1" ht="16.5">
      <c r="A54" s="4">
        <v>35</v>
      </c>
      <c r="B54" s="5">
        <v>4</v>
      </c>
      <c r="C54" s="14">
        <v>2</v>
      </c>
      <c r="D54" s="6" t="s">
        <v>142</v>
      </c>
      <c r="E54" s="6" t="s">
        <v>171</v>
      </c>
      <c r="F54" s="562">
        <v>252</v>
      </c>
      <c r="G54" s="562" t="s">
        <v>67</v>
      </c>
      <c r="H54" s="562">
        <v>530</v>
      </c>
      <c r="I54" s="37">
        <v>0</v>
      </c>
      <c r="J54" s="37">
        <v>55</v>
      </c>
      <c r="K54" s="37">
        <v>166</v>
      </c>
      <c r="L54" s="37">
        <v>1</v>
      </c>
      <c r="M54" s="37">
        <v>3</v>
      </c>
      <c r="N54" s="37">
        <v>4</v>
      </c>
      <c r="P54" s="37">
        <v>0</v>
      </c>
      <c r="Q54" s="37">
        <v>20</v>
      </c>
      <c r="R54" s="37">
        <v>149</v>
      </c>
      <c r="S54" s="37">
        <v>2</v>
      </c>
      <c r="U54" s="26">
        <v>0</v>
      </c>
      <c r="V54" s="26">
        <v>0</v>
      </c>
      <c r="X54" s="10">
        <v>15</v>
      </c>
      <c r="Y54" s="10"/>
      <c r="Z54" s="10"/>
      <c r="AA54" s="10"/>
      <c r="AB54" s="10"/>
      <c r="AC54" s="10">
        <v>0</v>
      </c>
      <c r="AD54" s="10">
        <v>10</v>
      </c>
      <c r="AE54" s="10">
        <f t="shared" si="4"/>
        <v>425</v>
      </c>
    </row>
    <row r="55" spans="1:31" s="3" customFormat="1" ht="16.5">
      <c r="A55" s="4">
        <v>36</v>
      </c>
      <c r="B55" s="5">
        <v>4</v>
      </c>
      <c r="C55" s="14">
        <v>2</v>
      </c>
      <c r="D55" s="6" t="s">
        <v>142</v>
      </c>
      <c r="E55" s="6" t="s">
        <v>171</v>
      </c>
      <c r="F55" s="562">
        <v>252</v>
      </c>
      <c r="G55" s="562" t="s">
        <v>144</v>
      </c>
      <c r="H55" s="562">
        <v>530</v>
      </c>
      <c r="I55" s="37">
        <v>3</v>
      </c>
      <c r="J55" s="37">
        <v>55</v>
      </c>
      <c r="K55" s="37">
        <v>192</v>
      </c>
      <c r="L55" s="37">
        <v>2</v>
      </c>
      <c r="M55" s="37">
        <v>4</v>
      </c>
      <c r="N55" s="37">
        <v>3</v>
      </c>
      <c r="P55" s="37">
        <v>1</v>
      </c>
      <c r="Q55" s="37">
        <v>15</v>
      </c>
      <c r="R55" s="37">
        <v>114</v>
      </c>
      <c r="S55" s="37">
        <v>1</v>
      </c>
      <c r="U55" s="26">
        <v>1</v>
      </c>
      <c r="V55" s="26">
        <v>0</v>
      </c>
      <c r="X55" s="10">
        <v>1</v>
      </c>
      <c r="Y55" s="10"/>
      <c r="Z55" s="10"/>
      <c r="AA55" s="10"/>
      <c r="AB55" s="10"/>
      <c r="AC55" s="10">
        <v>0</v>
      </c>
      <c r="AD55" s="10">
        <v>15</v>
      </c>
      <c r="AE55" s="10">
        <f t="shared" si="4"/>
        <v>407</v>
      </c>
    </row>
    <row r="56" spans="1:31" s="3" customFormat="1" ht="16.5">
      <c r="A56" s="4">
        <v>37</v>
      </c>
      <c r="B56" s="5">
        <v>4</v>
      </c>
      <c r="C56" s="14">
        <v>2</v>
      </c>
      <c r="D56" s="6" t="s">
        <v>142</v>
      </c>
      <c r="E56" s="6" t="s">
        <v>172</v>
      </c>
      <c r="F56" s="562">
        <v>253</v>
      </c>
      <c r="G56" s="562" t="s">
        <v>67</v>
      </c>
      <c r="H56" s="562">
        <v>489</v>
      </c>
      <c r="I56" s="37">
        <v>0</v>
      </c>
      <c r="J56" s="37">
        <v>102</v>
      </c>
      <c r="K56" s="37">
        <v>170</v>
      </c>
      <c r="L56" s="37">
        <v>0</v>
      </c>
      <c r="M56" s="37">
        <v>2</v>
      </c>
      <c r="N56" s="37">
        <v>0</v>
      </c>
      <c r="P56" s="37">
        <v>1</v>
      </c>
      <c r="Q56" s="37">
        <v>27</v>
      </c>
      <c r="R56" s="37">
        <v>56</v>
      </c>
      <c r="S56" s="37">
        <v>1</v>
      </c>
      <c r="U56" s="26">
        <v>2</v>
      </c>
      <c r="V56" s="26">
        <v>2</v>
      </c>
      <c r="X56" s="10">
        <v>7</v>
      </c>
      <c r="Y56" s="10"/>
      <c r="Z56" s="10"/>
      <c r="AA56" s="10"/>
      <c r="AB56" s="10"/>
      <c r="AC56" s="10">
        <v>0</v>
      </c>
      <c r="AD56" s="10">
        <v>11</v>
      </c>
      <c r="AE56" s="10">
        <f t="shared" si="4"/>
        <v>381</v>
      </c>
    </row>
    <row r="57" spans="1:31" s="3" customFormat="1" ht="16.5">
      <c r="A57" s="4">
        <v>38</v>
      </c>
      <c r="B57" s="5">
        <v>4</v>
      </c>
      <c r="C57" s="14">
        <v>2</v>
      </c>
      <c r="D57" s="6" t="s">
        <v>142</v>
      </c>
      <c r="E57" s="6" t="s">
        <v>172</v>
      </c>
      <c r="F57" s="562">
        <v>253</v>
      </c>
      <c r="G57" s="562" t="s">
        <v>144</v>
      </c>
      <c r="H57" s="562">
        <v>489</v>
      </c>
      <c r="I57" s="37">
        <v>1</v>
      </c>
      <c r="J57" s="37">
        <v>110</v>
      </c>
      <c r="K57" s="37">
        <v>177</v>
      </c>
      <c r="L57" s="37">
        <v>2</v>
      </c>
      <c r="M57" s="37">
        <v>1</v>
      </c>
      <c r="N57" s="37">
        <v>2</v>
      </c>
      <c r="P57" s="37">
        <v>0</v>
      </c>
      <c r="Q57" s="37">
        <v>18</v>
      </c>
      <c r="R57" s="37">
        <v>80</v>
      </c>
      <c r="S57" s="37">
        <v>0</v>
      </c>
      <c r="U57" s="26">
        <v>0</v>
      </c>
      <c r="V57" s="26">
        <v>1</v>
      </c>
      <c r="X57" s="10">
        <v>1</v>
      </c>
      <c r="Y57" s="10"/>
      <c r="Z57" s="10"/>
      <c r="AA57" s="10"/>
      <c r="AB57" s="10"/>
      <c r="AC57" s="10">
        <v>0</v>
      </c>
      <c r="AD57" s="10">
        <v>8</v>
      </c>
      <c r="AE57" s="10">
        <f t="shared" si="4"/>
        <v>401</v>
      </c>
    </row>
    <row r="58" spans="1:31" s="3" customFormat="1" ht="16.5">
      <c r="A58" s="4">
        <v>39</v>
      </c>
      <c r="B58" s="5">
        <v>4</v>
      </c>
      <c r="C58" s="14">
        <v>2</v>
      </c>
      <c r="D58" s="6" t="s">
        <v>142</v>
      </c>
      <c r="E58" s="6" t="s">
        <v>173</v>
      </c>
      <c r="F58" s="562">
        <v>254</v>
      </c>
      <c r="G58" s="562" t="s">
        <v>67</v>
      </c>
      <c r="H58" s="562">
        <v>542</v>
      </c>
      <c r="I58" s="37">
        <v>2</v>
      </c>
      <c r="J58" s="37">
        <v>30</v>
      </c>
      <c r="K58" s="37">
        <v>143</v>
      </c>
      <c r="L58" s="37">
        <v>2</v>
      </c>
      <c r="M58" s="37">
        <v>5</v>
      </c>
      <c r="N58" s="37">
        <v>4</v>
      </c>
      <c r="P58" s="37">
        <v>4</v>
      </c>
      <c r="Q58" s="37">
        <v>17</v>
      </c>
      <c r="R58" s="37">
        <v>161</v>
      </c>
      <c r="S58" s="37">
        <v>4</v>
      </c>
      <c r="U58" s="26">
        <v>0</v>
      </c>
      <c r="V58" s="26">
        <v>1</v>
      </c>
      <c r="X58" s="10">
        <v>32</v>
      </c>
      <c r="Y58" s="10"/>
      <c r="Z58" s="10"/>
      <c r="AA58" s="10"/>
      <c r="AB58" s="10"/>
      <c r="AC58" s="10">
        <v>0</v>
      </c>
      <c r="AD58" s="10">
        <v>30</v>
      </c>
      <c r="AE58" s="10">
        <f t="shared" si="4"/>
        <v>435</v>
      </c>
    </row>
    <row r="59" spans="1:31" s="3" customFormat="1" ht="16.5">
      <c r="C59" s="15" t="s">
        <v>65</v>
      </c>
      <c r="D59" s="688" t="s">
        <v>66</v>
      </c>
      <c r="E59" s="688"/>
      <c r="F59" s="23"/>
      <c r="G59" s="23"/>
      <c r="H59" s="17">
        <f>SUM(H20:H58)</f>
        <v>20379</v>
      </c>
      <c r="I59" s="17">
        <f>SUM(I20:I58)</f>
        <v>102</v>
      </c>
      <c r="J59" s="17">
        <f t="shared" ref="J59:N59" si="5">SUM(J20:J58)</f>
        <v>3134</v>
      </c>
      <c r="K59" s="17">
        <f t="shared" si="5"/>
        <v>4593</v>
      </c>
      <c r="L59" s="17">
        <f t="shared" si="5"/>
        <v>51</v>
      </c>
      <c r="M59" s="17">
        <f t="shared" si="5"/>
        <v>108</v>
      </c>
      <c r="N59" s="17">
        <f t="shared" si="5"/>
        <v>72</v>
      </c>
      <c r="P59" s="17">
        <f>SUM(P20:P58)</f>
        <v>118</v>
      </c>
      <c r="Q59" s="17">
        <f>SUM(Q20:Q58)</f>
        <v>790</v>
      </c>
      <c r="R59" s="17">
        <f>SUM(R20:R58)</f>
        <v>5124</v>
      </c>
      <c r="S59" s="17">
        <f>SUM(S20:S58)</f>
        <v>157</v>
      </c>
      <c r="U59" s="17">
        <f>SUM(U20:U58)</f>
        <v>184</v>
      </c>
      <c r="V59" s="17">
        <f>SUM(V20:V58)</f>
        <v>36</v>
      </c>
      <c r="X59" s="17">
        <f>SUM(X20:X58)</f>
        <v>639</v>
      </c>
      <c r="Y59" s="17"/>
      <c r="Z59" s="17"/>
      <c r="AA59" s="17"/>
      <c r="AB59" s="17"/>
      <c r="AC59" s="17">
        <f t="shared" ref="AC59:AE59" si="6">SUM(AC20:AC58)</f>
        <v>0</v>
      </c>
      <c r="AD59" s="17">
        <f t="shared" si="6"/>
        <v>442</v>
      </c>
      <c r="AE59" s="17">
        <f t="shared" si="6"/>
        <v>15550</v>
      </c>
    </row>
    <row r="60" spans="1:31" s="3" customFormat="1" ht="16.5">
      <c r="F60" s="12"/>
      <c r="G60" s="12"/>
      <c r="U60" s="3">
        <f>U59/2</f>
        <v>92</v>
      </c>
      <c r="V60" s="3">
        <f>V59/2</f>
        <v>18</v>
      </c>
    </row>
    <row r="61" spans="1:31" s="3" customFormat="1" ht="16.5">
      <c r="C61" s="15" t="s">
        <v>67</v>
      </c>
      <c r="D61" s="689" t="s">
        <v>68</v>
      </c>
      <c r="E61" s="690"/>
      <c r="F61" s="690"/>
      <c r="G61" s="691"/>
      <c r="H61" s="16" t="s">
        <v>8</v>
      </c>
      <c r="I61" s="9" t="s">
        <v>9</v>
      </c>
      <c r="J61" s="9" t="s">
        <v>10</v>
      </c>
      <c r="K61" s="9" t="s">
        <v>11</v>
      </c>
      <c r="L61" s="9" t="s">
        <v>12</v>
      </c>
      <c r="M61" s="9" t="s">
        <v>13</v>
      </c>
      <c r="N61" s="9" t="s">
        <v>14</v>
      </c>
      <c r="O61" s="9" t="s">
        <v>15</v>
      </c>
      <c r="P61" s="9" t="s">
        <v>16</v>
      </c>
      <c r="Q61" s="9" t="s">
        <v>17</v>
      </c>
      <c r="R61" s="9" t="s">
        <v>18</v>
      </c>
      <c r="S61" s="9" t="s">
        <v>19</v>
      </c>
      <c r="T61" s="9" t="s">
        <v>20</v>
      </c>
      <c r="U61" s="9" t="s">
        <v>24</v>
      </c>
      <c r="V61" s="9" t="s">
        <v>25</v>
      </c>
      <c r="W61" s="9" t="s">
        <v>26</v>
      </c>
      <c r="X61" s="9" t="s">
        <v>27</v>
      </c>
      <c r="Y61" s="9" t="s">
        <v>28</v>
      </c>
      <c r="Z61" s="293" t="s">
        <v>29</v>
      </c>
      <c r="AA61" s="293" t="s">
        <v>30</v>
      </c>
      <c r="AB61" s="293" t="s">
        <v>31</v>
      </c>
    </row>
    <row r="62" spans="1:31" s="3" customFormat="1" ht="16.5">
      <c r="D62" s="692"/>
      <c r="E62" s="693"/>
      <c r="F62" s="693"/>
      <c r="G62" s="694"/>
      <c r="H62" s="10">
        <f>H59</f>
        <v>20379</v>
      </c>
      <c r="I62" s="10">
        <f>I59+92</f>
        <v>194</v>
      </c>
      <c r="J62" s="10">
        <f>J59+18</f>
        <v>3152</v>
      </c>
      <c r="K62" s="10">
        <f>K59+92</f>
        <v>4685</v>
      </c>
      <c r="L62" s="10">
        <f>L59+18</f>
        <v>69</v>
      </c>
      <c r="M62" s="10">
        <f>M59</f>
        <v>108</v>
      </c>
      <c r="N62" s="10">
        <f>N59</f>
        <v>72</v>
      </c>
      <c r="P62" s="10">
        <f>P59</f>
        <v>118</v>
      </c>
      <c r="Q62" s="10">
        <f>Q59</f>
        <v>790</v>
      </c>
      <c r="R62" s="10">
        <f>R59</f>
        <v>5124</v>
      </c>
      <c r="S62" s="10">
        <f>S59</f>
        <v>157</v>
      </c>
      <c r="U62" s="10">
        <f>X59</f>
        <v>639</v>
      </c>
      <c r="V62" s="10"/>
      <c r="W62" s="10"/>
      <c r="X62" s="39"/>
      <c r="Y62" s="39"/>
      <c r="Z62" s="3">
        <v>0</v>
      </c>
      <c r="AA62" s="3">
        <f>AD59</f>
        <v>442</v>
      </c>
      <c r="AB62" s="3">
        <f>SUM(I62:AA62)</f>
        <v>15550</v>
      </c>
    </row>
    <row r="63" spans="1:31" s="3" customFormat="1" ht="16.5">
      <c r="F63" s="12"/>
      <c r="G63" s="12"/>
    </row>
    <row r="64" spans="1:31" s="3" customFormat="1" ht="30.75" customHeight="1">
      <c r="C64" s="15" t="s">
        <v>69</v>
      </c>
      <c r="D64" s="695" t="s">
        <v>70</v>
      </c>
      <c r="E64" s="695"/>
      <c r="F64" s="695"/>
      <c r="G64" s="695"/>
      <c r="H64" s="16" t="s">
        <v>8</v>
      </c>
      <c r="I64" s="696" t="s">
        <v>71</v>
      </c>
      <c r="J64" s="696"/>
      <c r="K64" s="696" t="s">
        <v>72</v>
      </c>
      <c r="L64" s="696"/>
      <c r="M64" s="9" t="s">
        <v>13</v>
      </c>
      <c r="N64" s="9" t="s">
        <v>14</v>
      </c>
      <c r="O64" s="9" t="s">
        <v>15</v>
      </c>
      <c r="P64" s="9" t="s">
        <v>16</v>
      </c>
      <c r="Q64" s="9" t="s">
        <v>17</v>
      </c>
      <c r="R64" s="9" t="s">
        <v>18</v>
      </c>
      <c r="S64" s="9" t="s">
        <v>19</v>
      </c>
      <c r="T64" s="9" t="s">
        <v>20</v>
      </c>
      <c r="U64" s="9" t="s">
        <v>24</v>
      </c>
      <c r="V64" s="9" t="s">
        <v>25</v>
      </c>
      <c r="W64" s="9" t="s">
        <v>26</v>
      </c>
      <c r="X64" s="9" t="s">
        <v>27</v>
      </c>
      <c r="Y64" s="9" t="s">
        <v>28</v>
      </c>
      <c r="Z64" s="293" t="s">
        <v>29</v>
      </c>
      <c r="AA64" s="293" t="s">
        <v>30</v>
      </c>
      <c r="AB64" s="293" t="s">
        <v>31</v>
      </c>
    </row>
    <row r="65" spans="1:31" s="3" customFormat="1" ht="16.5">
      <c r="D65" s="695"/>
      <c r="E65" s="695"/>
      <c r="F65" s="695"/>
      <c r="G65" s="695"/>
      <c r="H65" s="10">
        <f>H59</f>
        <v>20379</v>
      </c>
      <c r="I65" s="697">
        <f>I62+K62</f>
        <v>4879</v>
      </c>
      <c r="J65" s="697"/>
      <c r="K65" s="697">
        <f>J62+L62</f>
        <v>3221</v>
      </c>
      <c r="L65" s="697"/>
      <c r="M65" s="10">
        <f>M62</f>
        <v>108</v>
      </c>
      <c r="N65" s="10">
        <f t="shared" ref="N65" si="7">N62</f>
        <v>72</v>
      </c>
      <c r="O65" s="3" t="s">
        <v>799</v>
      </c>
      <c r="P65" s="10">
        <f>P62</f>
        <v>118</v>
      </c>
      <c r="Q65" s="10">
        <f>Q62</f>
        <v>790</v>
      </c>
      <c r="R65" s="10">
        <f>R62</f>
        <v>5124</v>
      </c>
      <c r="S65" s="10">
        <f>S62</f>
        <v>157</v>
      </c>
      <c r="T65" s="3" t="s">
        <v>799</v>
      </c>
      <c r="U65" s="10">
        <f>U62</f>
        <v>639</v>
      </c>
      <c r="V65" s="506" t="s">
        <v>799</v>
      </c>
      <c r="W65" s="506" t="s">
        <v>799</v>
      </c>
      <c r="X65" s="506" t="s">
        <v>799</v>
      </c>
      <c r="Y65" s="506" t="s">
        <v>799</v>
      </c>
      <c r="Z65" s="3">
        <v>0</v>
      </c>
      <c r="AA65" s="3">
        <f>AA62</f>
        <v>442</v>
      </c>
      <c r="AB65" s="3">
        <f>SUM(I65:AA65)</f>
        <v>15550</v>
      </c>
    </row>
    <row r="67" spans="1:31" s="283" customFormat="1">
      <c r="D67" s="283" t="s">
        <v>835</v>
      </c>
    </row>
    <row r="68" spans="1:31" s="286" customFormat="1" ht="16.5">
      <c r="A68" s="287">
        <v>9</v>
      </c>
      <c r="B68" s="288">
        <v>4</v>
      </c>
      <c r="C68" s="299">
        <v>2</v>
      </c>
      <c r="D68" s="289" t="s">
        <v>142</v>
      </c>
      <c r="E68" s="289" t="s">
        <v>148</v>
      </c>
      <c r="F68" s="562">
        <v>239</v>
      </c>
      <c r="G68" s="562" t="s">
        <v>144</v>
      </c>
      <c r="H68" s="562">
        <v>554</v>
      </c>
      <c r="I68" s="37">
        <v>7</v>
      </c>
      <c r="J68" s="37">
        <v>77</v>
      </c>
      <c r="K68" s="37">
        <v>81</v>
      </c>
      <c r="L68" s="37">
        <v>0</v>
      </c>
      <c r="M68" s="37">
        <v>7</v>
      </c>
      <c r="N68" s="37">
        <v>0</v>
      </c>
      <c r="P68" s="37">
        <v>4</v>
      </c>
      <c r="Q68" s="37">
        <v>16</v>
      </c>
      <c r="R68" s="37">
        <v>170</v>
      </c>
      <c r="S68" s="37">
        <v>7</v>
      </c>
      <c r="U68" s="296">
        <v>2</v>
      </c>
      <c r="V68" s="296">
        <v>0</v>
      </c>
      <c r="X68" s="294">
        <v>28</v>
      </c>
      <c r="Y68" s="294"/>
      <c r="Z68" s="294"/>
      <c r="AA68" s="294"/>
      <c r="AB68" s="294"/>
      <c r="AC68" s="294">
        <v>0</v>
      </c>
      <c r="AD68" s="294">
        <v>13</v>
      </c>
      <c r="AE68" s="294">
        <f t="shared" ref="AE68" si="8">SUM(I68:AD68)</f>
        <v>412</v>
      </c>
    </row>
    <row r="70" spans="1:31" s="3" customFormat="1" ht="16.5">
      <c r="A70" s="7" t="s">
        <v>1</v>
      </c>
      <c r="B70" s="2" t="s">
        <v>2</v>
      </c>
      <c r="C70" s="8" t="s">
        <v>3</v>
      </c>
      <c r="D70" s="7" t="s">
        <v>4</v>
      </c>
      <c r="E70" s="7" t="s">
        <v>5</v>
      </c>
      <c r="F70" s="1" t="s">
        <v>6</v>
      </c>
      <c r="G70" s="1" t="s">
        <v>7</v>
      </c>
      <c r="H70" s="1" t="s">
        <v>8</v>
      </c>
      <c r="I70" s="9" t="s">
        <v>9</v>
      </c>
      <c r="J70" s="9" t="s">
        <v>10</v>
      </c>
      <c r="K70" s="9" t="s">
        <v>11</v>
      </c>
      <c r="L70" s="9" t="s">
        <v>12</v>
      </c>
      <c r="M70" s="9" t="s">
        <v>13</v>
      </c>
      <c r="N70" s="9" t="s">
        <v>14</v>
      </c>
      <c r="O70" s="9" t="s">
        <v>15</v>
      </c>
      <c r="P70" s="9" t="s">
        <v>16</v>
      </c>
      <c r="Q70" s="9" t="s">
        <v>17</v>
      </c>
      <c r="R70" s="9" t="s">
        <v>18</v>
      </c>
      <c r="S70" s="9" t="s">
        <v>19</v>
      </c>
      <c r="T70" s="9" t="s">
        <v>20</v>
      </c>
      <c r="U70" s="11" t="s">
        <v>21</v>
      </c>
      <c r="V70" s="11" t="s">
        <v>22</v>
      </c>
      <c r="W70" s="11" t="s">
        <v>23</v>
      </c>
      <c r="X70" s="9" t="s">
        <v>24</v>
      </c>
      <c r="Y70" s="9" t="s">
        <v>25</v>
      </c>
      <c r="Z70" s="9" t="s">
        <v>26</v>
      </c>
      <c r="AA70" s="9" t="s">
        <v>27</v>
      </c>
      <c r="AB70" s="9" t="s">
        <v>28</v>
      </c>
      <c r="AC70" s="9" t="s">
        <v>29</v>
      </c>
      <c r="AD70" s="9" t="s">
        <v>30</v>
      </c>
      <c r="AE70" s="9" t="s">
        <v>31</v>
      </c>
    </row>
    <row r="71" spans="1:31" s="3" customFormat="1" ht="16.5">
      <c r="A71" s="4">
        <v>1</v>
      </c>
      <c r="B71" s="5">
        <v>4</v>
      </c>
      <c r="C71" s="14">
        <v>115</v>
      </c>
      <c r="D71" s="6" t="s">
        <v>174</v>
      </c>
      <c r="E71" s="6" t="s">
        <v>174</v>
      </c>
      <c r="F71" s="545">
        <v>805</v>
      </c>
      <c r="G71" s="525" t="s">
        <v>33</v>
      </c>
      <c r="H71" s="550">
        <v>420</v>
      </c>
      <c r="I71" s="10">
        <v>2</v>
      </c>
      <c r="J71" s="10">
        <v>85</v>
      </c>
      <c r="K71" s="10">
        <v>106</v>
      </c>
      <c r="L71" s="10">
        <v>0</v>
      </c>
      <c r="M71" s="10">
        <v>3</v>
      </c>
      <c r="N71" s="10">
        <v>2</v>
      </c>
      <c r="O71" s="10">
        <v>1</v>
      </c>
      <c r="P71" s="10">
        <v>0</v>
      </c>
      <c r="Q71" s="10">
        <v>130</v>
      </c>
      <c r="R71" s="10">
        <v>6</v>
      </c>
      <c r="S71" s="10">
        <v>0</v>
      </c>
      <c r="T71" s="10">
        <v>0</v>
      </c>
      <c r="U71" s="26">
        <v>0</v>
      </c>
      <c r="V71" s="26">
        <v>1</v>
      </c>
      <c r="W71" s="26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13</v>
      </c>
      <c r="AE71" s="10">
        <f>SUM(I71:AD71)</f>
        <v>349</v>
      </c>
    </row>
    <row r="72" spans="1:31" s="3" customFormat="1" ht="16.5">
      <c r="A72" s="4">
        <v>2</v>
      </c>
      <c r="B72" s="5">
        <v>4</v>
      </c>
      <c r="C72" s="14">
        <v>115</v>
      </c>
      <c r="D72" s="6" t="s">
        <v>174</v>
      </c>
      <c r="E72" s="6" t="s">
        <v>174</v>
      </c>
      <c r="F72" s="298">
        <v>805</v>
      </c>
      <c r="G72" s="525" t="s">
        <v>34</v>
      </c>
      <c r="H72" s="550">
        <v>420</v>
      </c>
      <c r="I72" s="10">
        <v>0</v>
      </c>
      <c r="J72" s="10">
        <v>67</v>
      </c>
      <c r="K72" s="10">
        <v>119</v>
      </c>
      <c r="L72" s="10">
        <v>0</v>
      </c>
      <c r="M72" s="10">
        <v>2</v>
      </c>
      <c r="N72" s="10">
        <v>0</v>
      </c>
      <c r="O72" s="10">
        <v>1</v>
      </c>
      <c r="P72" s="10">
        <v>0</v>
      </c>
      <c r="Q72" s="10">
        <v>140</v>
      </c>
      <c r="R72" s="10">
        <v>10</v>
      </c>
      <c r="S72" s="10">
        <v>0</v>
      </c>
      <c r="T72" s="10">
        <v>0</v>
      </c>
      <c r="U72" s="26">
        <v>0</v>
      </c>
      <c r="V72" s="26">
        <v>0</v>
      </c>
      <c r="W72" s="26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5</v>
      </c>
      <c r="AE72" s="10">
        <f t="shared" ref="AE72:AE75" si="9">SUM(I72:AD72)</f>
        <v>344</v>
      </c>
    </row>
    <row r="73" spans="1:31" s="3" customFormat="1" ht="16.5">
      <c r="A73" s="4">
        <v>3</v>
      </c>
      <c r="B73" s="5">
        <v>4</v>
      </c>
      <c r="C73" s="14">
        <v>115</v>
      </c>
      <c r="D73" s="6" t="s">
        <v>174</v>
      </c>
      <c r="E73" s="6" t="s">
        <v>174</v>
      </c>
      <c r="F73" s="545">
        <v>804</v>
      </c>
      <c r="G73" s="525" t="s">
        <v>33</v>
      </c>
      <c r="H73" s="550">
        <v>625</v>
      </c>
      <c r="I73" s="10">
        <v>1</v>
      </c>
      <c r="J73" s="10">
        <v>140</v>
      </c>
      <c r="K73" s="10">
        <v>182</v>
      </c>
      <c r="L73" s="10">
        <v>0</v>
      </c>
      <c r="M73" s="10">
        <v>2</v>
      </c>
      <c r="N73" s="10">
        <v>2</v>
      </c>
      <c r="O73" s="10">
        <v>1</v>
      </c>
      <c r="P73" s="10">
        <v>0</v>
      </c>
      <c r="Q73" s="10">
        <v>167</v>
      </c>
      <c r="R73" s="10">
        <v>6</v>
      </c>
      <c r="S73" s="10">
        <v>0</v>
      </c>
      <c r="T73" s="10">
        <v>0</v>
      </c>
      <c r="U73" s="26">
        <v>0</v>
      </c>
      <c r="V73" s="26">
        <v>0</v>
      </c>
      <c r="W73" s="26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15</v>
      </c>
      <c r="AE73" s="10">
        <f t="shared" si="9"/>
        <v>516</v>
      </c>
    </row>
    <row r="74" spans="1:31" s="3" customFormat="1" ht="16.5">
      <c r="A74" s="4">
        <v>4</v>
      </c>
      <c r="B74" s="5">
        <v>4</v>
      </c>
      <c r="C74" s="14">
        <v>115</v>
      </c>
      <c r="D74" s="6" t="s">
        <v>174</v>
      </c>
      <c r="E74" s="6" t="s">
        <v>174</v>
      </c>
      <c r="F74" s="298">
        <v>804</v>
      </c>
      <c r="G74" s="525" t="s">
        <v>34</v>
      </c>
      <c r="H74" s="550">
        <v>624</v>
      </c>
      <c r="I74" s="10">
        <v>1</v>
      </c>
      <c r="J74" s="10">
        <v>109</v>
      </c>
      <c r="K74" s="10">
        <v>158</v>
      </c>
      <c r="L74" s="10">
        <v>2</v>
      </c>
      <c r="M74" s="10">
        <v>4</v>
      </c>
      <c r="N74" s="10">
        <v>2</v>
      </c>
      <c r="O74" s="10">
        <v>1</v>
      </c>
      <c r="P74" s="10">
        <v>0</v>
      </c>
      <c r="Q74" s="10">
        <v>203</v>
      </c>
      <c r="R74" s="10">
        <v>11</v>
      </c>
      <c r="S74" s="10">
        <v>0</v>
      </c>
      <c r="T74" s="10">
        <v>0</v>
      </c>
      <c r="U74" s="26">
        <v>1</v>
      </c>
      <c r="V74" s="26">
        <v>1</v>
      </c>
      <c r="W74" s="26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23</v>
      </c>
      <c r="AE74" s="10">
        <f t="shared" si="9"/>
        <v>516</v>
      </c>
    </row>
    <row r="75" spans="1:31" s="3" customFormat="1" ht="16.5">
      <c r="A75" s="4">
        <v>5</v>
      </c>
      <c r="B75" s="5">
        <v>4</v>
      </c>
      <c r="C75" s="14">
        <v>115</v>
      </c>
      <c r="D75" s="6" t="s">
        <v>174</v>
      </c>
      <c r="E75" s="6" t="s">
        <v>174</v>
      </c>
      <c r="F75" s="13">
        <v>806</v>
      </c>
      <c r="G75" s="525" t="s">
        <v>33</v>
      </c>
      <c r="H75" s="25">
        <v>674</v>
      </c>
      <c r="I75" s="10">
        <v>1</v>
      </c>
      <c r="J75" s="10">
        <v>110</v>
      </c>
      <c r="K75" s="10">
        <v>195</v>
      </c>
      <c r="L75" s="10">
        <v>0</v>
      </c>
      <c r="M75" s="10">
        <v>4</v>
      </c>
      <c r="N75" s="10">
        <v>0</v>
      </c>
      <c r="O75" s="10">
        <v>1</v>
      </c>
      <c r="P75" s="10">
        <v>0</v>
      </c>
      <c r="Q75" s="10">
        <v>216</v>
      </c>
      <c r="R75" s="10">
        <v>0</v>
      </c>
      <c r="S75" s="10">
        <v>0</v>
      </c>
      <c r="T75" s="10">
        <v>0</v>
      </c>
      <c r="U75" s="26">
        <v>0</v>
      </c>
      <c r="V75" s="26">
        <v>0</v>
      </c>
      <c r="W75" s="26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8</v>
      </c>
      <c r="AE75" s="10">
        <f t="shared" si="9"/>
        <v>535</v>
      </c>
    </row>
    <row r="76" spans="1:31" s="3" customFormat="1" ht="16.5">
      <c r="C76" s="15" t="s">
        <v>65</v>
      </c>
      <c r="D76" s="688" t="s">
        <v>66</v>
      </c>
      <c r="E76" s="688"/>
      <c r="F76" s="24"/>
      <c r="G76" s="24"/>
      <c r="H76" s="17">
        <f t="shared" ref="H76:AE76" si="10">SUM(H71:H75)</f>
        <v>2763</v>
      </c>
      <c r="I76" s="17">
        <f t="shared" si="10"/>
        <v>5</v>
      </c>
      <c r="J76" s="17">
        <f t="shared" si="10"/>
        <v>511</v>
      </c>
      <c r="K76" s="17">
        <f t="shared" si="10"/>
        <v>760</v>
      </c>
      <c r="L76" s="17">
        <f t="shared" si="10"/>
        <v>2</v>
      </c>
      <c r="M76" s="17">
        <f t="shared" si="10"/>
        <v>15</v>
      </c>
      <c r="N76" s="17">
        <f t="shared" si="10"/>
        <v>6</v>
      </c>
      <c r="O76" s="17">
        <f t="shared" si="10"/>
        <v>5</v>
      </c>
      <c r="P76" s="17">
        <f t="shared" si="10"/>
        <v>0</v>
      </c>
      <c r="Q76" s="17">
        <f t="shared" si="10"/>
        <v>856</v>
      </c>
      <c r="R76" s="17">
        <f t="shared" si="10"/>
        <v>33</v>
      </c>
      <c r="S76" s="17">
        <f t="shared" si="10"/>
        <v>0</v>
      </c>
      <c r="T76" s="17">
        <f t="shared" si="10"/>
        <v>0</v>
      </c>
      <c r="U76" s="17">
        <f t="shared" si="10"/>
        <v>1</v>
      </c>
      <c r="V76" s="17">
        <f t="shared" si="10"/>
        <v>2</v>
      </c>
      <c r="W76" s="17">
        <f t="shared" si="10"/>
        <v>0</v>
      </c>
      <c r="X76" s="17">
        <f t="shared" si="10"/>
        <v>0</v>
      </c>
      <c r="Y76" s="17">
        <f t="shared" si="10"/>
        <v>0</v>
      </c>
      <c r="Z76" s="17">
        <f t="shared" si="10"/>
        <v>0</v>
      </c>
      <c r="AA76" s="17">
        <f t="shared" si="10"/>
        <v>0</v>
      </c>
      <c r="AB76" s="17">
        <f t="shared" si="10"/>
        <v>0</v>
      </c>
      <c r="AC76" s="17">
        <f t="shared" si="10"/>
        <v>0</v>
      </c>
      <c r="AD76" s="17">
        <f t="shared" si="10"/>
        <v>64</v>
      </c>
      <c r="AE76" s="17">
        <f t="shared" si="10"/>
        <v>2260</v>
      </c>
    </row>
    <row r="77" spans="1:31" s="3" customFormat="1" ht="16.5">
      <c r="F77" s="12"/>
      <c r="G77" s="12"/>
    </row>
    <row r="78" spans="1:31" s="3" customFormat="1" ht="16.5">
      <c r="C78" s="15" t="s">
        <v>67</v>
      </c>
      <c r="D78" s="689" t="s">
        <v>68</v>
      </c>
      <c r="E78" s="690"/>
      <c r="F78" s="690"/>
      <c r="G78" s="691"/>
      <c r="H78" s="16" t="s">
        <v>8</v>
      </c>
      <c r="I78" s="9" t="s">
        <v>9</v>
      </c>
      <c r="J78" s="9" t="s">
        <v>10</v>
      </c>
      <c r="K78" s="9" t="s">
        <v>11</v>
      </c>
      <c r="L78" s="9" t="s">
        <v>12</v>
      </c>
      <c r="M78" s="9" t="s">
        <v>13</v>
      </c>
      <c r="N78" s="9" t="s">
        <v>14</v>
      </c>
      <c r="O78" s="9" t="s">
        <v>15</v>
      </c>
      <c r="P78" s="9" t="s">
        <v>16</v>
      </c>
      <c r="Q78" s="9" t="s">
        <v>17</v>
      </c>
      <c r="R78" s="9" t="s">
        <v>18</v>
      </c>
      <c r="S78" s="9" t="s">
        <v>19</v>
      </c>
      <c r="T78" s="9" t="s">
        <v>20</v>
      </c>
      <c r="U78" s="9" t="s">
        <v>24</v>
      </c>
      <c r="V78" s="9" t="s">
        <v>25</v>
      </c>
      <c r="W78" s="9" t="s">
        <v>26</v>
      </c>
      <c r="X78" s="9" t="s">
        <v>27</v>
      </c>
      <c r="Y78" s="9" t="s">
        <v>28</v>
      </c>
      <c r="Z78" s="9" t="s">
        <v>29</v>
      </c>
      <c r="AA78" s="9" t="s">
        <v>30</v>
      </c>
      <c r="AB78" s="9" t="s">
        <v>31</v>
      </c>
    </row>
    <row r="79" spans="1:31" s="3" customFormat="1" ht="16.5">
      <c r="D79" s="692"/>
      <c r="E79" s="693"/>
      <c r="F79" s="693"/>
      <c r="G79" s="694"/>
      <c r="H79" s="10">
        <v>2763</v>
      </c>
      <c r="I79" s="10">
        <f>I76</f>
        <v>5</v>
      </c>
      <c r="J79" s="10">
        <f>J76+1</f>
        <v>512</v>
      </c>
      <c r="K79" s="10">
        <f>K76+1</f>
        <v>761</v>
      </c>
      <c r="L79" s="10">
        <f>L76+1</f>
        <v>3</v>
      </c>
      <c r="M79" s="10">
        <v>15</v>
      </c>
      <c r="N79" s="10">
        <v>6</v>
      </c>
      <c r="O79" s="10">
        <v>5</v>
      </c>
      <c r="P79" s="10">
        <v>0</v>
      </c>
      <c r="Q79" s="10">
        <v>856</v>
      </c>
      <c r="R79" s="10">
        <v>33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64</v>
      </c>
      <c r="AB79" s="10">
        <f>SUM(I79:AA79)</f>
        <v>2260</v>
      </c>
    </row>
    <row r="80" spans="1:31" s="3" customFormat="1" ht="16.5">
      <c r="F80" s="12"/>
      <c r="G80" s="12"/>
    </row>
    <row r="81" spans="1:31" s="3" customFormat="1" ht="30.75" customHeight="1">
      <c r="C81" s="15" t="s">
        <v>69</v>
      </c>
      <c r="D81" s="695" t="s">
        <v>70</v>
      </c>
      <c r="E81" s="695"/>
      <c r="F81" s="695"/>
      <c r="G81" s="695"/>
      <c r="H81" s="16" t="s">
        <v>8</v>
      </c>
      <c r="I81" s="696" t="s">
        <v>71</v>
      </c>
      <c r="J81" s="696"/>
      <c r="K81" s="696" t="s">
        <v>72</v>
      </c>
      <c r="L81" s="696"/>
      <c r="M81" s="9" t="s">
        <v>13</v>
      </c>
      <c r="N81" s="9" t="s">
        <v>14</v>
      </c>
      <c r="O81" s="9" t="s">
        <v>15</v>
      </c>
      <c r="P81" s="9" t="s">
        <v>16</v>
      </c>
      <c r="Q81" s="9" t="s">
        <v>17</v>
      </c>
      <c r="R81" s="9" t="s">
        <v>18</v>
      </c>
      <c r="S81" s="9" t="s">
        <v>19</v>
      </c>
      <c r="T81" s="9" t="s">
        <v>20</v>
      </c>
      <c r="U81" s="9" t="s">
        <v>24</v>
      </c>
      <c r="V81" s="9" t="s">
        <v>25</v>
      </c>
      <c r="W81" s="9" t="s">
        <v>26</v>
      </c>
      <c r="X81" s="9" t="s">
        <v>27</v>
      </c>
      <c r="Y81" s="9" t="s">
        <v>28</v>
      </c>
      <c r="Z81" s="9" t="s">
        <v>29</v>
      </c>
      <c r="AA81" s="9" t="s">
        <v>30</v>
      </c>
      <c r="AB81" s="9" t="s">
        <v>31</v>
      </c>
    </row>
    <row r="82" spans="1:31" s="3" customFormat="1" ht="16.5">
      <c r="D82" s="695"/>
      <c r="E82" s="695"/>
      <c r="F82" s="695"/>
      <c r="G82" s="695"/>
      <c r="H82" s="10">
        <f>H76</f>
        <v>2763</v>
      </c>
      <c r="I82" s="697">
        <f>I79+K79</f>
        <v>766</v>
      </c>
      <c r="J82" s="697"/>
      <c r="K82" s="697">
        <f>J79+L79</f>
        <v>515</v>
      </c>
      <c r="L82" s="697"/>
      <c r="M82" s="10">
        <f>M79</f>
        <v>15</v>
      </c>
      <c r="N82" s="10">
        <f t="shared" ref="N82:R82" si="11">N79</f>
        <v>6</v>
      </c>
      <c r="O82" s="10">
        <f t="shared" si="11"/>
        <v>5</v>
      </c>
      <c r="P82" s="10" t="s">
        <v>799</v>
      </c>
      <c r="Q82" s="10">
        <f t="shared" si="11"/>
        <v>856</v>
      </c>
      <c r="R82" s="10">
        <f t="shared" si="11"/>
        <v>33</v>
      </c>
      <c r="S82" s="10" t="s">
        <v>799</v>
      </c>
      <c r="T82" s="294" t="s">
        <v>799</v>
      </c>
      <c r="U82" s="294" t="s">
        <v>799</v>
      </c>
      <c r="V82" s="294" t="s">
        <v>799</v>
      </c>
      <c r="W82" s="294" t="s">
        <v>799</v>
      </c>
      <c r="X82" s="294" t="s">
        <v>799</v>
      </c>
      <c r="Y82" s="294" t="s">
        <v>799</v>
      </c>
      <c r="Z82" s="10">
        <v>0</v>
      </c>
      <c r="AA82" s="10">
        <v>64</v>
      </c>
      <c r="AB82" s="294">
        <f>SUM(I82:AA82)</f>
        <v>2260</v>
      </c>
    </row>
    <row r="85" spans="1:31" s="3" customFormat="1" ht="16.5">
      <c r="A85" s="7" t="s">
        <v>1</v>
      </c>
      <c r="B85" s="2" t="s">
        <v>2</v>
      </c>
      <c r="C85" s="8" t="s">
        <v>3</v>
      </c>
      <c r="D85" s="7" t="s">
        <v>4</v>
      </c>
      <c r="E85" s="7" t="s">
        <v>5</v>
      </c>
      <c r="F85" s="1" t="s">
        <v>6</v>
      </c>
      <c r="G85" s="1" t="s">
        <v>7</v>
      </c>
      <c r="H85" s="1" t="s">
        <v>8</v>
      </c>
      <c r="I85" s="9" t="s">
        <v>9</v>
      </c>
      <c r="J85" s="9" t="s">
        <v>10</v>
      </c>
      <c r="K85" s="9" t="s">
        <v>11</v>
      </c>
      <c r="L85" s="9" t="s">
        <v>12</v>
      </c>
      <c r="M85" s="9" t="s">
        <v>13</v>
      </c>
      <c r="N85" s="9" t="s">
        <v>14</v>
      </c>
      <c r="O85" s="9" t="s">
        <v>15</v>
      </c>
      <c r="P85" s="9" t="s">
        <v>16</v>
      </c>
      <c r="Q85" s="9" t="s">
        <v>17</v>
      </c>
      <c r="R85" s="9" t="s">
        <v>18</v>
      </c>
      <c r="S85" s="9" t="s">
        <v>19</v>
      </c>
      <c r="T85" s="9" t="s">
        <v>20</v>
      </c>
      <c r="U85" s="11" t="s">
        <v>21</v>
      </c>
      <c r="V85" s="11" t="s">
        <v>22</v>
      </c>
      <c r="W85" s="11" t="s">
        <v>23</v>
      </c>
      <c r="X85" s="9" t="s">
        <v>24</v>
      </c>
      <c r="Y85" s="9" t="s">
        <v>25</v>
      </c>
      <c r="Z85" s="9" t="s">
        <v>26</v>
      </c>
      <c r="AA85" s="9" t="s">
        <v>27</v>
      </c>
      <c r="AB85" s="9" t="s">
        <v>28</v>
      </c>
      <c r="AC85" s="9" t="s">
        <v>29</v>
      </c>
      <c r="AD85" s="9" t="s">
        <v>30</v>
      </c>
      <c r="AE85" s="9" t="s">
        <v>31</v>
      </c>
    </row>
    <row r="86" spans="1:31" s="3" customFormat="1" ht="16.5">
      <c r="A86" s="4">
        <v>1</v>
      </c>
      <c r="B86" s="5">
        <v>4</v>
      </c>
      <c r="C86" s="14">
        <v>175</v>
      </c>
      <c r="D86" s="6" t="s">
        <v>175</v>
      </c>
      <c r="E86" s="6" t="s">
        <v>175</v>
      </c>
      <c r="F86" s="13">
        <v>986</v>
      </c>
      <c r="G86" s="6" t="s">
        <v>33</v>
      </c>
      <c r="H86" s="25">
        <v>564</v>
      </c>
      <c r="I86" s="10">
        <v>101</v>
      </c>
      <c r="J86" s="10">
        <v>73</v>
      </c>
      <c r="K86" s="10">
        <v>28</v>
      </c>
      <c r="L86" s="10">
        <v>1</v>
      </c>
      <c r="M86" s="10">
        <v>39</v>
      </c>
      <c r="N86" s="10">
        <v>0</v>
      </c>
      <c r="O86" s="10">
        <v>2</v>
      </c>
      <c r="P86" s="10">
        <v>9</v>
      </c>
      <c r="Q86" s="10">
        <v>58</v>
      </c>
      <c r="R86" s="10">
        <v>39</v>
      </c>
      <c r="S86" s="10"/>
      <c r="T86" s="10">
        <v>0</v>
      </c>
      <c r="U86" s="26">
        <v>23</v>
      </c>
      <c r="V86" s="26">
        <v>1</v>
      </c>
      <c r="W86" s="26"/>
      <c r="X86" s="10"/>
      <c r="Y86" s="10"/>
      <c r="Z86" s="10"/>
      <c r="AA86" s="10"/>
      <c r="AB86" s="10"/>
      <c r="AC86" s="10"/>
      <c r="AD86" s="10">
        <v>21</v>
      </c>
      <c r="AE86" s="10">
        <f>SUM(I86:AD86)</f>
        <v>395</v>
      </c>
    </row>
    <row r="87" spans="1:31" s="3" customFormat="1" ht="16.5">
      <c r="A87" s="4">
        <v>2</v>
      </c>
      <c r="B87" s="5">
        <v>4</v>
      </c>
      <c r="C87" s="14">
        <v>175</v>
      </c>
      <c r="D87" s="6" t="s">
        <v>175</v>
      </c>
      <c r="E87" s="6" t="s">
        <v>175</v>
      </c>
      <c r="F87" s="13">
        <v>986</v>
      </c>
      <c r="G87" s="6" t="s">
        <v>34</v>
      </c>
      <c r="H87" s="25">
        <v>564</v>
      </c>
      <c r="I87" s="10">
        <v>100</v>
      </c>
      <c r="J87" s="10">
        <v>74</v>
      </c>
      <c r="K87" s="10">
        <v>22</v>
      </c>
      <c r="L87" s="10">
        <v>2</v>
      </c>
      <c r="M87" s="10">
        <v>40</v>
      </c>
      <c r="N87" s="10">
        <v>0</v>
      </c>
      <c r="O87" s="10">
        <v>4</v>
      </c>
      <c r="P87" s="10">
        <v>15</v>
      </c>
      <c r="Q87" s="10">
        <v>51</v>
      </c>
      <c r="R87" s="10">
        <v>47</v>
      </c>
      <c r="S87" s="10"/>
      <c r="T87" s="10">
        <v>1</v>
      </c>
      <c r="U87" s="26">
        <v>22</v>
      </c>
      <c r="V87" s="26">
        <v>4</v>
      </c>
      <c r="W87" s="26"/>
      <c r="X87" s="10"/>
      <c r="Y87" s="10"/>
      <c r="Z87" s="10"/>
      <c r="AA87" s="10"/>
      <c r="AB87" s="10"/>
      <c r="AC87" s="10"/>
      <c r="AD87" s="10">
        <v>16</v>
      </c>
      <c r="AE87" s="10">
        <f t="shared" ref="AE87:AE104" si="12">SUM(I87:AD87)</f>
        <v>398</v>
      </c>
    </row>
    <row r="88" spans="1:31" s="3" customFormat="1" ht="16.5">
      <c r="A88" s="4">
        <v>3</v>
      </c>
      <c r="B88" s="5">
        <v>4</v>
      </c>
      <c r="C88" s="14">
        <v>175</v>
      </c>
      <c r="D88" s="6" t="s">
        <v>175</v>
      </c>
      <c r="E88" s="6" t="s">
        <v>175</v>
      </c>
      <c r="F88" s="13">
        <v>987</v>
      </c>
      <c r="G88" s="6" t="s">
        <v>33</v>
      </c>
      <c r="H88" s="25">
        <v>505</v>
      </c>
      <c r="I88" s="10">
        <v>59</v>
      </c>
      <c r="J88" s="10">
        <v>94</v>
      </c>
      <c r="K88" s="10">
        <v>30</v>
      </c>
      <c r="L88" s="10">
        <v>2</v>
      </c>
      <c r="M88" s="10">
        <v>43</v>
      </c>
      <c r="N88" s="10">
        <v>0</v>
      </c>
      <c r="O88" s="10">
        <v>10</v>
      </c>
      <c r="P88" s="10">
        <v>11</v>
      </c>
      <c r="Q88" s="10">
        <v>34</v>
      </c>
      <c r="R88" s="10">
        <v>58</v>
      </c>
      <c r="S88" s="10"/>
      <c r="T88" s="10">
        <v>1</v>
      </c>
      <c r="U88" s="26">
        <v>9</v>
      </c>
      <c r="V88" s="26">
        <v>2</v>
      </c>
      <c r="W88" s="26"/>
      <c r="X88" s="10"/>
      <c r="Y88" s="10"/>
      <c r="Z88" s="10"/>
      <c r="AA88" s="10"/>
      <c r="AB88" s="10"/>
      <c r="AC88" s="10"/>
      <c r="AD88" s="10">
        <v>15</v>
      </c>
      <c r="AE88" s="10">
        <f t="shared" si="12"/>
        <v>368</v>
      </c>
    </row>
    <row r="89" spans="1:31" s="3" customFormat="1" ht="16.5">
      <c r="A89" s="4">
        <v>4</v>
      </c>
      <c r="B89" s="5">
        <v>4</v>
      </c>
      <c r="C89" s="14">
        <v>175</v>
      </c>
      <c r="D89" s="6" t="s">
        <v>175</v>
      </c>
      <c r="E89" s="6" t="s">
        <v>175</v>
      </c>
      <c r="F89" s="13">
        <v>987</v>
      </c>
      <c r="G89" s="6" t="s">
        <v>34</v>
      </c>
      <c r="H89" s="25">
        <v>505</v>
      </c>
      <c r="I89" s="10">
        <v>57</v>
      </c>
      <c r="J89" s="10">
        <v>91</v>
      </c>
      <c r="K89" s="10">
        <v>29</v>
      </c>
      <c r="L89" s="10">
        <v>5</v>
      </c>
      <c r="M89" s="10">
        <v>33</v>
      </c>
      <c r="N89" s="10">
        <v>0</v>
      </c>
      <c r="O89" s="10">
        <v>13</v>
      </c>
      <c r="P89" s="10">
        <v>18</v>
      </c>
      <c r="Q89" s="10">
        <v>18</v>
      </c>
      <c r="R89" s="10">
        <v>63</v>
      </c>
      <c r="S89" s="10"/>
      <c r="T89" s="10">
        <v>1</v>
      </c>
      <c r="U89" s="26">
        <v>17</v>
      </c>
      <c r="V89" s="26">
        <v>3</v>
      </c>
      <c r="W89" s="26"/>
      <c r="X89" s="10"/>
      <c r="Y89" s="10"/>
      <c r="Z89" s="10"/>
      <c r="AA89" s="10"/>
      <c r="AB89" s="10"/>
      <c r="AC89" s="10"/>
      <c r="AD89" s="10">
        <v>16</v>
      </c>
      <c r="AE89" s="10">
        <f t="shared" si="12"/>
        <v>364</v>
      </c>
    </row>
    <row r="90" spans="1:31" s="3" customFormat="1" ht="16.5">
      <c r="A90" s="4">
        <v>5</v>
      </c>
      <c r="B90" s="5">
        <v>4</v>
      </c>
      <c r="C90" s="14">
        <v>175</v>
      </c>
      <c r="D90" s="6" t="s">
        <v>175</v>
      </c>
      <c r="E90" s="6" t="s">
        <v>175</v>
      </c>
      <c r="F90" s="13">
        <v>987</v>
      </c>
      <c r="G90" s="6" t="s">
        <v>35</v>
      </c>
      <c r="H90" s="25">
        <v>504</v>
      </c>
      <c r="I90" s="10">
        <v>69</v>
      </c>
      <c r="J90" s="10">
        <v>80</v>
      </c>
      <c r="K90" s="10">
        <v>39</v>
      </c>
      <c r="L90" s="10">
        <v>10</v>
      </c>
      <c r="M90" s="10">
        <v>21</v>
      </c>
      <c r="N90" s="10">
        <v>1</v>
      </c>
      <c r="O90" s="10">
        <v>18</v>
      </c>
      <c r="P90" s="10">
        <v>7</v>
      </c>
      <c r="Q90" s="10">
        <v>19</v>
      </c>
      <c r="R90" s="10">
        <v>41</v>
      </c>
      <c r="S90" s="10"/>
      <c r="T90" s="10">
        <v>2</v>
      </c>
      <c r="U90" s="26">
        <v>29</v>
      </c>
      <c r="V90" s="26">
        <v>5</v>
      </c>
      <c r="W90" s="26"/>
      <c r="X90" s="10"/>
      <c r="Y90" s="10"/>
      <c r="Z90" s="10"/>
      <c r="AA90" s="10"/>
      <c r="AB90" s="10"/>
      <c r="AC90" s="10"/>
      <c r="AD90" s="10">
        <v>18</v>
      </c>
      <c r="AE90" s="10">
        <f t="shared" si="12"/>
        <v>359</v>
      </c>
    </row>
    <row r="91" spans="1:31" s="3" customFormat="1" ht="16.5">
      <c r="A91" s="4">
        <v>6</v>
      </c>
      <c r="B91" s="5">
        <v>4</v>
      </c>
      <c r="C91" s="14">
        <v>175</v>
      </c>
      <c r="D91" s="6" t="s">
        <v>175</v>
      </c>
      <c r="E91" s="6" t="s">
        <v>175</v>
      </c>
      <c r="F91" s="13">
        <v>988</v>
      </c>
      <c r="G91" s="6" t="s">
        <v>33</v>
      </c>
      <c r="H91" s="25">
        <v>463</v>
      </c>
      <c r="I91" s="10">
        <v>70</v>
      </c>
      <c r="J91" s="10">
        <v>83</v>
      </c>
      <c r="K91" s="10">
        <v>19</v>
      </c>
      <c r="L91" s="10">
        <v>1</v>
      </c>
      <c r="M91" s="10">
        <v>21</v>
      </c>
      <c r="N91" s="10">
        <v>0</v>
      </c>
      <c r="O91" s="10">
        <v>2</v>
      </c>
      <c r="P91" s="10">
        <v>15</v>
      </c>
      <c r="Q91" s="10">
        <v>35</v>
      </c>
      <c r="R91" s="10">
        <v>58</v>
      </c>
      <c r="S91" s="10"/>
      <c r="T91" s="10">
        <v>0</v>
      </c>
      <c r="U91" s="26">
        <v>20</v>
      </c>
      <c r="V91" s="26">
        <v>3</v>
      </c>
      <c r="W91" s="26"/>
      <c r="X91" s="10"/>
      <c r="Y91" s="10"/>
      <c r="Z91" s="10"/>
      <c r="AA91" s="10"/>
      <c r="AB91" s="10"/>
      <c r="AC91" s="10"/>
      <c r="AD91" s="10">
        <v>12</v>
      </c>
      <c r="AE91" s="10">
        <f t="shared" si="12"/>
        <v>339</v>
      </c>
    </row>
    <row r="92" spans="1:31" s="3" customFormat="1" ht="16.5">
      <c r="A92" s="4">
        <v>7</v>
      </c>
      <c r="B92" s="5">
        <v>4</v>
      </c>
      <c r="C92" s="14">
        <v>175</v>
      </c>
      <c r="D92" s="6" t="s">
        <v>175</v>
      </c>
      <c r="E92" s="6" t="s">
        <v>175</v>
      </c>
      <c r="F92" s="13">
        <v>988</v>
      </c>
      <c r="G92" s="6" t="s">
        <v>34</v>
      </c>
      <c r="H92" s="25">
        <v>463</v>
      </c>
      <c r="I92" s="10">
        <v>85</v>
      </c>
      <c r="J92" s="10">
        <v>70</v>
      </c>
      <c r="K92" s="10">
        <v>26</v>
      </c>
      <c r="L92" s="10">
        <v>0</v>
      </c>
      <c r="M92" s="10">
        <v>21</v>
      </c>
      <c r="N92" s="10">
        <v>1</v>
      </c>
      <c r="O92" s="10">
        <v>5</v>
      </c>
      <c r="P92" s="10">
        <v>8</v>
      </c>
      <c r="Q92" s="10">
        <v>25</v>
      </c>
      <c r="R92" s="10">
        <v>52</v>
      </c>
      <c r="S92" s="10"/>
      <c r="T92" s="10">
        <v>3</v>
      </c>
      <c r="U92" s="26">
        <v>19</v>
      </c>
      <c r="V92" s="26">
        <v>3</v>
      </c>
      <c r="W92" s="26"/>
      <c r="X92" s="10"/>
      <c r="Y92" s="10"/>
      <c r="Z92" s="10"/>
      <c r="AA92" s="10"/>
      <c r="AB92" s="10"/>
      <c r="AC92" s="10"/>
      <c r="AD92" s="10">
        <v>5</v>
      </c>
      <c r="AE92" s="10">
        <f t="shared" si="12"/>
        <v>323</v>
      </c>
    </row>
    <row r="93" spans="1:31" s="3" customFormat="1" ht="16.5">
      <c r="A93" s="4">
        <v>8</v>
      </c>
      <c r="B93" s="5">
        <v>4</v>
      </c>
      <c r="C93" s="14">
        <v>175</v>
      </c>
      <c r="D93" s="6" t="s">
        <v>175</v>
      </c>
      <c r="E93" s="6" t="s">
        <v>175</v>
      </c>
      <c r="F93" s="13">
        <v>988</v>
      </c>
      <c r="G93" s="6" t="s">
        <v>36</v>
      </c>
      <c r="H93" s="25"/>
      <c r="I93" s="10">
        <v>6</v>
      </c>
      <c r="J93" s="10">
        <v>5</v>
      </c>
      <c r="K93" s="10">
        <v>2</v>
      </c>
      <c r="L93" s="10">
        <v>2</v>
      </c>
      <c r="M93" s="10">
        <v>1</v>
      </c>
      <c r="N93" s="10">
        <v>0</v>
      </c>
      <c r="O93" s="10">
        <v>0</v>
      </c>
      <c r="P93" s="10">
        <v>0</v>
      </c>
      <c r="Q93" s="10">
        <v>2</v>
      </c>
      <c r="R93" s="10">
        <v>4</v>
      </c>
      <c r="S93" s="10"/>
      <c r="T93" s="10">
        <v>0</v>
      </c>
      <c r="U93" s="26">
        <v>1</v>
      </c>
      <c r="V93" s="26">
        <v>0</v>
      </c>
      <c r="W93" s="26"/>
      <c r="X93" s="10"/>
      <c r="Y93" s="10"/>
      <c r="Z93" s="10"/>
      <c r="AA93" s="10"/>
      <c r="AB93" s="10"/>
      <c r="AC93" s="10"/>
      <c r="AD93" s="10">
        <v>0</v>
      </c>
      <c r="AE93" s="10">
        <f t="shared" si="12"/>
        <v>23</v>
      </c>
    </row>
    <row r="94" spans="1:31" s="3" customFormat="1" ht="16.5">
      <c r="A94" s="4">
        <v>9</v>
      </c>
      <c r="B94" s="5">
        <v>4</v>
      </c>
      <c r="C94" s="14">
        <v>175</v>
      </c>
      <c r="D94" s="6" t="s">
        <v>175</v>
      </c>
      <c r="E94" s="6" t="s">
        <v>176</v>
      </c>
      <c r="F94" s="13">
        <v>989</v>
      </c>
      <c r="G94" s="6" t="s">
        <v>33</v>
      </c>
      <c r="H94" s="25">
        <v>448</v>
      </c>
      <c r="I94" s="10">
        <v>29</v>
      </c>
      <c r="J94" s="10">
        <v>133</v>
      </c>
      <c r="K94" s="10">
        <v>48</v>
      </c>
      <c r="L94" s="10">
        <v>1</v>
      </c>
      <c r="M94" s="10">
        <v>6</v>
      </c>
      <c r="N94" s="10">
        <v>0</v>
      </c>
      <c r="O94" s="10">
        <v>17</v>
      </c>
      <c r="P94" s="10">
        <v>35</v>
      </c>
      <c r="Q94" s="10">
        <v>17</v>
      </c>
      <c r="R94" s="10">
        <v>12</v>
      </c>
      <c r="S94" s="10"/>
      <c r="T94" s="10">
        <v>0</v>
      </c>
      <c r="U94" s="26">
        <v>11</v>
      </c>
      <c r="V94" s="26">
        <v>2</v>
      </c>
      <c r="W94" s="26"/>
      <c r="X94" s="10"/>
      <c r="Y94" s="10"/>
      <c r="Z94" s="10"/>
      <c r="AA94" s="10"/>
      <c r="AB94" s="10"/>
      <c r="AC94" s="10"/>
      <c r="AD94" s="10">
        <v>9</v>
      </c>
      <c r="AE94" s="10">
        <f t="shared" si="12"/>
        <v>320</v>
      </c>
    </row>
    <row r="95" spans="1:31" s="3" customFormat="1" ht="16.5">
      <c r="A95" s="4">
        <v>10</v>
      </c>
      <c r="B95" s="5">
        <v>4</v>
      </c>
      <c r="C95" s="14">
        <v>175</v>
      </c>
      <c r="D95" s="6" t="s">
        <v>175</v>
      </c>
      <c r="E95" s="6" t="s">
        <v>177</v>
      </c>
      <c r="F95" s="13">
        <v>990</v>
      </c>
      <c r="G95" s="6" t="s">
        <v>33</v>
      </c>
      <c r="H95" s="25">
        <v>228</v>
      </c>
      <c r="I95" s="10">
        <v>53</v>
      </c>
      <c r="J95" s="10">
        <v>67</v>
      </c>
      <c r="K95" s="10">
        <v>11</v>
      </c>
      <c r="L95" s="10">
        <v>2</v>
      </c>
      <c r="M95" s="10">
        <v>1</v>
      </c>
      <c r="N95" s="10">
        <v>0</v>
      </c>
      <c r="O95" s="10">
        <v>0</v>
      </c>
      <c r="P95" s="10">
        <v>0</v>
      </c>
      <c r="Q95" s="10">
        <v>11</v>
      </c>
      <c r="R95" s="10">
        <v>30</v>
      </c>
      <c r="S95" s="10"/>
      <c r="T95" s="10">
        <v>0</v>
      </c>
      <c r="U95" s="26">
        <v>1</v>
      </c>
      <c r="V95" s="26">
        <v>2</v>
      </c>
      <c r="W95" s="26"/>
      <c r="X95" s="10"/>
      <c r="Y95" s="10"/>
      <c r="Z95" s="10"/>
      <c r="AA95" s="10"/>
      <c r="AB95" s="10"/>
      <c r="AC95" s="10"/>
      <c r="AD95" s="10">
        <v>11</v>
      </c>
      <c r="AE95" s="10">
        <f t="shared" si="12"/>
        <v>189</v>
      </c>
    </row>
    <row r="96" spans="1:31" s="3" customFormat="1" ht="16.5">
      <c r="A96" s="4">
        <v>11</v>
      </c>
      <c r="B96" s="5">
        <v>4</v>
      </c>
      <c r="C96" s="14">
        <v>175</v>
      </c>
      <c r="D96" s="6" t="s">
        <v>175</v>
      </c>
      <c r="E96" s="6" t="s">
        <v>178</v>
      </c>
      <c r="F96" s="13">
        <v>991</v>
      </c>
      <c r="G96" s="6" t="s">
        <v>33</v>
      </c>
      <c r="H96" s="25">
        <v>189</v>
      </c>
      <c r="I96" s="10">
        <v>19</v>
      </c>
      <c r="J96" s="10">
        <v>31</v>
      </c>
      <c r="K96" s="10">
        <v>15</v>
      </c>
      <c r="L96" s="10">
        <v>0</v>
      </c>
      <c r="M96" s="10">
        <v>2</v>
      </c>
      <c r="N96" s="10">
        <v>0</v>
      </c>
      <c r="O96" s="10">
        <v>1</v>
      </c>
      <c r="P96" s="10">
        <v>0</v>
      </c>
      <c r="Q96" s="10">
        <v>16</v>
      </c>
      <c r="R96" s="10">
        <v>31</v>
      </c>
      <c r="S96" s="10"/>
      <c r="T96" s="10">
        <v>1</v>
      </c>
      <c r="U96" s="26">
        <v>14</v>
      </c>
      <c r="V96" s="26">
        <v>0</v>
      </c>
      <c r="W96" s="26"/>
      <c r="X96" s="10"/>
      <c r="Y96" s="10"/>
      <c r="Z96" s="10"/>
      <c r="AA96" s="10"/>
      <c r="AB96" s="10"/>
      <c r="AC96" s="10"/>
      <c r="AD96" s="10">
        <v>0</v>
      </c>
      <c r="AE96" s="10">
        <f t="shared" si="12"/>
        <v>130</v>
      </c>
    </row>
    <row r="97" spans="1:31" s="3" customFormat="1" ht="16.5">
      <c r="A97" s="4">
        <v>12</v>
      </c>
      <c r="B97" s="5">
        <v>4</v>
      </c>
      <c r="C97" s="14">
        <v>175</v>
      </c>
      <c r="D97" s="6" t="s">
        <v>175</v>
      </c>
      <c r="E97" s="6" t="s">
        <v>179</v>
      </c>
      <c r="F97" s="13">
        <v>992</v>
      </c>
      <c r="G97" s="6" t="s">
        <v>33</v>
      </c>
      <c r="H97" s="25">
        <v>340</v>
      </c>
      <c r="I97" s="10">
        <v>62</v>
      </c>
      <c r="J97" s="10">
        <v>43</v>
      </c>
      <c r="K97" s="10">
        <v>24</v>
      </c>
      <c r="L97" s="10">
        <v>1</v>
      </c>
      <c r="M97" s="10">
        <v>15</v>
      </c>
      <c r="N97" s="10">
        <v>2</v>
      </c>
      <c r="O97" s="10">
        <v>11</v>
      </c>
      <c r="P97" s="10">
        <v>11</v>
      </c>
      <c r="Q97" s="10">
        <v>14</v>
      </c>
      <c r="R97" s="10">
        <v>45</v>
      </c>
      <c r="S97" s="10"/>
      <c r="T97" s="10">
        <v>0</v>
      </c>
      <c r="U97" s="26">
        <v>17</v>
      </c>
      <c r="V97" s="26">
        <v>0</v>
      </c>
      <c r="W97" s="26"/>
      <c r="X97" s="10"/>
      <c r="Y97" s="10"/>
      <c r="Z97" s="10"/>
      <c r="AA97" s="10"/>
      <c r="AB97" s="10"/>
      <c r="AC97" s="10"/>
      <c r="AD97" s="10">
        <v>12</v>
      </c>
      <c r="AE97" s="10">
        <f t="shared" si="12"/>
        <v>257</v>
      </c>
    </row>
    <row r="98" spans="1:31" s="3" customFormat="1" ht="16.5">
      <c r="A98" s="4">
        <v>13</v>
      </c>
      <c r="B98" s="5">
        <v>4</v>
      </c>
      <c r="C98" s="14">
        <v>175</v>
      </c>
      <c r="D98" s="6" t="s">
        <v>175</v>
      </c>
      <c r="E98" s="6" t="s">
        <v>180</v>
      </c>
      <c r="F98" s="13">
        <v>993</v>
      </c>
      <c r="G98" s="6" t="s">
        <v>33</v>
      </c>
      <c r="H98" s="25">
        <v>414</v>
      </c>
      <c r="I98" s="10">
        <v>81</v>
      </c>
      <c r="J98" s="10">
        <v>73</v>
      </c>
      <c r="K98" s="10">
        <v>28</v>
      </c>
      <c r="L98" s="10">
        <v>2</v>
      </c>
      <c r="M98" s="10">
        <v>28</v>
      </c>
      <c r="N98" s="10">
        <v>0</v>
      </c>
      <c r="O98" s="10">
        <v>14</v>
      </c>
      <c r="P98" s="10">
        <v>23</v>
      </c>
      <c r="Q98" s="10">
        <v>11</v>
      </c>
      <c r="R98" s="10">
        <v>40</v>
      </c>
      <c r="S98" s="10"/>
      <c r="T98" s="10">
        <v>0</v>
      </c>
      <c r="U98" s="26">
        <v>9</v>
      </c>
      <c r="V98" s="26">
        <v>1</v>
      </c>
      <c r="W98" s="26"/>
      <c r="X98" s="10"/>
      <c r="Y98" s="10"/>
      <c r="Z98" s="10"/>
      <c r="AA98" s="10"/>
      <c r="AB98" s="10"/>
      <c r="AC98" s="10"/>
      <c r="AD98" s="10">
        <v>10</v>
      </c>
      <c r="AE98" s="10">
        <f t="shared" si="12"/>
        <v>320</v>
      </c>
    </row>
    <row r="99" spans="1:31" s="3" customFormat="1" ht="16.5">
      <c r="A99" s="4">
        <v>14</v>
      </c>
      <c r="B99" s="5">
        <v>4</v>
      </c>
      <c r="C99" s="14">
        <v>175</v>
      </c>
      <c r="D99" s="6" t="s">
        <v>175</v>
      </c>
      <c r="E99" s="6" t="s">
        <v>180</v>
      </c>
      <c r="F99" s="13">
        <v>993</v>
      </c>
      <c r="G99" s="6" t="s">
        <v>34</v>
      </c>
      <c r="H99" s="25">
        <v>414</v>
      </c>
      <c r="I99" s="10">
        <v>88</v>
      </c>
      <c r="J99" s="10">
        <v>52</v>
      </c>
      <c r="K99" s="10">
        <v>27</v>
      </c>
      <c r="L99" s="10">
        <v>2</v>
      </c>
      <c r="M99" s="10">
        <v>42</v>
      </c>
      <c r="N99" s="10">
        <v>0</v>
      </c>
      <c r="O99" s="10">
        <v>3</v>
      </c>
      <c r="P99" s="10">
        <v>18</v>
      </c>
      <c r="Q99" s="10">
        <v>6</v>
      </c>
      <c r="R99" s="10">
        <v>43</v>
      </c>
      <c r="S99" s="10"/>
      <c r="T99" s="10">
        <v>1</v>
      </c>
      <c r="U99" s="26">
        <v>12</v>
      </c>
      <c r="V99" s="26">
        <v>0</v>
      </c>
      <c r="W99" s="26"/>
      <c r="X99" s="10"/>
      <c r="Y99" s="10"/>
      <c r="Z99" s="10"/>
      <c r="AA99" s="10"/>
      <c r="AB99" s="10"/>
      <c r="AC99" s="10"/>
      <c r="AD99" s="10">
        <v>4</v>
      </c>
      <c r="AE99" s="10">
        <f t="shared" si="12"/>
        <v>298</v>
      </c>
    </row>
    <row r="100" spans="1:31" s="3" customFormat="1" ht="16.5">
      <c r="A100" s="4">
        <v>15</v>
      </c>
      <c r="B100" s="5">
        <v>4</v>
      </c>
      <c r="C100" s="14">
        <v>175</v>
      </c>
      <c r="D100" s="6" t="s">
        <v>175</v>
      </c>
      <c r="E100" s="6" t="s">
        <v>181</v>
      </c>
      <c r="F100" s="13">
        <v>994</v>
      </c>
      <c r="G100" s="6" t="s">
        <v>33</v>
      </c>
      <c r="H100" s="25">
        <v>506</v>
      </c>
      <c r="I100" s="10">
        <v>90</v>
      </c>
      <c r="J100" s="10">
        <v>4</v>
      </c>
      <c r="K100" s="10">
        <v>33</v>
      </c>
      <c r="L100" s="10">
        <v>2</v>
      </c>
      <c r="M100" s="10">
        <v>37</v>
      </c>
      <c r="N100" s="10">
        <v>0</v>
      </c>
      <c r="O100" s="10">
        <v>18</v>
      </c>
      <c r="P100" s="10">
        <v>5</v>
      </c>
      <c r="Q100" s="10">
        <v>11</v>
      </c>
      <c r="R100" s="10">
        <v>57</v>
      </c>
      <c r="S100" s="10"/>
      <c r="T100" s="10">
        <v>4</v>
      </c>
      <c r="U100" s="26">
        <v>20</v>
      </c>
      <c r="V100" s="26">
        <v>0</v>
      </c>
      <c r="W100" s="26"/>
      <c r="X100" s="10"/>
      <c r="Y100" s="10"/>
      <c r="Z100" s="10"/>
      <c r="AA100" s="10"/>
      <c r="AB100" s="10"/>
      <c r="AC100" s="10"/>
      <c r="AD100" s="10">
        <v>52</v>
      </c>
      <c r="AE100" s="10">
        <f t="shared" si="12"/>
        <v>333</v>
      </c>
    </row>
    <row r="101" spans="1:31" s="3" customFormat="1" ht="16.5">
      <c r="A101" s="4">
        <v>16</v>
      </c>
      <c r="B101" s="5">
        <v>4</v>
      </c>
      <c r="C101" s="14">
        <v>175</v>
      </c>
      <c r="D101" s="6" t="s">
        <v>175</v>
      </c>
      <c r="E101" s="6" t="s">
        <v>182</v>
      </c>
      <c r="F101" s="13">
        <v>995</v>
      </c>
      <c r="G101" s="6" t="s">
        <v>33</v>
      </c>
      <c r="H101" s="25">
        <v>538</v>
      </c>
      <c r="I101" s="10">
        <v>57</v>
      </c>
      <c r="J101" s="10">
        <v>132</v>
      </c>
      <c r="K101" s="10">
        <v>16</v>
      </c>
      <c r="L101" s="10">
        <v>4</v>
      </c>
      <c r="M101" s="10">
        <v>54</v>
      </c>
      <c r="N101" s="10">
        <v>0</v>
      </c>
      <c r="O101" s="10">
        <v>31</v>
      </c>
      <c r="P101" s="10">
        <v>5</v>
      </c>
      <c r="Q101" s="10">
        <v>6</v>
      </c>
      <c r="R101" s="10">
        <v>41</v>
      </c>
      <c r="S101" s="10"/>
      <c r="T101" s="10">
        <v>0</v>
      </c>
      <c r="U101" s="26">
        <v>4</v>
      </c>
      <c r="V101" s="26">
        <v>2</v>
      </c>
      <c r="W101" s="26"/>
      <c r="X101" s="10"/>
      <c r="Y101" s="10"/>
      <c r="Z101" s="10"/>
      <c r="AA101" s="10"/>
      <c r="AB101" s="10"/>
      <c r="AC101" s="10"/>
      <c r="AD101" s="10">
        <v>10</v>
      </c>
      <c r="AE101" s="10">
        <f t="shared" si="12"/>
        <v>362</v>
      </c>
    </row>
    <row r="102" spans="1:31" s="3" customFormat="1" ht="16.5">
      <c r="A102" s="4">
        <v>17</v>
      </c>
      <c r="B102" s="5">
        <v>4</v>
      </c>
      <c r="C102" s="14">
        <v>175</v>
      </c>
      <c r="D102" s="6" t="s">
        <v>175</v>
      </c>
      <c r="E102" s="6" t="s">
        <v>183</v>
      </c>
      <c r="F102" s="13">
        <v>996</v>
      </c>
      <c r="G102" s="6" t="s">
        <v>33</v>
      </c>
      <c r="H102" s="25">
        <v>281</v>
      </c>
      <c r="I102" s="10">
        <v>65</v>
      </c>
      <c r="J102" s="10">
        <v>44</v>
      </c>
      <c r="K102" s="10">
        <v>26</v>
      </c>
      <c r="L102" s="10">
        <v>2</v>
      </c>
      <c r="M102" s="10">
        <v>5</v>
      </c>
      <c r="N102" s="10">
        <v>0</v>
      </c>
      <c r="O102" s="10">
        <v>18</v>
      </c>
      <c r="P102" s="10">
        <v>6</v>
      </c>
      <c r="Q102" s="10">
        <v>4</v>
      </c>
      <c r="R102" s="10">
        <v>15</v>
      </c>
      <c r="S102" s="10"/>
      <c r="T102" s="10">
        <v>0</v>
      </c>
      <c r="U102" s="26">
        <v>14</v>
      </c>
      <c r="V102" s="26">
        <v>0</v>
      </c>
      <c r="W102" s="26"/>
      <c r="X102" s="10"/>
      <c r="Y102" s="10"/>
      <c r="Z102" s="10"/>
      <c r="AA102" s="10"/>
      <c r="AB102" s="10"/>
      <c r="AC102" s="10"/>
      <c r="AD102" s="10">
        <v>4</v>
      </c>
      <c r="AE102" s="10">
        <f t="shared" si="12"/>
        <v>203</v>
      </c>
    </row>
    <row r="103" spans="1:31" s="3" customFormat="1" ht="16.5">
      <c r="A103" s="4">
        <v>18</v>
      </c>
      <c r="B103" s="5">
        <v>4</v>
      </c>
      <c r="C103" s="14">
        <v>175</v>
      </c>
      <c r="D103" s="6" t="s">
        <v>175</v>
      </c>
      <c r="E103" s="6" t="s">
        <v>184</v>
      </c>
      <c r="F103" s="13">
        <v>997</v>
      </c>
      <c r="G103" s="6" t="s">
        <v>33</v>
      </c>
      <c r="H103" s="25">
        <v>244</v>
      </c>
      <c r="I103" s="10">
        <v>26</v>
      </c>
      <c r="J103" s="10">
        <v>3</v>
      </c>
      <c r="K103" s="10">
        <v>13</v>
      </c>
      <c r="L103" s="10">
        <v>2</v>
      </c>
      <c r="M103" s="10">
        <v>16</v>
      </c>
      <c r="N103" s="10">
        <v>0</v>
      </c>
      <c r="O103" s="10">
        <v>1</v>
      </c>
      <c r="P103" s="10">
        <v>5</v>
      </c>
      <c r="Q103" s="10">
        <v>42</v>
      </c>
      <c r="R103" s="10">
        <v>60</v>
      </c>
      <c r="S103" s="10"/>
      <c r="T103" s="10">
        <v>0</v>
      </c>
      <c r="U103" s="26">
        <v>8</v>
      </c>
      <c r="V103" s="26">
        <v>0</v>
      </c>
      <c r="W103" s="26"/>
      <c r="X103" s="10"/>
      <c r="Y103" s="10"/>
      <c r="Z103" s="10"/>
      <c r="AA103" s="10"/>
      <c r="AB103" s="10"/>
      <c r="AC103" s="10"/>
      <c r="AD103" s="10">
        <v>8</v>
      </c>
      <c r="AE103" s="10">
        <f t="shared" si="12"/>
        <v>184</v>
      </c>
    </row>
    <row r="104" spans="1:31" s="3" customFormat="1" ht="16.5">
      <c r="A104" s="4">
        <v>19</v>
      </c>
      <c r="B104" s="5">
        <v>4</v>
      </c>
      <c r="C104" s="14">
        <v>175</v>
      </c>
      <c r="D104" s="6" t="s">
        <v>175</v>
      </c>
      <c r="E104" s="6" t="s">
        <v>185</v>
      </c>
      <c r="F104" s="13">
        <v>998</v>
      </c>
      <c r="G104" s="6" t="s">
        <v>33</v>
      </c>
      <c r="H104" s="25">
        <v>54</v>
      </c>
      <c r="I104" s="10">
        <v>3</v>
      </c>
      <c r="J104" s="10">
        <v>20</v>
      </c>
      <c r="K104" s="10">
        <v>2</v>
      </c>
      <c r="L104" s="10">
        <v>0</v>
      </c>
      <c r="M104" s="10">
        <v>6</v>
      </c>
      <c r="N104" s="10">
        <v>0</v>
      </c>
      <c r="O104" s="10">
        <v>0</v>
      </c>
      <c r="P104" s="10">
        <v>0</v>
      </c>
      <c r="Q104" s="10">
        <v>1</v>
      </c>
      <c r="R104" s="10">
        <v>2</v>
      </c>
      <c r="S104" s="10"/>
      <c r="T104" s="10">
        <v>0</v>
      </c>
      <c r="U104" s="26">
        <v>1</v>
      </c>
      <c r="V104" s="26">
        <v>2</v>
      </c>
      <c r="W104" s="26"/>
      <c r="X104" s="10"/>
      <c r="Y104" s="10"/>
      <c r="Z104" s="10"/>
      <c r="AA104" s="10"/>
      <c r="AB104" s="10"/>
      <c r="AC104" s="10"/>
      <c r="AD104" s="10">
        <v>0</v>
      </c>
      <c r="AE104" s="10">
        <f t="shared" si="12"/>
        <v>37</v>
      </c>
    </row>
    <row r="105" spans="1:31" s="3" customFormat="1" ht="16.5">
      <c r="C105" s="15" t="s">
        <v>65</v>
      </c>
      <c r="D105" s="688" t="s">
        <v>66</v>
      </c>
      <c r="E105" s="688"/>
      <c r="F105" s="24"/>
      <c r="G105" s="24"/>
      <c r="H105" s="17">
        <f>SUM(H86:H104)</f>
        <v>7224</v>
      </c>
      <c r="I105" s="17">
        <f>SUM(I86:I104)</f>
        <v>1120</v>
      </c>
      <c r="J105" s="17">
        <f t="shared" ref="J105:AA105" si="13">SUM(J86:J104)</f>
        <v>1172</v>
      </c>
      <c r="K105" s="17">
        <f t="shared" si="13"/>
        <v>438</v>
      </c>
      <c r="L105" s="17">
        <f t="shared" si="13"/>
        <v>41</v>
      </c>
      <c r="M105" s="17">
        <f t="shared" si="13"/>
        <v>431</v>
      </c>
      <c r="N105" s="17">
        <f t="shared" si="13"/>
        <v>4</v>
      </c>
      <c r="O105" s="17">
        <f t="shared" si="13"/>
        <v>168</v>
      </c>
      <c r="P105" s="17">
        <f t="shared" si="13"/>
        <v>191</v>
      </c>
      <c r="Q105" s="17">
        <f t="shared" si="13"/>
        <v>381</v>
      </c>
      <c r="R105" s="17">
        <f t="shared" si="13"/>
        <v>738</v>
      </c>
      <c r="S105" s="17">
        <f t="shared" si="13"/>
        <v>0</v>
      </c>
      <c r="T105" s="17">
        <f t="shared" si="13"/>
        <v>14</v>
      </c>
      <c r="U105" s="17">
        <f t="shared" si="13"/>
        <v>251</v>
      </c>
      <c r="V105" s="17">
        <f t="shared" si="13"/>
        <v>30</v>
      </c>
      <c r="W105" s="17">
        <f t="shared" si="13"/>
        <v>0</v>
      </c>
      <c r="X105" s="17">
        <f t="shared" si="13"/>
        <v>0</v>
      </c>
      <c r="Y105" s="17">
        <f t="shared" si="13"/>
        <v>0</v>
      </c>
      <c r="Z105" s="17">
        <f t="shared" si="13"/>
        <v>0</v>
      </c>
      <c r="AA105" s="17">
        <f t="shared" si="13"/>
        <v>0</v>
      </c>
      <c r="AB105" s="17">
        <f>SUM(AB86:AB104)</f>
        <v>0</v>
      </c>
      <c r="AC105" s="17">
        <f t="shared" ref="AC105:AE105" si="14">SUM(AC86:AC104)</f>
        <v>0</v>
      </c>
      <c r="AD105" s="17">
        <f t="shared" si="14"/>
        <v>223</v>
      </c>
      <c r="AE105" s="17">
        <f t="shared" si="14"/>
        <v>5202</v>
      </c>
    </row>
    <row r="106" spans="1:31" s="3" customFormat="1" ht="16.5">
      <c r="F106" s="12"/>
      <c r="G106" s="12"/>
      <c r="U106" s="3">
        <f>U105/2</f>
        <v>125.5</v>
      </c>
      <c r="V106" s="3">
        <f>V105/2</f>
        <v>15</v>
      </c>
    </row>
    <row r="107" spans="1:31" s="3" customFormat="1" ht="16.5">
      <c r="C107" s="15" t="s">
        <v>67</v>
      </c>
      <c r="D107" s="689" t="s">
        <v>68</v>
      </c>
      <c r="E107" s="690"/>
      <c r="F107" s="690"/>
      <c r="G107" s="691"/>
      <c r="H107" s="16" t="s">
        <v>8</v>
      </c>
      <c r="I107" s="9" t="s">
        <v>9</v>
      </c>
      <c r="J107" s="9" t="s">
        <v>10</v>
      </c>
      <c r="K107" s="9" t="s">
        <v>11</v>
      </c>
      <c r="L107" s="9" t="s">
        <v>12</v>
      </c>
      <c r="M107" s="9" t="s">
        <v>13</v>
      </c>
      <c r="N107" s="9" t="s">
        <v>14</v>
      </c>
      <c r="O107" s="9" t="s">
        <v>15</v>
      </c>
      <c r="P107" s="9" t="s">
        <v>16</v>
      </c>
      <c r="Q107" s="9" t="s">
        <v>17</v>
      </c>
      <c r="R107" s="9" t="s">
        <v>18</v>
      </c>
      <c r="S107" s="9" t="s">
        <v>19</v>
      </c>
      <c r="T107" s="9" t="s">
        <v>20</v>
      </c>
      <c r="U107" s="9" t="s">
        <v>24</v>
      </c>
      <c r="V107" s="9" t="s">
        <v>25</v>
      </c>
      <c r="W107" s="9" t="s">
        <v>26</v>
      </c>
      <c r="X107" s="9" t="s">
        <v>27</v>
      </c>
      <c r="Y107" s="9" t="s">
        <v>28</v>
      </c>
      <c r="Z107" s="9" t="s">
        <v>29</v>
      </c>
      <c r="AA107" s="9" t="s">
        <v>30</v>
      </c>
      <c r="AB107" s="9" t="s">
        <v>31</v>
      </c>
    </row>
    <row r="108" spans="1:31" s="3" customFormat="1" ht="16.5">
      <c r="D108" s="692"/>
      <c r="E108" s="693"/>
      <c r="F108" s="693"/>
      <c r="G108" s="694"/>
      <c r="H108" s="10">
        <f>H105</f>
        <v>7224</v>
      </c>
      <c r="I108" s="10">
        <f>I105+126</f>
        <v>1246</v>
      </c>
      <c r="J108" s="10">
        <f>J105+15</f>
        <v>1187</v>
      </c>
      <c r="K108" s="10">
        <f>K105+125</f>
        <v>563</v>
      </c>
      <c r="L108" s="10">
        <f>L105+15</f>
        <v>56</v>
      </c>
      <c r="M108" s="10">
        <f t="shared" ref="M108:T108" si="15">M105</f>
        <v>431</v>
      </c>
      <c r="N108" s="10">
        <f t="shared" si="15"/>
        <v>4</v>
      </c>
      <c r="O108" s="10">
        <f t="shared" si="15"/>
        <v>168</v>
      </c>
      <c r="P108" s="10">
        <f t="shared" si="15"/>
        <v>191</v>
      </c>
      <c r="Q108" s="10">
        <f t="shared" si="15"/>
        <v>381</v>
      </c>
      <c r="R108" s="10">
        <f t="shared" si="15"/>
        <v>738</v>
      </c>
      <c r="S108" s="10">
        <f t="shared" si="15"/>
        <v>0</v>
      </c>
      <c r="T108" s="10">
        <f t="shared" si="15"/>
        <v>14</v>
      </c>
      <c r="U108" s="10">
        <f>X86</f>
        <v>0</v>
      </c>
      <c r="V108" s="10">
        <f t="shared" ref="V108:Y108" si="16">Y86</f>
        <v>0</v>
      </c>
      <c r="W108" s="10">
        <f t="shared" si="16"/>
        <v>0</v>
      </c>
      <c r="X108" s="10">
        <f t="shared" si="16"/>
        <v>0</v>
      </c>
      <c r="Y108" s="10">
        <f t="shared" si="16"/>
        <v>0</v>
      </c>
      <c r="Z108" s="10">
        <f>AC105</f>
        <v>0</v>
      </c>
      <c r="AA108" s="10">
        <f>AD105</f>
        <v>223</v>
      </c>
      <c r="AB108" s="10">
        <f>SUM(I108:AA108)</f>
        <v>5202</v>
      </c>
    </row>
    <row r="109" spans="1:31" s="3" customFormat="1" ht="16.5">
      <c r="F109" s="12"/>
      <c r="G109" s="12"/>
    </row>
    <row r="110" spans="1:31" s="3" customFormat="1" ht="30.75" customHeight="1">
      <c r="C110" s="15" t="s">
        <v>69</v>
      </c>
      <c r="D110" s="695" t="s">
        <v>70</v>
      </c>
      <c r="E110" s="695"/>
      <c r="F110" s="695"/>
      <c r="G110" s="695"/>
      <c r="H110" s="16" t="s">
        <v>8</v>
      </c>
      <c r="I110" s="696" t="s">
        <v>71</v>
      </c>
      <c r="J110" s="696"/>
      <c r="K110" s="696" t="s">
        <v>72</v>
      </c>
      <c r="L110" s="696"/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9" t="s">
        <v>18</v>
      </c>
      <c r="S110" s="9" t="s">
        <v>19</v>
      </c>
      <c r="T110" s="9" t="s">
        <v>20</v>
      </c>
      <c r="U110" s="9" t="s">
        <v>24</v>
      </c>
      <c r="V110" s="9" t="s">
        <v>25</v>
      </c>
      <c r="W110" s="9" t="s">
        <v>26</v>
      </c>
      <c r="X110" s="9" t="s">
        <v>27</v>
      </c>
      <c r="Y110" s="9" t="s">
        <v>28</v>
      </c>
      <c r="Z110" s="9" t="s">
        <v>29</v>
      </c>
      <c r="AA110" s="9" t="s">
        <v>30</v>
      </c>
      <c r="AB110" s="9" t="s">
        <v>31</v>
      </c>
    </row>
    <row r="111" spans="1:31" s="3" customFormat="1" ht="16.5">
      <c r="D111" s="695"/>
      <c r="E111" s="695"/>
      <c r="F111" s="695"/>
      <c r="G111" s="695"/>
      <c r="H111" s="10">
        <f>H105</f>
        <v>7224</v>
      </c>
      <c r="I111" s="697">
        <f>I108+K108</f>
        <v>1809</v>
      </c>
      <c r="J111" s="697"/>
      <c r="K111" s="697">
        <f>J108+L108</f>
        <v>1243</v>
      </c>
      <c r="L111" s="697"/>
      <c r="M111" s="10">
        <f>M108</f>
        <v>431</v>
      </c>
      <c r="N111" s="10">
        <f t="shared" ref="N111:R111" si="17">N108</f>
        <v>4</v>
      </c>
      <c r="O111" s="10">
        <f t="shared" si="17"/>
        <v>168</v>
      </c>
      <c r="P111" s="10">
        <f t="shared" si="17"/>
        <v>191</v>
      </c>
      <c r="Q111" s="10">
        <f t="shared" si="17"/>
        <v>381</v>
      </c>
      <c r="R111" s="10">
        <f t="shared" si="17"/>
        <v>738</v>
      </c>
      <c r="S111" s="10" t="s">
        <v>799</v>
      </c>
      <c r="T111" s="10">
        <f>T108</f>
        <v>14</v>
      </c>
      <c r="U111" s="10" t="s">
        <v>799</v>
      </c>
      <c r="V111" s="294" t="s">
        <v>799</v>
      </c>
      <c r="W111" s="294" t="s">
        <v>799</v>
      </c>
      <c r="X111" s="294" t="s">
        <v>799</v>
      </c>
      <c r="Y111" s="294" t="s">
        <v>799</v>
      </c>
      <c r="Z111" s="10">
        <f>Z108</f>
        <v>0</v>
      </c>
      <c r="AA111" s="10">
        <f>AA108</f>
        <v>223</v>
      </c>
      <c r="AB111" s="10">
        <f>SUM(I111:AA111)</f>
        <v>5202</v>
      </c>
    </row>
    <row r="114" spans="1:31" s="3" customFormat="1" ht="16.5">
      <c r="A114" s="7" t="s">
        <v>1</v>
      </c>
      <c r="B114" s="2" t="s">
        <v>2</v>
      </c>
      <c r="C114" s="8" t="s">
        <v>3</v>
      </c>
      <c r="D114" s="7" t="s">
        <v>4</v>
      </c>
      <c r="E114" s="7" t="s">
        <v>5</v>
      </c>
      <c r="F114" s="1" t="s">
        <v>6</v>
      </c>
      <c r="G114" s="1" t="s">
        <v>7</v>
      </c>
      <c r="H114" s="1" t="s">
        <v>8</v>
      </c>
      <c r="I114" s="9" t="s">
        <v>9</v>
      </c>
      <c r="J114" s="9" t="s">
        <v>10</v>
      </c>
      <c r="K114" s="9" t="s">
        <v>11</v>
      </c>
      <c r="L114" s="9" t="s">
        <v>12</v>
      </c>
      <c r="M114" s="9" t="s">
        <v>13</v>
      </c>
      <c r="N114" s="9" t="s">
        <v>14</v>
      </c>
      <c r="O114" s="9" t="s">
        <v>15</v>
      </c>
      <c r="P114" s="9" t="s">
        <v>16</v>
      </c>
      <c r="Q114" s="9" t="s">
        <v>17</v>
      </c>
      <c r="R114" s="9" t="s">
        <v>18</v>
      </c>
      <c r="S114" s="9" t="s">
        <v>19</v>
      </c>
      <c r="T114" s="9" t="s">
        <v>20</v>
      </c>
      <c r="U114" s="11" t="s">
        <v>21</v>
      </c>
      <c r="V114" s="11" t="s">
        <v>22</v>
      </c>
      <c r="W114" s="11" t="s">
        <v>23</v>
      </c>
      <c r="X114" s="9" t="s">
        <v>24</v>
      </c>
      <c r="Y114" s="9" t="s">
        <v>25</v>
      </c>
      <c r="Z114" s="9" t="s">
        <v>26</v>
      </c>
      <c r="AA114" s="9" t="s">
        <v>27</v>
      </c>
      <c r="AB114" s="9" t="s">
        <v>28</v>
      </c>
      <c r="AC114" s="9" t="s">
        <v>29</v>
      </c>
      <c r="AD114" s="9" t="s">
        <v>30</v>
      </c>
      <c r="AE114" s="9" t="s">
        <v>31</v>
      </c>
    </row>
    <row r="115" spans="1:31" s="3" customFormat="1" ht="16.5">
      <c r="A115" s="4">
        <v>1</v>
      </c>
      <c r="B115" s="5">
        <v>4</v>
      </c>
      <c r="C115" s="14">
        <v>189</v>
      </c>
      <c r="D115" s="6" t="s">
        <v>186</v>
      </c>
      <c r="E115" s="6" t="s">
        <v>187</v>
      </c>
      <c r="F115" s="13">
        <v>1111</v>
      </c>
      <c r="G115" s="182" t="s">
        <v>33</v>
      </c>
      <c r="H115" s="548">
        <v>704</v>
      </c>
      <c r="I115" s="10">
        <v>1</v>
      </c>
      <c r="J115" s="10">
        <v>163</v>
      </c>
      <c r="K115" s="10">
        <v>5</v>
      </c>
      <c r="L115" s="10">
        <v>3</v>
      </c>
      <c r="M115" s="10">
        <v>7</v>
      </c>
      <c r="N115" s="10">
        <v>0</v>
      </c>
      <c r="O115" s="10">
        <v>70</v>
      </c>
      <c r="P115" s="10">
        <v>0</v>
      </c>
      <c r="Q115" s="10">
        <v>4</v>
      </c>
      <c r="R115" s="10">
        <v>0</v>
      </c>
      <c r="S115" s="10">
        <v>0</v>
      </c>
      <c r="T115" s="10">
        <v>222</v>
      </c>
      <c r="U115" s="26">
        <v>0</v>
      </c>
      <c r="V115" s="26">
        <v>4</v>
      </c>
      <c r="W115" s="26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20</v>
      </c>
      <c r="AE115" s="10">
        <f>SUM(I115:AD115)</f>
        <v>499</v>
      </c>
    </row>
    <row r="116" spans="1:31" s="3" customFormat="1" ht="17.25" thickBot="1">
      <c r="A116" s="4">
        <v>2</v>
      </c>
      <c r="B116" s="5">
        <v>4</v>
      </c>
      <c r="C116" s="14">
        <v>189</v>
      </c>
      <c r="D116" s="6" t="s">
        <v>186</v>
      </c>
      <c r="E116" s="6" t="s">
        <v>187</v>
      </c>
      <c r="F116" s="13">
        <v>1111</v>
      </c>
      <c r="G116" s="184" t="s">
        <v>34</v>
      </c>
      <c r="H116" s="561">
        <v>704</v>
      </c>
      <c r="I116" s="10">
        <v>1</v>
      </c>
      <c r="J116" s="10">
        <v>199</v>
      </c>
      <c r="K116" s="10">
        <v>1</v>
      </c>
      <c r="L116" s="10">
        <v>1</v>
      </c>
      <c r="M116" s="10">
        <v>2</v>
      </c>
      <c r="N116" s="10">
        <v>0</v>
      </c>
      <c r="O116" s="10">
        <v>54</v>
      </c>
      <c r="P116" s="10">
        <v>0</v>
      </c>
      <c r="Q116" s="10">
        <v>5</v>
      </c>
      <c r="R116" s="10">
        <v>0</v>
      </c>
      <c r="S116" s="10">
        <v>0</v>
      </c>
      <c r="T116" s="10">
        <v>211</v>
      </c>
      <c r="U116" s="26">
        <v>0</v>
      </c>
      <c r="V116" s="26">
        <v>0</v>
      </c>
      <c r="W116" s="26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23</v>
      </c>
      <c r="AE116" s="10">
        <f t="shared" ref="AE116" si="18">SUM(I116:AD116)</f>
        <v>497</v>
      </c>
    </row>
    <row r="117" spans="1:31" s="3" customFormat="1" ht="16.5">
      <c r="C117" s="15" t="s">
        <v>65</v>
      </c>
      <c r="D117" s="688" t="s">
        <v>66</v>
      </c>
      <c r="E117" s="688"/>
      <c r="F117" s="24"/>
      <c r="G117" s="24"/>
      <c r="H117" s="17">
        <f t="shared" ref="H117:AE117" si="19">SUM(H115:H116)</f>
        <v>1408</v>
      </c>
      <c r="I117" s="17">
        <f t="shared" si="19"/>
        <v>2</v>
      </c>
      <c r="J117" s="17">
        <f t="shared" si="19"/>
        <v>362</v>
      </c>
      <c r="K117" s="17">
        <f t="shared" si="19"/>
        <v>6</v>
      </c>
      <c r="L117" s="17">
        <f t="shared" si="19"/>
        <v>4</v>
      </c>
      <c r="M117" s="17">
        <f t="shared" si="19"/>
        <v>9</v>
      </c>
      <c r="N117" s="17">
        <f t="shared" si="19"/>
        <v>0</v>
      </c>
      <c r="O117" s="17">
        <f t="shared" si="19"/>
        <v>124</v>
      </c>
      <c r="P117" s="17">
        <f t="shared" si="19"/>
        <v>0</v>
      </c>
      <c r="Q117" s="17">
        <f t="shared" si="19"/>
        <v>9</v>
      </c>
      <c r="R117" s="17">
        <f t="shared" si="19"/>
        <v>0</v>
      </c>
      <c r="S117" s="17">
        <f t="shared" si="19"/>
        <v>0</v>
      </c>
      <c r="T117" s="17">
        <f t="shared" si="19"/>
        <v>433</v>
      </c>
      <c r="U117" s="17">
        <f t="shared" si="19"/>
        <v>0</v>
      </c>
      <c r="V117" s="17">
        <f t="shared" si="19"/>
        <v>4</v>
      </c>
      <c r="W117" s="17">
        <f t="shared" si="19"/>
        <v>0</v>
      </c>
      <c r="X117" s="17">
        <f t="shared" si="19"/>
        <v>0</v>
      </c>
      <c r="Y117" s="17">
        <f t="shared" si="19"/>
        <v>0</v>
      </c>
      <c r="Z117" s="17">
        <f t="shared" si="19"/>
        <v>0</v>
      </c>
      <c r="AA117" s="17">
        <f t="shared" si="19"/>
        <v>0</v>
      </c>
      <c r="AB117" s="17">
        <f t="shared" si="19"/>
        <v>0</v>
      </c>
      <c r="AC117" s="17">
        <f t="shared" si="19"/>
        <v>0</v>
      </c>
      <c r="AD117" s="17">
        <f t="shared" si="19"/>
        <v>43</v>
      </c>
      <c r="AE117" s="17">
        <f t="shared" si="19"/>
        <v>996</v>
      </c>
    </row>
    <row r="118" spans="1:31" s="3" customFormat="1" ht="16.5">
      <c r="F118" s="12"/>
      <c r="G118" s="12"/>
    </row>
    <row r="119" spans="1:31" s="3" customFormat="1" ht="16.5">
      <c r="C119" s="15" t="s">
        <v>67</v>
      </c>
      <c r="D119" s="689" t="s">
        <v>68</v>
      </c>
      <c r="E119" s="690"/>
      <c r="F119" s="690"/>
      <c r="G119" s="691"/>
      <c r="H119" s="16" t="s">
        <v>8</v>
      </c>
      <c r="I119" s="9" t="s">
        <v>9</v>
      </c>
      <c r="J119" s="9" t="s">
        <v>10</v>
      </c>
      <c r="K119" s="9" t="s">
        <v>11</v>
      </c>
      <c r="L119" s="9" t="s">
        <v>12</v>
      </c>
      <c r="M119" s="9" t="s">
        <v>13</v>
      </c>
      <c r="N119" s="9" t="s">
        <v>14</v>
      </c>
      <c r="O119" s="9" t="s">
        <v>15</v>
      </c>
      <c r="P119" s="9" t="s">
        <v>16</v>
      </c>
      <c r="Q119" s="9" t="s">
        <v>17</v>
      </c>
      <c r="R119" s="9" t="s">
        <v>18</v>
      </c>
      <c r="S119" s="9" t="s">
        <v>19</v>
      </c>
      <c r="T119" s="9" t="s">
        <v>20</v>
      </c>
      <c r="U119" s="9" t="s">
        <v>24</v>
      </c>
      <c r="V119" s="9" t="s">
        <v>25</v>
      </c>
      <c r="W119" s="9" t="s">
        <v>26</v>
      </c>
      <c r="X119" s="9" t="s">
        <v>27</v>
      </c>
      <c r="Y119" s="9" t="s">
        <v>28</v>
      </c>
      <c r="Z119" s="9" t="s">
        <v>29</v>
      </c>
      <c r="AA119" s="9" t="s">
        <v>30</v>
      </c>
      <c r="AB119" s="9" t="s">
        <v>31</v>
      </c>
    </row>
    <row r="120" spans="1:31" s="3" customFormat="1" ht="16.5">
      <c r="D120" s="692"/>
      <c r="E120" s="693"/>
      <c r="F120" s="693"/>
      <c r="G120" s="694"/>
      <c r="H120" s="10">
        <f>H117</f>
        <v>1408</v>
      </c>
      <c r="I120" s="10">
        <v>2</v>
      </c>
      <c r="J120" s="10">
        <f>J117+2</f>
        <v>364</v>
      </c>
      <c r="K120" s="10">
        <v>6</v>
      </c>
      <c r="L120" s="10">
        <f>L117+2</f>
        <v>6</v>
      </c>
      <c r="M120" s="10">
        <f t="shared" ref="M120:T120" si="20">M117</f>
        <v>9</v>
      </c>
      <c r="N120" s="10">
        <f t="shared" si="20"/>
        <v>0</v>
      </c>
      <c r="O120" s="10">
        <f t="shared" si="20"/>
        <v>124</v>
      </c>
      <c r="P120" s="10">
        <f t="shared" si="20"/>
        <v>0</v>
      </c>
      <c r="Q120" s="10">
        <f t="shared" si="20"/>
        <v>9</v>
      </c>
      <c r="R120" s="10">
        <f t="shared" si="20"/>
        <v>0</v>
      </c>
      <c r="S120" s="10">
        <f t="shared" si="20"/>
        <v>0</v>
      </c>
      <c r="T120" s="10">
        <f t="shared" si="20"/>
        <v>433</v>
      </c>
      <c r="U120" s="10">
        <f>X115</f>
        <v>0</v>
      </c>
      <c r="V120" s="10">
        <f>Y115</f>
        <v>0</v>
      </c>
      <c r="W120" s="10">
        <f>Z115</f>
        <v>0</v>
      </c>
      <c r="X120" s="10">
        <f>AA115</f>
        <v>0</v>
      </c>
      <c r="Y120" s="10">
        <f>AB115</f>
        <v>0</v>
      </c>
      <c r="Z120" s="10">
        <f>AC117</f>
        <v>0</v>
      </c>
      <c r="AA120" s="10">
        <f>AD117</f>
        <v>43</v>
      </c>
      <c r="AB120" s="10">
        <f>SUM(I120:AA120)</f>
        <v>996</v>
      </c>
    </row>
    <row r="121" spans="1:31" s="3" customFormat="1" ht="16.5">
      <c r="F121" s="12"/>
      <c r="G121" s="12"/>
    </row>
    <row r="122" spans="1:31" s="3" customFormat="1" ht="30.75" customHeight="1">
      <c r="C122" s="15" t="s">
        <v>69</v>
      </c>
      <c r="D122" s="695" t="s">
        <v>70</v>
      </c>
      <c r="E122" s="695"/>
      <c r="F122" s="695"/>
      <c r="G122" s="695"/>
      <c r="H122" s="16" t="s">
        <v>8</v>
      </c>
      <c r="I122" s="696" t="s">
        <v>71</v>
      </c>
      <c r="J122" s="696"/>
      <c r="K122" s="696" t="s">
        <v>72</v>
      </c>
      <c r="L122" s="696"/>
      <c r="M122" s="9" t="s">
        <v>13</v>
      </c>
      <c r="N122" s="9" t="s">
        <v>14</v>
      </c>
      <c r="O122" s="9" t="s">
        <v>15</v>
      </c>
      <c r="P122" s="9" t="s">
        <v>16</v>
      </c>
      <c r="Q122" s="9" t="s">
        <v>17</v>
      </c>
      <c r="R122" s="9" t="s">
        <v>18</v>
      </c>
      <c r="S122" s="9" t="s">
        <v>19</v>
      </c>
      <c r="T122" s="9" t="s">
        <v>20</v>
      </c>
      <c r="U122" s="9" t="s">
        <v>24</v>
      </c>
      <c r="V122" s="9" t="s">
        <v>25</v>
      </c>
      <c r="W122" s="9" t="s">
        <v>26</v>
      </c>
      <c r="X122" s="9" t="s">
        <v>27</v>
      </c>
      <c r="Y122" s="9" t="s">
        <v>28</v>
      </c>
      <c r="Z122" s="9" t="s">
        <v>29</v>
      </c>
      <c r="AA122" s="9" t="s">
        <v>30</v>
      </c>
      <c r="AB122" s="9" t="s">
        <v>31</v>
      </c>
    </row>
    <row r="123" spans="1:31" s="3" customFormat="1" ht="16.5">
      <c r="D123" s="695"/>
      <c r="E123" s="695"/>
      <c r="F123" s="695"/>
      <c r="G123" s="695"/>
      <c r="H123" s="10">
        <f>H117</f>
        <v>1408</v>
      </c>
      <c r="I123" s="697">
        <f>I120+K120</f>
        <v>8</v>
      </c>
      <c r="J123" s="697"/>
      <c r="K123" s="697">
        <f>J120+L120</f>
        <v>370</v>
      </c>
      <c r="L123" s="697"/>
      <c r="M123" s="10">
        <f>M120</f>
        <v>9</v>
      </c>
      <c r="N123" s="10" t="s">
        <v>799</v>
      </c>
      <c r="O123" s="10">
        <f t="shared" ref="O123:Q123" si="21">O120</f>
        <v>124</v>
      </c>
      <c r="P123" s="10" t="s">
        <v>799</v>
      </c>
      <c r="Q123" s="10">
        <f t="shared" si="21"/>
        <v>9</v>
      </c>
      <c r="R123" s="10" t="s">
        <v>799</v>
      </c>
      <c r="S123" s="10" t="s">
        <v>799</v>
      </c>
      <c r="T123" s="10">
        <f>T120</f>
        <v>433</v>
      </c>
      <c r="U123" s="10">
        <f>U120</f>
        <v>0</v>
      </c>
      <c r="V123" s="10">
        <f t="shared" ref="V123:Y123" si="22">V120</f>
        <v>0</v>
      </c>
      <c r="W123" s="10">
        <f t="shared" si="22"/>
        <v>0</v>
      </c>
      <c r="X123" s="10">
        <f t="shared" si="22"/>
        <v>0</v>
      </c>
      <c r="Y123" s="10">
        <f t="shared" si="22"/>
        <v>0</v>
      </c>
      <c r="Z123" s="10">
        <f>Z120</f>
        <v>0</v>
      </c>
      <c r="AA123" s="10">
        <f>AA120</f>
        <v>43</v>
      </c>
      <c r="AB123" s="10">
        <f>SUM(I123:AA123)</f>
        <v>996</v>
      </c>
    </row>
    <row r="126" spans="1:31" s="3" customFormat="1" ht="16.5">
      <c r="A126" s="7" t="s">
        <v>1</v>
      </c>
      <c r="B126" s="2" t="s">
        <v>2</v>
      </c>
      <c r="C126" s="8" t="s">
        <v>3</v>
      </c>
      <c r="D126" s="7" t="s">
        <v>4</v>
      </c>
      <c r="E126" s="7" t="s">
        <v>5</v>
      </c>
      <c r="F126" s="1" t="s">
        <v>6</v>
      </c>
      <c r="G126" s="1" t="s">
        <v>7</v>
      </c>
      <c r="H126" s="1" t="s">
        <v>8</v>
      </c>
      <c r="I126" s="9" t="s">
        <v>9</v>
      </c>
      <c r="J126" s="9" t="s">
        <v>10</v>
      </c>
      <c r="K126" s="9" t="s">
        <v>11</v>
      </c>
      <c r="L126" s="9" t="s">
        <v>12</v>
      </c>
      <c r="M126" s="9" t="s">
        <v>13</v>
      </c>
      <c r="N126" s="9" t="s">
        <v>14</v>
      </c>
      <c r="O126" s="9" t="s">
        <v>15</v>
      </c>
      <c r="P126" s="9" t="s">
        <v>16</v>
      </c>
      <c r="Q126" s="9" t="s">
        <v>17</v>
      </c>
      <c r="R126" s="9" t="s">
        <v>18</v>
      </c>
      <c r="S126" s="9" t="s">
        <v>19</v>
      </c>
      <c r="T126" s="9" t="s">
        <v>20</v>
      </c>
      <c r="U126" s="11" t="s">
        <v>21</v>
      </c>
      <c r="V126" s="11" t="s">
        <v>22</v>
      </c>
      <c r="W126" s="11" t="s">
        <v>23</v>
      </c>
      <c r="X126" s="9" t="s">
        <v>24</v>
      </c>
      <c r="Y126" s="9" t="s">
        <v>25</v>
      </c>
      <c r="Z126" s="9" t="s">
        <v>26</v>
      </c>
      <c r="AA126" s="9" t="s">
        <v>27</v>
      </c>
      <c r="AB126" s="9" t="s">
        <v>28</v>
      </c>
      <c r="AC126" s="9" t="s">
        <v>29</v>
      </c>
      <c r="AD126" s="9" t="s">
        <v>30</v>
      </c>
      <c r="AE126" s="9" t="s">
        <v>31</v>
      </c>
    </row>
    <row r="127" spans="1:31" s="3" customFormat="1" ht="16.5">
      <c r="A127" s="4">
        <v>1</v>
      </c>
      <c r="B127" s="5">
        <v>4</v>
      </c>
      <c r="C127" s="14">
        <v>432</v>
      </c>
      <c r="D127" s="6" t="s">
        <v>188</v>
      </c>
      <c r="E127" s="6"/>
      <c r="F127" s="13">
        <v>1906</v>
      </c>
      <c r="G127" s="6" t="s">
        <v>33</v>
      </c>
      <c r="H127" s="548">
        <v>711</v>
      </c>
      <c r="I127" s="10">
        <v>0</v>
      </c>
      <c r="J127" s="10">
        <v>130</v>
      </c>
      <c r="K127" s="10">
        <v>11</v>
      </c>
      <c r="L127" s="10">
        <v>31</v>
      </c>
      <c r="M127" s="10">
        <v>1</v>
      </c>
      <c r="N127" s="10">
        <v>0</v>
      </c>
      <c r="O127" s="10">
        <v>61</v>
      </c>
      <c r="P127" s="10">
        <v>148</v>
      </c>
      <c r="Q127" s="10">
        <v>0</v>
      </c>
      <c r="R127" s="10">
        <v>141</v>
      </c>
      <c r="S127" s="10">
        <v>0</v>
      </c>
      <c r="T127" s="10">
        <v>0</v>
      </c>
      <c r="U127" s="26">
        <v>0</v>
      </c>
      <c r="V127" s="26">
        <v>15</v>
      </c>
      <c r="W127" s="26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13</v>
      </c>
      <c r="AE127" s="10">
        <v>551</v>
      </c>
    </row>
    <row r="128" spans="1:31" s="3" customFormat="1" ht="17.25" thickBot="1">
      <c r="A128" s="4">
        <v>2</v>
      </c>
      <c r="B128" s="5">
        <v>4</v>
      </c>
      <c r="C128" s="14">
        <v>432</v>
      </c>
      <c r="D128" s="6" t="s">
        <v>188</v>
      </c>
      <c r="E128" s="6"/>
      <c r="F128" s="13">
        <v>1906</v>
      </c>
      <c r="G128" s="6" t="s">
        <v>34</v>
      </c>
      <c r="H128" s="561">
        <v>711</v>
      </c>
      <c r="I128" s="10">
        <v>2</v>
      </c>
      <c r="J128" s="10">
        <v>123</v>
      </c>
      <c r="K128" s="10">
        <v>5</v>
      </c>
      <c r="L128" s="10">
        <v>43</v>
      </c>
      <c r="M128" s="10">
        <v>1</v>
      </c>
      <c r="N128" s="10">
        <v>0</v>
      </c>
      <c r="O128" s="10">
        <v>48</v>
      </c>
      <c r="P128" s="10">
        <v>143</v>
      </c>
      <c r="Q128" s="10">
        <v>0</v>
      </c>
      <c r="R128" s="10">
        <v>156</v>
      </c>
      <c r="S128" s="10">
        <v>0</v>
      </c>
      <c r="T128" s="10">
        <v>0</v>
      </c>
      <c r="U128" s="26">
        <v>0</v>
      </c>
      <c r="V128" s="26">
        <v>25</v>
      </c>
      <c r="W128" s="26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17</v>
      </c>
      <c r="AE128" s="10">
        <v>563</v>
      </c>
    </row>
    <row r="129" spans="1:31" s="3" customFormat="1" ht="16.5">
      <c r="C129" s="15" t="s">
        <v>65</v>
      </c>
      <c r="D129" s="688" t="s">
        <v>66</v>
      </c>
      <c r="E129" s="688"/>
      <c r="F129" s="24"/>
      <c r="G129" s="24"/>
      <c r="H129" s="302">
        <f t="shared" ref="H129:W129" si="23">SUM(H127:H128)</f>
        <v>1422</v>
      </c>
      <c r="I129" s="302">
        <f t="shared" si="23"/>
        <v>2</v>
      </c>
      <c r="J129" s="302">
        <f t="shared" si="23"/>
        <v>253</v>
      </c>
      <c r="K129" s="302">
        <f t="shared" si="23"/>
        <v>16</v>
      </c>
      <c r="L129" s="302">
        <f t="shared" si="23"/>
        <v>74</v>
      </c>
      <c r="M129" s="302">
        <f t="shared" si="23"/>
        <v>2</v>
      </c>
      <c r="N129" s="302">
        <f t="shared" si="23"/>
        <v>0</v>
      </c>
      <c r="O129" s="302">
        <f t="shared" si="23"/>
        <v>109</v>
      </c>
      <c r="P129" s="302">
        <f t="shared" si="23"/>
        <v>291</v>
      </c>
      <c r="Q129" s="302">
        <f t="shared" si="23"/>
        <v>0</v>
      </c>
      <c r="R129" s="302">
        <f t="shared" si="23"/>
        <v>297</v>
      </c>
      <c r="S129" s="302">
        <f t="shared" si="23"/>
        <v>0</v>
      </c>
      <c r="T129" s="302">
        <f t="shared" si="23"/>
        <v>0</v>
      </c>
      <c r="U129" s="302">
        <f t="shared" si="23"/>
        <v>0</v>
      </c>
      <c r="V129" s="302">
        <f t="shared" si="23"/>
        <v>40</v>
      </c>
      <c r="W129" s="302">
        <f t="shared" si="23"/>
        <v>0</v>
      </c>
      <c r="X129" s="17">
        <f t="shared" ref="X129:AE129" si="24">SUM(X127:X128)</f>
        <v>0</v>
      </c>
      <c r="Y129" s="17">
        <f t="shared" si="24"/>
        <v>0</v>
      </c>
      <c r="Z129" s="17">
        <f t="shared" si="24"/>
        <v>0</v>
      </c>
      <c r="AA129" s="17">
        <f t="shared" si="24"/>
        <v>0</v>
      </c>
      <c r="AB129" s="17">
        <f t="shared" si="24"/>
        <v>0</v>
      </c>
      <c r="AC129" s="17">
        <f t="shared" si="24"/>
        <v>0</v>
      </c>
      <c r="AD129" s="17">
        <f t="shared" si="24"/>
        <v>30</v>
      </c>
      <c r="AE129" s="17">
        <f t="shared" si="24"/>
        <v>1114</v>
      </c>
    </row>
    <row r="130" spans="1:31" s="3" customFormat="1" ht="16.5">
      <c r="F130" s="12"/>
      <c r="G130" s="12"/>
    </row>
    <row r="131" spans="1:31" s="3" customFormat="1" ht="16.5">
      <c r="C131" s="15" t="s">
        <v>67</v>
      </c>
      <c r="D131" s="689" t="s">
        <v>794</v>
      </c>
      <c r="E131" s="690"/>
      <c r="F131" s="690"/>
      <c r="G131" s="691"/>
      <c r="H131" s="16" t="s">
        <v>8</v>
      </c>
      <c r="I131" s="9" t="s">
        <v>9</v>
      </c>
      <c r="J131" s="9" t="s">
        <v>10</v>
      </c>
      <c r="K131" s="9" t="s">
        <v>11</v>
      </c>
      <c r="L131" s="9" t="s">
        <v>12</v>
      </c>
      <c r="M131" s="9" t="s">
        <v>13</v>
      </c>
      <c r="N131" s="9" t="s">
        <v>14</v>
      </c>
      <c r="O131" s="9" t="s">
        <v>15</v>
      </c>
      <c r="P131" s="9" t="s">
        <v>16</v>
      </c>
      <c r="Q131" s="9" t="s">
        <v>17</v>
      </c>
      <c r="R131" s="9" t="s">
        <v>18</v>
      </c>
      <c r="S131" s="9" t="s">
        <v>19</v>
      </c>
      <c r="T131" s="9" t="s">
        <v>20</v>
      </c>
      <c r="U131" s="9" t="s">
        <v>24</v>
      </c>
      <c r="V131" s="9" t="s">
        <v>25</v>
      </c>
      <c r="W131" s="9" t="s">
        <v>26</v>
      </c>
      <c r="X131" s="9" t="s">
        <v>27</v>
      </c>
      <c r="Y131" s="9" t="s">
        <v>28</v>
      </c>
      <c r="Z131" s="9" t="s">
        <v>29</v>
      </c>
      <c r="AA131" s="9" t="s">
        <v>30</v>
      </c>
      <c r="AB131" s="9" t="s">
        <v>31</v>
      </c>
    </row>
    <row r="132" spans="1:31" s="3" customFormat="1" ht="16.5">
      <c r="D132" s="692"/>
      <c r="E132" s="693"/>
      <c r="F132" s="693"/>
      <c r="G132" s="694"/>
      <c r="H132" s="10">
        <v>735</v>
      </c>
      <c r="I132" s="10">
        <v>2</v>
      </c>
      <c r="J132" s="10">
        <f>J129+20</f>
        <v>273</v>
      </c>
      <c r="K132" s="10">
        <v>16</v>
      </c>
      <c r="L132" s="10">
        <f>L129+20</f>
        <v>94</v>
      </c>
      <c r="M132" s="10">
        <v>2</v>
      </c>
      <c r="N132" s="10">
        <v>0</v>
      </c>
      <c r="O132" s="10">
        <v>109</v>
      </c>
      <c r="P132" s="10">
        <v>291</v>
      </c>
      <c r="Q132" s="10">
        <v>0</v>
      </c>
      <c r="R132" s="10">
        <v>297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30</v>
      </c>
      <c r="AB132" s="10">
        <f>SUM(I132:AA132)</f>
        <v>1114</v>
      </c>
    </row>
    <row r="133" spans="1:31" s="3" customFormat="1" ht="16.5">
      <c r="F133" s="12"/>
      <c r="G133" s="12"/>
    </row>
    <row r="134" spans="1:31" s="3" customFormat="1" ht="30.75" customHeight="1">
      <c r="C134" s="15" t="s">
        <v>69</v>
      </c>
      <c r="D134" s="689" t="s">
        <v>795</v>
      </c>
      <c r="E134" s="690"/>
      <c r="F134" s="690"/>
      <c r="G134" s="691"/>
      <c r="H134" s="16" t="s">
        <v>8</v>
      </c>
      <c r="I134" s="696" t="s">
        <v>71</v>
      </c>
      <c r="J134" s="696"/>
      <c r="K134" s="696" t="s">
        <v>72</v>
      </c>
      <c r="L134" s="696"/>
      <c r="M134" s="9" t="s">
        <v>13</v>
      </c>
      <c r="N134" s="9" t="s">
        <v>14</v>
      </c>
      <c r="O134" s="9" t="s">
        <v>15</v>
      </c>
      <c r="P134" s="9" t="s">
        <v>16</v>
      </c>
      <c r="Q134" s="9" t="s">
        <v>17</v>
      </c>
      <c r="R134" s="9" t="s">
        <v>18</v>
      </c>
      <c r="S134" s="9" t="s">
        <v>19</v>
      </c>
      <c r="T134" s="9" t="s">
        <v>20</v>
      </c>
      <c r="U134" s="9" t="s">
        <v>24</v>
      </c>
      <c r="V134" s="9" t="s">
        <v>25</v>
      </c>
      <c r="W134" s="9" t="s">
        <v>26</v>
      </c>
      <c r="X134" s="9" t="s">
        <v>27</v>
      </c>
      <c r="Y134" s="9" t="s">
        <v>28</v>
      </c>
      <c r="Z134" s="9" t="s">
        <v>29</v>
      </c>
      <c r="AA134" s="9" t="s">
        <v>30</v>
      </c>
      <c r="AB134" s="9" t="s">
        <v>31</v>
      </c>
    </row>
    <row r="135" spans="1:31" s="3" customFormat="1" ht="16.5">
      <c r="D135" s="692"/>
      <c r="E135" s="693"/>
      <c r="F135" s="693"/>
      <c r="G135" s="694"/>
      <c r="H135" s="10">
        <v>735</v>
      </c>
      <c r="I135" s="697">
        <f>I132+K132</f>
        <v>18</v>
      </c>
      <c r="J135" s="697"/>
      <c r="K135" s="697">
        <f>J132+L132</f>
        <v>367</v>
      </c>
      <c r="L135" s="697"/>
      <c r="M135" s="10">
        <v>2</v>
      </c>
      <c r="N135" s="10" t="s">
        <v>799</v>
      </c>
      <c r="O135" s="10">
        <v>109</v>
      </c>
      <c r="P135" s="10">
        <v>291</v>
      </c>
      <c r="Q135" s="10" t="s">
        <v>799</v>
      </c>
      <c r="R135" s="10">
        <v>297</v>
      </c>
      <c r="S135" s="10" t="s">
        <v>799</v>
      </c>
      <c r="T135" s="294" t="s">
        <v>799</v>
      </c>
      <c r="U135" s="294" t="s">
        <v>799</v>
      </c>
      <c r="V135" s="294" t="s">
        <v>799</v>
      </c>
      <c r="W135" s="294" t="s">
        <v>799</v>
      </c>
      <c r="X135" s="294" t="s">
        <v>799</v>
      </c>
      <c r="Y135" s="294" t="s">
        <v>799</v>
      </c>
      <c r="Z135" s="10">
        <v>0</v>
      </c>
      <c r="AA135" s="10">
        <v>30</v>
      </c>
      <c r="AB135" s="294">
        <f>SUM(I135:AA135)</f>
        <v>1114</v>
      </c>
    </row>
    <row r="138" spans="1:31" s="3" customFormat="1" ht="16.5">
      <c r="A138" s="7" t="s">
        <v>1</v>
      </c>
      <c r="B138" s="2" t="s">
        <v>2</v>
      </c>
      <c r="C138" s="8" t="s">
        <v>3</v>
      </c>
      <c r="D138" s="7" t="s">
        <v>4</v>
      </c>
      <c r="E138" s="7" t="s">
        <v>5</v>
      </c>
      <c r="F138" s="1" t="s">
        <v>6</v>
      </c>
      <c r="G138" s="1" t="s">
        <v>7</v>
      </c>
      <c r="H138" s="1" t="s">
        <v>8</v>
      </c>
      <c r="I138" s="9" t="s">
        <v>9</v>
      </c>
      <c r="J138" s="9" t="s">
        <v>10</v>
      </c>
      <c r="K138" s="9" t="s">
        <v>11</v>
      </c>
      <c r="L138" s="9" t="s">
        <v>12</v>
      </c>
      <c r="M138" s="9" t="s">
        <v>13</v>
      </c>
      <c r="N138" s="9" t="s">
        <v>14</v>
      </c>
      <c r="O138" s="9" t="s">
        <v>15</v>
      </c>
      <c r="P138" s="9" t="s">
        <v>16</v>
      </c>
      <c r="Q138" s="9" t="s">
        <v>17</v>
      </c>
      <c r="R138" s="9" t="s">
        <v>18</v>
      </c>
      <c r="S138" s="9" t="s">
        <v>19</v>
      </c>
      <c r="T138" s="9" t="s">
        <v>20</v>
      </c>
      <c r="U138" s="11" t="s">
        <v>21</v>
      </c>
      <c r="V138" s="11" t="s">
        <v>22</v>
      </c>
      <c r="W138" s="11" t="s">
        <v>23</v>
      </c>
      <c r="X138" s="9" t="s">
        <v>24</v>
      </c>
      <c r="Y138" s="9" t="s">
        <v>25</v>
      </c>
      <c r="Z138" s="9" t="s">
        <v>26</v>
      </c>
      <c r="AA138" s="9" t="s">
        <v>27</v>
      </c>
      <c r="AB138" s="9" t="s">
        <v>28</v>
      </c>
      <c r="AC138" s="9" t="s">
        <v>29</v>
      </c>
      <c r="AD138" s="9" t="s">
        <v>30</v>
      </c>
      <c r="AE138" s="9" t="s">
        <v>31</v>
      </c>
    </row>
    <row r="139" spans="1:31" s="3" customFormat="1" ht="16.5">
      <c r="A139" s="4">
        <v>1</v>
      </c>
      <c r="B139" s="5">
        <v>4</v>
      </c>
      <c r="C139" s="14">
        <v>435</v>
      </c>
      <c r="D139" s="6" t="s">
        <v>189</v>
      </c>
      <c r="E139" s="6" t="s">
        <v>189</v>
      </c>
      <c r="F139" s="13">
        <v>1909</v>
      </c>
      <c r="G139" s="525" t="s">
        <v>33</v>
      </c>
      <c r="H139" s="548">
        <v>716</v>
      </c>
      <c r="I139" s="10">
        <v>4</v>
      </c>
      <c r="J139" s="10">
        <v>276</v>
      </c>
      <c r="K139" s="10">
        <v>4</v>
      </c>
      <c r="L139" s="10">
        <v>3</v>
      </c>
      <c r="M139" s="10">
        <v>2</v>
      </c>
      <c r="N139" s="10">
        <v>0</v>
      </c>
      <c r="O139" s="10">
        <v>0</v>
      </c>
      <c r="P139" s="10">
        <v>6</v>
      </c>
      <c r="Q139" s="10">
        <v>0</v>
      </c>
      <c r="R139" s="10">
        <v>191</v>
      </c>
      <c r="S139" s="10">
        <v>0</v>
      </c>
      <c r="T139" s="10">
        <v>0</v>
      </c>
      <c r="U139" s="26">
        <v>0</v>
      </c>
      <c r="V139" s="26">
        <v>2</v>
      </c>
      <c r="W139" s="26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19</v>
      </c>
      <c r="AE139" s="10">
        <f>SUM(I139:AD139)</f>
        <v>507</v>
      </c>
    </row>
    <row r="140" spans="1:31" s="3" customFormat="1" ht="16.5">
      <c r="A140" s="4">
        <v>2</v>
      </c>
      <c r="B140" s="5">
        <v>4</v>
      </c>
      <c r="C140" s="14">
        <v>435</v>
      </c>
      <c r="D140" s="6" t="s">
        <v>189</v>
      </c>
      <c r="E140" s="6" t="s">
        <v>189</v>
      </c>
      <c r="F140" s="13">
        <v>1909</v>
      </c>
      <c r="G140" s="525" t="s">
        <v>34</v>
      </c>
      <c r="H140" s="550">
        <v>715</v>
      </c>
      <c r="I140" s="10">
        <v>1</v>
      </c>
      <c r="J140" s="10">
        <v>278</v>
      </c>
      <c r="K140" s="10">
        <v>7</v>
      </c>
      <c r="L140" s="10">
        <v>3</v>
      </c>
      <c r="M140" s="10">
        <v>4</v>
      </c>
      <c r="N140" s="10">
        <v>0</v>
      </c>
      <c r="O140" s="10">
        <v>0</v>
      </c>
      <c r="P140" s="10">
        <v>3</v>
      </c>
      <c r="Q140" s="10">
        <v>0</v>
      </c>
      <c r="R140" s="10">
        <v>170</v>
      </c>
      <c r="S140" s="10">
        <v>0</v>
      </c>
      <c r="T140" s="10">
        <v>0</v>
      </c>
      <c r="U140" s="26">
        <v>0</v>
      </c>
      <c r="V140" s="26">
        <v>4</v>
      </c>
      <c r="W140" s="26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34</v>
      </c>
      <c r="AE140" s="10">
        <f t="shared" ref="AE140:AE144" si="25">SUM(I140:AD140)</f>
        <v>504</v>
      </c>
    </row>
    <row r="141" spans="1:31" s="3" customFormat="1" ht="16.5">
      <c r="A141" s="4">
        <v>3</v>
      </c>
      <c r="B141" s="5">
        <v>4</v>
      </c>
      <c r="C141" s="14">
        <v>435</v>
      </c>
      <c r="D141" s="6" t="s">
        <v>189</v>
      </c>
      <c r="E141" s="6" t="s">
        <v>190</v>
      </c>
      <c r="F141" s="13">
        <v>1910</v>
      </c>
      <c r="G141" s="525" t="s">
        <v>33</v>
      </c>
      <c r="H141" s="548">
        <v>389</v>
      </c>
      <c r="I141" s="10">
        <v>1</v>
      </c>
      <c r="J141" s="10">
        <v>171</v>
      </c>
      <c r="K141" s="10">
        <v>4</v>
      </c>
      <c r="L141" s="10">
        <v>2</v>
      </c>
      <c r="M141" s="10">
        <v>2</v>
      </c>
      <c r="N141" s="10">
        <v>0</v>
      </c>
      <c r="O141" s="10">
        <v>0</v>
      </c>
      <c r="P141" s="10">
        <v>4</v>
      </c>
      <c r="Q141" s="10">
        <v>0</v>
      </c>
      <c r="R141" s="10">
        <v>37</v>
      </c>
      <c r="S141" s="10">
        <v>0</v>
      </c>
      <c r="T141" s="10">
        <v>0</v>
      </c>
      <c r="U141" s="26">
        <v>0</v>
      </c>
      <c r="V141" s="26">
        <v>3</v>
      </c>
      <c r="W141" s="26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15</v>
      </c>
      <c r="AE141" s="10">
        <f t="shared" si="25"/>
        <v>239</v>
      </c>
    </row>
    <row r="142" spans="1:31" s="3" customFormat="1" ht="16.5">
      <c r="A142" s="4">
        <v>4</v>
      </c>
      <c r="B142" s="5">
        <v>4</v>
      </c>
      <c r="C142" s="14">
        <v>435</v>
      </c>
      <c r="D142" s="6" t="s">
        <v>189</v>
      </c>
      <c r="E142" s="6" t="s">
        <v>190</v>
      </c>
      <c r="F142" s="13">
        <v>1910</v>
      </c>
      <c r="G142" s="525" t="s">
        <v>34</v>
      </c>
      <c r="H142" s="550">
        <v>388</v>
      </c>
      <c r="I142" s="10">
        <v>0</v>
      </c>
      <c r="J142" s="10">
        <v>188</v>
      </c>
      <c r="K142" s="10">
        <v>2</v>
      </c>
      <c r="L142" s="10">
        <v>5</v>
      </c>
      <c r="M142" s="10">
        <v>0</v>
      </c>
      <c r="N142" s="10">
        <v>0</v>
      </c>
      <c r="O142" s="10">
        <v>0</v>
      </c>
      <c r="P142" s="10">
        <v>3</v>
      </c>
      <c r="Q142" s="10">
        <v>0</v>
      </c>
      <c r="R142" s="10">
        <v>50</v>
      </c>
      <c r="S142" s="10">
        <v>0</v>
      </c>
      <c r="T142" s="10">
        <v>0</v>
      </c>
      <c r="U142" s="26">
        <v>1</v>
      </c>
      <c r="V142" s="26">
        <v>3</v>
      </c>
      <c r="W142" s="26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5</v>
      </c>
      <c r="AE142" s="10">
        <f t="shared" si="25"/>
        <v>257</v>
      </c>
    </row>
    <row r="143" spans="1:31" s="3" customFormat="1" ht="16.5">
      <c r="A143" s="4">
        <v>5</v>
      </c>
      <c r="B143" s="5">
        <v>4</v>
      </c>
      <c r="C143" s="14">
        <v>435</v>
      </c>
      <c r="D143" s="6" t="s">
        <v>189</v>
      </c>
      <c r="E143" s="6" t="s">
        <v>191</v>
      </c>
      <c r="F143" s="13">
        <v>1910</v>
      </c>
      <c r="G143" s="525" t="s">
        <v>81</v>
      </c>
      <c r="H143" s="550">
        <v>356</v>
      </c>
      <c r="I143" s="10">
        <v>1</v>
      </c>
      <c r="J143" s="10">
        <v>180</v>
      </c>
      <c r="K143" s="10">
        <v>3</v>
      </c>
      <c r="L143" s="10">
        <v>0</v>
      </c>
      <c r="M143" s="10">
        <v>0</v>
      </c>
      <c r="N143" s="10">
        <v>0</v>
      </c>
      <c r="O143" s="10">
        <v>0</v>
      </c>
      <c r="P143" s="10">
        <v>1</v>
      </c>
      <c r="Q143" s="10">
        <v>0</v>
      </c>
      <c r="R143" s="10">
        <v>57</v>
      </c>
      <c r="S143" s="10">
        <v>0</v>
      </c>
      <c r="T143" s="10">
        <v>0</v>
      </c>
      <c r="U143" s="26">
        <v>0</v>
      </c>
      <c r="V143" s="26">
        <v>0</v>
      </c>
      <c r="W143" s="26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2</v>
      </c>
      <c r="AE143" s="10">
        <f t="shared" si="25"/>
        <v>244</v>
      </c>
    </row>
    <row r="144" spans="1:31" s="3" customFormat="1" ht="16.5">
      <c r="A144" s="4">
        <v>6</v>
      </c>
      <c r="B144" s="5">
        <v>4</v>
      </c>
      <c r="C144" s="14">
        <v>435</v>
      </c>
      <c r="D144" s="6" t="s">
        <v>189</v>
      </c>
      <c r="E144" s="6" t="s">
        <v>192</v>
      </c>
      <c r="F144" s="13">
        <v>1910</v>
      </c>
      <c r="G144" s="6" t="s">
        <v>138</v>
      </c>
      <c r="H144" s="25">
        <v>325</v>
      </c>
      <c r="I144" s="10">
        <v>2</v>
      </c>
      <c r="J144" s="10">
        <v>133</v>
      </c>
      <c r="K144" s="10">
        <v>3</v>
      </c>
      <c r="L144" s="10">
        <v>2</v>
      </c>
      <c r="M144" s="10">
        <v>1</v>
      </c>
      <c r="N144" s="10">
        <v>0</v>
      </c>
      <c r="O144" s="10">
        <v>0</v>
      </c>
      <c r="P144" s="10">
        <v>3</v>
      </c>
      <c r="Q144" s="10">
        <v>0</v>
      </c>
      <c r="R144" s="10">
        <v>53</v>
      </c>
      <c r="S144" s="10">
        <v>0</v>
      </c>
      <c r="T144" s="10">
        <v>0</v>
      </c>
      <c r="U144" s="26">
        <v>0</v>
      </c>
      <c r="V144" s="26">
        <v>1</v>
      </c>
      <c r="W144" s="26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12</v>
      </c>
      <c r="AE144" s="10">
        <f t="shared" si="25"/>
        <v>210</v>
      </c>
    </row>
    <row r="145" spans="1:31" s="3" customFormat="1" ht="16.5">
      <c r="C145" s="15" t="s">
        <v>65</v>
      </c>
      <c r="D145" s="688" t="s">
        <v>66</v>
      </c>
      <c r="E145" s="688"/>
      <c r="F145" s="24"/>
      <c r="G145" s="24"/>
      <c r="H145" s="17">
        <f t="shared" ref="H145:AE145" si="26">SUM(H139:H144)</f>
        <v>2889</v>
      </c>
      <c r="I145" s="17">
        <f t="shared" si="26"/>
        <v>9</v>
      </c>
      <c r="J145" s="17">
        <f t="shared" si="26"/>
        <v>1226</v>
      </c>
      <c r="K145" s="17">
        <f t="shared" si="26"/>
        <v>23</v>
      </c>
      <c r="L145" s="17">
        <f t="shared" si="26"/>
        <v>15</v>
      </c>
      <c r="M145" s="17">
        <f t="shared" si="26"/>
        <v>9</v>
      </c>
      <c r="N145" s="17">
        <f t="shared" si="26"/>
        <v>0</v>
      </c>
      <c r="O145" s="17">
        <f t="shared" si="26"/>
        <v>0</v>
      </c>
      <c r="P145" s="17">
        <f t="shared" si="26"/>
        <v>20</v>
      </c>
      <c r="Q145" s="17">
        <f t="shared" si="26"/>
        <v>0</v>
      </c>
      <c r="R145" s="17">
        <f t="shared" si="26"/>
        <v>558</v>
      </c>
      <c r="S145" s="17">
        <f t="shared" si="26"/>
        <v>0</v>
      </c>
      <c r="T145" s="17">
        <f t="shared" si="26"/>
        <v>0</v>
      </c>
      <c r="U145" s="17">
        <f t="shared" si="26"/>
        <v>1</v>
      </c>
      <c r="V145" s="17">
        <f t="shared" si="26"/>
        <v>13</v>
      </c>
      <c r="W145" s="17">
        <f t="shared" si="26"/>
        <v>0</v>
      </c>
      <c r="X145" s="17">
        <f t="shared" si="26"/>
        <v>0</v>
      </c>
      <c r="Y145" s="17">
        <f t="shared" si="26"/>
        <v>0</v>
      </c>
      <c r="Z145" s="17">
        <f t="shared" si="26"/>
        <v>0</v>
      </c>
      <c r="AA145" s="17">
        <f t="shared" si="26"/>
        <v>0</v>
      </c>
      <c r="AB145" s="17">
        <f t="shared" si="26"/>
        <v>0</v>
      </c>
      <c r="AC145" s="17">
        <f t="shared" si="26"/>
        <v>0</v>
      </c>
      <c r="AD145" s="17">
        <f t="shared" si="26"/>
        <v>87</v>
      </c>
      <c r="AE145" s="17">
        <f t="shared" si="26"/>
        <v>1961</v>
      </c>
    </row>
    <row r="146" spans="1:31" s="3" customFormat="1" ht="16.5">
      <c r="F146" s="12"/>
      <c r="G146" s="12"/>
    </row>
    <row r="147" spans="1:31" s="3" customFormat="1" ht="16.5">
      <c r="C147" s="15" t="s">
        <v>67</v>
      </c>
      <c r="D147" s="689" t="s">
        <v>68</v>
      </c>
      <c r="E147" s="690"/>
      <c r="F147" s="690"/>
      <c r="G147" s="691"/>
      <c r="H147" s="16" t="s">
        <v>8</v>
      </c>
      <c r="I147" s="9" t="s">
        <v>9</v>
      </c>
      <c r="J147" s="9" t="s">
        <v>10</v>
      </c>
      <c r="K147" s="9" t="s">
        <v>11</v>
      </c>
      <c r="L147" s="9" t="s">
        <v>12</v>
      </c>
      <c r="M147" s="9" t="s">
        <v>13</v>
      </c>
      <c r="N147" s="9" t="s">
        <v>14</v>
      </c>
      <c r="O147" s="9" t="s">
        <v>15</v>
      </c>
      <c r="P147" s="9" t="s">
        <v>16</v>
      </c>
      <c r="Q147" s="9" t="s">
        <v>17</v>
      </c>
      <c r="R147" s="9" t="s">
        <v>18</v>
      </c>
      <c r="S147" s="9" t="s">
        <v>19</v>
      </c>
      <c r="T147" s="9" t="s">
        <v>20</v>
      </c>
      <c r="U147" s="9" t="s">
        <v>24</v>
      </c>
      <c r="V147" s="9" t="s">
        <v>25</v>
      </c>
      <c r="W147" s="9" t="s">
        <v>26</v>
      </c>
      <c r="X147" s="9" t="s">
        <v>27</v>
      </c>
      <c r="Y147" s="9" t="s">
        <v>28</v>
      </c>
      <c r="Z147" s="9" t="s">
        <v>29</v>
      </c>
      <c r="AA147" s="9" t="s">
        <v>30</v>
      </c>
      <c r="AB147" s="9" t="s">
        <v>31</v>
      </c>
    </row>
    <row r="148" spans="1:31" s="3" customFormat="1" ht="16.5">
      <c r="D148" s="692"/>
      <c r="E148" s="693"/>
      <c r="F148" s="693"/>
      <c r="G148" s="694"/>
      <c r="H148" s="10">
        <f>H145</f>
        <v>2889</v>
      </c>
      <c r="I148" s="10">
        <v>9</v>
      </c>
      <c r="J148" s="10">
        <f>J145+7</f>
        <v>1233</v>
      </c>
      <c r="K148" s="10">
        <f>K145+1</f>
        <v>24</v>
      </c>
      <c r="L148" s="10">
        <f>L145+6</f>
        <v>21</v>
      </c>
      <c r="M148" s="10">
        <f t="shared" ref="M148:T148" si="27">M145</f>
        <v>9</v>
      </c>
      <c r="N148" s="10">
        <f t="shared" si="27"/>
        <v>0</v>
      </c>
      <c r="O148" s="10">
        <f t="shared" si="27"/>
        <v>0</v>
      </c>
      <c r="P148" s="10">
        <f t="shared" si="27"/>
        <v>20</v>
      </c>
      <c r="Q148" s="10">
        <f t="shared" si="27"/>
        <v>0</v>
      </c>
      <c r="R148" s="10">
        <f t="shared" si="27"/>
        <v>558</v>
      </c>
      <c r="S148" s="10">
        <f t="shared" si="27"/>
        <v>0</v>
      </c>
      <c r="T148" s="10">
        <f t="shared" si="27"/>
        <v>0</v>
      </c>
      <c r="U148" s="10">
        <f>X139</f>
        <v>0</v>
      </c>
      <c r="V148" s="10">
        <f>Y139</f>
        <v>0</v>
      </c>
      <c r="W148" s="10">
        <f>Z139</f>
        <v>0</v>
      </c>
      <c r="X148" s="10">
        <f>AA139</f>
        <v>0</v>
      </c>
      <c r="Y148" s="10">
        <f>AB139</f>
        <v>0</v>
      </c>
      <c r="Z148" s="10">
        <f>AC145</f>
        <v>0</v>
      </c>
      <c r="AA148" s="10">
        <f>AD145</f>
        <v>87</v>
      </c>
      <c r="AB148" s="10">
        <f>SUM(I148:AA148)</f>
        <v>1961</v>
      </c>
    </row>
    <row r="149" spans="1:31" s="3" customFormat="1" ht="16.5">
      <c r="F149" s="12"/>
      <c r="G149" s="12"/>
    </row>
    <row r="150" spans="1:31" s="3" customFormat="1" ht="30.75" customHeight="1">
      <c r="C150" s="15" t="s">
        <v>69</v>
      </c>
      <c r="D150" s="695" t="s">
        <v>70</v>
      </c>
      <c r="E150" s="695"/>
      <c r="F150" s="695"/>
      <c r="G150" s="695"/>
      <c r="H150" s="16" t="s">
        <v>8</v>
      </c>
      <c r="I150" s="696" t="s">
        <v>71</v>
      </c>
      <c r="J150" s="696"/>
      <c r="K150" s="696" t="s">
        <v>72</v>
      </c>
      <c r="L150" s="696"/>
      <c r="M150" s="9" t="s">
        <v>13</v>
      </c>
      <c r="N150" s="9" t="s">
        <v>14</v>
      </c>
      <c r="O150" s="9" t="s">
        <v>15</v>
      </c>
      <c r="P150" s="9" t="s">
        <v>16</v>
      </c>
      <c r="Q150" s="9" t="s">
        <v>17</v>
      </c>
      <c r="R150" s="9" t="s">
        <v>18</v>
      </c>
      <c r="S150" s="9" t="s">
        <v>19</v>
      </c>
      <c r="T150" s="9" t="s">
        <v>20</v>
      </c>
      <c r="U150" s="9" t="s">
        <v>24</v>
      </c>
      <c r="V150" s="9" t="s">
        <v>25</v>
      </c>
      <c r="W150" s="9" t="s">
        <v>26</v>
      </c>
      <c r="X150" s="9" t="s">
        <v>27</v>
      </c>
      <c r="Y150" s="9" t="s">
        <v>28</v>
      </c>
      <c r="Z150" s="9" t="s">
        <v>29</v>
      </c>
      <c r="AA150" s="9" t="s">
        <v>30</v>
      </c>
      <c r="AB150" s="9" t="s">
        <v>31</v>
      </c>
    </row>
    <row r="151" spans="1:31" s="3" customFormat="1" ht="16.5">
      <c r="D151" s="695"/>
      <c r="E151" s="695"/>
      <c r="F151" s="695"/>
      <c r="G151" s="695"/>
      <c r="H151" s="10">
        <f>H145</f>
        <v>2889</v>
      </c>
      <c r="I151" s="697">
        <f>I148+K148</f>
        <v>33</v>
      </c>
      <c r="J151" s="697"/>
      <c r="K151" s="697">
        <f>J148+L148</f>
        <v>1254</v>
      </c>
      <c r="L151" s="697"/>
      <c r="M151" s="10">
        <f>M148</f>
        <v>9</v>
      </c>
      <c r="N151" s="10" t="s">
        <v>799</v>
      </c>
      <c r="O151" s="294" t="s">
        <v>799</v>
      </c>
      <c r="P151" s="10">
        <f t="shared" ref="P151:R151" si="28">P148</f>
        <v>20</v>
      </c>
      <c r="Q151" s="10">
        <f t="shared" si="28"/>
        <v>0</v>
      </c>
      <c r="R151" s="10">
        <f t="shared" si="28"/>
        <v>558</v>
      </c>
      <c r="S151" s="10" t="s">
        <v>799</v>
      </c>
      <c r="T151" s="294" t="s">
        <v>799</v>
      </c>
      <c r="U151" s="294" t="s">
        <v>799</v>
      </c>
      <c r="V151" s="294" t="s">
        <v>799</v>
      </c>
      <c r="W151" s="294" t="s">
        <v>799</v>
      </c>
      <c r="X151" s="294" t="s">
        <v>799</v>
      </c>
      <c r="Y151" s="294" t="s">
        <v>799</v>
      </c>
      <c r="Z151" s="10">
        <f>Z148</f>
        <v>0</v>
      </c>
      <c r="AA151" s="10">
        <f>AA148</f>
        <v>87</v>
      </c>
      <c r="AB151" s="10">
        <f>SUM(I151:AA151)</f>
        <v>1961</v>
      </c>
    </row>
    <row r="154" spans="1:31" s="3" customFormat="1" ht="16.5">
      <c r="A154" s="7" t="s">
        <v>1</v>
      </c>
      <c r="B154" s="2" t="s">
        <v>2</v>
      </c>
      <c r="C154" s="8" t="s">
        <v>3</v>
      </c>
      <c r="D154" s="7" t="s">
        <v>4</v>
      </c>
      <c r="E154" s="7" t="s">
        <v>5</v>
      </c>
      <c r="F154" s="1" t="s">
        <v>6</v>
      </c>
      <c r="G154" s="1" t="s">
        <v>7</v>
      </c>
      <c r="H154" s="1" t="s">
        <v>8</v>
      </c>
      <c r="I154" s="9" t="s">
        <v>9</v>
      </c>
      <c r="J154" s="9" t="s">
        <v>10</v>
      </c>
      <c r="K154" s="9" t="s">
        <v>11</v>
      </c>
      <c r="L154" s="9" t="s">
        <v>12</v>
      </c>
      <c r="M154" s="9" t="s">
        <v>13</v>
      </c>
      <c r="N154" s="9" t="s">
        <v>14</v>
      </c>
      <c r="O154" s="9" t="s">
        <v>15</v>
      </c>
      <c r="P154" s="9" t="s">
        <v>16</v>
      </c>
      <c r="Q154" s="9" t="s">
        <v>17</v>
      </c>
      <c r="R154" s="9" t="s">
        <v>18</v>
      </c>
      <c r="S154" s="9" t="s">
        <v>19</v>
      </c>
      <c r="T154" s="9" t="s">
        <v>20</v>
      </c>
      <c r="U154" s="11" t="s">
        <v>21</v>
      </c>
      <c r="V154" s="11" t="s">
        <v>22</v>
      </c>
      <c r="W154" s="11" t="s">
        <v>23</v>
      </c>
      <c r="X154" s="9" t="s">
        <v>24</v>
      </c>
      <c r="Y154" s="9" t="s">
        <v>25</v>
      </c>
      <c r="Z154" s="9" t="s">
        <v>26</v>
      </c>
      <c r="AA154" s="9" t="s">
        <v>27</v>
      </c>
      <c r="AB154" s="9" t="s">
        <v>28</v>
      </c>
      <c r="AC154" s="9" t="s">
        <v>29</v>
      </c>
      <c r="AD154" s="9" t="s">
        <v>30</v>
      </c>
      <c r="AE154" s="9" t="s">
        <v>31</v>
      </c>
    </row>
    <row r="155" spans="1:31" s="3" customFormat="1" ht="16.5">
      <c r="A155" s="4">
        <v>1</v>
      </c>
      <c r="B155" s="5">
        <v>4</v>
      </c>
      <c r="C155" s="14">
        <v>437</v>
      </c>
      <c r="D155" s="6" t="s">
        <v>193</v>
      </c>
      <c r="E155" s="6" t="s">
        <v>193</v>
      </c>
      <c r="F155" s="13">
        <v>1913</v>
      </c>
      <c r="G155" s="6" t="s">
        <v>33</v>
      </c>
      <c r="H155" s="25">
        <v>391</v>
      </c>
      <c r="I155" s="10">
        <v>3</v>
      </c>
      <c r="J155" s="10">
        <v>144</v>
      </c>
      <c r="K155" s="10">
        <v>140</v>
      </c>
      <c r="L155" s="10">
        <v>1</v>
      </c>
      <c r="M155" s="10">
        <v>0</v>
      </c>
      <c r="N155" s="10">
        <v>0</v>
      </c>
      <c r="O155" s="10">
        <v>0</v>
      </c>
      <c r="P155" s="10">
        <v>0</v>
      </c>
      <c r="Q155" s="10">
        <v>2</v>
      </c>
      <c r="R155" s="10">
        <v>2</v>
      </c>
      <c r="S155" s="10">
        <v>0</v>
      </c>
      <c r="T155" s="10">
        <v>0</v>
      </c>
      <c r="U155" s="26">
        <v>3</v>
      </c>
      <c r="V155" s="26">
        <v>0</v>
      </c>
      <c r="W155" s="26">
        <v>0</v>
      </c>
      <c r="X155" s="10"/>
      <c r="Y155" s="10"/>
      <c r="Z155" s="10"/>
      <c r="AA155" s="10"/>
      <c r="AB155" s="10"/>
      <c r="AC155" s="10"/>
      <c r="AD155" s="10">
        <v>8</v>
      </c>
      <c r="AE155" s="10">
        <f>SUM(I155:AD155)</f>
        <v>303</v>
      </c>
    </row>
    <row r="156" spans="1:31" s="3" customFormat="1" ht="16.5">
      <c r="A156" s="4">
        <v>2</v>
      </c>
      <c r="B156" s="5">
        <v>4</v>
      </c>
      <c r="C156" s="14">
        <v>437</v>
      </c>
      <c r="D156" s="6" t="s">
        <v>193</v>
      </c>
      <c r="E156" s="6" t="s">
        <v>193</v>
      </c>
      <c r="F156" s="298">
        <v>1913</v>
      </c>
      <c r="G156" s="525" t="s">
        <v>34</v>
      </c>
      <c r="H156" s="290">
        <v>391</v>
      </c>
      <c r="I156" s="10">
        <v>2</v>
      </c>
      <c r="J156" s="10">
        <v>139</v>
      </c>
      <c r="K156" s="10">
        <v>145</v>
      </c>
      <c r="L156" s="10">
        <v>1</v>
      </c>
      <c r="M156" s="10">
        <v>0</v>
      </c>
      <c r="N156" s="10">
        <v>0</v>
      </c>
      <c r="O156" s="10">
        <v>0</v>
      </c>
      <c r="P156" s="10">
        <v>0</v>
      </c>
      <c r="Q156" s="10">
        <v>3</v>
      </c>
      <c r="R156" s="10">
        <v>3</v>
      </c>
      <c r="S156" s="10"/>
      <c r="T156" s="10"/>
      <c r="U156" s="26">
        <v>1</v>
      </c>
      <c r="V156" s="26">
        <v>1</v>
      </c>
      <c r="W156" s="26"/>
      <c r="X156" s="10"/>
      <c r="Y156" s="10"/>
      <c r="Z156" s="10"/>
      <c r="AA156" s="10"/>
      <c r="AB156" s="10"/>
      <c r="AC156" s="10"/>
      <c r="AD156" s="10">
        <v>5</v>
      </c>
      <c r="AE156" s="10">
        <f t="shared" ref="AE156" si="29">SUM(I156:AD156)</f>
        <v>300</v>
      </c>
    </row>
    <row r="157" spans="1:31" s="3" customFormat="1" ht="16.5">
      <c r="C157" s="15" t="s">
        <v>65</v>
      </c>
      <c r="D157" s="688" t="s">
        <v>66</v>
      </c>
      <c r="E157" s="688"/>
      <c r="F157" s="24"/>
      <c r="G157" s="24"/>
      <c r="H157" s="17">
        <f t="shared" ref="H157:AE157" si="30">SUM(H155:H156)</f>
        <v>782</v>
      </c>
      <c r="I157" s="17">
        <f t="shared" si="30"/>
        <v>5</v>
      </c>
      <c r="J157" s="17">
        <f t="shared" si="30"/>
        <v>283</v>
      </c>
      <c r="K157" s="17">
        <f t="shared" si="30"/>
        <v>285</v>
      </c>
      <c r="L157" s="17">
        <f t="shared" si="30"/>
        <v>2</v>
      </c>
      <c r="M157" s="17">
        <f t="shared" si="30"/>
        <v>0</v>
      </c>
      <c r="N157" s="17">
        <f t="shared" si="30"/>
        <v>0</v>
      </c>
      <c r="O157" s="17">
        <f t="shared" si="30"/>
        <v>0</v>
      </c>
      <c r="P157" s="17">
        <f t="shared" si="30"/>
        <v>0</v>
      </c>
      <c r="Q157" s="17">
        <f t="shared" si="30"/>
        <v>5</v>
      </c>
      <c r="R157" s="17">
        <f t="shared" si="30"/>
        <v>5</v>
      </c>
      <c r="S157" s="17">
        <f t="shared" si="30"/>
        <v>0</v>
      </c>
      <c r="T157" s="17">
        <f t="shared" si="30"/>
        <v>0</v>
      </c>
      <c r="U157" s="17">
        <f t="shared" si="30"/>
        <v>4</v>
      </c>
      <c r="V157" s="17">
        <f t="shared" si="30"/>
        <v>1</v>
      </c>
      <c r="W157" s="17">
        <f t="shared" si="30"/>
        <v>0</v>
      </c>
      <c r="X157" s="17">
        <f t="shared" si="30"/>
        <v>0</v>
      </c>
      <c r="Y157" s="17">
        <f t="shared" si="30"/>
        <v>0</v>
      </c>
      <c r="Z157" s="17">
        <f t="shared" si="30"/>
        <v>0</v>
      </c>
      <c r="AA157" s="17">
        <f t="shared" si="30"/>
        <v>0</v>
      </c>
      <c r="AB157" s="17">
        <f t="shared" si="30"/>
        <v>0</v>
      </c>
      <c r="AC157" s="17">
        <f t="shared" si="30"/>
        <v>0</v>
      </c>
      <c r="AD157" s="17">
        <f t="shared" si="30"/>
        <v>13</v>
      </c>
      <c r="AE157" s="17">
        <f t="shared" si="30"/>
        <v>603</v>
      </c>
    </row>
    <row r="158" spans="1:31" s="3" customFormat="1" ht="16.5">
      <c r="F158" s="12"/>
      <c r="G158" s="12"/>
    </row>
    <row r="159" spans="1:31" s="3" customFormat="1" ht="16.5">
      <c r="C159" s="15" t="s">
        <v>67</v>
      </c>
      <c r="D159" s="689" t="s">
        <v>68</v>
      </c>
      <c r="E159" s="690"/>
      <c r="F159" s="690"/>
      <c r="G159" s="691"/>
      <c r="H159" s="16" t="s">
        <v>8</v>
      </c>
      <c r="I159" s="9" t="s">
        <v>9</v>
      </c>
      <c r="J159" s="9" t="s">
        <v>10</v>
      </c>
      <c r="K159" s="9" t="s">
        <v>11</v>
      </c>
      <c r="L159" s="9" t="s">
        <v>12</v>
      </c>
      <c r="M159" s="9" t="s">
        <v>13</v>
      </c>
      <c r="N159" s="9" t="s">
        <v>14</v>
      </c>
      <c r="O159" s="9" t="s">
        <v>15</v>
      </c>
      <c r="P159" s="9" t="s">
        <v>16</v>
      </c>
      <c r="Q159" s="9" t="s">
        <v>17</v>
      </c>
      <c r="R159" s="9" t="s">
        <v>18</v>
      </c>
      <c r="S159" s="9" t="s">
        <v>19</v>
      </c>
      <c r="T159" s="9" t="s">
        <v>20</v>
      </c>
      <c r="U159" s="9" t="s">
        <v>24</v>
      </c>
      <c r="V159" s="9" t="s">
        <v>25</v>
      </c>
      <c r="W159" s="9" t="s">
        <v>26</v>
      </c>
      <c r="X159" s="9" t="s">
        <v>27</v>
      </c>
      <c r="Y159" s="9" t="s">
        <v>28</v>
      </c>
      <c r="Z159" s="9" t="s">
        <v>29</v>
      </c>
      <c r="AA159" s="9" t="s">
        <v>30</v>
      </c>
      <c r="AB159" s="9" t="s">
        <v>31</v>
      </c>
    </row>
    <row r="160" spans="1:31" s="3" customFormat="1" ht="16.5">
      <c r="D160" s="692"/>
      <c r="E160" s="693"/>
      <c r="F160" s="693"/>
      <c r="G160" s="694"/>
      <c r="H160" s="10">
        <f>H157</f>
        <v>782</v>
      </c>
      <c r="I160" s="10">
        <f>I157+2</f>
        <v>7</v>
      </c>
      <c r="J160" s="10">
        <f>J157+1</f>
        <v>284</v>
      </c>
      <c r="K160" s="10">
        <f>K157+2</f>
        <v>287</v>
      </c>
      <c r="L160" s="10">
        <v>2</v>
      </c>
      <c r="M160" s="10">
        <v>0</v>
      </c>
      <c r="N160" s="10">
        <f t="shared" ref="N160:T160" si="31">N157</f>
        <v>0</v>
      </c>
      <c r="O160" s="10">
        <f t="shared" si="31"/>
        <v>0</v>
      </c>
      <c r="P160" s="10">
        <f t="shared" si="31"/>
        <v>0</v>
      </c>
      <c r="Q160" s="10">
        <v>5</v>
      </c>
      <c r="R160" s="10">
        <v>5</v>
      </c>
      <c r="S160" s="10">
        <f t="shared" si="31"/>
        <v>0</v>
      </c>
      <c r="T160" s="10">
        <f t="shared" si="31"/>
        <v>0</v>
      </c>
      <c r="U160" s="10">
        <f>X155</f>
        <v>0</v>
      </c>
      <c r="V160" s="10">
        <f>Y155</f>
        <v>0</v>
      </c>
      <c r="W160" s="10">
        <f>Z155</f>
        <v>0</v>
      </c>
      <c r="X160" s="10">
        <f>AA155</f>
        <v>0</v>
      </c>
      <c r="Y160" s="10">
        <f>AB155</f>
        <v>0</v>
      </c>
      <c r="Z160" s="10">
        <f>AC157</f>
        <v>0</v>
      </c>
      <c r="AA160" s="10">
        <f>AD157</f>
        <v>13</v>
      </c>
      <c r="AB160" s="10">
        <f>SUM(I160:AA160)</f>
        <v>603</v>
      </c>
    </row>
    <row r="161" spans="1:31" s="3" customFormat="1" ht="16.5">
      <c r="F161" s="12"/>
      <c r="G161" s="12"/>
    </row>
    <row r="162" spans="1:31" s="3" customFormat="1" ht="30.75" customHeight="1">
      <c r="C162" s="15" t="s">
        <v>69</v>
      </c>
      <c r="D162" s="695" t="s">
        <v>70</v>
      </c>
      <c r="E162" s="695"/>
      <c r="F162" s="695"/>
      <c r="G162" s="695"/>
      <c r="H162" s="16" t="s">
        <v>8</v>
      </c>
      <c r="I162" s="696" t="s">
        <v>71</v>
      </c>
      <c r="J162" s="696"/>
      <c r="K162" s="696" t="s">
        <v>72</v>
      </c>
      <c r="L162" s="696"/>
      <c r="M162" s="9" t="s">
        <v>13</v>
      </c>
      <c r="N162" s="9" t="s">
        <v>14</v>
      </c>
      <c r="O162" s="9" t="s">
        <v>15</v>
      </c>
      <c r="P162" s="9" t="s">
        <v>16</v>
      </c>
      <c r="Q162" s="9" t="s">
        <v>17</v>
      </c>
      <c r="R162" s="9" t="s">
        <v>18</v>
      </c>
      <c r="S162" s="9" t="s">
        <v>19</v>
      </c>
      <c r="T162" s="9" t="s">
        <v>20</v>
      </c>
      <c r="U162" s="9" t="s">
        <v>24</v>
      </c>
      <c r="V162" s="9" t="s">
        <v>25</v>
      </c>
      <c r="W162" s="9" t="s">
        <v>26</v>
      </c>
      <c r="X162" s="9" t="s">
        <v>27</v>
      </c>
      <c r="Y162" s="9" t="s">
        <v>28</v>
      </c>
      <c r="Z162" s="9" t="s">
        <v>29</v>
      </c>
      <c r="AA162" s="9" t="s">
        <v>30</v>
      </c>
      <c r="AB162" s="9" t="s">
        <v>31</v>
      </c>
    </row>
    <row r="163" spans="1:31" s="3" customFormat="1" ht="16.5">
      <c r="D163" s="695"/>
      <c r="E163" s="695"/>
      <c r="F163" s="695"/>
      <c r="G163" s="695"/>
      <c r="H163" s="10">
        <f>H157</f>
        <v>782</v>
      </c>
      <c r="I163" s="697">
        <f>I160+K160</f>
        <v>294</v>
      </c>
      <c r="J163" s="697"/>
      <c r="K163" s="697">
        <f>J160+L160</f>
        <v>286</v>
      </c>
      <c r="L163" s="697"/>
      <c r="M163" s="10" t="s">
        <v>799</v>
      </c>
      <c r="N163" s="294" t="s">
        <v>799</v>
      </c>
      <c r="O163" s="294" t="s">
        <v>799</v>
      </c>
      <c r="P163" s="294" t="s">
        <v>799</v>
      </c>
      <c r="Q163" s="10">
        <f t="shared" ref="Q163:R163" si="32">Q160</f>
        <v>5</v>
      </c>
      <c r="R163" s="10">
        <f t="shared" si="32"/>
        <v>5</v>
      </c>
      <c r="S163" s="10" t="s">
        <v>799</v>
      </c>
      <c r="T163" s="294" t="s">
        <v>799</v>
      </c>
      <c r="U163" s="294" t="s">
        <v>799</v>
      </c>
      <c r="V163" s="294" t="s">
        <v>799</v>
      </c>
      <c r="W163" s="294" t="s">
        <v>799</v>
      </c>
      <c r="X163" s="294" t="s">
        <v>799</v>
      </c>
      <c r="Y163" s="294" t="s">
        <v>799</v>
      </c>
      <c r="Z163" s="10">
        <f>Z160</f>
        <v>0</v>
      </c>
      <c r="AA163" s="10">
        <f>AA160</f>
        <v>13</v>
      </c>
      <c r="AB163" s="10">
        <f>SUM(I163:AA163)</f>
        <v>603</v>
      </c>
    </row>
    <row r="166" spans="1:31" s="3" customFormat="1" ht="16.5">
      <c r="A166" s="7" t="s">
        <v>1</v>
      </c>
      <c r="B166" s="2" t="s">
        <v>2</v>
      </c>
      <c r="C166" s="8" t="s">
        <v>3</v>
      </c>
      <c r="D166" s="7" t="s">
        <v>4</v>
      </c>
      <c r="E166" s="7" t="s">
        <v>5</v>
      </c>
      <c r="F166" s="1" t="s">
        <v>6</v>
      </c>
      <c r="G166" s="1" t="s">
        <v>7</v>
      </c>
      <c r="H166" s="1" t="s">
        <v>8</v>
      </c>
      <c r="I166" s="9" t="s">
        <v>9</v>
      </c>
      <c r="J166" s="9" t="s">
        <v>10</v>
      </c>
      <c r="K166" s="9" t="s">
        <v>11</v>
      </c>
      <c r="L166" s="9" t="s">
        <v>12</v>
      </c>
      <c r="M166" s="9" t="s">
        <v>13</v>
      </c>
      <c r="N166" s="9" t="s">
        <v>14</v>
      </c>
      <c r="O166" s="293" t="s">
        <v>15</v>
      </c>
      <c r="P166" s="9" t="s">
        <v>16</v>
      </c>
      <c r="Q166" s="9" t="s">
        <v>17</v>
      </c>
      <c r="R166" s="9" t="s">
        <v>18</v>
      </c>
      <c r="S166" s="293" t="s">
        <v>19</v>
      </c>
      <c r="T166" s="293" t="s">
        <v>20</v>
      </c>
      <c r="U166" s="11" t="s">
        <v>21</v>
      </c>
      <c r="V166" s="11" t="s">
        <v>22</v>
      </c>
      <c r="W166" s="295" t="s">
        <v>23</v>
      </c>
      <c r="X166" s="293" t="s">
        <v>24</v>
      </c>
      <c r="Y166" s="293" t="s">
        <v>25</v>
      </c>
      <c r="Z166" s="293" t="s">
        <v>26</v>
      </c>
      <c r="AA166" s="293" t="s">
        <v>27</v>
      </c>
      <c r="AB166" s="293" t="s">
        <v>28</v>
      </c>
      <c r="AC166" s="9" t="s">
        <v>29</v>
      </c>
      <c r="AD166" s="9" t="s">
        <v>30</v>
      </c>
      <c r="AE166" s="9" t="s">
        <v>31</v>
      </c>
    </row>
    <row r="167" spans="1:31" s="3" customFormat="1" ht="16.5">
      <c r="A167" s="4">
        <v>1</v>
      </c>
      <c r="B167" s="40">
        <v>4</v>
      </c>
      <c r="C167" s="14">
        <v>545</v>
      </c>
      <c r="D167" s="6" t="s">
        <v>194</v>
      </c>
      <c r="E167" s="6" t="s">
        <v>194</v>
      </c>
      <c r="F167" s="525">
        <v>2325</v>
      </c>
      <c r="G167" s="525" t="s">
        <v>33</v>
      </c>
      <c r="H167" s="548">
        <v>610</v>
      </c>
      <c r="I167" s="10">
        <v>16</v>
      </c>
      <c r="J167" s="10">
        <v>53</v>
      </c>
      <c r="K167" s="10">
        <v>161</v>
      </c>
      <c r="L167" s="10">
        <v>2</v>
      </c>
      <c r="M167" s="10">
        <v>3</v>
      </c>
      <c r="N167" s="10">
        <v>4</v>
      </c>
      <c r="P167" s="10">
        <v>96</v>
      </c>
      <c r="Q167" s="10">
        <v>2</v>
      </c>
      <c r="R167" s="10">
        <v>44</v>
      </c>
      <c r="U167" s="26">
        <v>1</v>
      </c>
      <c r="V167" s="26">
        <v>1</v>
      </c>
      <c r="AC167" s="10">
        <v>0</v>
      </c>
      <c r="AD167" s="10">
        <v>7</v>
      </c>
      <c r="AE167" s="10">
        <f t="shared" ref="AE167:AE179" si="33">SUM(I167:AD167)</f>
        <v>390</v>
      </c>
    </row>
    <row r="168" spans="1:31" s="3" customFormat="1" ht="16.5">
      <c r="A168" s="4">
        <v>2</v>
      </c>
      <c r="B168" s="41">
        <v>4</v>
      </c>
      <c r="C168" s="14">
        <v>545</v>
      </c>
      <c r="D168" s="6" t="s">
        <v>194</v>
      </c>
      <c r="E168" s="6" t="s">
        <v>194</v>
      </c>
      <c r="F168" s="525">
        <v>2325</v>
      </c>
      <c r="G168" s="525" t="s">
        <v>34</v>
      </c>
      <c r="H168" s="548">
        <v>609</v>
      </c>
      <c r="I168" s="10">
        <v>10</v>
      </c>
      <c r="J168" s="10">
        <v>70</v>
      </c>
      <c r="K168" s="10">
        <v>211</v>
      </c>
      <c r="L168" s="10">
        <v>1</v>
      </c>
      <c r="M168" s="10">
        <v>8</v>
      </c>
      <c r="N168" s="10">
        <v>2</v>
      </c>
      <c r="P168" s="10">
        <v>69</v>
      </c>
      <c r="Q168" s="10">
        <v>4</v>
      </c>
      <c r="R168" s="10">
        <v>39</v>
      </c>
      <c r="U168" s="26">
        <v>8</v>
      </c>
      <c r="V168" s="26">
        <v>1</v>
      </c>
      <c r="AC168" s="10">
        <v>0</v>
      </c>
      <c r="AD168" s="10">
        <v>17</v>
      </c>
      <c r="AE168" s="10">
        <f t="shared" si="33"/>
        <v>440</v>
      </c>
    </row>
    <row r="169" spans="1:31" s="3" customFormat="1" ht="16.5">
      <c r="A169" s="4">
        <v>3</v>
      </c>
      <c r="B169" s="41">
        <v>4</v>
      </c>
      <c r="C169" s="14">
        <v>545</v>
      </c>
      <c r="D169" s="6" t="s">
        <v>194</v>
      </c>
      <c r="E169" s="6" t="s">
        <v>194</v>
      </c>
      <c r="F169" s="525">
        <v>2326</v>
      </c>
      <c r="G169" s="525" t="s">
        <v>33</v>
      </c>
      <c r="H169" s="548">
        <v>626</v>
      </c>
      <c r="I169" s="10">
        <v>2</v>
      </c>
      <c r="J169" s="10">
        <v>102</v>
      </c>
      <c r="K169" s="10">
        <v>173</v>
      </c>
      <c r="L169" s="10">
        <v>6</v>
      </c>
      <c r="M169" s="10">
        <v>4</v>
      </c>
      <c r="N169" s="10">
        <v>1</v>
      </c>
      <c r="P169" s="10">
        <v>95</v>
      </c>
      <c r="Q169" s="10">
        <v>1</v>
      </c>
      <c r="R169" s="10">
        <v>23</v>
      </c>
      <c r="U169" s="26">
        <v>6</v>
      </c>
      <c r="V169" s="26">
        <v>3</v>
      </c>
      <c r="AC169" s="10">
        <v>0</v>
      </c>
      <c r="AD169" s="10">
        <v>23</v>
      </c>
      <c r="AE169" s="10">
        <f t="shared" si="33"/>
        <v>439</v>
      </c>
    </row>
    <row r="170" spans="1:31" s="3" customFormat="1" ht="16.5">
      <c r="A170" s="287">
        <v>4</v>
      </c>
      <c r="B170" s="41">
        <v>4</v>
      </c>
      <c r="C170" s="14">
        <v>545</v>
      </c>
      <c r="D170" s="6" t="s">
        <v>194</v>
      </c>
      <c r="E170" s="6" t="s">
        <v>194</v>
      </c>
      <c r="F170" s="525">
        <v>2326</v>
      </c>
      <c r="G170" s="525" t="s">
        <v>34</v>
      </c>
      <c r="H170" s="548">
        <v>626</v>
      </c>
      <c r="I170" s="10">
        <v>8</v>
      </c>
      <c r="J170" s="10">
        <v>98</v>
      </c>
      <c r="K170" s="10">
        <v>184</v>
      </c>
      <c r="L170" s="10">
        <v>1</v>
      </c>
      <c r="M170" s="10">
        <v>0</v>
      </c>
      <c r="N170" s="10">
        <v>0</v>
      </c>
      <c r="P170" s="10">
        <v>103</v>
      </c>
      <c r="Q170" s="10">
        <v>3</v>
      </c>
      <c r="R170" s="10">
        <v>29</v>
      </c>
      <c r="U170" s="26">
        <v>1</v>
      </c>
      <c r="V170" s="26">
        <v>3</v>
      </c>
      <c r="AC170" s="10">
        <v>0</v>
      </c>
      <c r="AD170" s="10">
        <v>11</v>
      </c>
      <c r="AE170" s="10">
        <f t="shared" si="33"/>
        <v>441</v>
      </c>
    </row>
    <row r="171" spans="1:31" s="3" customFormat="1" ht="16.5">
      <c r="A171" s="287">
        <v>5</v>
      </c>
      <c r="B171" s="41">
        <v>4</v>
      </c>
      <c r="C171" s="14">
        <v>545</v>
      </c>
      <c r="D171" s="6" t="s">
        <v>194</v>
      </c>
      <c r="E171" s="6" t="s">
        <v>194</v>
      </c>
      <c r="F171" s="525">
        <v>2326</v>
      </c>
      <c r="G171" s="525" t="s">
        <v>35</v>
      </c>
      <c r="H171" s="548">
        <v>626</v>
      </c>
      <c r="I171" s="10">
        <v>16</v>
      </c>
      <c r="J171" s="10">
        <v>97</v>
      </c>
      <c r="K171" s="10">
        <v>173</v>
      </c>
      <c r="L171" s="10">
        <v>3</v>
      </c>
      <c r="M171" s="10">
        <v>9</v>
      </c>
      <c r="N171" s="10">
        <v>0</v>
      </c>
      <c r="P171" s="10">
        <v>82</v>
      </c>
      <c r="Q171" s="10">
        <v>2</v>
      </c>
      <c r="R171" s="10">
        <v>33</v>
      </c>
      <c r="U171" s="26">
        <v>6</v>
      </c>
      <c r="V171" s="26">
        <v>1</v>
      </c>
      <c r="AC171" s="10">
        <v>0</v>
      </c>
      <c r="AD171" s="10">
        <v>16</v>
      </c>
      <c r="AE171" s="10">
        <f t="shared" si="33"/>
        <v>438</v>
      </c>
    </row>
    <row r="172" spans="1:31" s="3" customFormat="1" ht="16.5">
      <c r="A172" s="287">
        <v>6</v>
      </c>
      <c r="B172" s="41">
        <v>4</v>
      </c>
      <c r="C172" s="14">
        <v>545</v>
      </c>
      <c r="D172" s="6" t="s">
        <v>194</v>
      </c>
      <c r="E172" s="6" t="s">
        <v>194</v>
      </c>
      <c r="F172" s="525">
        <v>2326</v>
      </c>
      <c r="G172" s="525" t="s">
        <v>81</v>
      </c>
      <c r="H172" s="548">
        <v>102</v>
      </c>
      <c r="I172" s="10">
        <v>1</v>
      </c>
      <c r="J172" s="10">
        <v>22</v>
      </c>
      <c r="K172" s="10">
        <v>9</v>
      </c>
      <c r="L172" s="10">
        <v>0</v>
      </c>
      <c r="M172" s="10">
        <v>1</v>
      </c>
      <c r="N172" s="10">
        <v>1</v>
      </c>
      <c r="P172" s="10">
        <v>35</v>
      </c>
      <c r="Q172" s="10">
        <v>0</v>
      </c>
      <c r="R172" s="10">
        <v>5</v>
      </c>
      <c r="U172" s="26">
        <v>0</v>
      </c>
      <c r="V172" s="26">
        <v>0</v>
      </c>
      <c r="AC172" s="10">
        <v>0</v>
      </c>
      <c r="AD172" s="10">
        <v>1</v>
      </c>
      <c r="AE172" s="10">
        <f t="shared" si="33"/>
        <v>75</v>
      </c>
    </row>
    <row r="173" spans="1:31" s="3" customFormat="1" ht="16.5">
      <c r="A173" s="287">
        <v>7</v>
      </c>
      <c r="B173" s="41">
        <v>4</v>
      </c>
      <c r="C173" s="14">
        <v>545</v>
      </c>
      <c r="D173" s="6" t="s">
        <v>194</v>
      </c>
      <c r="E173" s="6" t="s">
        <v>194</v>
      </c>
      <c r="F173" s="525">
        <v>2327</v>
      </c>
      <c r="G173" s="525" t="s">
        <v>33</v>
      </c>
      <c r="H173" s="548">
        <v>706</v>
      </c>
      <c r="I173" s="10">
        <v>6</v>
      </c>
      <c r="J173" s="10">
        <v>74</v>
      </c>
      <c r="K173" s="10">
        <v>222</v>
      </c>
      <c r="L173" s="10">
        <v>1</v>
      </c>
      <c r="M173" s="10">
        <v>1</v>
      </c>
      <c r="N173" s="10">
        <v>2</v>
      </c>
      <c r="P173" s="10">
        <v>115</v>
      </c>
      <c r="Q173" s="10">
        <v>3</v>
      </c>
      <c r="R173" s="10">
        <v>43</v>
      </c>
      <c r="U173" s="26">
        <v>5</v>
      </c>
      <c r="V173" s="26">
        <v>1</v>
      </c>
      <c r="AC173" s="10">
        <v>0</v>
      </c>
      <c r="AD173" s="10">
        <v>13</v>
      </c>
      <c r="AE173" s="10">
        <f t="shared" si="33"/>
        <v>486</v>
      </c>
    </row>
    <row r="174" spans="1:31" s="3" customFormat="1" ht="16.5">
      <c r="A174" s="287">
        <v>8</v>
      </c>
      <c r="B174" s="41">
        <v>4</v>
      </c>
      <c r="C174" s="14">
        <v>545</v>
      </c>
      <c r="D174" s="6" t="s">
        <v>194</v>
      </c>
      <c r="E174" s="6" t="s">
        <v>194</v>
      </c>
      <c r="F174" s="525">
        <v>2327</v>
      </c>
      <c r="G174" s="525" t="s">
        <v>34</v>
      </c>
      <c r="H174" s="548">
        <v>706</v>
      </c>
      <c r="I174" s="10">
        <v>19</v>
      </c>
      <c r="J174" s="10">
        <v>88</v>
      </c>
      <c r="K174" s="10">
        <v>251</v>
      </c>
      <c r="L174" s="10">
        <v>5</v>
      </c>
      <c r="M174" s="10">
        <v>8</v>
      </c>
      <c r="N174" s="10">
        <v>1</v>
      </c>
      <c r="P174" s="10">
        <v>83</v>
      </c>
      <c r="Q174" s="10">
        <v>1</v>
      </c>
      <c r="R174" s="10">
        <v>45</v>
      </c>
      <c r="U174" s="26">
        <v>4</v>
      </c>
      <c r="V174" s="26">
        <v>1</v>
      </c>
      <c r="AC174" s="10">
        <v>0</v>
      </c>
      <c r="AD174" s="10">
        <v>10</v>
      </c>
      <c r="AE174" s="10">
        <f t="shared" si="33"/>
        <v>516</v>
      </c>
    </row>
    <row r="175" spans="1:31" s="3" customFormat="1" ht="16.5">
      <c r="A175" s="287">
        <v>9</v>
      </c>
      <c r="B175" s="41">
        <v>4</v>
      </c>
      <c r="C175" s="14">
        <v>545</v>
      </c>
      <c r="D175" s="6" t="s">
        <v>194</v>
      </c>
      <c r="E175" s="6" t="s">
        <v>194</v>
      </c>
      <c r="F175" s="525">
        <v>2328</v>
      </c>
      <c r="G175" s="525" t="s">
        <v>33</v>
      </c>
      <c r="H175" s="548">
        <v>730</v>
      </c>
      <c r="I175" s="10">
        <v>6</v>
      </c>
      <c r="J175" s="10">
        <v>71</v>
      </c>
      <c r="K175" s="10">
        <v>210</v>
      </c>
      <c r="L175" s="10">
        <v>3</v>
      </c>
      <c r="M175" s="10">
        <v>10</v>
      </c>
      <c r="N175" s="10">
        <v>1</v>
      </c>
      <c r="P175" s="10">
        <v>76</v>
      </c>
      <c r="Q175" s="10">
        <v>3</v>
      </c>
      <c r="R175" s="10">
        <v>46</v>
      </c>
      <c r="U175" s="26">
        <v>6</v>
      </c>
      <c r="V175" s="26">
        <v>5</v>
      </c>
      <c r="AC175" s="10">
        <v>0</v>
      </c>
      <c r="AD175" s="10">
        <v>22</v>
      </c>
      <c r="AE175" s="10">
        <f>SUM(I175:AD175)</f>
        <v>459</v>
      </c>
    </row>
    <row r="176" spans="1:31" s="3" customFormat="1" ht="16.5">
      <c r="A176" s="287">
        <v>10</v>
      </c>
      <c r="B176" s="41">
        <v>4</v>
      </c>
      <c r="C176" s="14">
        <v>545</v>
      </c>
      <c r="D176" s="6" t="s">
        <v>194</v>
      </c>
      <c r="E176" s="6" t="s">
        <v>194</v>
      </c>
      <c r="F176" s="525">
        <v>2328</v>
      </c>
      <c r="G176" s="525" t="s">
        <v>34</v>
      </c>
      <c r="H176" s="548">
        <v>730</v>
      </c>
      <c r="I176" s="10">
        <v>21</v>
      </c>
      <c r="J176" s="10">
        <v>65</v>
      </c>
      <c r="K176" s="10">
        <v>231</v>
      </c>
      <c r="L176" s="10">
        <v>3</v>
      </c>
      <c r="M176" s="10">
        <v>6</v>
      </c>
      <c r="N176" s="10">
        <v>1</v>
      </c>
      <c r="P176" s="10">
        <v>130</v>
      </c>
      <c r="Q176" s="10">
        <v>2</v>
      </c>
      <c r="R176" s="10">
        <v>37</v>
      </c>
      <c r="U176" s="26">
        <v>8</v>
      </c>
      <c r="V176" s="26">
        <v>1</v>
      </c>
      <c r="AC176" s="10">
        <v>0</v>
      </c>
      <c r="AD176" s="10">
        <v>7</v>
      </c>
      <c r="AE176" s="10">
        <f t="shared" si="33"/>
        <v>512</v>
      </c>
    </row>
    <row r="177" spans="1:31" s="3" customFormat="1" ht="16.5">
      <c r="A177" s="287">
        <v>11</v>
      </c>
      <c r="B177" s="41">
        <v>4</v>
      </c>
      <c r="C177" s="14">
        <v>545</v>
      </c>
      <c r="D177" s="6" t="s">
        <v>194</v>
      </c>
      <c r="E177" s="6" t="s">
        <v>194</v>
      </c>
      <c r="F177" s="525">
        <v>2328</v>
      </c>
      <c r="G177" s="525" t="s">
        <v>36</v>
      </c>
      <c r="H177" s="548"/>
      <c r="I177" s="10">
        <v>1</v>
      </c>
      <c r="J177" s="10">
        <v>4</v>
      </c>
      <c r="K177" s="10">
        <v>7</v>
      </c>
      <c r="L177" s="10">
        <v>0</v>
      </c>
      <c r="M177" s="10">
        <v>0</v>
      </c>
      <c r="N177" s="10">
        <v>0</v>
      </c>
      <c r="P177" s="10">
        <v>4</v>
      </c>
      <c r="Q177" s="10">
        <v>0</v>
      </c>
      <c r="R177" s="10">
        <v>6</v>
      </c>
      <c r="U177" s="26">
        <v>0</v>
      </c>
      <c r="V177" s="26">
        <v>0</v>
      </c>
      <c r="AC177" s="10">
        <v>0</v>
      </c>
      <c r="AD177" s="10">
        <v>2</v>
      </c>
      <c r="AE177" s="10">
        <f>SUM(I177:AD177)</f>
        <v>24</v>
      </c>
    </row>
    <row r="178" spans="1:31" s="3" customFormat="1" ht="16.5">
      <c r="A178" s="287">
        <v>12</v>
      </c>
      <c r="B178" s="41">
        <v>4</v>
      </c>
      <c r="C178" s="14">
        <v>545</v>
      </c>
      <c r="D178" s="6" t="s">
        <v>194</v>
      </c>
      <c r="E178" s="6" t="s">
        <v>194</v>
      </c>
      <c r="F178" s="525">
        <v>2329</v>
      </c>
      <c r="G178" s="525" t="s">
        <v>33</v>
      </c>
      <c r="H178" s="548">
        <v>346</v>
      </c>
      <c r="I178" s="10">
        <v>2</v>
      </c>
      <c r="J178" s="10">
        <v>76</v>
      </c>
      <c r="K178" s="10">
        <v>45</v>
      </c>
      <c r="L178" s="10">
        <v>6</v>
      </c>
      <c r="M178" s="10">
        <v>0</v>
      </c>
      <c r="N178" s="10">
        <v>0</v>
      </c>
      <c r="P178" s="10">
        <v>129</v>
      </c>
      <c r="Q178" s="10">
        <v>0</v>
      </c>
      <c r="R178" s="10">
        <v>2</v>
      </c>
      <c r="U178" s="26">
        <v>0</v>
      </c>
      <c r="V178" s="26">
        <v>0</v>
      </c>
      <c r="AC178" s="10">
        <v>0</v>
      </c>
      <c r="AD178" s="10">
        <v>4</v>
      </c>
      <c r="AE178" s="10">
        <f t="shared" si="33"/>
        <v>264</v>
      </c>
    </row>
    <row r="179" spans="1:31" s="3" customFormat="1" ht="17.25" thickBot="1">
      <c r="A179" s="287">
        <v>13</v>
      </c>
      <c r="B179" s="42">
        <v>4</v>
      </c>
      <c r="C179" s="14">
        <v>545</v>
      </c>
      <c r="D179" s="6" t="s">
        <v>194</v>
      </c>
      <c r="E179" s="6" t="s">
        <v>194</v>
      </c>
      <c r="F179" s="525">
        <v>2330</v>
      </c>
      <c r="G179" s="525" t="s">
        <v>33</v>
      </c>
      <c r="H179" s="561">
        <v>433</v>
      </c>
      <c r="I179" s="10">
        <v>4</v>
      </c>
      <c r="J179" s="10">
        <v>62</v>
      </c>
      <c r="K179" s="10">
        <v>94</v>
      </c>
      <c r="L179" s="10">
        <v>0</v>
      </c>
      <c r="M179" s="10">
        <v>6</v>
      </c>
      <c r="N179" s="10">
        <v>0</v>
      </c>
      <c r="P179" s="10">
        <v>145</v>
      </c>
      <c r="Q179" s="10">
        <v>0</v>
      </c>
      <c r="R179" s="10">
        <v>1</v>
      </c>
      <c r="U179" s="10">
        <v>1</v>
      </c>
      <c r="V179" s="10">
        <v>1</v>
      </c>
      <c r="AC179" s="10">
        <v>0</v>
      </c>
      <c r="AD179" s="10">
        <v>14</v>
      </c>
      <c r="AE179" s="10">
        <f t="shared" si="33"/>
        <v>328</v>
      </c>
    </row>
    <row r="180" spans="1:31" s="3" customFormat="1" ht="16.5">
      <c r="C180" s="15" t="s">
        <v>65</v>
      </c>
      <c r="D180" s="688" t="s">
        <v>66</v>
      </c>
      <c r="E180" s="688"/>
      <c r="H180" s="17">
        <f t="shared" ref="H180:AE180" si="34">SUM(H167:H179)</f>
        <v>6850</v>
      </c>
      <c r="I180" s="17">
        <f t="shared" si="34"/>
        <v>112</v>
      </c>
      <c r="J180" s="17">
        <f t="shared" si="34"/>
        <v>882</v>
      </c>
      <c r="K180" s="17">
        <f t="shared" si="34"/>
        <v>1971</v>
      </c>
      <c r="L180" s="17">
        <f t="shared" si="34"/>
        <v>31</v>
      </c>
      <c r="M180" s="17">
        <f t="shared" si="34"/>
        <v>56</v>
      </c>
      <c r="N180" s="17">
        <f t="shared" si="34"/>
        <v>13</v>
      </c>
      <c r="O180" s="302">
        <f t="shared" si="34"/>
        <v>0</v>
      </c>
      <c r="P180" s="17">
        <f t="shared" si="34"/>
        <v>1162</v>
      </c>
      <c r="Q180" s="17">
        <f t="shared" si="34"/>
        <v>21</v>
      </c>
      <c r="R180" s="17">
        <f t="shared" si="34"/>
        <v>353</v>
      </c>
      <c r="S180" s="302">
        <f t="shared" si="34"/>
        <v>0</v>
      </c>
      <c r="T180" s="302">
        <f t="shared" si="34"/>
        <v>0</v>
      </c>
      <c r="U180" s="17">
        <f t="shared" si="34"/>
        <v>46</v>
      </c>
      <c r="V180" s="17">
        <f t="shared" si="34"/>
        <v>18</v>
      </c>
      <c r="W180" s="302">
        <f t="shared" si="34"/>
        <v>0</v>
      </c>
      <c r="X180" s="302">
        <f t="shared" si="34"/>
        <v>0</v>
      </c>
      <c r="Y180" s="302">
        <f t="shared" si="34"/>
        <v>0</v>
      </c>
      <c r="Z180" s="302">
        <f t="shared" si="34"/>
        <v>0</v>
      </c>
      <c r="AA180" s="302">
        <f t="shared" si="34"/>
        <v>0</v>
      </c>
      <c r="AB180" s="302">
        <f t="shared" si="34"/>
        <v>0</v>
      </c>
      <c r="AC180" s="17">
        <f t="shared" si="34"/>
        <v>0</v>
      </c>
      <c r="AD180" s="17">
        <f t="shared" si="34"/>
        <v>147</v>
      </c>
      <c r="AE180" s="17">
        <f t="shared" si="34"/>
        <v>4812</v>
      </c>
    </row>
    <row r="181" spans="1:31" s="3" customFormat="1" ht="16.5">
      <c r="F181" s="12"/>
      <c r="G181" s="12"/>
      <c r="U181" s="3">
        <f>U180/2</f>
        <v>23</v>
      </c>
      <c r="V181" s="3">
        <f>V180/2</f>
        <v>9</v>
      </c>
    </row>
    <row r="182" spans="1:31" s="3" customFormat="1" ht="16.5">
      <c r="C182" s="15" t="s">
        <v>67</v>
      </c>
      <c r="D182" s="689" t="s">
        <v>68</v>
      </c>
      <c r="E182" s="690"/>
      <c r="F182" s="690"/>
      <c r="G182" s="691"/>
      <c r="H182" s="16" t="s">
        <v>8</v>
      </c>
      <c r="I182" s="9" t="s">
        <v>9</v>
      </c>
      <c r="J182" s="9" t="s">
        <v>10</v>
      </c>
      <c r="K182" s="9" t="s">
        <v>11</v>
      </c>
      <c r="L182" s="9" t="s">
        <v>12</v>
      </c>
      <c r="M182" s="9" t="s">
        <v>13</v>
      </c>
      <c r="N182" s="9" t="s">
        <v>14</v>
      </c>
      <c r="O182" s="293" t="s">
        <v>15</v>
      </c>
      <c r="P182" s="9" t="s">
        <v>16</v>
      </c>
      <c r="Q182" s="9" t="s">
        <v>17</v>
      </c>
      <c r="R182" s="9" t="s">
        <v>18</v>
      </c>
      <c r="S182" s="293" t="s">
        <v>19</v>
      </c>
      <c r="T182" s="293" t="s">
        <v>20</v>
      </c>
      <c r="U182" s="293" t="s">
        <v>24</v>
      </c>
      <c r="V182" s="293" t="s">
        <v>25</v>
      </c>
      <c r="W182" s="293" t="s">
        <v>26</v>
      </c>
      <c r="X182" s="293" t="s">
        <v>27</v>
      </c>
      <c r="Y182" s="293" t="s">
        <v>28</v>
      </c>
      <c r="Z182" s="293" t="s">
        <v>29</v>
      </c>
      <c r="AA182" s="293" t="s">
        <v>30</v>
      </c>
      <c r="AB182" s="293" t="s">
        <v>31</v>
      </c>
    </row>
    <row r="183" spans="1:31" s="3" customFormat="1" ht="16.5">
      <c r="D183" s="692"/>
      <c r="E183" s="693"/>
      <c r="F183" s="693"/>
      <c r="G183" s="694"/>
      <c r="H183" s="10">
        <f>H180</f>
        <v>6850</v>
      </c>
      <c r="I183" s="10">
        <f>I180+23</f>
        <v>135</v>
      </c>
      <c r="J183" s="10">
        <f>J180+9</f>
        <v>891</v>
      </c>
      <c r="K183" s="10">
        <f>K180+23</f>
        <v>1994</v>
      </c>
      <c r="L183" s="10">
        <f>L180+9</f>
        <v>40</v>
      </c>
      <c r="M183" s="10">
        <f t="shared" ref="M183:N183" si="35">M180</f>
        <v>56</v>
      </c>
      <c r="N183" s="10">
        <f t="shared" si="35"/>
        <v>13</v>
      </c>
      <c r="O183" s="3">
        <v>0</v>
      </c>
      <c r="P183" s="10">
        <f>P180</f>
        <v>1162</v>
      </c>
      <c r="Q183" s="10">
        <f>Q180</f>
        <v>21</v>
      </c>
      <c r="R183" s="10">
        <f>R180</f>
        <v>353</v>
      </c>
      <c r="S183" s="3">
        <v>0</v>
      </c>
      <c r="T183" s="3">
        <v>0</v>
      </c>
      <c r="U183" s="10">
        <v>0</v>
      </c>
      <c r="V183" s="10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147</v>
      </c>
      <c r="AB183" s="3">
        <f>SUM(I183:AA183)</f>
        <v>4812</v>
      </c>
    </row>
    <row r="184" spans="1:31" s="3" customFormat="1" ht="16.5">
      <c r="F184" s="12"/>
      <c r="G184" s="12"/>
    </row>
    <row r="185" spans="1:31" s="3" customFormat="1" ht="30.75" customHeight="1">
      <c r="C185" s="15" t="s">
        <v>69</v>
      </c>
      <c r="D185" s="695" t="s">
        <v>70</v>
      </c>
      <c r="E185" s="695"/>
      <c r="F185" s="695"/>
      <c r="G185" s="695"/>
      <c r="H185" s="16" t="s">
        <v>8</v>
      </c>
      <c r="I185" s="696" t="s">
        <v>71</v>
      </c>
      <c r="J185" s="696"/>
      <c r="K185" s="696" t="s">
        <v>72</v>
      </c>
      <c r="L185" s="696"/>
      <c r="M185" s="9" t="s">
        <v>13</v>
      </c>
      <c r="N185" s="9" t="s">
        <v>14</v>
      </c>
      <c r="O185" s="293" t="s">
        <v>15</v>
      </c>
      <c r="P185" s="293" t="s">
        <v>16</v>
      </c>
      <c r="Q185" s="293" t="s">
        <v>17</v>
      </c>
      <c r="R185" s="293" t="s">
        <v>18</v>
      </c>
      <c r="S185" s="293" t="s">
        <v>19</v>
      </c>
      <c r="T185" s="293" t="s">
        <v>20</v>
      </c>
      <c r="U185" s="293" t="s">
        <v>24</v>
      </c>
      <c r="V185" s="293" t="s">
        <v>25</v>
      </c>
      <c r="W185" s="293" t="s">
        <v>26</v>
      </c>
      <c r="X185" s="293" t="s">
        <v>27</v>
      </c>
      <c r="Y185" s="293" t="s">
        <v>28</v>
      </c>
      <c r="Z185" s="293" t="s">
        <v>29</v>
      </c>
      <c r="AA185" s="293" t="s">
        <v>30</v>
      </c>
      <c r="AB185" s="293" t="s">
        <v>31</v>
      </c>
    </row>
    <row r="186" spans="1:31" s="3" customFormat="1" ht="16.5">
      <c r="D186" s="695"/>
      <c r="E186" s="695"/>
      <c r="F186" s="695"/>
      <c r="G186" s="695"/>
      <c r="H186" s="10">
        <f>H180</f>
        <v>6850</v>
      </c>
      <c r="I186" s="697">
        <f>I183+K183</f>
        <v>2129</v>
      </c>
      <c r="J186" s="697"/>
      <c r="K186" s="697">
        <f>J183+L183</f>
        <v>931</v>
      </c>
      <c r="L186" s="697"/>
      <c r="M186" s="10">
        <f>M183</f>
        <v>56</v>
      </c>
      <c r="N186" s="10">
        <f t="shared" ref="N186" si="36">N183</f>
        <v>13</v>
      </c>
      <c r="O186" s="3" t="s">
        <v>799</v>
      </c>
      <c r="P186" s="10">
        <f>P183</f>
        <v>1162</v>
      </c>
      <c r="Q186" s="10">
        <f>Q183</f>
        <v>21</v>
      </c>
      <c r="R186" s="10">
        <f>R183</f>
        <v>353</v>
      </c>
      <c r="S186" s="3" t="s">
        <v>799</v>
      </c>
      <c r="T186" s="286" t="s">
        <v>799</v>
      </c>
      <c r="U186" s="286" t="s">
        <v>799</v>
      </c>
      <c r="V186" s="286" t="s">
        <v>799</v>
      </c>
      <c r="W186" s="286" t="s">
        <v>799</v>
      </c>
      <c r="X186" s="286" t="s">
        <v>799</v>
      </c>
      <c r="Y186" s="286" t="s">
        <v>799</v>
      </c>
      <c r="Z186" s="3">
        <v>0</v>
      </c>
      <c r="AA186" s="3">
        <v>147</v>
      </c>
      <c r="AB186" s="286">
        <f>SUM(I186:AA186)</f>
        <v>4812</v>
      </c>
    </row>
    <row r="189" spans="1:31" s="3" customFormat="1" ht="16.5">
      <c r="A189" s="7" t="s">
        <v>1</v>
      </c>
      <c r="B189" s="2" t="s">
        <v>2</v>
      </c>
      <c r="C189" s="8" t="s">
        <v>3</v>
      </c>
      <c r="D189" s="7" t="s">
        <v>4</v>
      </c>
      <c r="E189" s="7" t="s">
        <v>5</v>
      </c>
      <c r="F189" s="1" t="s">
        <v>6</v>
      </c>
      <c r="G189" s="1" t="s">
        <v>7</v>
      </c>
      <c r="H189" s="1" t="s">
        <v>8</v>
      </c>
      <c r="I189" s="9" t="s">
        <v>9</v>
      </c>
      <c r="J189" s="9" t="s">
        <v>10</v>
      </c>
      <c r="K189" s="9" t="s">
        <v>11</v>
      </c>
      <c r="L189" s="9" t="s">
        <v>12</v>
      </c>
      <c r="M189" s="9" t="s">
        <v>13</v>
      </c>
      <c r="N189" s="9" t="s">
        <v>14</v>
      </c>
      <c r="O189" s="9" t="s">
        <v>15</v>
      </c>
      <c r="P189" s="9" t="s">
        <v>16</v>
      </c>
      <c r="Q189" s="9" t="s">
        <v>17</v>
      </c>
      <c r="R189" s="9" t="s">
        <v>18</v>
      </c>
      <c r="S189" s="9" t="s">
        <v>19</v>
      </c>
      <c r="T189" s="9" t="s">
        <v>20</v>
      </c>
      <c r="U189" s="11" t="s">
        <v>21</v>
      </c>
      <c r="V189" s="11" t="s">
        <v>22</v>
      </c>
      <c r="W189" s="11" t="s">
        <v>23</v>
      </c>
      <c r="X189" s="9" t="s">
        <v>24</v>
      </c>
      <c r="Y189" s="9" t="s">
        <v>25</v>
      </c>
      <c r="Z189" s="9" t="s">
        <v>26</v>
      </c>
      <c r="AA189" s="9" t="s">
        <v>27</v>
      </c>
      <c r="AB189" s="9" t="s">
        <v>28</v>
      </c>
      <c r="AC189" s="9" t="s">
        <v>29</v>
      </c>
      <c r="AD189" s="9" t="s">
        <v>30</v>
      </c>
      <c r="AE189" s="9" t="s">
        <v>31</v>
      </c>
    </row>
    <row r="190" spans="1:31" s="3" customFormat="1" ht="16.5">
      <c r="A190" s="4">
        <v>1</v>
      </c>
      <c r="B190" s="5">
        <v>4</v>
      </c>
      <c r="C190" s="14">
        <v>558</v>
      </c>
      <c r="D190" s="6" t="s">
        <v>195</v>
      </c>
      <c r="E190" s="6" t="s">
        <v>195</v>
      </c>
      <c r="F190" s="13">
        <v>2405</v>
      </c>
      <c r="G190" s="6" t="s">
        <v>33</v>
      </c>
      <c r="H190" s="548">
        <v>730</v>
      </c>
      <c r="I190" s="10">
        <v>7</v>
      </c>
      <c r="J190" s="10">
        <v>13</v>
      </c>
      <c r="K190" s="10">
        <v>131</v>
      </c>
      <c r="L190" s="10">
        <v>73</v>
      </c>
      <c r="M190" s="10">
        <v>27</v>
      </c>
      <c r="N190" s="10">
        <v>0</v>
      </c>
      <c r="O190" s="10">
        <v>17</v>
      </c>
      <c r="P190" s="10">
        <v>25</v>
      </c>
      <c r="Q190" s="10">
        <v>87</v>
      </c>
      <c r="R190" s="10">
        <v>115</v>
      </c>
      <c r="S190" s="10">
        <v>0</v>
      </c>
      <c r="T190" s="10">
        <v>63</v>
      </c>
      <c r="U190" s="26">
        <v>3</v>
      </c>
      <c r="V190" s="26">
        <v>3</v>
      </c>
      <c r="W190" s="26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17</v>
      </c>
      <c r="AE190" s="10">
        <f>SUM(I190:AD190)</f>
        <v>581</v>
      </c>
    </row>
    <row r="191" spans="1:31" s="3" customFormat="1" ht="17.25" thickBot="1">
      <c r="A191" s="4">
        <v>2</v>
      </c>
      <c r="B191" s="5">
        <v>4</v>
      </c>
      <c r="C191" s="14">
        <v>558</v>
      </c>
      <c r="D191" s="6" t="s">
        <v>195</v>
      </c>
      <c r="E191" s="6" t="s">
        <v>196</v>
      </c>
      <c r="F191" s="13">
        <v>2406</v>
      </c>
      <c r="G191" s="6" t="s">
        <v>33</v>
      </c>
      <c r="H191" s="561">
        <v>512</v>
      </c>
      <c r="I191" s="10">
        <v>0</v>
      </c>
      <c r="J191" s="10">
        <v>15</v>
      </c>
      <c r="K191" s="10">
        <v>21</v>
      </c>
      <c r="L191" s="10">
        <v>82</v>
      </c>
      <c r="M191" s="10">
        <v>24</v>
      </c>
      <c r="N191" s="10">
        <v>0</v>
      </c>
      <c r="O191" s="10">
        <v>130</v>
      </c>
      <c r="P191" s="10">
        <v>32</v>
      </c>
      <c r="Q191" s="10">
        <v>8</v>
      </c>
      <c r="R191" s="10">
        <v>47</v>
      </c>
      <c r="S191" s="10">
        <v>0</v>
      </c>
      <c r="T191" s="10">
        <v>35</v>
      </c>
      <c r="U191" s="26">
        <v>0</v>
      </c>
      <c r="V191" s="26">
        <v>6</v>
      </c>
      <c r="W191" s="26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f t="shared" ref="AE191" si="37">SUM(I191:AD191)</f>
        <v>400</v>
      </c>
    </row>
    <row r="192" spans="1:31" s="3" customFormat="1" ht="16.5">
      <c r="C192" s="15" t="s">
        <v>65</v>
      </c>
      <c r="D192" s="688" t="s">
        <v>66</v>
      </c>
      <c r="E192" s="688"/>
      <c r="F192" s="24"/>
      <c r="G192" s="24"/>
      <c r="H192" s="17">
        <f t="shared" ref="H192:AE192" si="38">SUM(H190:H191)</f>
        <v>1242</v>
      </c>
      <c r="I192" s="17">
        <f t="shared" si="38"/>
        <v>7</v>
      </c>
      <c r="J192" s="17">
        <f t="shared" si="38"/>
        <v>28</v>
      </c>
      <c r="K192" s="17">
        <f t="shared" si="38"/>
        <v>152</v>
      </c>
      <c r="L192" s="17">
        <f t="shared" si="38"/>
        <v>155</v>
      </c>
      <c r="M192" s="17">
        <f t="shared" si="38"/>
        <v>51</v>
      </c>
      <c r="N192" s="17">
        <f t="shared" si="38"/>
        <v>0</v>
      </c>
      <c r="O192" s="17">
        <f t="shared" si="38"/>
        <v>147</v>
      </c>
      <c r="P192" s="17">
        <f t="shared" si="38"/>
        <v>57</v>
      </c>
      <c r="Q192" s="17">
        <f t="shared" si="38"/>
        <v>95</v>
      </c>
      <c r="R192" s="17">
        <f t="shared" si="38"/>
        <v>162</v>
      </c>
      <c r="S192" s="17">
        <f t="shared" si="38"/>
        <v>0</v>
      </c>
      <c r="T192" s="17">
        <f t="shared" si="38"/>
        <v>98</v>
      </c>
      <c r="U192" s="17">
        <f t="shared" si="38"/>
        <v>3</v>
      </c>
      <c r="V192" s="17">
        <f t="shared" si="38"/>
        <v>9</v>
      </c>
      <c r="W192" s="17">
        <f t="shared" si="38"/>
        <v>0</v>
      </c>
      <c r="X192" s="17">
        <f t="shared" si="38"/>
        <v>0</v>
      </c>
      <c r="Y192" s="17">
        <f t="shared" si="38"/>
        <v>0</v>
      </c>
      <c r="Z192" s="17">
        <f t="shared" si="38"/>
        <v>0</v>
      </c>
      <c r="AA192" s="17">
        <f t="shared" si="38"/>
        <v>0</v>
      </c>
      <c r="AB192" s="17">
        <f t="shared" si="38"/>
        <v>0</v>
      </c>
      <c r="AC192" s="17">
        <f t="shared" si="38"/>
        <v>0</v>
      </c>
      <c r="AD192" s="17">
        <f t="shared" si="38"/>
        <v>17</v>
      </c>
      <c r="AE192" s="17">
        <f t="shared" si="38"/>
        <v>981</v>
      </c>
    </row>
    <row r="193" spans="3:28" s="3" customFormat="1" ht="16.5">
      <c r="F193" s="12"/>
      <c r="G193" s="12"/>
    </row>
    <row r="194" spans="3:28" s="3" customFormat="1" ht="16.5">
      <c r="C194" s="15" t="s">
        <v>67</v>
      </c>
      <c r="D194" s="689" t="s">
        <v>68</v>
      </c>
      <c r="E194" s="690"/>
      <c r="F194" s="690"/>
      <c r="G194" s="691"/>
      <c r="H194" s="16" t="s">
        <v>8</v>
      </c>
      <c r="I194" s="9" t="s">
        <v>9</v>
      </c>
      <c r="J194" s="9" t="s">
        <v>10</v>
      </c>
      <c r="K194" s="9" t="s">
        <v>11</v>
      </c>
      <c r="L194" s="9" t="s">
        <v>12</v>
      </c>
      <c r="M194" s="9" t="s">
        <v>13</v>
      </c>
      <c r="N194" s="9" t="s">
        <v>14</v>
      </c>
      <c r="O194" s="9" t="s">
        <v>15</v>
      </c>
      <c r="P194" s="9" t="s">
        <v>16</v>
      </c>
      <c r="Q194" s="9" t="s">
        <v>17</v>
      </c>
      <c r="R194" s="9" t="s">
        <v>18</v>
      </c>
      <c r="S194" s="9" t="s">
        <v>19</v>
      </c>
      <c r="T194" s="9" t="s">
        <v>20</v>
      </c>
      <c r="U194" s="9" t="s">
        <v>24</v>
      </c>
      <c r="V194" s="9" t="s">
        <v>25</v>
      </c>
      <c r="W194" s="9" t="s">
        <v>26</v>
      </c>
      <c r="X194" s="9" t="s">
        <v>27</v>
      </c>
      <c r="Y194" s="9" t="s">
        <v>28</v>
      </c>
      <c r="Z194" s="9" t="s">
        <v>29</v>
      </c>
      <c r="AA194" s="9" t="s">
        <v>30</v>
      </c>
      <c r="AB194" s="9" t="s">
        <v>31</v>
      </c>
    </row>
    <row r="195" spans="3:28" s="3" customFormat="1" ht="16.5">
      <c r="D195" s="692"/>
      <c r="E195" s="693"/>
      <c r="F195" s="693"/>
      <c r="G195" s="694"/>
      <c r="H195" s="10">
        <f>H192</f>
        <v>1242</v>
      </c>
      <c r="I195" s="10">
        <f>I192+1</f>
        <v>8</v>
      </c>
      <c r="J195" s="10">
        <f>J192+4</f>
        <v>32</v>
      </c>
      <c r="K195" s="10">
        <f>K192+2</f>
        <v>154</v>
      </c>
      <c r="L195" s="10">
        <f>L192+5</f>
        <v>160</v>
      </c>
      <c r="M195" s="10">
        <f t="shared" ref="M195:T195" si="39">M192</f>
        <v>51</v>
      </c>
      <c r="N195" s="10">
        <f t="shared" si="39"/>
        <v>0</v>
      </c>
      <c r="O195" s="10">
        <f t="shared" si="39"/>
        <v>147</v>
      </c>
      <c r="P195" s="10">
        <f t="shared" si="39"/>
        <v>57</v>
      </c>
      <c r="Q195" s="10">
        <f t="shared" si="39"/>
        <v>95</v>
      </c>
      <c r="R195" s="10">
        <f t="shared" si="39"/>
        <v>162</v>
      </c>
      <c r="S195" s="10">
        <f t="shared" si="39"/>
        <v>0</v>
      </c>
      <c r="T195" s="10">
        <f t="shared" si="39"/>
        <v>98</v>
      </c>
      <c r="U195" s="10">
        <f>X190</f>
        <v>0</v>
      </c>
      <c r="V195" s="10">
        <f>Y190</f>
        <v>0</v>
      </c>
      <c r="W195" s="10">
        <f>Z190</f>
        <v>0</v>
      </c>
      <c r="X195" s="10">
        <f>AA190</f>
        <v>0</v>
      </c>
      <c r="Y195" s="10">
        <f>AB190</f>
        <v>0</v>
      </c>
      <c r="Z195" s="10">
        <f>AC192</f>
        <v>0</v>
      </c>
      <c r="AA195" s="10">
        <f>AD192</f>
        <v>17</v>
      </c>
      <c r="AB195" s="10">
        <f>SUM(I195:AA195)</f>
        <v>981</v>
      </c>
    </row>
    <row r="196" spans="3:28" s="3" customFormat="1" ht="16.5">
      <c r="F196" s="12"/>
      <c r="G196" s="12"/>
    </row>
    <row r="197" spans="3:28" s="3" customFormat="1" ht="30.75" customHeight="1">
      <c r="C197" s="15" t="s">
        <v>69</v>
      </c>
      <c r="D197" s="695" t="s">
        <v>70</v>
      </c>
      <c r="E197" s="695"/>
      <c r="F197" s="695"/>
      <c r="G197" s="695"/>
      <c r="H197" s="16" t="s">
        <v>8</v>
      </c>
      <c r="I197" s="696" t="s">
        <v>71</v>
      </c>
      <c r="J197" s="696"/>
      <c r="K197" s="696" t="s">
        <v>72</v>
      </c>
      <c r="L197" s="696"/>
      <c r="M197" s="9" t="s">
        <v>13</v>
      </c>
      <c r="N197" s="9" t="s">
        <v>14</v>
      </c>
      <c r="O197" s="9" t="s">
        <v>15</v>
      </c>
      <c r="P197" s="9" t="s">
        <v>16</v>
      </c>
      <c r="Q197" s="9" t="s">
        <v>17</v>
      </c>
      <c r="R197" s="9" t="s">
        <v>18</v>
      </c>
      <c r="S197" s="9" t="s">
        <v>19</v>
      </c>
      <c r="T197" s="9" t="s">
        <v>20</v>
      </c>
      <c r="U197" s="9" t="s">
        <v>24</v>
      </c>
      <c r="V197" s="9" t="s">
        <v>25</v>
      </c>
      <c r="W197" s="9" t="s">
        <v>26</v>
      </c>
      <c r="X197" s="9" t="s">
        <v>27</v>
      </c>
      <c r="Y197" s="9" t="s">
        <v>28</v>
      </c>
      <c r="Z197" s="9" t="s">
        <v>29</v>
      </c>
      <c r="AA197" s="9" t="s">
        <v>30</v>
      </c>
      <c r="AB197" s="9" t="s">
        <v>31</v>
      </c>
    </row>
    <row r="198" spans="3:28" s="3" customFormat="1" ht="16.5">
      <c r="D198" s="695"/>
      <c r="E198" s="695"/>
      <c r="F198" s="695"/>
      <c r="G198" s="695"/>
      <c r="H198" s="10">
        <f>H192</f>
        <v>1242</v>
      </c>
      <c r="I198" s="697">
        <f>I195+K195</f>
        <v>162</v>
      </c>
      <c r="J198" s="697"/>
      <c r="K198" s="697">
        <f>J195+L195</f>
        <v>192</v>
      </c>
      <c r="L198" s="697"/>
      <c r="M198" s="10">
        <f>M195</f>
        <v>51</v>
      </c>
      <c r="N198" s="10">
        <f t="shared" ref="N198:R198" si="40">N195</f>
        <v>0</v>
      </c>
      <c r="O198" s="10">
        <f t="shared" si="40"/>
        <v>147</v>
      </c>
      <c r="P198" s="10">
        <f t="shared" si="40"/>
        <v>57</v>
      </c>
      <c r="Q198" s="10">
        <f t="shared" si="40"/>
        <v>95</v>
      </c>
      <c r="R198" s="10">
        <f t="shared" si="40"/>
        <v>162</v>
      </c>
      <c r="S198" s="10" t="s">
        <v>799</v>
      </c>
      <c r="T198" s="10">
        <f>T195</f>
        <v>98</v>
      </c>
      <c r="U198" s="10" t="s">
        <v>799</v>
      </c>
      <c r="V198" s="294" t="s">
        <v>799</v>
      </c>
      <c r="W198" s="294" t="s">
        <v>799</v>
      </c>
      <c r="X198" s="294" t="s">
        <v>799</v>
      </c>
      <c r="Y198" s="294" t="s">
        <v>799</v>
      </c>
      <c r="Z198" s="10">
        <f>Z195</f>
        <v>0</v>
      </c>
      <c r="AA198" s="10">
        <f>AA195</f>
        <v>17</v>
      </c>
      <c r="AB198" s="10">
        <f>SUM(I198:AA198)</f>
        <v>981</v>
      </c>
    </row>
  </sheetData>
  <mergeCells count="70">
    <mergeCell ref="D192:E192"/>
    <mergeCell ref="D194:G195"/>
    <mergeCell ref="D197:G198"/>
    <mergeCell ref="I197:J197"/>
    <mergeCell ref="K197:L197"/>
    <mergeCell ref="I198:J198"/>
    <mergeCell ref="K198:L198"/>
    <mergeCell ref="D180:E180"/>
    <mergeCell ref="D182:G183"/>
    <mergeCell ref="D185:G186"/>
    <mergeCell ref="I185:J185"/>
    <mergeCell ref="K185:L185"/>
    <mergeCell ref="I186:J186"/>
    <mergeCell ref="K186:L186"/>
    <mergeCell ref="D157:E157"/>
    <mergeCell ref="D159:G160"/>
    <mergeCell ref="D162:G163"/>
    <mergeCell ref="I162:J162"/>
    <mergeCell ref="K162:L162"/>
    <mergeCell ref="I163:J163"/>
    <mergeCell ref="K163:L163"/>
    <mergeCell ref="D145:E145"/>
    <mergeCell ref="D147:G148"/>
    <mergeCell ref="D150:G151"/>
    <mergeCell ref="I150:J150"/>
    <mergeCell ref="K150:L150"/>
    <mergeCell ref="I151:J151"/>
    <mergeCell ref="K151:L151"/>
    <mergeCell ref="D129:E129"/>
    <mergeCell ref="D131:G132"/>
    <mergeCell ref="D134:G135"/>
    <mergeCell ref="I134:J134"/>
    <mergeCell ref="K134:L134"/>
    <mergeCell ref="I135:J135"/>
    <mergeCell ref="K135:L135"/>
    <mergeCell ref="D117:E117"/>
    <mergeCell ref="D119:G120"/>
    <mergeCell ref="D122:G123"/>
    <mergeCell ref="I122:J122"/>
    <mergeCell ref="K122:L122"/>
    <mergeCell ref="I123:J123"/>
    <mergeCell ref="K123:L123"/>
    <mergeCell ref="D105:E105"/>
    <mergeCell ref="D107:G108"/>
    <mergeCell ref="D110:G111"/>
    <mergeCell ref="I110:J110"/>
    <mergeCell ref="K110:L110"/>
    <mergeCell ref="I111:J111"/>
    <mergeCell ref="K111:L111"/>
    <mergeCell ref="D76:E76"/>
    <mergeCell ref="D78:G79"/>
    <mergeCell ref="D81:G82"/>
    <mergeCell ref="I81:J81"/>
    <mergeCell ref="K81:L81"/>
    <mergeCell ref="I82:J82"/>
    <mergeCell ref="K82:L82"/>
    <mergeCell ref="D10:E10"/>
    <mergeCell ref="D12:G13"/>
    <mergeCell ref="D15:G16"/>
    <mergeCell ref="I15:J15"/>
    <mergeCell ref="K15:L15"/>
    <mergeCell ref="I16:J16"/>
    <mergeCell ref="K16:L16"/>
    <mergeCell ref="D59:E59"/>
    <mergeCell ref="D61:G62"/>
    <mergeCell ref="D64:G65"/>
    <mergeCell ref="I64:J64"/>
    <mergeCell ref="K64:L64"/>
    <mergeCell ref="I65:J65"/>
    <mergeCell ref="K65:L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9"/>
  <sheetViews>
    <sheetView zoomScale="95" zoomScaleNormal="95" workbookViewId="0">
      <pane ySplit="1" topLeftCell="A176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bestFit="1" customWidth="1"/>
    <col min="2" max="2" width="5" bestFit="1" customWidth="1"/>
    <col min="3" max="3" width="4.140625" bestFit="1" customWidth="1"/>
    <col min="4" max="4" width="25.5703125" customWidth="1"/>
    <col min="5" max="5" width="10.28515625" customWidth="1"/>
    <col min="6" max="6" width="8.28515625" bestFit="1" customWidth="1"/>
    <col min="7" max="7" width="17.85546875" bestFit="1" customWidth="1"/>
    <col min="8" max="8" width="10" bestFit="1" customWidth="1"/>
    <col min="9" max="10" width="8.7109375" customWidth="1"/>
    <col min="11" max="11" width="5" bestFit="1" customWidth="1"/>
    <col min="12" max="12" width="5.28515625" bestFit="1" customWidth="1"/>
    <col min="13" max="13" width="5" bestFit="1" customWidth="1"/>
    <col min="14" max="14" width="4.42578125" bestFit="1" customWidth="1"/>
    <col min="15" max="16" width="4.140625" bestFit="1" customWidth="1"/>
    <col min="17" max="17" width="5" bestFit="1" customWidth="1"/>
    <col min="18" max="18" width="7.7109375" bestFit="1" customWidth="1"/>
    <col min="19" max="19" width="4.140625" bestFit="1" customWidth="1"/>
    <col min="20" max="20" width="4.28515625" bestFit="1" customWidth="1"/>
    <col min="21" max="21" width="8" bestFit="1" customWidth="1"/>
    <col min="22" max="22" width="8.5703125" bestFit="1" customWidth="1"/>
    <col min="23" max="23" width="8" bestFit="1" customWidth="1"/>
    <col min="24" max="26" width="5.5703125" bestFit="1" customWidth="1"/>
    <col min="27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3" customFormat="1" ht="16.5">
      <c r="A1" s="7" t="s">
        <v>1</v>
      </c>
      <c r="B1" s="2" t="s">
        <v>2</v>
      </c>
      <c r="C1" s="8" t="s">
        <v>3</v>
      </c>
      <c r="D1" s="7" t="s">
        <v>4</v>
      </c>
      <c r="E1" s="7" t="s">
        <v>5</v>
      </c>
      <c r="F1" s="1" t="s">
        <v>6</v>
      </c>
      <c r="G1" s="1" t="s">
        <v>7</v>
      </c>
      <c r="H1" s="1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1" t="s">
        <v>21</v>
      </c>
      <c r="V1" s="11" t="s">
        <v>22</v>
      </c>
      <c r="W1" s="11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pans="1:31" s="3" customFormat="1" ht="16.5">
      <c r="A2" s="4">
        <v>1</v>
      </c>
      <c r="B2" s="43" t="s">
        <v>197</v>
      </c>
      <c r="C2" s="14">
        <v>7</v>
      </c>
      <c r="D2" s="6" t="s">
        <v>198</v>
      </c>
      <c r="E2" s="6"/>
      <c r="F2" s="6">
        <v>57</v>
      </c>
      <c r="G2" s="6" t="s">
        <v>33</v>
      </c>
      <c r="H2" s="25">
        <v>716</v>
      </c>
      <c r="I2" s="25">
        <v>12</v>
      </c>
      <c r="J2" s="25">
        <v>76</v>
      </c>
      <c r="K2" s="25">
        <v>37</v>
      </c>
      <c r="L2" s="25">
        <v>3</v>
      </c>
      <c r="M2" s="25">
        <v>70</v>
      </c>
      <c r="N2" s="25">
        <v>5</v>
      </c>
      <c r="O2" s="25">
        <v>20</v>
      </c>
      <c r="P2" s="25"/>
      <c r="Q2" s="25">
        <v>150</v>
      </c>
      <c r="R2" s="25">
        <v>66</v>
      </c>
      <c r="S2" s="25"/>
      <c r="T2" s="25"/>
      <c r="U2" s="25">
        <v>3</v>
      </c>
      <c r="V2" s="25">
        <v>3</v>
      </c>
      <c r="W2" s="26"/>
      <c r="X2" s="10"/>
      <c r="Y2" s="10"/>
      <c r="Z2" s="10"/>
      <c r="AA2" s="10"/>
      <c r="AB2" s="10"/>
      <c r="AC2" s="25">
        <v>0</v>
      </c>
      <c r="AD2" s="25">
        <v>12</v>
      </c>
      <c r="AE2" s="25">
        <f>SUM(I2:AD2)</f>
        <v>457</v>
      </c>
    </row>
    <row r="3" spans="1:31" s="3" customFormat="1" ht="16.5">
      <c r="A3" s="4">
        <v>2</v>
      </c>
      <c r="B3" s="43" t="s">
        <v>197</v>
      </c>
      <c r="C3" s="14">
        <v>7</v>
      </c>
      <c r="D3" s="6" t="s">
        <v>198</v>
      </c>
      <c r="E3" s="6"/>
      <c r="F3" s="6">
        <v>57</v>
      </c>
      <c r="G3" s="6" t="s">
        <v>34</v>
      </c>
      <c r="H3" s="25">
        <v>716</v>
      </c>
      <c r="I3" s="25">
        <v>17</v>
      </c>
      <c r="J3" s="25">
        <v>47</v>
      </c>
      <c r="K3" s="25">
        <v>37</v>
      </c>
      <c r="L3" s="25">
        <v>4</v>
      </c>
      <c r="M3" s="25">
        <v>89</v>
      </c>
      <c r="N3" s="25">
        <v>9</v>
      </c>
      <c r="O3" s="25">
        <v>24</v>
      </c>
      <c r="P3" s="25"/>
      <c r="Q3" s="25">
        <v>145</v>
      </c>
      <c r="R3" s="25">
        <v>55</v>
      </c>
      <c r="S3" s="25"/>
      <c r="T3" s="25"/>
      <c r="U3" s="25">
        <v>5</v>
      </c>
      <c r="V3" s="25">
        <v>1</v>
      </c>
      <c r="W3" s="26"/>
      <c r="X3" s="10"/>
      <c r="Y3" s="10"/>
      <c r="Z3" s="10"/>
      <c r="AA3" s="10"/>
      <c r="AB3" s="10"/>
      <c r="AC3" s="25">
        <v>0</v>
      </c>
      <c r="AD3" s="25">
        <v>13</v>
      </c>
      <c r="AE3" s="290">
        <f t="shared" ref="AE3:AE25" si="0">SUM(I3:AD3)</f>
        <v>446</v>
      </c>
    </row>
    <row r="4" spans="1:31" s="3" customFormat="1" ht="16.5">
      <c r="A4" s="4">
        <v>3</v>
      </c>
      <c r="B4" s="43" t="s">
        <v>197</v>
      </c>
      <c r="C4" s="14">
        <v>7</v>
      </c>
      <c r="D4" s="6" t="s">
        <v>198</v>
      </c>
      <c r="E4" s="6"/>
      <c r="F4" s="6">
        <v>57</v>
      </c>
      <c r="G4" s="6" t="s">
        <v>35</v>
      </c>
      <c r="H4" s="25">
        <v>715</v>
      </c>
      <c r="I4" s="25">
        <v>12</v>
      </c>
      <c r="J4" s="25">
        <v>41</v>
      </c>
      <c r="K4" s="25">
        <v>40</v>
      </c>
      <c r="L4" s="25">
        <v>5</v>
      </c>
      <c r="M4" s="25">
        <v>95</v>
      </c>
      <c r="N4" s="25">
        <v>8</v>
      </c>
      <c r="O4" s="25">
        <v>16</v>
      </c>
      <c r="P4" s="25"/>
      <c r="Q4" s="25">
        <v>127</v>
      </c>
      <c r="R4" s="25">
        <v>66</v>
      </c>
      <c r="S4" s="25"/>
      <c r="T4" s="25"/>
      <c r="U4" s="25">
        <v>1</v>
      </c>
      <c r="V4" s="25">
        <v>3</v>
      </c>
      <c r="W4" s="26"/>
      <c r="X4" s="10"/>
      <c r="Y4" s="10"/>
      <c r="Z4" s="10"/>
      <c r="AA4" s="10"/>
      <c r="AB4" s="10"/>
      <c r="AC4" s="25">
        <v>0</v>
      </c>
      <c r="AD4" s="25">
        <v>20</v>
      </c>
      <c r="AE4" s="290">
        <f t="shared" si="0"/>
        <v>434</v>
      </c>
    </row>
    <row r="5" spans="1:31" s="3" customFormat="1" ht="16.5">
      <c r="A5" s="4">
        <v>4</v>
      </c>
      <c r="B5" s="43" t="s">
        <v>197</v>
      </c>
      <c r="C5" s="14">
        <v>7</v>
      </c>
      <c r="D5" s="6" t="s">
        <v>198</v>
      </c>
      <c r="E5" s="6"/>
      <c r="F5" s="6">
        <v>57</v>
      </c>
      <c r="G5" s="6" t="s">
        <v>199</v>
      </c>
      <c r="H5" s="25">
        <v>715</v>
      </c>
      <c r="I5" s="25">
        <v>10</v>
      </c>
      <c r="J5" s="25">
        <v>75</v>
      </c>
      <c r="K5" s="25">
        <v>39</v>
      </c>
      <c r="L5" s="25">
        <v>2</v>
      </c>
      <c r="M5" s="25">
        <v>63</v>
      </c>
      <c r="N5" s="25">
        <v>3</v>
      </c>
      <c r="O5" s="25">
        <v>28</v>
      </c>
      <c r="P5" s="25"/>
      <c r="Q5" s="25">
        <v>138</v>
      </c>
      <c r="R5" s="25">
        <v>68</v>
      </c>
      <c r="S5" s="25"/>
      <c r="T5" s="25"/>
      <c r="U5" s="25">
        <v>4</v>
      </c>
      <c r="V5" s="25">
        <v>3</v>
      </c>
      <c r="W5" s="26"/>
      <c r="X5" s="10"/>
      <c r="Y5" s="10"/>
      <c r="Z5" s="10"/>
      <c r="AA5" s="10"/>
      <c r="AB5" s="10"/>
      <c r="AC5" s="25">
        <v>0</v>
      </c>
      <c r="AD5" s="25">
        <v>11</v>
      </c>
      <c r="AE5" s="290">
        <f t="shared" si="0"/>
        <v>444</v>
      </c>
    </row>
    <row r="6" spans="1:31" s="3" customFormat="1" ht="16.5">
      <c r="A6" s="4">
        <v>5</v>
      </c>
      <c r="B6" s="43" t="s">
        <v>197</v>
      </c>
      <c r="C6" s="14">
        <v>7</v>
      </c>
      <c r="D6" s="6" t="s">
        <v>198</v>
      </c>
      <c r="E6" s="6"/>
      <c r="F6" s="6">
        <v>57</v>
      </c>
      <c r="G6" s="6" t="s">
        <v>36</v>
      </c>
      <c r="H6" s="25"/>
      <c r="I6" s="25">
        <v>0</v>
      </c>
      <c r="J6" s="25">
        <v>9</v>
      </c>
      <c r="K6" s="25">
        <v>7</v>
      </c>
      <c r="L6" s="25">
        <v>0</v>
      </c>
      <c r="M6" s="25">
        <v>10</v>
      </c>
      <c r="N6" s="25">
        <v>3</v>
      </c>
      <c r="O6" s="25">
        <v>2</v>
      </c>
      <c r="P6" s="25"/>
      <c r="Q6" s="25">
        <v>13</v>
      </c>
      <c r="R6" s="25">
        <v>11</v>
      </c>
      <c r="S6" s="25"/>
      <c r="T6" s="25"/>
      <c r="U6" s="25">
        <v>0</v>
      </c>
      <c r="V6" s="25">
        <v>0</v>
      </c>
      <c r="W6" s="26"/>
      <c r="X6" s="10"/>
      <c r="Y6" s="10"/>
      <c r="Z6" s="10"/>
      <c r="AA6" s="10"/>
      <c r="AB6" s="10"/>
      <c r="AC6" s="25">
        <v>0</v>
      </c>
      <c r="AD6" s="25">
        <v>4</v>
      </c>
      <c r="AE6" s="290">
        <f t="shared" si="0"/>
        <v>59</v>
      </c>
    </row>
    <row r="7" spans="1:31" s="3" customFormat="1" ht="16.5">
      <c r="A7" s="4">
        <v>6</v>
      </c>
      <c r="B7" s="43" t="s">
        <v>197</v>
      </c>
      <c r="C7" s="14">
        <v>7</v>
      </c>
      <c r="D7" s="6" t="s">
        <v>198</v>
      </c>
      <c r="E7" s="6"/>
      <c r="F7" s="6">
        <v>58</v>
      </c>
      <c r="G7" s="6" t="s">
        <v>33</v>
      </c>
      <c r="H7" s="25">
        <v>673</v>
      </c>
      <c r="I7" s="25">
        <v>4</v>
      </c>
      <c r="J7" s="25">
        <v>76</v>
      </c>
      <c r="K7" s="25">
        <v>34</v>
      </c>
      <c r="L7" s="25">
        <v>6</v>
      </c>
      <c r="M7" s="25">
        <v>73</v>
      </c>
      <c r="N7" s="25">
        <v>1</v>
      </c>
      <c r="O7" s="25">
        <v>12</v>
      </c>
      <c r="P7" s="25"/>
      <c r="Q7" s="25">
        <v>185</v>
      </c>
      <c r="R7" s="25">
        <v>46</v>
      </c>
      <c r="S7" s="25"/>
      <c r="T7" s="25"/>
      <c r="U7" s="25">
        <v>5</v>
      </c>
      <c r="V7" s="25">
        <v>4</v>
      </c>
      <c r="W7" s="26"/>
      <c r="X7" s="10"/>
      <c r="Y7" s="10"/>
      <c r="Z7" s="10"/>
      <c r="AA7" s="10"/>
      <c r="AB7" s="10"/>
      <c r="AC7" s="25">
        <v>0</v>
      </c>
      <c r="AD7" s="25">
        <v>13</v>
      </c>
      <c r="AE7" s="290">
        <f t="shared" si="0"/>
        <v>459</v>
      </c>
    </row>
    <row r="8" spans="1:31" s="3" customFormat="1" ht="16.5">
      <c r="A8" s="4">
        <v>7</v>
      </c>
      <c r="B8" s="43" t="s">
        <v>197</v>
      </c>
      <c r="C8" s="14">
        <v>7</v>
      </c>
      <c r="D8" s="6" t="s">
        <v>198</v>
      </c>
      <c r="E8" s="6"/>
      <c r="F8" s="6">
        <v>58</v>
      </c>
      <c r="G8" s="6" t="s">
        <v>34</v>
      </c>
      <c r="H8" s="25">
        <v>673</v>
      </c>
      <c r="I8" s="25">
        <v>8</v>
      </c>
      <c r="J8" s="25">
        <v>80</v>
      </c>
      <c r="K8" s="25">
        <v>40</v>
      </c>
      <c r="L8" s="25">
        <v>2</v>
      </c>
      <c r="M8" s="25">
        <v>75</v>
      </c>
      <c r="N8" s="25">
        <v>7</v>
      </c>
      <c r="O8" s="25">
        <v>15</v>
      </c>
      <c r="P8" s="25"/>
      <c r="Q8" s="25">
        <v>135</v>
      </c>
      <c r="R8" s="25">
        <v>62</v>
      </c>
      <c r="S8" s="25"/>
      <c r="T8" s="25"/>
      <c r="U8" s="25">
        <v>2</v>
      </c>
      <c r="V8" s="25">
        <v>2</v>
      </c>
      <c r="W8" s="26"/>
      <c r="X8" s="10"/>
      <c r="Y8" s="10"/>
      <c r="Z8" s="10"/>
      <c r="AA8" s="10"/>
      <c r="AB8" s="10"/>
      <c r="AC8" s="25">
        <v>0</v>
      </c>
      <c r="AD8" s="25">
        <v>25</v>
      </c>
      <c r="AE8" s="290">
        <f t="shared" si="0"/>
        <v>453</v>
      </c>
    </row>
    <row r="9" spans="1:31" s="3" customFormat="1" ht="16.5">
      <c r="A9" s="4"/>
      <c r="B9" s="43"/>
      <c r="C9" s="14">
        <v>7</v>
      </c>
      <c r="D9" s="6" t="s">
        <v>198</v>
      </c>
      <c r="E9" s="6"/>
      <c r="F9" s="6">
        <v>58</v>
      </c>
      <c r="G9" s="6" t="s">
        <v>35</v>
      </c>
      <c r="H9" s="25">
        <v>673</v>
      </c>
      <c r="I9" s="25">
        <v>8</v>
      </c>
      <c r="J9" s="25">
        <v>63</v>
      </c>
      <c r="K9" s="25">
        <v>25</v>
      </c>
      <c r="L9" s="25">
        <v>2</v>
      </c>
      <c r="M9" s="25">
        <v>83</v>
      </c>
      <c r="N9" s="25">
        <v>3</v>
      </c>
      <c r="O9" s="25">
        <v>16</v>
      </c>
      <c r="P9" s="25"/>
      <c r="Q9" s="25">
        <v>128</v>
      </c>
      <c r="R9" s="25">
        <v>67</v>
      </c>
      <c r="S9" s="25"/>
      <c r="T9" s="25"/>
      <c r="U9" s="25">
        <v>2</v>
      </c>
      <c r="V9" s="25">
        <v>3</v>
      </c>
      <c r="W9" s="26"/>
      <c r="X9" s="10"/>
      <c r="Y9" s="10"/>
      <c r="Z9" s="10"/>
      <c r="AA9" s="10"/>
      <c r="AB9" s="10"/>
      <c r="AC9" s="25">
        <v>0</v>
      </c>
      <c r="AD9" s="25">
        <v>26</v>
      </c>
      <c r="AE9" s="290">
        <f t="shared" si="0"/>
        <v>426</v>
      </c>
    </row>
    <row r="10" spans="1:31" s="3" customFormat="1" ht="16.5">
      <c r="A10" s="4">
        <v>8</v>
      </c>
      <c r="B10" s="43" t="s">
        <v>197</v>
      </c>
      <c r="C10" s="14">
        <v>7</v>
      </c>
      <c r="D10" s="6" t="s">
        <v>198</v>
      </c>
      <c r="E10" s="6"/>
      <c r="F10" s="6">
        <v>58</v>
      </c>
      <c r="G10" s="6" t="s">
        <v>199</v>
      </c>
      <c r="H10" s="25">
        <v>673</v>
      </c>
      <c r="I10" s="25">
        <v>14</v>
      </c>
      <c r="J10" s="25">
        <v>72</v>
      </c>
      <c r="K10" s="25">
        <v>37</v>
      </c>
      <c r="L10" s="25">
        <v>5</v>
      </c>
      <c r="M10" s="25">
        <v>100</v>
      </c>
      <c r="N10" s="25">
        <v>3</v>
      </c>
      <c r="O10" s="25">
        <v>16</v>
      </c>
      <c r="P10" s="25"/>
      <c r="Q10" s="25">
        <v>121</v>
      </c>
      <c r="R10" s="25">
        <v>58</v>
      </c>
      <c r="S10" s="25"/>
      <c r="T10" s="25"/>
      <c r="U10" s="25">
        <v>1</v>
      </c>
      <c r="V10" s="25">
        <v>2</v>
      </c>
      <c r="W10" s="26"/>
      <c r="X10" s="10"/>
      <c r="Y10" s="10"/>
      <c r="Z10" s="10"/>
      <c r="AA10" s="10"/>
      <c r="AB10" s="10"/>
      <c r="AC10" s="25">
        <v>0</v>
      </c>
      <c r="AD10" s="25">
        <v>9</v>
      </c>
      <c r="AE10" s="290">
        <f t="shared" si="0"/>
        <v>438</v>
      </c>
    </row>
    <row r="11" spans="1:31" s="3" customFormat="1" ht="16.5">
      <c r="A11" s="4">
        <v>9</v>
      </c>
      <c r="B11" s="43" t="s">
        <v>197</v>
      </c>
      <c r="C11" s="14">
        <v>7</v>
      </c>
      <c r="D11" s="6" t="s">
        <v>198</v>
      </c>
      <c r="E11" s="6"/>
      <c r="F11" s="6">
        <v>59</v>
      </c>
      <c r="G11" s="6" t="s">
        <v>33</v>
      </c>
      <c r="H11" s="25">
        <v>702</v>
      </c>
      <c r="I11" s="25">
        <v>9</v>
      </c>
      <c r="J11" s="25">
        <v>123</v>
      </c>
      <c r="K11" s="25">
        <v>29</v>
      </c>
      <c r="L11" s="25">
        <v>3</v>
      </c>
      <c r="M11" s="25">
        <v>62</v>
      </c>
      <c r="N11" s="25">
        <v>5</v>
      </c>
      <c r="O11" s="25">
        <v>15</v>
      </c>
      <c r="P11" s="25"/>
      <c r="Q11" s="25">
        <v>165</v>
      </c>
      <c r="R11" s="25">
        <v>38</v>
      </c>
      <c r="S11" s="25"/>
      <c r="T11" s="25"/>
      <c r="U11" s="25">
        <v>5</v>
      </c>
      <c r="V11" s="25">
        <v>5</v>
      </c>
      <c r="W11" s="26"/>
      <c r="X11" s="10"/>
      <c r="Y11" s="10"/>
      <c r="Z11" s="10"/>
      <c r="AA11" s="10"/>
      <c r="AB11" s="10"/>
      <c r="AC11" s="25">
        <v>0</v>
      </c>
      <c r="AD11" s="25">
        <v>9</v>
      </c>
      <c r="AE11" s="290">
        <f t="shared" si="0"/>
        <v>468</v>
      </c>
    </row>
    <row r="12" spans="1:31" s="3" customFormat="1" ht="16.5">
      <c r="A12" s="4">
        <v>10</v>
      </c>
      <c r="B12" s="43" t="s">
        <v>197</v>
      </c>
      <c r="C12" s="14">
        <v>7</v>
      </c>
      <c r="D12" s="6" t="s">
        <v>198</v>
      </c>
      <c r="E12" s="6"/>
      <c r="F12" s="6">
        <v>59</v>
      </c>
      <c r="G12" s="6" t="s">
        <v>200</v>
      </c>
      <c r="H12" s="25">
        <v>702</v>
      </c>
      <c r="I12" s="25">
        <v>7</v>
      </c>
      <c r="J12" s="25">
        <v>91</v>
      </c>
      <c r="K12" s="25">
        <v>36</v>
      </c>
      <c r="L12" s="25">
        <v>8</v>
      </c>
      <c r="M12" s="25">
        <v>88</v>
      </c>
      <c r="N12" s="25">
        <v>2</v>
      </c>
      <c r="O12" s="25">
        <v>14</v>
      </c>
      <c r="P12" s="25"/>
      <c r="Q12" s="25">
        <v>150</v>
      </c>
      <c r="R12" s="25">
        <v>36</v>
      </c>
      <c r="S12" s="25"/>
      <c r="T12" s="25"/>
      <c r="U12" s="25">
        <v>4</v>
      </c>
      <c r="V12" s="25">
        <v>6</v>
      </c>
      <c r="W12" s="26"/>
      <c r="X12" s="10"/>
      <c r="Y12" s="10"/>
      <c r="Z12" s="10"/>
      <c r="AA12" s="10"/>
      <c r="AB12" s="10"/>
      <c r="AC12" s="25">
        <v>0</v>
      </c>
      <c r="AD12" s="25">
        <v>16</v>
      </c>
      <c r="AE12" s="290">
        <f t="shared" si="0"/>
        <v>458</v>
      </c>
    </row>
    <row r="13" spans="1:31" s="3" customFormat="1" ht="16.5">
      <c r="A13" s="4">
        <v>11</v>
      </c>
      <c r="B13" s="43" t="s">
        <v>197</v>
      </c>
      <c r="C13" s="14">
        <v>7</v>
      </c>
      <c r="D13" s="6" t="s">
        <v>198</v>
      </c>
      <c r="E13" s="6"/>
      <c r="F13" s="6">
        <v>59</v>
      </c>
      <c r="G13" s="6" t="s">
        <v>35</v>
      </c>
      <c r="H13" s="25">
        <v>701</v>
      </c>
      <c r="I13" s="25">
        <v>14</v>
      </c>
      <c r="J13" s="25">
        <v>126</v>
      </c>
      <c r="K13" s="25">
        <v>50</v>
      </c>
      <c r="L13" s="25">
        <v>5</v>
      </c>
      <c r="M13" s="25">
        <v>57</v>
      </c>
      <c r="N13" s="25">
        <v>4</v>
      </c>
      <c r="O13" s="25">
        <v>12</v>
      </c>
      <c r="P13" s="25"/>
      <c r="Q13" s="25">
        <v>177</v>
      </c>
      <c r="R13" s="25">
        <v>37</v>
      </c>
      <c r="S13" s="25"/>
      <c r="T13" s="25"/>
      <c r="U13" s="25">
        <v>1</v>
      </c>
      <c r="V13" s="25">
        <v>1</v>
      </c>
      <c r="W13" s="26"/>
      <c r="X13" s="10"/>
      <c r="Y13" s="10"/>
      <c r="Z13" s="10"/>
      <c r="AA13" s="10"/>
      <c r="AB13" s="10"/>
      <c r="AC13" s="25">
        <v>0</v>
      </c>
      <c r="AD13" s="25">
        <v>10</v>
      </c>
      <c r="AE13" s="290">
        <f t="shared" si="0"/>
        <v>494</v>
      </c>
    </row>
    <row r="14" spans="1:31" s="3" customFormat="1" ht="16.5">
      <c r="A14" s="4">
        <v>12</v>
      </c>
      <c r="B14" s="43" t="s">
        <v>197</v>
      </c>
      <c r="C14" s="14">
        <v>7</v>
      </c>
      <c r="D14" s="6" t="s">
        <v>198</v>
      </c>
      <c r="E14" s="6"/>
      <c r="F14" s="6">
        <v>60</v>
      </c>
      <c r="G14" s="6" t="s">
        <v>33</v>
      </c>
      <c r="H14" s="25">
        <v>704</v>
      </c>
      <c r="I14" s="25">
        <v>6</v>
      </c>
      <c r="J14" s="25">
        <v>92</v>
      </c>
      <c r="K14" s="25">
        <v>55</v>
      </c>
      <c r="L14" s="25">
        <v>1</v>
      </c>
      <c r="M14" s="25">
        <v>81</v>
      </c>
      <c r="N14" s="25">
        <v>4</v>
      </c>
      <c r="O14" s="25">
        <v>18</v>
      </c>
      <c r="P14" s="25"/>
      <c r="Q14" s="25">
        <v>116</v>
      </c>
      <c r="R14" s="25">
        <v>43</v>
      </c>
      <c r="S14" s="25"/>
      <c r="T14" s="25"/>
      <c r="U14" s="25">
        <v>5</v>
      </c>
      <c r="V14" s="25">
        <v>3</v>
      </c>
      <c r="W14" s="26"/>
      <c r="X14" s="10"/>
      <c r="Y14" s="10"/>
      <c r="Z14" s="10"/>
      <c r="AA14" s="10"/>
      <c r="AB14" s="10"/>
      <c r="AC14" s="25">
        <v>0</v>
      </c>
      <c r="AD14" s="25">
        <v>8</v>
      </c>
      <c r="AE14" s="290">
        <f t="shared" si="0"/>
        <v>432</v>
      </c>
    </row>
    <row r="15" spans="1:31" s="3" customFormat="1" ht="16.5">
      <c r="A15" s="4">
        <v>13</v>
      </c>
      <c r="B15" s="43" t="s">
        <v>197</v>
      </c>
      <c r="C15" s="14">
        <v>7</v>
      </c>
      <c r="D15" s="6" t="s">
        <v>198</v>
      </c>
      <c r="E15" s="6"/>
      <c r="F15" s="6">
        <v>60</v>
      </c>
      <c r="G15" s="6" t="s">
        <v>34</v>
      </c>
      <c r="H15" s="25">
        <v>704</v>
      </c>
      <c r="I15" s="25">
        <v>10</v>
      </c>
      <c r="J15" s="25">
        <v>84</v>
      </c>
      <c r="K15" s="25">
        <v>60</v>
      </c>
      <c r="L15" s="25">
        <v>9</v>
      </c>
      <c r="M15" s="25">
        <v>58</v>
      </c>
      <c r="N15" s="25">
        <v>3</v>
      </c>
      <c r="O15" s="25">
        <v>9</v>
      </c>
      <c r="P15" s="25"/>
      <c r="Q15" s="25">
        <v>135</v>
      </c>
      <c r="R15" s="25">
        <v>60</v>
      </c>
      <c r="S15" s="25"/>
      <c r="T15" s="25"/>
      <c r="U15" s="25">
        <v>4</v>
      </c>
      <c r="V15" s="25">
        <v>1</v>
      </c>
      <c r="W15" s="26"/>
      <c r="X15" s="10"/>
      <c r="Y15" s="10"/>
      <c r="Z15" s="10"/>
      <c r="AA15" s="10"/>
      <c r="AB15" s="10"/>
      <c r="AC15" s="25">
        <v>0</v>
      </c>
      <c r="AD15" s="25">
        <v>6</v>
      </c>
      <c r="AE15" s="290">
        <f t="shared" si="0"/>
        <v>439</v>
      </c>
    </row>
    <row r="16" spans="1:31" s="3" customFormat="1" ht="16.5">
      <c r="A16" s="4">
        <v>14</v>
      </c>
      <c r="B16" s="43" t="s">
        <v>197</v>
      </c>
      <c r="C16" s="14">
        <v>7</v>
      </c>
      <c r="D16" s="6" t="s">
        <v>198</v>
      </c>
      <c r="E16" s="6"/>
      <c r="F16" s="6">
        <v>60</v>
      </c>
      <c r="G16" s="6" t="s">
        <v>35</v>
      </c>
      <c r="H16" s="25">
        <v>703</v>
      </c>
      <c r="I16" s="25">
        <v>13</v>
      </c>
      <c r="J16" s="25">
        <v>80</v>
      </c>
      <c r="K16" s="25">
        <v>51</v>
      </c>
      <c r="L16" s="25">
        <v>5</v>
      </c>
      <c r="M16" s="25">
        <v>75</v>
      </c>
      <c r="N16" s="25">
        <v>4</v>
      </c>
      <c r="O16" s="25">
        <v>12</v>
      </c>
      <c r="P16" s="25"/>
      <c r="Q16" s="25">
        <v>132</v>
      </c>
      <c r="R16" s="25">
        <v>46</v>
      </c>
      <c r="S16" s="25"/>
      <c r="T16" s="25"/>
      <c r="U16" s="25">
        <v>3</v>
      </c>
      <c r="V16" s="25">
        <v>0</v>
      </c>
      <c r="W16" s="26"/>
      <c r="X16" s="10"/>
      <c r="Y16" s="10"/>
      <c r="Z16" s="10"/>
      <c r="AA16" s="10"/>
      <c r="AB16" s="10"/>
      <c r="AC16" s="25">
        <v>0</v>
      </c>
      <c r="AD16" s="25">
        <v>10</v>
      </c>
      <c r="AE16" s="290">
        <f t="shared" si="0"/>
        <v>431</v>
      </c>
    </row>
    <row r="17" spans="1:31" s="3" customFormat="1" ht="16.5">
      <c r="A17" s="4">
        <v>15</v>
      </c>
      <c r="B17" s="43" t="s">
        <v>197</v>
      </c>
      <c r="C17" s="14">
        <v>7</v>
      </c>
      <c r="D17" s="6" t="s">
        <v>198</v>
      </c>
      <c r="E17" s="6"/>
      <c r="F17" s="6">
        <v>60</v>
      </c>
      <c r="G17" s="6" t="s">
        <v>199</v>
      </c>
      <c r="H17" s="25">
        <v>703</v>
      </c>
      <c r="I17" s="25">
        <v>9</v>
      </c>
      <c r="J17" s="25">
        <v>66</v>
      </c>
      <c r="K17" s="25">
        <v>64</v>
      </c>
      <c r="L17" s="25">
        <v>4</v>
      </c>
      <c r="M17" s="25">
        <v>69</v>
      </c>
      <c r="N17" s="25">
        <v>2</v>
      </c>
      <c r="O17" s="25">
        <v>18</v>
      </c>
      <c r="P17" s="25"/>
      <c r="Q17" s="25">
        <v>140</v>
      </c>
      <c r="R17" s="25">
        <v>51</v>
      </c>
      <c r="S17" s="25"/>
      <c r="T17" s="25"/>
      <c r="U17" s="25">
        <v>2</v>
      </c>
      <c r="V17" s="25">
        <v>2</v>
      </c>
      <c r="W17" s="26"/>
      <c r="X17" s="10"/>
      <c r="Y17" s="10"/>
      <c r="Z17" s="10"/>
      <c r="AA17" s="10"/>
      <c r="AB17" s="10"/>
      <c r="AC17" s="25">
        <v>0</v>
      </c>
      <c r="AD17" s="25">
        <v>7</v>
      </c>
      <c r="AE17" s="290">
        <f t="shared" si="0"/>
        <v>434</v>
      </c>
    </row>
    <row r="18" spans="1:31" s="3" customFormat="1" ht="16.5">
      <c r="A18" s="4">
        <v>16</v>
      </c>
      <c r="B18" s="43" t="s">
        <v>197</v>
      </c>
      <c r="C18" s="14">
        <v>7</v>
      </c>
      <c r="D18" s="6" t="s">
        <v>198</v>
      </c>
      <c r="E18" s="6"/>
      <c r="F18" s="6">
        <v>60</v>
      </c>
      <c r="G18" s="6" t="s">
        <v>36</v>
      </c>
      <c r="H18" s="25"/>
      <c r="I18" s="25">
        <v>3</v>
      </c>
      <c r="J18" s="25">
        <v>2</v>
      </c>
      <c r="K18" s="25">
        <v>3</v>
      </c>
      <c r="L18" s="25">
        <v>0</v>
      </c>
      <c r="M18" s="25">
        <v>2</v>
      </c>
      <c r="N18" s="25">
        <v>0</v>
      </c>
      <c r="O18" s="25">
        <v>1</v>
      </c>
      <c r="P18" s="25"/>
      <c r="Q18" s="25">
        <v>2</v>
      </c>
      <c r="R18" s="25">
        <v>1</v>
      </c>
      <c r="S18" s="25"/>
      <c r="T18" s="25"/>
      <c r="U18" s="25">
        <v>0</v>
      </c>
      <c r="V18" s="25">
        <v>0</v>
      </c>
      <c r="W18" s="26"/>
      <c r="X18" s="10"/>
      <c r="Y18" s="10"/>
      <c r="Z18" s="10"/>
      <c r="AA18" s="10"/>
      <c r="AB18" s="10"/>
      <c r="AC18" s="25">
        <v>0</v>
      </c>
      <c r="AD18" s="25">
        <v>0</v>
      </c>
      <c r="AE18" s="290">
        <f t="shared" si="0"/>
        <v>14</v>
      </c>
    </row>
    <row r="19" spans="1:31" s="3" customFormat="1" ht="16.5">
      <c r="A19" s="4"/>
      <c r="B19" s="43"/>
      <c r="C19" s="14">
        <v>7</v>
      </c>
      <c r="D19" s="6" t="s">
        <v>198</v>
      </c>
      <c r="E19" s="6"/>
      <c r="F19" s="6">
        <v>61</v>
      </c>
      <c r="G19" s="6" t="s">
        <v>33</v>
      </c>
      <c r="H19" s="25">
        <v>165</v>
      </c>
      <c r="I19" s="25">
        <v>4</v>
      </c>
      <c r="J19" s="25">
        <v>24</v>
      </c>
      <c r="K19" s="25">
        <v>47</v>
      </c>
      <c r="L19" s="25">
        <v>3</v>
      </c>
      <c r="M19" s="25">
        <v>12</v>
      </c>
      <c r="N19" s="25">
        <v>0</v>
      </c>
      <c r="O19" s="25">
        <v>0</v>
      </c>
      <c r="P19" s="25"/>
      <c r="Q19" s="25">
        <v>3</v>
      </c>
      <c r="R19" s="25">
        <v>2</v>
      </c>
      <c r="S19" s="25"/>
      <c r="T19" s="25"/>
      <c r="U19" s="25">
        <v>2</v>
      </c>
      <c r="V19" s="25">
        <v>0</v>
      </c>
      <c r="W19" s="26"/>
      <c r="X19" s="10"/>
      <c r="Y19" s="10"/>
      <c r="Z19" s="10"/>
      <c r="AA19" s="10"/>
      <c r="AB19" s="10"/>
      <c r="AC19" s="25">
        <v>0</v>
      </c>
      <c r="AD19" s="25">
        <v>4</v>
      </c>
      <c r="AE19" s="290">
        <f t="shared" si="0"/>
        <v>101</v>
      </c>
    </row>
    <row r="20" spans="1:31" s="3" customFormat="1" ht="16.5">
      <c r="A20" s="4">
        <v>17</v>
      </c>
      <c r="B20" s="43" t="s">
        <v>197</v>
      </c>
      <c r="C20" s="14">
        <v>7</v>
      </c>
      <c r="D20" s="6" t="s">
        <v>198</v>
      </c>
      <c r="E20" s="6"/>
      <c r="F20" s="6">
        <v>61</v>
      </c>
      <c r="G20" s="6" t="s">
        <v>81</v>
      </c>
      <c r="H20" s="25">
        <v>347</v>
      </c>
      <c r="I20" s="25">
        <v>2</v>
      </c>
      <c r="J20" s="25">
        <v>45</v>
      </c>
      <c r="K20" s="25">
        <v>17</v>
      </c>
      <c r="L20" s="25">
        <v>1</v>
      </c>
      <c r="M20" s="25">
        <v>71</v>
      </c>
      <c r="N20" s="25">
        <v>0</v>
      </c>
      <c r="O20" s="25">
        <v>2</v>
      </c>
      <c r="P20" s="25"/>
      <c r="Q20" s="25">
        <v>51</v>
      </c>
      <c r="R20" s="25">
        <v>11</v>
      </c>
      <c r="S20" s="25"/>
      <c r="T20" s="25"/>
      <c r="U20" s="25">
        <v>0</v>
      </c>
      <c r="V20" s="25">
        <v>0</v>
      </c>
      <c r="W20" s="26"/>
      <c r="X20" s="10"/>
      <c r="Y20" s="10"/>
      <c r="Z20" s="10"/>
      <c r="AA20" s="10"/>
      <c r="AB20" s="10"/>
      <c r="AC20" s="25">
        <v>0</v>
      </c>
      <c r="AD20" s="25">
        <v>13</v>
      </c>
      <c r="AE20" s="290">
        <f t="shared" si="0"/>
        <v>213</v>
      </c>
    </row>
    <row r="21" spans="1:31" s="3" customFormat="1" ht="16.5">
      <c r="A21" s="4">
        <v>18</v>
      </c>
      <c r="B21" s="43" t="s">
        <v>197</v>
      </c>
      <c r="C21" s="14">
        <v>7</v>
      </c>
      <c r="D21" s="6" t="s">
        <v>198</v>
      </c>
      <c r="E21" s="6"/>
      <c r="F21" s="6">
        <v>61</v>
      </c>
      <c r="G21" s="6" t="s">
        <v>138</v>
      </c>
      <c r="H21" s="25">
        <v>258</v>
      </c>
      <c r="I21" s="25">
        <v>5</v>
      </c>
      <c r="J21" s="25">
        <v>20</v>
      </c>
      <c r="K21" s="25">
        <v>34</v>
      </c>
      <c r="L21" s="25">
        <v>3</v>
      </c>
      <c r="M21" s="25">
        <v>46</v>
      </c>
      <c r="N21" s="25">
        <v>3</v>
      </c>
      <c r="O21" s="25">
        <v>4</v>
      </c>
      <c r="P21" s="25"/>
      <c r="Q21" s="25">
        <v>38</v>
      </c>
      <c r="R21" s="25">
        <v>15</v>
      </c>
      <c r="S21" s="25"/>
      <c r="T21" s="25"/>
      <c r="U21" s="25">
        <v>0</v>
      </c>
      <c r="V21" s="25">
        <v>2</v>
      </c>
      <c r="W21" s="26"/>
      <c r="X21" s="10"/>
      <c r="Y21" s="10"/>
      <c r="Z21" s="10"/>
      <c r="AA21" s="10"/>
      <c r="AB21" s="10"/>
      <c r="AC21" s="25">
        <v>0</v>
      </c>
      <c r="AD21" s="25">
        <v>15</v>
      </c>
      <c r="AE21" s="290">
        <f t="shared" si="0"/>
        <v>185</v>
      </c>
    </row>
    <row r="22" spans="1:31" s="526" customFormat="1" ht="16.5">
      <c r="A22" s="523">
        <v>19</v>
      </c>
      <c r="B22" s="546" t="s">
        <v>197</v>
      </c>
      <c r="C22" s="547">
        <v>7</v>
      </c>
      <c r="D22" s="525" t="s">
        <v>198</v>
      </c>
      <c r="E22" s="525"/>
      <c r="F22" s="525">
        <v>62</v>
      </c>
      <c r="G22" s="549" t="s">
        <v>33</v>
      </c>
      <c r="H22" s="550">
        <v>163</v>
      </c>
      <c r="I22" s="550">
        <v>0</v>
      </c>
      <c r="J22" s="550">
        <v>8</v>
      </c>
      <c r="K22" s="550">
        <v>14</v>
      </c>
      <c r="L22" s="550">
        <v>0</v>
      </c>
      <c r="M22" s="550">
        <v>22</v>
      </c>
      <c r="N22" s="550">
        <v>1</v>
      </c>
      <c r="O22" s="550">
        <v>1</v>
      </c>
      <c r="P22" s="550"/>
      <c r="Q22" s="550">
        <v>43</v>
      </c>
      <c r="R22" s="550">
        <v>9</v>
      </c>
      <c r="S22" s="550"/>
      <c r="T22" s="550"/>
      <c r="U22" s="550">
        <v>0</v>
      </c>
      <c r="V22" s="550">
        <v>1</v>
      </c>
      <c r="W22" s="525"/>
      <c r="X22" s="525"/>
      <c r="Y22" s="525"/>
      <c r="Z22" s="525"/>
      <c r="AA22" s="525"/>
      <c r="AB22" s="525"/>
      <c r="AC22" s="550">
        <v>0</v>
      </c>
      <c r="AD22" s="550">
        <v>8</v>
      </c>
      <c r="AE22" s="550">
        <f t="shared" si="0"/>
        <v>107</v>
      </c>
    </row>
    <row r="23" spans="1:31" s="3" customFormat="1" ht="16.5">
      <c r="A23" s="4"/>
      <c r="B23" s="43"/>
      <c r="C23" s="14">
        <v>7</v>
      </c>
      <c r="D23" s="6" t="s">
        <v>198</v>
      </c>
      <c r="E23" s="6"/>
      <c r="F23" s="6">
        <v>62</v>
      </c>
      <c r="G23" s="6" t="s">
        <v>81</v>
      </c>
      <c r="H23" s="25">
        <v>342</v>
      </c>
      <c r="I23" s="25">
        <v>12</v>
      </c>
      <c r="J23" s="25">
        <v>11</v>
      </c>
      <c r="K23" s="25">
        <v>97</v>
      </c>
      <c r="L23" s="25">
        <v>2</v>
      </c>
      <c r="M23" s="25">
        <v>50</v>
      </c>
      <c r="N23" s="25">
        <v>1</v>
      </c>
      <c r="O23" s="25">
        <v>2</v>
      </c>
      <c r="P23" s="25"/>
      <c r="Q23" s="25">
        <v>71</v>
      </c>
      <c r="R23" s="25">
        <v>20</v>
      </c>
      <c r="S23" s="25"/>
      <c r="T23" s="25"/>
      <c r="U23" s="25">
        <v>3</v>
      </c>
      <c r="V23" s="25">
        <v>0</v>
      </c>
      <c r="W23" s="26"/>
      <c r="X23" s="10"/>
      <c r="Y23" s="10"/>
      <c r="Z23" s="10"/>
      <c r="AA23" s="10"/>
      <c r="AB23" s="10"/>
      <c r="AC23" s="25">
        <v>0</v>
      </c>
      <c r="AD23" s="25">
        <v>10</v>
      </c>
      <c r="AE23" s="290">
        <f t="shared" si="0"/>
        <v>279</v>
      </c>
    </row>
    <row r="24" spans="1:31" s="3" customFormat="1" ht="16.5">
      <c r="A24" s="4">
        <v>20</v>
      </c>
      <c r="B24" s="43" t="s">
        <v>197</v>
      </c>
      <c r="C24" s="14">
        <v>7</v>
      </c>
      <c r="D24" s="6" t="s">
        <v>198</v>
      </c>
      <c r="E24" s="6"/>
      <c r="F24" s="6">
        <v>63</v>
      </c>
      <c r="G24" s="6" t="s">
        <v>33</v>
      </c>
      <c r="H24" s="25">
        <v>486</v>
      </c>
      <c r="I24" s="25">
        <v>4</v>
      </c>
      <c r="J24" s="25">
        <v>28</v>
      </c>
      <c r="K24" s="25">
        <v>43</v>
      </c>
      <c r="L24" s="25">
        <v>9</v>
      </c>
      <c r="M24" s="25">
        <v>70</v>
      </c>
      <c r="N24" s="25">
        <v>3</v>
      </c>
      <c r="O24" s="25">
        <v>20</v>
      </c>
      <c r="P24" s="25"/>
      <c r="Q24" s="25">
        <v>60</v>
      </c>
      <c r="R24" s="25">
        <v>25</v>
      </c>
      <c r="S24" s="25"/>
      <c r="T24" s="25"/>
      <c r="U24" s="25">
        <v>1</v>
      </c>
      <c r="V24" s="25">
        <v>1</v>
      </c>
      <c r="W24" s="26"/>
      <c r="X24" s="10"/>
      <c r="Y24" s="10"/>
      <c r="Z24" s="10"/>
      <c r="AA24" s="10"/>
      <c r="AB24" s="10"/>
      <c r="AC24" s="25">
        <v>0</v>
      </c>
      <c r="AD24" s="25">
        <v>11</v>
      </c>
      <c r="AE24" s="290">
        <f t="shared" si="0"/>
        <v>275</v>
      </c>
    </row>
    <row r="25" spans="1:31" s="3" customFormat="1" ht="16.5">
      <c r="A25" s="4">
        <v>21</v>
      </c>
      <c r="B25" s="43" t="s">
        <v>197</v>
      </c>
      <c r="C25" s="14">
        <v>7</v>
      </c>
      <c r="D25" s="6" t="s">
        <v>198</v>
      </c>
      <c r="E25" s="6"/>
      <c r="F25" s="6">
        <v>64</v>
      </c>
      <c r="G25" s="6" t="s">
        <v>33</v>
      </c>
      <c r="H25" s="25">
        <v>448</v>
      </c>
      <c r="I25" s="25">
        <v>46</v>
      </c>
      <c r="J25" s="25">
        <v>20</v>
      </c>
      <c r="K25" s="25">
        <v>31</v>
      </c>
      <c r="L25" s="25">
        <v>4</v>
      </c>
      <c r="M25" s="25">
        <v>62</v>
      </c>
      <c r="N25" s="25">
        <v>4</v>
      </c>
      <c r="O25" s="25">
        <v>5</v>
      </c>
      <c r="P25" s="25"/>
      <c r="Q25" s="25">
        <v>77</v>
      </c>
      <c r="R25" s="25">
        <v>37</v>
      </c>
      <c r="S25" s="25"/>
      <c r="T25" s="25"/>
      <c r="U25" s="25">
        <v>3</v>
      </c>
      <c r="V25" s="25">
        <v>0</v>
      </c>
      <c r="W25" s="26"/>
      <c r="X25" s="10"/>
      <c r="Y25" s="10"/>
      <c r="Z25" s="10"/>
      <c r="AA25" s="10"/>
      <c r="AB25" s="10"/>
      <c r="AC25" s="25">
        <v>1</v>
      </c>
      <c r="AD25" s="25">
        <v>23</v>
      </c>
      <c r="AE25" s="290">
        <f t="shared" si="0"/>
        <v>313</v>
      </c>
    </row>
    <row r="26" spans="1:31" s="3" customFormat="1" ht="16.5">
      <c r="C26" s="15" t="s">
        <v>65</v>
      </c>
      <c r="D26" s="688" t="s">
        <v>66</v>
      </c>
      <c r="E26" s="688"/>
      <c r="F26" s="24"/>
      <c r="G26" s="24"/>
      <c r="H26" s="17">
        <f t="shared" ref="H26:AE26" si="1">SUM(H2:H25)</f>
        <v>12682</v>
      </c>
      <c r="I26" s="17">
        <f t="shared" si="1"/>
        <v>229</v>
      </c>
      <c r="J26" s="17">
        <f t="shared" si="1"/>
        <v>1359</v>
      </c>
      <c r="K26" s="17">
        <f t="shared" si="1"/>
        <v>927</v>
      </c>
      <c r="L26" s="17">
        <f t="shared" si="1"/>
        <v>86</v>
      </c>
      <c r="M26" s="17">
        <f t="shared" si="1"/>
        <v>1483</v>
      </c>
      <c r="N26" s="17">
        <f t="shared" si="1"/>
        <v>78</v>
      </c>
      <c r="O26" s="17">
        <f>SUM(O2:O25)</f>
        <v>282</v>
      </c>
      <c r="P26" s="17">
        <f t="shared" si="1"/>
        <v>0</v>
      </c>
      <c r="Q26" s="17">
        <f t="shared" si="1"/>
        <v>2502</v>
      </c>
      <c r="R26" s="17">
        <f t="shared" si="1"/>
        <v>930</v>
      </c>
      <c r="S26" s="17">
        <f t="shared" si="1"/>
        <v>0</v>
      </c>
      <c r="T26" s="17">
        <f t="shared" si="1"/>
        <v>0</v>
      </c>
      <c r="U26" s="17">
        <f t="shared" si="1"/>
        <v>56</v>
      </c>
      <c r="V26" s="17">
        <f t="shared" si="1"/>
        <v>43</v>
      </c>
      <c r="W26" s="17">
        <f t="shared" si="1"/>
        <v>0</v>
      </c>
      <c r="X26" s="17">
        <f t="shared" si="1"/>
        <v>0</v>
      </c>
      <c r="Y26" s="17">
        <f t="shared" si="1"/>
        <v>0</v>
      </c>
      <c r="Z26" s="17">
        <f t="shared" si="1"/>
        <v>0</v>
      </c>
      <c r="AA26" s="17">
        <f t="shared" si="1"/>
        <v>0</v>
      </c>
      <c r="AB26" s="17">
        <f t="shared" si="1"/>
        <v>0</v>
      </c>
      <c r="AC26" s="17">
        <f t="shared" si="1"/>
        <v>1</v>
      </c>
      <c r="AD26" s="17">
        <f t="shared" si="1"/>
        <v>283</v>
      </c>
      <c r="AE26" s="302">
        <f t="shared" si="1"/>
        <v>8259</v>
      </c>
    </row>
    <row r="27" spans="1:31" s="3" customFormat="1" ht="16.5">
      <c r="F27" s="12"/>
      <c r="G27" s="12"/>
      <c r="U27" s="3">
        <f>U26/2</f>
        <v>28</v>
      </c>
      <c r="V27" s="3">
        <f>V26/2</f>
        <v>21.5</v>
      </c>
    </row>
    <row r="28" spans="1:31" s="3" customFormat="1" ht="16.5">
      <c r="C28" s="15" t="s">
        <v>67</v>
      </c>
      <c r="D28" s="689" t="s">
        <v>68</v>
      </c>
      <c r="E28" s="690"/>
      <c r="F28" s="690"/>
      <c r="G28" s="691"/>
      <c r="H28" s="16" t="s">
        <v>8</v>
      </c>
      <c r="I28" s="9" t="s">
        <v>9</v>
      </c>
      <c r="J28" s="9" t="s">
        <v>10</v>
      </c>
      <c r="K28" s="9" t="s">
        <v>11</v>
      </c>
      <c r="L28" s="9" t="s">
        <v>12</v>
      </c>
      <c r="M28" s="9" t="s">
        <v>13</v>
      </c>
      <c r="N28" s="9" t="s">
        <v>14</v>
      </c>
      <c r="O28" s="9" t="s">
        <v>15</v>
      </c>
      <c r="P28" s="9" t="s">
        <v>16</v>
      </c>
      <c r="Q28" s="9" t="s">
        <v>17</v>
      </c>
      <c r="R28" s="9" t="s">
        <v>18</v>
      </c>
      <c r="S28" s="9" t="s">
        <v>19</v>
      </c>
      <c r="T28" s="9" t="s">
        <v>20</v>
      </c>
      <c r="U28" s="9" t="s">
        <v>24</v>
      </c>
      <c r="V28" s="9" t="s">
        <v>25</v>
      </c>
      <c r="W28" s="9" t="s">
        <v>26</v>
      </c>
      <c r="X28" s="9" t="s">
        <v>27</v>
      </c>
      <c r="Y28" s="9" t="s">
        <v>28</v>
      </c>
      <c r="Z28" s="9" t="s">
        <v>29</v>
      </c>
      <c r="AA28" s="9" t="s">
        <v>30</v>
      </c>
      <c r="AB28" s="9" t="s">
        <v>31</v>
      </c>
    </row>
    <row r="29" spans="1:31" s="3" customFormat="1" ht="16.5">
      <c r="D29" s="692"/>
      <c r="E29" s="693"/>
      <c r="F29" s="693"/>
      <c r="G29" s="694"/>
      <c r="H29" s="10">
        <f>H26</f>
        <v>12682</v>
      </c>
      <c r="I29" s="10">
        <f>I26+28</f>
        <v>257</v>
      </c>
      <c r="J29" s="10">
        <f>J26+22</f>
        <v>1381</v>
      </c>
      <c r="K29" s="10">
        <f>K26+28</f>
        <v>955</v>
      </c>
      <c r="L29" s="10">
        <f>L26+21</f>
        <v>107</v>
      </c>
      <c r="M29" s="10">
        <f t="shared" ref="M29:T29" si="2">M26</f>
        <v>1483</v>
      </c>
      <c r="N29" s="10">
        <f t="shared" si="2"/>
        <v>78</v>
      </c>
      <c r="O29" s="10">
        <f t="shared" si="2"/>
        <v>282</v>
      </c>
      <c r="P29" s="10">
        <f t="shared" si="2"/>
        <v>0</v>
      </c>
      <c r="Q29" s="10">
        <f t="shared" si="2"/>
        <v>2502</v>
      </c>
      <c r="R29" s="10">
        <f t="shared" si="2"/>
        <v>930</v>
      </c>
      <c r="S29" s="10">
        <f t="shared" si="2"/>
        <v>0</v>
      </c>
      <c r="T29" s="10">
        <f t="shared" si="2"/>
        <v>0</v>
      </c>
      <c r="U29" s="10">
        <f>X2</f>
        <v>0</v>
      </c>
      <c r="V29" s="10">
        <f>Y2</f>
        <v>0</v>
      </c>
      <c r="W29" s="10">
        <f>Z2</f>
        <v>0</v>
      </c>
      <c r="X29" s="10">
        <f>AA2</f>
        <v>0</v>
      </c>
      <c r="Y29" s="10">
        <f>AB2</f>
        <v>0</v>
      </c>
      <c r="Z29" s="10">
        <f>AC26</f>
        <v>1</v>
      </c>
      <c r="AA29" s="10">
        <f>AD26</f>
        <v>283</v>
      </c>
      <c r="AB29" s="10">
        <f>SUM(I29:AA29)</f>
        <v>8259</v>
      </c>
    </row>
    <row r="30" spans="1:31" s="3" customFormat="1" ht="16.5">
      <c r="F30" s="12"/>
      <c r="G30" s="12"/>
    </row>
    <row r="31" spans="1:31" s="3" customFormat="1" ht="30.75" customHeight="1">
      <c r="C31" s="15" t="s">
        <v>69</v>
      </c>
      <c r="D31" s="695" t="s">
        <v>70</v>
      </c>
      <c r="E31" s="695"/>
      <c r="F31" s="695"/>
      <c r="G31" s="695"/>
      <c r="H31" s="16" t="s">
        <v>8</v>
      </c>
      <c r="I31" s="696" t="s">
        <v>71</v>
      </c>
      <c r="J31" s="696"/>
      <c r="K31" s="696" t="s">
        <v>72</v>
      </c>
      <c r="L31" s="696"/>
      <c r="M31" s="9" t="s">
        <v>13</v>
      </c>
      <c r="N31" s="9" t="s">
        <v>14</v>
      </c>
      <c r="O31" s="9" t="s">
        <v>15</v>
      </c>
      <c r="P31" s="9" t="s">
        <v>16</v>
      </c>
      <c r="Q31" s="9" t="s">
        <v>17</v>
      </c>
      <c r="R31" s="9" t="s">
        <v>18</v>
      </c>
      <c r="S31" s="9" t="s">
        <v>19</v>
      </c>
      <c r="T31" s="9" t="s">
        <v>20</v>
      </c>
      <c r="U31" s="9" t="s">
        <v>24</v>
      </c>
      <c r="V31" s="9" t="s">
        <v>25</v>
      </c>
      <c r="W31" s="9" t="s">
        <v>26</v>
      </c>
      <c r="X31" s="9" t="s">
        <v>27</v>
      </c>
      <c r="Y31" s="9" t="s">
        <v>28</v>
      </c>
      <c r="Z31" s="9" t="s">
        <v>29</v>
      </c>
      <c r="AA31" s="9" t="s">
        <v>30</v>
      </c>
      <c r="AB31" s="9" t="s">
        <v>31</v>
      </c>
    </row>
    <row r="32" spans="1:31" s="3" customFormat="1" ht="16.5">
      <c r="D32" s="695"/>
      <c r="E32" s="695"/>
      <c r="F32" s="695"/>
      <c r="G32" s="695"/>
      <c r="H32" s="10">
        <f>H26</f>
        <v>12682</v>
      </c>
      <c r="I32" s="697">
        <f>I29+K29</f>
        <v>1212</v>
      </c>
      <c r="J32" s="697"/>
      <c r="K32" s="697">
        <f>J29+L29</f>
        <v>1488</v>
      </c>
      <c r="L32" s="697"/>
      <c r="M32" s="10">
        <f>M29</f>
        <v>1483</v>
      </c>
      <c r="N32" s="10">
        <f t="shared" ref="N32:R32" si="3">N29</f>
        <v>78</v>
      </c>
      <c r="O32" s="10">
        <f t="shared" si="3"/>
        <v>282</v>
      </c>
      <c r="P32" s="10" t="s">
        <v>799</v>
      </c>
      <c r="Q32" s="10">
        <f t="shared" si="3"/>
        <v>2502</v>
      </c>
      <c r="R32" s="10">
        <f t="shared" si="3"/>
        <v>930</v>
      </c>
      <c r="S32" s="10" t="s">
        <v>799</v>
      </c>
      <c r="T32" s="294" t="s">
        <v>799</v>
      </c>
      <c r="U32" s="294" t="s">
        <v>799</v>
      </c>
      <c r="V32" s="294" t="s">
        <v>799</v>
      </c>
      <c r="W32" s="294" t="s">
        <v>799</v>
      </c>
      <c r="X32" s="294" t="s">
        <v>799</v>
      </c>
      <c r="Y32" s="294" t="s">
        <v>799</v>
      </c>
      <c r="Z32" s="10">
        <f>Z29</f>
        <v>1</v>
      </c>
      <c r="AA32" s="10">
        <f>AA29</f>
        <v>283</v>
      </c>
      <c r="AB32" s="10">
        <f>SUM(I32:AA32)</f>
        <v>8259</v>
      </c>
    </row>
    <row r="35" spans="1:31" s="3" customFormat="1" ht="16.5">
      <c r="A35" s="7" t="s">
        <v>1</v>
      </c>
      <c r="B35" s="2" t="s">
        <v>2</v>
      </c>
      <c r="C35" s="8" t="s">
        <v>3</v>
      </c>
      <c r="D35" s="7" t="s">
        <v>4</v>
      </c>
      <c r="E35" s="7" t="s">
        <v>5</v>
      </c>
      <c r="F35" s="1" t="s">
        <v>6</v>
      </c>
      <c r="G35" s="1" t="s">
        <v>7</v>
      </c>
      <c r="H35" s="1" t="s">
        <v>8</v>
      </c>
      <c r="I35" s="9" t="s">
        <v>9</v>
      </c>
      <c r="J35" s="9" t="s">
        <v>10</v>
      </c>
      <c r="K35" s="9" t="s">
        <v>11</v>
      </c>
      <c r="L35" s="9" t="s">
        <v>12</v>
      </c>
      <c r="M35" s="9" t="s">
        <v>13</v>
      </c>
      <c r="N35" s="9" t="s">
        <v>14</v>
      </c>
      <c r="O35" s="9" t="s">
        <v>15</v>
      </c>
      <c r="P35" s="9" t="s">
        <v>16</v>
      </c>
      <c r="Q35" s="9" t="s">
        <v>17</v>
      </c>
      <c r="R35" s="9" t="s">
        <v>18</v>
      </c>
      <c r="S35" s="9" t="s">
        <v>19</v>
      </c>
      <c r="T35" s="9" t="s">
        <v>20</v>
      </c>
      <c r="U35" s="11" t="s">
        <v>21</v>
      </c>
      <c r="V35" s="11" t="s">
        <v>22</v>
      </c>
      <c r="W35" s="11" t="s">
        <v>23</v>
      </c>
      <c r="X35" s="9" t="s">
        <v>24</v>
      </c>
      <c r="Y35" s="9" t="s">
        <v>25</v>
      </c>
      <c r="Z35" s="9" t="s">
        <v>26</v>
      </c>
      <c r="AA35" s="9" t="s">
        <v>27</v>
      </c>
      <c r="AB35" s="9" t="s">
        <v>28</v>
      </c>
      <c r="AC35" s="9" t="s">
        <v>29</v>
      </c>
      <c r="AD35" s="9" t="s">
        <v>30</v>
      </c>
      <c r="AE35" s="9" t="s">
        <v>31</v>
      </c>
    </row>
    <row r="36" spans="1:31" s="3" customFormat="1" ht="16.5">
      <c r="A36" s="4">
        <v>1</v>
      </c>
      <c r="B36" s="5">
        <v>5</v>
      </c>
      <c r="C36" s="14">
        <v>2</v>
      </c>
      <c r="D36" s="6" t="s">
        <v>201</v>
      </c>
      <c r="E36" s="6" t="s">
        <v>201</v>
      </c>
      <c r="F36" s="13">
        <v>741</v>
      </c>
      <c r="G36" s="6" t="s">
        <v>33</v>
      </c>
      <c r="H36" s="548">
        <v>631</v>
      </c>
      <c r="I36" s="10">
        <v>2</v>
      </c>
      <c r="J36" s="10">
        <v>141</v>
      </c>
      <c r="K36" s="10">
        <v>134</v>
      </c>
      <c r="L36" s="10">
        <v>102</v>
      </c>
      <c r="M36" s="10">
        <v>0</v>
      </c>
      <c r="N36" s="10"/>
      <c r="O36" s="10"/>
      <c r="P36" s="10"/>
      <c r="Q36" s="10"/>
      <c r="R36" s="10">
        <v>70</v>
      </c>
      <c r="S36" s="10"/>
      <c r="T36" s="10"/>
      <c r="U36" s="26">
        <v>0</v>
      </c>
      <c r="V36" s="26"/>
      <c r="W36" s="26"/>
      <c r="X36" s="10"/>
      <c r="Y36" s="10"/>
      <c r="Z36" s="10"/>
      <c r="AA36" s="10"/>
      <c r="AB36" s="10"/>
      <c r="AC36" s="10"/>
      <c r="AD36" s="10">
        <v>8</v>
      </c>
      <c r="AE36" s="10">
        <f>SUM(I36:AD36)</f>
        <v>457</v>
      </c>
    </row>
    <row r="37" spans="1:31" s="3" customFormat="1" ht="16.5">
      <c r="A37" s="4">
        <v>2</v>
      </c>
      <c r="B37" s="5">
        <v>5</v>
      </c>
      <c r="C37" s="14">
        <v>2</v>
      </c>
      <c r="D37" s="6" t="s">
        <v>201</v>
      </c>
      <c r="E37" s="6" t="s">
        <v>201</v>
      </c>
      <c r="F37" s="13">
        <v>741</v>
      </c>
      <c r="G37" s="6" t="s">
        <v>34</v>
      </c>
      <c r="H37" s="548">
        <v>630</v>
      </c>
      <c r="I37" s="10">
        <v>2</v>
      </c>
      <c r="J37" s="10">
        <v>150</v>
      </c>
      <c r="K37" s="10">
        <v>130</v>
      </c>
      <c r="L37" s="10">
        <v>81</v>
      </c>
      <c r="M37" s="10">
        <v>3</v>
      </c>
      <c r="N37" s="10"/>
      <c r="O37" s="10"/>
      <c r="P37" s="10"/>
      <c r="Q37" s="10"/>
      <c r="R37" s="10">
        <v>54</v>
      </c>
      <c r="S37" s="10"/>
      <c r="T37" s="10"/>
      <c r="U37" s="26">
        <v>3</v>
      </c>
      <c r="V37" s="26"/>
      <c r="W37" s="26"/>
      <c r="X37" s="10"/>
      <c r="Y37" s="10"/>
      <c r="Z37" s="10"/>
      <c r="AA37" s="10"/>
      <c r="AB37" s="10"/>
      <c r="AC37" s="10"/>
      <c r="AD37" s="10">
        <v>7</v>
      </c>
      <c r="AE37" s="10">
        <f t="shared" ref="AE37:AE39" si="4">SUM(I37:AD37)</f>
        <v>430</v>
      </c>
    </row>
    <row r="38" spans="1:31" s="3" customFormat="1" ht="16.5">
      <c r="A38" s="4">
        <v>3</v>
      </c>
      <c r="B38" s="5">
        <v>5</v>
      </c>
      <c r="C38" s="14">
        <v>2</v>
      </c>
      <c r="D38" s="6" t="s">
        <v>201</v>
      </c>
      <c r="E38" s="6" t="s">
        <v>202</v>
      </c>
      <c r="F38" s="13">
        <v>742</v>
      </c>
      <c r="G38" s="6" t="s">
        <v>33</v>
      </c>
      <c r="H38" s="548">
        <v>333</v>
      </c>
      <c r="I38" s="10">
        <v>1</v>
      </c>
      <c r="J38" s="10">
        <v>48</v>
      </c>
      <c r="K38" s="10">
        <v>59</v>
      </c>
      <c r="L38" s="10">
        <v>24</v>
      </c>
      <c r="M38" s="10">
        <v>5</v>
      </c>
      <c r="N38" s="10"/>
      <c r="O38" s="10"/>
      <c r="P38" s="10"/>
      <c r="Q38" s="10"/>
      <c r="R38" s="10">
        <v>59</v>
      </c>
      <c r="S38" s="10"/>
      <c r="T38" s="10"/>
      <c r="U38" s="26">
        <v>0</v>
      </c>
      <c r="V38" s="26"/>
      <c r="W38" s="26"/>
      <c r="X38" s="10"/>
      <c r="Y38" s="10"/>
      <c r="Z38" s="10"/>
      <c r="AA38" s="10"/>
      <c r="AB38" s="10"/>
      <c r="AC38" s="10"/>
      <c r="AD38" s="10">
        <v>8</v>
      </c>
      <c r="AE38" s="10">
        <f t="shared" si="4"/>
        <v>204</v>
      </c>
    </row>
    <row r="39" spans="1:31" s="3" customFormat="1" ht="17.25" thickBot="1">
      <c r="A39" s="4">
        <v>4</v>
      </c>
      <c r="B39" s="5">
        <v>5</v>
      </c>
      <c r="C39" s="14">
        <v>2</v>
      </c>
      <c r="D39" s="6" t="s">
        <v>201</v>
      </c>
      <c r="E39" s="6" t="s">
        <v>203</v>
      </c>
      <c r="F39" s="13">
        <v>743</v>
      </c>
      <c r="G39" s="6" t="s">
        <v>33</v>
      </c>
      <c r="H39" s="561">
        <v>110</v>
      </c>
      <c r="I39" s="10">
        <v>0</v>
      </c>
      <c r="J39" s="10">
        <v>9</v>
      </c>
      <c r="K39" s="10">
        <v>7</v>
      </c>
      <c r="L39" s="10">
        <v>7</v>
      </c>
      <c r="M39" s="10">
        <v>2</v>
      </c>
      <c r="N39" s="10"/>
      <c r="O39" s="10"/>
      <c r="P39" s="10"/>
      <c r="Q39" s="10"/>
      <c r="R39" s="10">
        <v>41</v>
      </c>
      <c r="S39" s="10"/>
      <c r="T39" s="10"/>
      <c r="U39" s="26">
        <v>0</v>
      </c>
      <c r="V39" s="26"/>
      <c r="W39" s="26"/>
      <c r="X39" s="10"/>
      <c r="Y39" s="10"/>
      <c r="Z39" s="10"/>
      <c r="AA39" s="10"/>
      <c r="AB39" s="10"/>
      <c r="AC39" s="10"/>
      <c r="AD39" s="10">
        <v>4</v>
      </c>
      <c r="AE39" s="10">
        <f t="shared" si="4"/>
        <v>70</v>
      </c>
    </row>
    <row r="40" spans="1:31" s="3" customFormat="1" ht="16.5">
      <c r="C40" s="15" t="s">
        <v>65</v>
      </c>
      <c r="D40" s="688" t="s">
        <v>66</v>
      </c>
      <c r="E40" s="688"/>
      <c r="F40" s="24"/>
      <c r="G40" s="24"/>
      <c r="H40" s="302">
        <f>SUM(H36:H39)</f>
        <v>1704</v>
      </c>
      <c r="I40" s="17">
        <f>SUM(I36:I39)</f>
        <v>5</v>
      </c>
      <c r="J40" s="17">
        <v>348</v>
      </c>
      <c r="K40" s="17">
        <v>330</v>
      </c>
      <c r="L40" s="17">
        <f t="shared" ref="L40:AE40" si="5">SUM(L36:L39)</f>
        <v>214</v>
      </c>
      <c r="M40" s="17">
        <f t="shared" si="5"/>
        <v>10</v>
      </c>
      <c r="N40" s="17">
        <f t="shared" si="5"/>
        <v>0</v>
      </c>
      <c r="O40" s="17">
        <f t="shared" si="5"/>
        <v>0</v>
      </c>
      <c r="P40" s="17">
        <f t="shared" si="5"/>
        <v>0</v>
      </c>
      <c r="Q40" s="17">
        <f t="shared" si="5"/>
        <v>0</v>
      </c>
      <c r="R40" s="17">
        <f t="shared" si="5"/>
        <v>224</v>
      </c>
      <c r="S40" s="17">
        <f t="shared" si="5"/>
        <v>0</v>
      </c>
      <c r="T40" s="17">
        <f t="shared" si="5"/>
        <v>0</v>
      </c>
      <c r="U40" s="17">
        <f t="shared" si="5"/>
        <v>3</v>
      </c>
      <c r="V40" s="17">
        <f t="shared" si="5"/>
        <v>0</v>
      </c>
      <c r="W40" s="17">
        <f t="shared" si="5"/>
        <v>0</v>
      </c>
      <c r="X40" s="17">
        <f t="shared" si="5"/>
        <v>0</v>
      </c>
      <c r="Y40" s="17">
        <f t="shared" si="5"/>
        <v>0</v>
      </c>
      <c r="Z40" s="17">
        <f t="shared" si="5"/>
        <v>0</v>
      </c>
      <c r="AA40" s="17">
        <f t="shared" si="5"/>
        <v>0</v>
      </c>
      <c r="AB40" s="17">
        <f t="shared" si="5"/>
        <v>0</v>
      </c>
      <c r="AC40" s="17">
        <f t="shared" si="5"/>
        <v>0</v>
      </c>
      <c r="AD40" s="17">
        <f t="shared" si="5"/>
        <v>27</v>
      </c>
      <c r="AE40" s="17">
        <f t="shared" si="5"/>
        <v>1161</v>
      </c>
    </row>
    <row r="41" spans="1:31" s="3" customFormat="1" ht="16.5">
      <c r="F41" s="12"/>
      <c r="G41" s="12"/>
    </row>
    <row r="42" spans="1:31" s="3" customFormat="1" ht="16.5">
      <c r="C42" s="15" t="s">
        <v>67</v>
      </c>
      <c r="D42" s="689" t="s">
        <v>68</v>
      </c>
      <c r="E42" s="690"/>
      <c r="F42" s="690"/>
      <c r="G42" s="691"/>
      <c r="H42" s="16" t="s">
        <v>8</v>
      </c>
      <c r="I42" s="9" t="s">
        <v>9</v>
      </c>
      <c r="J42" s="9" t="s">
        <v>10</v>
      </c>
      <c r="K42" s="9" t="s">
        <v>11</v>
      </c>
      <c r="L42" s="9" t="s">
        <v>12</v>
      </c>
      <c r="M42" s="9" t="s">
        <v>13</v>
      </c>
      <c r="N42" s="9" t="s">
        <v>14</v>
      </c>
      <c r="O42" s="9" t="s">
        <v>15</v>
      </c>
      <c r="P42" s="9" t="s">
        <v>16</v>
      </c>
      <c r="Q42" s="9" t="s">
        <v>17</v>
      </c>
      <c r="R42" s="9" t="s">
        <v>18</v>
      </c>
      <c r="S42" s="9" t="s">
        <v>19</v>
      </c>
      <c r="T42" s="9" t="s">
        <v>20</v>
      </c>
      <c r="U42" s="9" t="s">
        <v>24</v>
      </c>
      <c r="V42" s="9" t="s">
        <v>25</v>
      </c>
      <c r="W42" s="9" t="s">
        <v>26</v>
      </c>
      <c r="X42" s="9" t="s">
        <v>27</v>
      </c>
      <c r="Y42" s="9" t="s">
        <v>28</v>
      </c>
      <c r="Z42" s="9" t="s">
        <v>29</v>
      </c>
      <c r="AA42" s="9" t="s">
        <v>30</v>
      </c>
      <c r="AB42" s="9" t="s">
        <v>31</v>
      </c>
    </row>
    <row r="43" spans="1:31" s="3" customFormat="1" ht="16.5">
      <c r="D43" s="692"/>
      <c r="E43" s="693"/>
      <c r="F43" s="693"/>
      <c r="G43" s="694"/>
      <c r="H43" s="10">
        <f>H40</f>
        <v>1704</v>
      </c>
      <c r="I43" s="10">
        <f>I40+1</f>
        <v>6</v>
      </c>
      <c r="J43" s="10">
        <f>J40</f>
        <v>348</v>
      </c>
      <c r="K43" s="10">
        <f>K40+2</f>
        <v>332</v>
      </c>
      <c r="L43" s="10">
        <f>L40</f>
        <v>214</v>
      </c>
      <c r="M43" s="10">
        <f t="shared" ref="M43:T43" si="6">M40</f>
        <v>10</v>
      </c>
      <c r="N43" s="10">
        <f t="shared" si="6"/>
        <v>0</v>
      </c>
      <c r="O43" s="10">
        <f t="shared" si="6"/>
        <v>0</v>
      </c>
      <c r="P43" s="10">
        <f t="shared" si="6"/>
        <v>0</v>
      </c>
      <c r="Q43" s="10">
        <f t="shared" si="6"/>
        <v>0</v>
      </c>
      <c r="R43" s="10">
        <f t="shared" si="6"/>
        <v>224</v>
      </c>
      <c r="S43" s="10">
        <f t="shared" si="6"/>
        <v>0</v>
      </c>
      <c r="T43" s="10">
        <f t="shared" si="6"/>
        <v>0</v>
      </c>
      <c r="U43" s="10">
        <f>X36</f>
        <v>0</v>
      </c>
      <c r="V43" s="10">
        <f>Y36</f>
        <v>0</v>
      </c>
      <c r="W43" s="10">
        <f>Z36</f>
        <v>0</v>
      </c>
      <c r="X43" s="10">
        <f>AA36</f>
        <v>0</v>
      </c>
      <c r="Y43" s="10">
        <f>AB36</f>
        <v>0</v>
      </c>
      <c r="Z43" s="10">
        <f>AC40</f>
        <v>0</v>
      </c>
      <c r="AA43" s="10">
        <f>AD40</f>
        <v>27</v>
      </c>
      <c r="AB43" s="10">
        <f>SUM(I43:AA43)</f>
        <v>1161</v>
      </c>
    </row>
    <row r="44" spans="1:31" s="3" customFormat="1" ht="16.5">
      <c r="F44" s="12"/>
      <c r="G44" s="12"/>
    </row>
    <row r="45" spans="1:31" s="3" customFormat="1" ht="30.75" customHeight="1">
      <c r="C45" s="15" t="s">
        <v>69</v>
      </c>
      <c r="D45" s="695" t="s">
        <v>70</v>
      </c>
      <c r="E45" s="695"/>
      <c r="F45" s="695"/>
      <c r="G45" s="695"/>
      <c r="H45" s="16" t="s">
        <v>8</v>
      </c>
      <c r="I45" s="696" t="s">
        <v>71</v>
      </c>
      <c r="J45" s="696"/>
      <c r="K45" s="44" t="s">
        <v>10</v>
      </c>
      <c r="L45" s="353" t="s">
        <v>12</v>
      </c>
      <c r="M45" s="9" t="s">
        <v>13</v>
      </c>
      <c r="N45" s="9" t="s">
        <v>14</v>
      </c>
      <c r="O45" s="9" t="s">
        <v>15</v>
      </c>
      <c r="P45" s="9" t="s">
        <v>16</v>
      </c>
      <c r="Q45" s="9" t="s">
        <v>17</v>
      </c>
      <c r="R45" s="9" t="s">
        <v>18</v>
      </c>
      <c r="S45" s="9" t="s">
        <v>19</v>
      </c>
      <c r="T45" s="9" t="s">
        <v>20</v>
      </c>
      <c r="U45" s="9" t="s">
        <v>24</v>
      </c>
      <c r="V45" s="9" t="s">
        <v>25</v>
      </c>
      <c r="W45" s="9" t="s">
        <v>26</v>
      </c>
      <c r="X45" s="9" t="s">
        <v>27</v>
      </c>
      <c r="Y45" s="9" t="s">
        <v>28</v>
      </c>
      <c r="Z45" s="9" t="s">
        <v>29</v>
      </c>
      <c r="AA45" s="9" t="s">
        <v>30</v>
      </c>
      <c r="AB45" s="9" t="s">
        <v>31</v>
      </c>
    </row>
    <row r="46" spans="1:31" s="3" customFormat="1" ht="16.5">
      <c r="D46" s="695"/>
      <c r="E46" s="695"/>
      <c r="F46" s="695"/>
      <c r="G46" s="695"/>
      <c r="H46" s="10">
        <f>H40</f>
        <v>1704</v>
      </c>
      <c r="I46" s="697">
        <f>I43+K43</f>
        <v>338</v>
      </c>
      <c r="J46" s="697"/>
      <c r="K46" s="46">
        <f>J43</f>
        <v>348</v>
      </c>
      <c r="L46" s="354">
        <f>L43</f>
        <v>214</v>
      </c>
      <c r="M46" s="10">
        <f>M43</f>
        <v>10</v>
      </c>
      <c r="N46" s="10" t="s">
        <v>799</v>
      </c>
      <c r="O46" s="10" t="s">
        <v>799</v>
      </c>
      <c r="P46" s="10" t="s">
        <v>799</v>
      </c>
      <c r="Q46" s="10" t="s">
        <v>799</v>
      </c>
      <c r="R46" s="10">
        <f t="shared" ref="R46" si="7">R43</f>
        <v>224</v>
      </c>
      <c r="S46" s="10" t="s">
        <v>799</v>
      </c>
      <c r="T46" s="294" t="s">
        <v>799</v>
      </c>
      <c r="U46" s="294" t="s">
        <v>799</v>
      </c>
      <c r="V46" s="294" t="s">
        <v>799</v>
      </c>
      <c r="W46" s="294" t="s">
        <v>799</v>
      </c>
      <c r="X46" s="294" t="s">
        <v>799</v>
      </c>
      <c r="Y46" s="294" t="s">
        <v>799</v>
      </c>
      <c r="Z46" s="10">
        <f>Z43</f>
        <v>0</v>
      </c>
      <c r="AA46" s="10">
        <f>AA43</f>
        <v>27</v>
      </c>
      <c r="AB46" s="10">
        <f>SUM(I46:AA46)</f>
        <v>1161</v>
      </c>
    </row>
    <row r="49" spans="1:31" s="3" customFormat="1" ht="16.5">
      <c r="A49" s="7" t="s">
        <v>1</v>
      </c>
      <c r="B49" s="2" t="s">
        <v>2</v>
      </c>
      <c r="C49" s="8" t="s">
        <v>3</v>
      </c>
      <c r="D49" s="7" t="s">
        <v>4</v>
      </c>
      <c r="E49" s="7" t="s">
        <v>5</v>
      </c>
      <c r="F49" s="1" t="s">
        <v>6</v>
      </c>
      <c r="G49" s="1" t="s">
        <v>7</v>
      </c>
      <c r="H49" s="1" t="s">
        <v>8</v>
      </c>
      <c r="I49" s="9" t="s">
        <v>9</v>
      </c>
      <c r="J49" s="9" t="s">
        <v>10</v>
      </c>
      <c r="K49" s="9" t="s">
        <v>11</v>
      </c>
      <c r="L49" s="9" t="s">
        <v>12</v>
      </c>
      <c r="M49" s="9" t="s">
        <v>13</v>
      </c>
      <c r="N49" s="9" t="s">
        <v>14</v>
      </c>
      <c r="O49" s="9" t="s">
        <v>15</v>
      </c>
      <c r="P49" s="9" t="s">
        <v>16</v>
      </c>
      <c r="Q49" s="9" t="s">
        <v>17</v>
      </c>
      <c r="R49" s="9" t="s">
        <v>18</v>
      </c>
      <c r="S49" s="9" t="s">
        <v>19</v>
      </c>
      <c r="T49" s="9" t="s">
        <v>20</v>
      </c>
      <c r="U49" s="11" t="s">
        <v>21</v>
      </c>
      <c r="V49" s="11" t="s">
        <v>22</v>
      </c>
      <c r="W49" s="11" t="s">
        <v>23</v>
      </c>
      <c r="X49" s="9" t="s">
        <v>24</v>
      </c>
      <c r="Y49" s="9" t="s">
        <v>25</v>
      </c>
      <c r="Z49" s="9" t="s">
        <v>26</v>
      </c>
      <c r="AA49" s="9" t="s">
        <v>27</v>
      </c>
      <c r="AB49" s="9" t="s">
        <v>28</v>
      </c>
      <c r="AC49" s="9" t="s">
        <v>29</v>
      </c>
      <c r="AD49" s="9" t="s">
        <v>30</v>
      </c>
      <c r="AE49" s="9" t="s">
        <v>31</v>
      </c>
    </row>
    <row r="50" spans="1:31" s="3" customFormat="1" ht="16.5">
      <c r="A50" s="4">
        <v>1</v>
      </c>
      <c r="B50" s="5">
        <v>5</v>
      </c>
      <c r="C50" s="14">
        <v>99</v>
      </c>
      <c r="D50" s="6" t="s">
        <v>204</v>
      </c>
      <c r="E50" s="6" t="s">
        <v>204</v>
      </c>
      <c r="F50" s="13">
        <v>764</v>
      </c>
      <c r="G50" s="6" t="s">
        <v>33</v>
      </c>
      <c r="H50" s="25">
        <v>588</v>
      </c>
      <c r="I50" s="10">
        <v>2</v>
      </c>
      <c r="J50" s="10">
        <v>242</v>
      </c>
      <c r="K50" s="10">
        <v>167</v>
      </c>
      <c r="L50" s="10">
        <v>5</v>
      </c>
      <c r="M50" s="10">
        <v>5</v>
      </c>
      <c r="N50" s="10">
        <v>0</v>
      </c>
      <c r="O50" s="10">
        <v>0</v>
      </c>
      <c r="P50" s="10">
        <v>0</v>
      </c>
      <c r="Q50" s="10">
        <v>10</v>
      </c>
      <c r="R50" s="10">
        <v>19</v>
      </c>
      <c r="S50" s="10">
        <v>0</v>
      </c>
      <c r="T50" s="10">
        <v>0</v>
      </c>
      <c r="U50" s="26">
        <v>1</v>
      </c>
      <c r="V50" s="26">
        <v>2</v>
      </c>
      <c r="W50" s="26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1</v>
      </c>
      <c r="AE50" s="10">
        <v>454</v>
      </c>
    </row>
    <row r="51" spans="1:31" s="3" customFormat="1" ht="16.5">
      <c r="A51" s="4">
        <v>2</v>
      </c>
      <c r="B51" s="5">
        <v>5</v>
      </c>
      <c r="C51" s="14">
        <v>99</v>
      </c>
      <c r="D51" s="6" t="s">
        <v>204</v>
      </c>
      <c r="E51" s="6" t="s">
        <v>204</v>
      </c>
      <c r="F51" s="13">
        <v>764</v>
      </c>
      <c r="G51" s="6" t="s">
        <v>34</v>
      </c>
      <c r="H51" s="25">
        <v>588</v>
      </c>
      <c r="I51" s="10">
        <v>4</v>
      </c>
      <c r="J51" s="10">
        <v>284</v>
      </c>
      <c r="K51" s="10">
        <v>130</v>
      </c>
      <c r="L51" s="10">
        <v>2</v>
      </c>
      <c r="M51" s="10">
        <v>5</v>
      </c>
      <c r="N51" s="10">
        <v>0</v>
      </c>
      <c r="O51" s="10">
        <v>0</v>
      </c>
      <c r="P51" s="10">
        <v>0</v>
      </c>
      <c r="Q51" s="10">
        <v>11</v>
      </c>
      <c r="R51" s="10">
        <v>28</v>
      </c>
      <c r="S51" s="10">
        <v>0</v>
      </c>
      <c r="T51" s="10">
        <v>0</v>
      </c>
      <c r="U51" s="26">
        <v>3</v>
      </c>
      <c r="V51" s="26">
        <v>5</v>
      </c>
      <c r="W51" s="26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7</v>
      </c>
      <c r="AE51" s="10">
        <f t="shared" ref="AE51:AE54" si="8">SUM(I51:AD51)</f>
        <v>479</v>
      </c>
    </row>
    <row r="52" spans="1:31" s="3" customFormat="1" ht="16.5">
      <c r="A52" s="4">
        <v>3</v>
      </c>
      <c r="B52" s="5">
        <v>5</v>
      </c>
      <c r="C52" s="14">
        <v>99</v>
      </c>
      <c r="D52" s="6" t="s">
        <v>204</v>
      </c>
      <c r="E52" s="6" t="s">
        <v>204</v>
      </c>
      <c r="F52" s="13">
        <v>764</v>
      </c>
      <c r="G52" s="6" t="s">
        <v>35</v>
      </c>
      <c r="H52" s="25">
        <v>587</v>
      </c>
      <c r="I52" s="10">
        <v>8</v>
      </c>
      <c r="J52" s="10">
        <v>230</v>
      </c>
      <c r="K52" s="10">
        <v>199</v>
      </c>
      <c r="L52" s="10">
        <v>7</v>
      </c>
      <c r="M52" s="10">
        <v>0</v>
      </c>
      <c r="N52" s="10">
        <v>0</v>
      </c>
      <c r="O52" s="10">
        <v>0</v>
      </c>
      <c r="P52" s="10">
        <v>0</v>
      </c>
      <c r="Q52" s="10">
        <v>14</v>
      </c>
      <c r="R52" s="10">
        <v>15</v>
      </c>
      <c r="S52" s="10">
        <v>0</v>
      </c>
      <c r="T52" s="10">
        <v>0</v>
      </c>
      <c r="U52" s="26">
        <v>7</v>
      </c>
      <c r="V52" s="26">
        <v>2</v>
      </c>
      <c r="W52" s="26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8</v>
      </c>
      <c r="AE52" s="10">
        <f t="shared" si="8"/>
        <v>490</v>
      </c>
    </row>
    <row r="53" spans="1:31" s="3" customFormat="1" ht="16.5">
      <c r="A53" s="4">
        <v>4</v>
      </c>
      <c r="B53" s="5">
        <v>5</v>
      </c>
      <c r="C53" s="14">
        <v>99</v>
      </c>
      <c r="D53" s="6" t="s">
        <v>204</v>
      </c>
      <c r="E53" s="6" t="s">
        <v>205</v>
      </c>
      <c r="F53" s="13">
        <v>765</v>
      </c>
      <c r="G53" s="6" t="s">
        <v>33</v>
      </c>
      <c r="H53" s="25">
        <v>574</v>
      </c>
      <c r="I53" s="10">
        <v>12</v>
      </c>
      <c r="J53" s="10">
        <v>122</v>
      </c>
      <c r="K53" s="10">
        <v>162</v>
      </c>
      <c r="L53" s="10">
        <v>1</v>
      </c>
      <c r="M53" s="10">
        <v>6</v>
      </c>
      <c r="N53" s="10">
        <v>0</v>
      </c>
      <c r="O53" s="10">
        <v>0</v>
      </c>
      <c r="P53" s="10">
        <v>0</v>
      </c>
      <c r="Q53" s="10">
        <v>17</v>
      </c>
      <c r="R53" s="10">
        <v>30</v>
      </c>
      <c r="S53" s="10">
        <v>0</v>
      </c>
      <c r="T53" s="10">
        <v>0</v>
      </c>
      <c r="U53" s="26">
        <v>18</v>
      </c>
      <c r="V53" s="26">
        <v>7</v>
      </c>
      <c r="W53" s="26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6</v>
      </c>
      <c r="AE53" s="10">
        <f t="shared" si="8"/>
        <v>381</v>
      </c>
    </row>
    <row r="54" spans="1:31" s="3" customFormat="1" ht="16.5">
      <c r="A54" s="4">
        <v>5</v>
      </c>
      <c r="B54" s="5">
        <v>5</v>
      </c>
      <c r="C54" s="14">
        <v>99</v>
      </c>
      <c r="D54" s="6" t="s">
        <v>204</v>
      </c>
      <c r="E54" s="6" t="s">
        <v>205</v>
      </c>
      <c r="F54" s="13">
        <v>765</v>
      </c>
      <c r="G54" s="6" t="s">
        <v>34</v>
      </c>
      <c r="H54" s="25">
        <v>574</v>
      </c>
      <c r="I54" s="10">
        <v>8</v>
      </c>
      <c r="J54" s="10">
        <v>133</v>
      </c>
      <c r="K54" s="10">
        <v>148</v>
      </c>
      <c r="L54" s="10">
        <v>3</v>
      </c>
      <c r="M54" s="10">
        <v>6</v>
      </c>
      <c r="N54" s="10">
        <v>0</v>
      </c>
      <c r="O54" s="10">
        <v>0</v>
      </c>
      <c r="P54" s="10">
        <v>0</v>
      </c>
      <c r="Q54" s="10">
        <v>11</v>
      </c>
      <c r="R54" s="10">
        <v>30</v>
      </c>
      <c r="S54" s="10">
        <v>0</v>
      </c>
      <c r="T54" s="10">
        <v>0</v>
      </c>
      <c r="U54" s="26">
        <v>13</v>
      </c>
      <c r="V54" s="26">
        <v>5</v>
      </c>
      <c r="W54" s="26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10</v>
      </c>
      <c r="AE54" s="10">
        <f t="shared" si="8"/>
        <v>367</v>
      </c>
    </row>
    <row r="55" spans="1:31" s="3" customFormat="1" ht="16.5">
      <c r="C55" s="15" t="s">
        <v>65</v>
      </c>
      <c r="D55" s="688" t="s">
        <v>66</v>
      </c>
      <c r="E55" s="688"/>
      <c r="F55" s="24"/>
      <c r="G55" s="24"/>
      <c r="H55" s="302">
        <f t="shared" ref="H55:AE55" si="9">SUM(H50:H54)</f>
        <v>2911</v>
      </c>
      <c r="I55" s="17">
        <f t="shared" si="9"/>
        <v>34</v>
      </c>
      <c r="J55" s="17">
        <f t="shared" si="9"/>
        <v>1011</v>
      </c>
      <c r="K55" s="17">
        <f t="shared" si="9"/>
        <v>806</v>
      </c>
      <c r="L55" s="17">
        <f t="shared" si="9"/>
        <v>18</v>
      </c>
      <c r="M55" s="17">
        <f t="shared" si="9"/>
        <v>22</v>
      </c>
      <c r="N55" s="17">
        <f t="shared" si="9"/>
        <v>0</v>
      </c>
      <c r="O55" s="17">
        <f t="shared" si="9"/>
        <v>0</v>
      </c>
      <c r="P55" s="17">
        <f t="shared" si="9"/>
        <v>0</v>
      </c>
      <c r="Q55" s="17">
        <f t="shared" si="9"/>
        <v>63</v>
      </c>
      <c r="R55" s="17">
        <f t="shared" si="9"/>
        <v>122</v>
      </c>
      <c r="S55" s="17">
        <f t="shared" si="9"/>
        <v>0</v>
      </c>
      <c r="T55" s="17">
        <f t="shared" si="9"/>
        <v>0</v>
      </c>
      <c r="U55" s="17">
        <f t="shared" si="9"/>
        <v>42</v>
      </c>
      <c r="V55" s="17">
        <f t="shared" si="9"/>
        <v>21</v>
      </c>
      <c r="W55" s="17">
        <f t="shared" si="9"/>
        <v>0</v>
      </c>
      <c r="X55" s="17">
        <f t="shared" si="9"/>
        <v>0</v>
      </c>
      <c r="Y55" s="17">
        <f t="shared" si="9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32</v>
      </c>
      <c r="AE55" s="17">
        <f t="shared" si="9"/>
        <v>2171</v>
      </c>
    </row>
    <row r="56" spans="1:31" s="3" customFormat="1" ht="16.5">
      <c r="F56" s="12"/>
      <c r="G56" s="12"/>
      <c r="U56" s="3">
        <f>U55/2</f>
        <v>21</v>
      </c>
      <c r="V56" s="3">
        <f>V55/2</f>
        <v>10.5</v>
      </c>
    </row>
    <row r="57" spans="1:31" s="3" customFormat="1" ht="16.5">
      <c r="C57" s="15" t="s">
        <v>67</v>
      </c>
      <c r="D57" s="689" t="s">
        <v>68</v>
      </c>
      <c r="E57" s="690"/>
      <c r="F57" s="690"/>
      <c r="G57" s="691"/>
      <c r="H57" s="16" t="s">
        <v>8</v>
      </c>
      <c r="I57" s="9" t="s">
        <v>9</v>
      </c>
      <c r="J57" s="9" t="s">
        <v>10</v>
      </c>
      <c r="K57" s="9" t="s">
        <v>11</v>
      </c>
      <c r="L57" s="9" t="s">
        <v>12</v>
      </c>
      <c r="M57" s="9" t="s">
        <v>13</v>
      </c>
      <c r="N57" s="9" t="s">
        <v>14</v>
      </c>
      <c r="O57" s="9" t="s">
        <v>15</v>
      </c>
      <c r="P57" s="9" t="s">
        <v>16</v>
      </c>
      <c r="Q57" s="9" t="s">
        <v>17</v>
      </c>
      <c r="R57" s="9" t="s">
        <v>18</v>
      </c>
      <c r="S57" s="9" t="s">
        <v>19</v>
      </c>
      <c r="T57" s="9" t="s">
        <v>20</v>
      </c>
      <c r="U57" s="9" t="s">
        <v>24</v>
      </c>
      <c r="V57" s="9" t="s">
        <v>25</v>
      </c>
      <c r="W57" s="9" t="s">
        <v>26</v>
      </c>
      <c r="X57" s="9" t="s">
        <v>27</v>
      </c>
      <c r="Y57" s="9" t="s">
        <v>28</v>
      </c>
      <c r="Z57" s="9" t="s">
        <v>29</v>
      </c>
      <c r="AA57" s="9" t="s">
        <v>30</v>
      </c>
      <c r="AB57" s="9" t="s">
        <v>31</v>
      </c>
    </row>
    <row r="58" spans="1:31" s="3" customFormat="1" ht="16.5">
      <c r="D58" s="692"/>
      <c r="E58" s="693"/>
      <c r="F58" s="693"/>
      <c r="G58" s="694"/>
      <c r="H58" s="10">
        <f>H55</f>
        <v>2911</v>
      </c>
      <c r="I58" s="10">
        <f>I55+21</f>
        <v>55</v>
      </c>
      <c r="J58" s="10">
        <f>J55+11</f>
        <v>1022</v>
      </c>
      <c r="K58" s="10">
        <f>K55+21</f>
        <v>827</v>
      </c>
      <c r="L58" s="10">
        <f>L55+10</f>
        <v>28</v>
      </c>
      <c r="M58" s="10">
        <v>22</v>
      </c>
      <c r="N58" s="10">
        <f t="shared" ref="N58:T58" si="10">N55</f>
        <v>0</v>
      </c>
      <c r="O58" s="10">
        <f t="shared" si="10"/>
        <v>0</v>
      </c>
      <c r="P58" s="10">
        <f t="shared" si="10"/>
        <v>0</v>
      </c>
      <c r="Q58" s="10">
        <f t="shared" si="10"/>
        <v>63</v>
      </c>
      <c r="R58" s="10">
        <f t="shared" si="10"/>
        <v>122</v>
      </c>
      <c r="S58" s="10">
        <f t="shared" si="10"/>
        <v>0</v>
      </c>
      <c r="T58" s="10">
        <f t="shared" si="10"/>
        <v>0</v>
      </c>
      <c r="U58" s="10">
        <f>X50</f>
        <v>0</v>
      </c>
      <c r="V58" s="10">
        <f>Y50</f>
        <v>0</v>
      </c>
      <c r="W58" s="10">
        <f>Z50</f>
        <v>0</v>
      </c>
      <c r="X58" s="10">
        <f>AA50</f>
        <v>0</v>
      </c>
      <c r="Y58" s="10">
        <f>AB50</f>
        <v>0</v>
      </c>
      <c r="Z58" s="10">
        <f>AC55</f>
        <v>0</v>
      </c>
      <c r="AA58" s="10">
        <f>AD55</f>
        <v>32</v>
      </c>
      <c r="AB58" s="10">
        <f>SUM(I58:AA58)</f>
        <v>2171</v>
      </c>
    </row>
    <row r="59" spans="1:31" s="3" customFormat="1" ht="16.5">
      <c r="F59" s="12"/>
      <c r="G59" s="12"/>
    </row>
    <row r="60" spans="1:31" s="3" customFormat="1" ht="30.75" customHeight="1">
      <c r="C60" s="15" t="s">
        <v>69</v>
      </c>
      <c r="D60" s="695" t="s">
        <v>70</v>
      </c>
      <c r="E60" s="695"/>
      <c r="F60" s="695"/>
      <c r="G60" s="695"/>
      <c r="H60" s="16" t="s">
        <v>8</v>
      </c>
      <c r="I60" s="696" t="s">
        <v>71</v>
      </c>
      <c r="J60" s="696"/>
      <c r="K60" s="696" t="s">
        <v>72</v>
      </c>
      <c r="L60" s="696"/>
      <c r="M60" s="9" t="s">
        <v>13</v>
      </c>
      <c r="N60" s="9" t="s">
        <v>14</v>
      </c>
      <c r="O60" s="9" t="s">
        <v>15</v>
      </c>
      <c r="P60" s="9" t="s">
        <v>16</v>
      </c>
      <c r="Q60" s="9" t="s">
        <v>17</v>
      </c>
      <c r="R60" s="9" t="s">
        <v>18</v>
      </c>
      <c r="S60" s="9" t="s">
        <v>19</v>
      </c>
      <c r="T60" s="9" t="s">
        <v>20</v>
      </c>
      <c r="U60" s="9" t="s">
        <v>24</v>
      </c>
      <c r="V60" s="9" t="s">
        <v>25</v>
      </c>
      <c r="W60" s="9" t="s">
        <v>26</v>
      </c>
      <c r="X60" s="9" t="s">
        <v>27</v>
      </c>
      <c r="Y60" s="9" t="s">
        <v>28</v>
      </c>
      <c r="Z60" s="9" t="s">
        <v>29</v>
      </c>
      <c r="AA60" s="9" t="s">
        <v>30</v>
      </c>
      <c r="AB60" s="9" t="s">
        <v>31</v>
      </c>
    </row>
    <row r="61" spans="1:31" s="3" customFormat="1" ht="16.5">
      <c r="D61" s="695"/>
      <c r="E61" s="695"/>
      <c r="F61" s="695"/>
      <c r="G61" s="695"/>
      <c r="H61" s="10">
        <f>H55</f>
        <v>2911</v>
      </c>
      <c r="I61" s="697">
        <f>I58+K58</f>
        <v>882</v>
      </c>
      <c r="J61" s="697"/>
      <c r="K61" s="697">
        <f>J58+L58</f>
        <v>1050</v>
      </c>
      <c r="L61" s="697"/>
      <c r="M61" s="10">
        <f>M58</f>
        <v>22</v>
      </c>
      <c r="N61" s="10" t="s">
        <v>799</v>
      </c>
      <c r="O61" s="10" t="s">
        <v>799</v>
      </c>
      <c r="P61" s="10" t="s">
        <v>799</v>
      </c>
      <c r="Q61" s="10">
        <f t="shared" ref="Q61:R61" si="11">Q58</f>
        <v>63</v>
      </c>
      <c r="R61" s="10">
        <f t="shared" si="11"/>
        <v>122</v>
      </c>
      <c r="S61" s="10" t="s">
        <v>799</v>
      </c>
      <c r="T61" s="294" t="s">
        <v>799</v>
      </c>
      <c r="U61" s="294" t="s">
        <v>799</v>
      </c>
      <c r="V61" s="294" t="s">
        <v>799</v>
      </c>
      <c r="W61" s="294" t="s">
        <v>799</v>
      </c>
      <c r="X61" s="294" t="s">
        <v>799</v>
      </c>
      <c r="Y61" s="294" t="s">
        <v>799</v>
      </c>
      <c r="Z61" s="10">
        <f>Z58</f>
        <v>0</v>
      </c>
      <c r="AA61" s="10">
        <f>AA58</f>
        <v>32</v>
      </c>
      <c r="AB61" s="10">
        <f>SUM(I61:AA61)</f>
        <v>2171</v>
      </c>
    </row>
    <row r="64" spans="1:31" s="286" customFormat="1" ht="16.5">
      <c r="A64" s="291" t="s">
        <v>1</v>
      </c>
      <c r="B64" s="285" t="s">
        <v>2</v>
      </c>
      <c r="C64" s="292" t="s">
        <v>3</v>
      </c>
      <c r="D64" s="291" t="s">
        <v>4</v>
      </c>
      <c r="E64" s="291" t="s">
        <v>5</v>
      </c>
      <c r="F64" s="284" t="s">
        <v>6</v>
      </c>
      <c r="G64" s="284" t="s">
        <v>7</v>
      </c>
      <c r="H64" s="284" t="s">
        <v>8</v>
      </c>
      <c r="I64" s="293" t="s">
        <v>9</v>
      </c>
      <c r="J64" s="293" t="s">
        <v>10</v>
      </c>
      <c r="K64" s="293" t="s">
        <v>11</v>
      </c>
      <c r="L64" s="293" t="s">
        <v>12</v>
      </c>
      <c r="M64" s="293" t="s">
        <v>13</v>
      </c>
      <c r="N64" s="293" t="s">
        <v>14</v>
      </c>
      <c r="O64" s="293" t="s">
        <v>15</v>
      </c>
      <c r="P64" s="293" t="s">
        <v>16</v>
      </c>
      <c r="Q64" s="293" t="s">
        <v>17</v>
      </c>
      <c r="R64" s="293" t="s">
        <v>18</v>
      </c>
      <c r="S64" s="293" t="s">
        <v>19</v>
      </c>
      <c r="T64" s="293" t="s">
        <v>20</v>
      </c>
      <c r="U64" s="295" t="s">
        <v>21</v>
      </c>
      <c r="V64" s="295" t="s">
        <v>22</v>
      </c>
      <c r="W64" s="295" t="s">
        <v>23</v>
      </c>
      <c r="X64" s="293" t="s">
        <v>24</v>
      </c>
      <c r="Y64" s="293" t="s">
        <v>25</v>
      </c>
      <c r="Z64" s="293" t="s">
        <v>26</v>
      </c>
      <c r="AA64" s="293" t="s">
        <v>27</v>
      </c>
      <c r="AB64" s="293" t="s">
        <v>28</v>
      </c>
      <c r="AC64" s="293" t="s">
        <v>29</v>
      </c>
      <c r="AD64" s="293" t="s">
        <v>30</v>
      </c>
      <c r="AE64" s="293" t="s">
        <v>31</v>
      </c>
    </row>
    <row r="65" spans="1:31" s="286" customFormat="1" ht="16.5">
      <c r="A65" s="287">
        <v>1</v>
      </c>
      <c r="B65" s="288">
        <v>5</v>
      </c>
      <c r="C65" s="289">
        <v>147</v>
      </c>
      <c r="D65" s="289" t="s">
        <v>702</v>
      </c>
      <c r="E65" s="289"/>
      <c r="F65" s="289">
        <v>900</v>
      </c>
      <c r="G65" s="290" t="s">
        <v>33</v>
      </c>
      <c r="H65" s="294">
        <v>672</v>
      </c>
      <c r="I65" s="294">
        <v>9</v>
      </c>
      <c r="J65" s="294">
        <v>59</v>
      </c>
      <c r="K65" s="294">
        <v>90</v>
      </c>
      <c r="L65" s="294">
        <v>3</v>
      </c>
      <c r="M65" s="294">
        <v>97</v>
      </c>
      <c r="N65" s="294">
        <v>0</v>
      </c>
      <c r="O65" s="294">
        <v>77</v>
      </c>
      <c r="P65" s="294">
        <v>2</v>
      </c>
      <c r="Q65" s="294">
        <v>12</v>
      </c>
      <c r="R65" s="294">
        <v>27</v>
      </c>
      <c r="S65" s="294"/>
      <c r="T65" s="294">
        <v>3</v>
      </c>
      <c r="U65" s="296">
        <v>2</v>
      </c>
      <c r="V65" s="296">
        <v>2</v>
      </c>
      <c r="W65" s="296"/>
      <c r="X65" s="294">
        <v>74</v>
      </c>
      <c r="Y65" s="294"/>
      <c r="Z65" s="294"/>
      <c r="AA65" s="294"/>
      <c r="AB65" s="294"/>
      <c r="AC65" s="294">
        <v>0</v>
      </c>
      <c r="AD65" s="294">
        <v>10</v>
      </c>
      <c r="AE65" s="294">
        <f>SUM(I65:AD65)</f>
        <v>467</v>
      </c>
    </row>
    <row r="66" spans="1:31" s="286" customFormat="1" ht="16.5">
      <c r="A66" s="287">
        <v>2</v>
      </c>
      <c r="B66" s="288">
        <v>5</v>
      </c>
      <c r="C66" s="289">
        <v>147</v>
      </c>
      <c r="D66" s="289" t="s">
        <v>702</v>
      </c>
      <c r="E66" s="289"/>
      <c r="F66" s="289">
        <v>900</v>
      </c>
      <c r="G66" s="290" t="s">
        <v>34</v>
      </c>
      <c r="H66" s="294">
        <v>672</v>
      </c>
      <c r="I66" s="294">
        <v>5</v>
      </c>
      <c r="J66" s="294">
        <v>58</v>
      </c>
      <c r="K66" s="294">
        <v>58</v>
      </c>
      <c r="L66" s="294">
        <v>3</v>
      </c>
      <c r="M66" s="294">
        <v>106</v>
      </c>
      <c r="N66" s="294">
        <v>0</v>
      </c>
      <c r="O66" s="294">
        <v>65</v>
      </c>
      <c r="P66" s="294">
        <v>0</v>
      </c>
      <c r="Q66" s="294">
        <v>13</v>
      </c>
      <c r="R66" s="294">
        <v>40</v>
      </c>
      <c r="S66" s="294"/>
      <c r="T66" s="294">
        <v>4</v>
      </c>
      <c r="U66" s="296">
        <v>2</v>
      </c>
      <c r="V66" s="296">
        <v>2</v>
      </c>
      <c r="W66" s="296"/>
      <c r="X66" s="294">
        <v>85</v>
      </c>
      <c r="Y66" s="294"/>
      <c r="Z66" s="294"/>
      <c r="AA66" s="294"/>
      <c r="AB66" s="294"/>
      <c r="AC66" s="294">
        <v>0</v>
      </c>
      <c r="AD66" s="294">
        <v>15</v>
      </c>
      <c r="AE66" s="294">
        <f t="shared" ref="AE66:AE80" si="12">SUM(I66:AD66)</f>
        <v>456</v>
      </c>
    </row>
    <row r="67" spans="1:31" s="286" customFormat="1" ht="16.5">
      <c r="A67" s="287">
        <v>3</v>
      </c>
      <c r="B67" s="288">
        <v>5</v>
      </c>
      <c r="C67" s="289">
        <v>147</v>
      </c>
      <c r="D67" s="289" t="s">
        <v>702</v>
      </c>
      <c r="E67" s="289"/>
      <c r="F67" s="289">
        <v>900</v>
      </c>
      <c r="G67" s="290" t="s">
        <v>35</v>
      </c>
      <c r="H67" s="294">
        <v>671</v>
      </c>
      <c r="I67" s="294">
        <v>8</v>
      </c>
      <c r="J67" s="294">
        <v>44</v>
      </c>
      <c r="K67" s="294">
        <v>78</v>
      </c>
      <c r="L67" s="294">
        <v>3</v>
      </c>
      <c r="M67" s="294">
        <v>91</v>
      </c>
      <c r="N67" s="294">
        <v>1</v>
      </c>
      <c r="O67" s="294">
        <v>95</v>
      </c>
      <c r="P67" s="294">
        <v>5</v>
      </c>
      <c r="Q67" s="294">
        <v>19</v>
      </c>
      <c r="R67" s="294">
        <v>40</v>
      </c>
      <c r="S67" s="294"/>
      <c r="T67" s="294">
        <v>3</v>
      </c>
      <c r="U67" s="296">
        <v>2</v>
      </c>
      <c r="V67" s="296">
        <v>1</v>
      </c>
      <c r="W67" s="296"/>
      <c r="X67" s="294">
        <v>75</v>
      </c>
      <c r="Y67" s="294"/>
      <c r="Z67" s="294"/>
      <c r="AA67" s="294"/>
      <c r="AB67" s="294"/>
      <c r="AC67" s="294">
        <v>0</v>
      </c>
      <c r="AD67" s="294">
        <v>17</v>
      </c>
      <c r="AE67" s="294">
        <f t="shared" si="12"/>
        <v>482</v>
      </c>
    </row>
    <row r="68" spans="1:31" s="286" customFormat="1" ht="16.5">
      <c r="A68" s="287">
        <v>4</v>
      </c>
      <c r="B68" s="288">
        <v>5</v>
      </c>
      <c r="C68" s="289">
        <v>147</v>
      </c>
      <c r="D68" s="289" t="s">
        <v>702</v>
      </c>
      <c r="E68" s="289"/>
      <c r="F68" s="289">
        <v>901</v>
      </c>
      <c r="G68" s="290" t="s">
        <v>33</v>
      </c>
      <c r="H68" s="294">
        <v>577</v>
      </c>
      <c r="I68" s="294">
        <v>6</v>
      </c>
      <c r="J68" s="294">
        <v>59</v>
      </c>
      <c r="K68" s="294">
        <v>54</v>
      </c>
      <c r="L68" s="294">
        <v>7</v>
      </c>
      <c r="M68" s="294">
        <v>166</v>
      </c>
      <c r="N68" s="294">
        <v>2</v>
      </c>
      <c r="O68" s="294">
        <v>44</v>
      </c>
      <c r="P68" s="294">
        <v>1</v>
      </c>
      <c r="Q68" s="294">
        <v>8</v>
      </c>
      <c r="R68" s="294">
        <v>27</v>
      </c>
      <c r="S68" s="294"/>
      <c r="T68" s="294">
        <v>1</v>
      </c>
      <c r="U68" s="296">
        <v>3</v>
      </c>
      <c r="V68" s="296">
        <v>2</v>
      </c>
      <c r="W68" s="296"/>
      <c r="X68" s="294">
        <v>34</v>
      </c>
      <c r="Y68" s="294"/>
      <c r="Z68" s="294"/>
      <c r="AA68" s="294"/>
      <c r="AB68" s="294"/>
      <c r="AC68" s="294">
        <v>0</v>
      </c>
      <c r="AD68" s="294">
        <v>13</v>
      </c>
      <c r="AE68" s="294">
        <f t="shared" si="12"/>
        <v>427</v>
      </c>
    </row>
    <row r="69" spans="1:31" s="286" customFormat="1" ht="16.5">
      <c r="A69" s="287">
        <v>5</v>
      </c>
      <c r="B69" s="288">
        <v>5</v>
      </c>
      <c r="C69" s="289">
        <v>147</v>
      </c>
      <c r="D69" s="289" t="s">
        <v>702</v>
      </c>
      <c r="E69" s="289"/>
      <c r="F69" s="289">
        <v>901</v>
      </c>
      <c r="G69" s="290" t="s">
        <v>34</v>
      </c>
      <c r="H69" s="294">
        <v>577</v>
      </c>
      <c r="I69" s="294">
        <v>4</v>
      </c>
      <c r="J69" s="294">
        <v>55</v>
      </c>
      <c r="K69" s="294">
        <v>43</v>
      </c>
      <c r="L69" s="294">
        <v>2</v>
      </c>
      <c r="M69" s="294">
        <v>115</v>
      </c>
      <c r="N69" s="294">
        <v>0</v>
      </c>
      <c r="O69" s="294">
        <v>61</v>
      </c>
      <c r="P69" s="294">
        <v>0</v>
      </c>
      <c r="Q69" s="294">
        <v>12</v>
      </c>
      <c r="R69" s="294">
        <v>33</v>
      </c>
      <c r="S69" s="294"/>
      <c r="T69" s="294">
        <v>5</v>
      </c>
      <c r="U69" s="296">
        <v>0</v>
      </c>
      <c r="V69" s="296">
        <v>2</v>
      </c>
      <c r="W69" s="296"/>
      <c r="X69" s="294">
        <v>53</v>
      </c>
      <c r="Y69" s="294"/>
      <c r="Z69" s="294"/>
      <c r="AA69" s="294"/>
      <c r="AB69" s="294"/>
      <c r="AC69" s="294">
        <v>0</v>
      </c>
      <c r="AD69" s="294">
        <v>8</v>
      </c>
      <c r="AE69" s="294">
        <f t="shared" si="12"/>
        <v>393</v>
      </c>
    </row>
    <row r="70" spans="1:31" s="286" customFormat="1" ht="16.5">
      <c r="A70" s="287">
        <v>6</v>
      </c>
      <c r="B70" s="288">
        <v>5</v>
      </c>
      <c r="C70" s="289">
        <v>147</v>
      </c>
      <c r="D70" s="289" t="s">
        <v>702</v>
      </c>
      <c r="E70" s="289"/>
      <c r="F70" s="289">
        <v>901</v>
      </c>
      <c r="G70" s="290" t="s">
        <v>35</v>
      </c>
      <c r="H70" s="294">
        <v>577</v>
      </c>
      <c r="I70" s="294">
        <v>7</v>
      </c>
      <c r="J70" s="294">
        <v>42</v>
      </c>
      <c r="K70" s="294">
        <v>53</v>
      </c>
      <c r="L70" s="294">
        <v>8</v>
      </c>
      <c r="M70" s="294">
        <v>108</v>
      </c>
      <c r="N70" s="294">
        <v>0</v>
      </c>
      <c r="O70" s="294">
        <v>56</v>
      </c>
      <c r="P70" s="294">
        <v>2</v>
      </c>
      <c r="Q70" s="294">
        <v>21</v>
      </c>
      <c r="R70" s="294">
        <v>40</v>
      </c>
      <c r="S70" s="294"/>
      <c r="T70" s="294">
        <v>4</v>
      </c>
      <c r="U70" s="296">
        <v>2</v>
      </c>
      <c r="V70" s="296">
        <v>1</v>
      </c>
      <c r="W70" s="296"/>
      <c r="X70" s="294">
        <v>55</v>
      </c>
      <c r="Y70" s="294"/>
      <c r="Z70" s="294"/>
      <c r="AA70" s="294"/>
      <c r="AB70" s="294"/>
      <c r="AC70" s="294">
        <v>0</v>
      </c>
      <c r="AD70" s="294">
        <v>13</v>
      </c>
      <c r="AE70" s="294">
        <f t="shared" si="12"/>
        <v>412</v>
      </c>
    </row>
    <row r="71" spans="1:31" s="286" customFormat="1" ht="16.5">
      <c r="A71" s="287">
        <v>7</v>
      </c>
      <c r="B71" s="288">
        <v>5</v>
      </c>
      <c r="C71" s="289">
        <v>147</v>
      </c>
      <c r="D71" s="289" t="s">
        <v>702</v>
      </c>
      <c r="E71" s="289"/>
      <c r="F71" s="289">
        <v>901</v>
      </c>
      <c r="G71" s="290" t="s">
        <v>199</v>
      </c>
      <c r="H71" s="294">
        <v>577</v>
      </c>
      <c r="I71" s="294">
        <v>2</v>
      </c>
      <c r="J71" s="294">
        <v>35</v>
      </c>
      <c r="K71" s="294">
        <v>46</v>
      </c>
      <c r="L71" s="294">
        <v>3</v>
      </c>
      <c r="M71" s="294">
        <v>122</v>
      </c>
      <c r="N71" s="294">
        <v>1</v>
      </c>
      <c r="O71" s="294">
        <v>85</v>
      </c>
      <c r="P71" s="294">
        <v>4</v>
      </c>
      <c r="Q71" s="294">
        <v>5</v>
      </c>
      <c r="R71" s="294">
        <v>35</v>
      </c>
      <c r="S71" s="294"/>
      <c r="T71" s="294">
        <v>11</v>
      </c>
      <c r="U71" s="296">
        <v>1</v>
      </c>
      <c r="V71" s="296">
        <v>1</v>
      </c>
      <c r="W71" s="296"/>
      <c r="X71" s="294">
        <v>53</v>
      </c>
      <c r="Y71" s="294"/>
      <c r="Z71" s="294"/>
      <c r="AA71" s="294"/>
      <c r="AB71" s="294"/>
      <c r="AC71" s="294">
        <v>0</v>
      </c>
      <c r="AD71" s="294">
        <v>7</v>
      </c>
      <c r="AE71" s="294">
        <f t="shared" si="12"/>
        <v>411</v>
      </c>
    </row>
    <row r="72" spans="1:31" s="286" customFormat="1" ht="16.5">
      <c r="A72" s="287">
        <v>8</v>
      </c>
      <c r="B72" s="288">
        <v>5</v>
      </c>
      <c r="C72" s="289">
        <v>147</v>
      </c>
      <c r="D72" s="289" t="s">
        <v>702</v>
      </c>
      <c r="E72" s="289"/>
      <c r="F72" s="289">
        <v>902</v>
      </c>
      <c r="G72" s="290" t="s">
        <v>33</v>
      </c>
      <c r="H72" s="294">
        <v>543</v>
      </c>
      <c r="I72" s="294">
        <v>6</v>
      </c>
      <c r="J72" s="294">
        <v>81</v>
      </c>
      <c r="K72" s="294">
        <v>50</v>
      </c>
      <c r="L72" s="294">
        <v>3</v>
      </c>
      <c r="M72" s="294">
        <v>66</v>
      </c>
      <c r="N72" s="294">
        <v>2</v>
      </c>
      <c r="O72" s="294">
        <v>57</v>
      </c>
      <c r="P72" s="294">
        <v>3</v>
      </c>
      <c r="Q72" s="294">
        <v>6</v>
      </c>
      <c r="R72" s="294">
        <v>55</v>
      </c>
      <c r="S72" s="294"/>
      <c r="T72" s="294">
        <v>2</v>
      </c>
      <c r="U72" s="296">
        <v>1</v>
      </c>
      <c r="V72" s="296">
        <v>0</v>
      </c>
      <c r="W72" s="296"/>
      <c r="X72" s="294">
        <v>41</v>
      </c>
      <c r="Y72" s="294"/>
      <c r="Z72" s="294"/>
      <c r="AA72" s="294"/>
      <c r="AB72" s="294"/>
      <c r="AC72" s="294">
        <v>0</v>
      </c>
      <c r="AD72" s="294">
        <v>10</v>
      </c>
      <c r="AE72" s="294">
        <f t="shared" si="12"/>
        <v>383</v>
      </c>
    </row>
    <row r="73" spans="1:31" s="286" customFormat="1" ht="16.5">
      <c r="A73" s="287">
        <v>9</v>
      </c>
      <c r="B73" s="288">
        <v>5</v>
      </c>
      <c r="C73" s="289">
        <v>147</v>
      </c>
      <c r="D73" s="289" t="s">
        <v>702</v>
      </c>
      <c r="E73" s="289"/>
      <c r="F73" s="289">
        <v>902</v>
      </c>
      <c r="G73" s="290" t="s">
        <v>34</v>
      </c>
      <c r="H73" s="294">
        <v>542</v>
      </c>
      <c r="I73" s="294">
        <v>5</v>
      </c>
      <c r="J73" s="294">
        <v>62</v>
      </c>
      <c r="K73" s="294">
        <v>51</v>
      </c>
      <c r="L73" s="294">
        <v>7</v>
      </c>
      <c r="M73" s="294">
        <v>76</v>
      </c>
      <c r="N73" s="294">
        <v>1</v>
      </c>
      <c r="O73" s="294">
        <v>54</v>
      </c>
      <c r="P73" s="294">
        <v>0</v>
      </c>
      <c r="Q73" s="294">
        <v>5</v>
      </c>
      <c r="R73" s="294">
        <v>67</v>
      </c>
      <c r="S73" s="294"/>
      <c r="T73" s="294">
        <v>1</v>
      </c>
      <c r="U73" s="296">
        <v>5</v>
      </c>
      <c r="V73" s="296">
        <v>0</v>
      </c>
      <c r="W73" s="296"/>
      <c r="X73" s="294">
        <v>46</v>
      </c>
      <c r="Y73" s="294"/>
      <c r="Z73" s="294"/>
      <c r="AA73" s="294"/>
      <c r="AB73" s="294"/>
      <c r="AC73" s="294">
        <v>0</v>
      </c>
      <c r="AD73" s="294">
        <v>9</v>
      </c>
      <c r="AE73" s="294">
        <f t="shared" si="12"/>
        <v>389</v>
      </c>
    </row>
    <row r="74" spans="1:31" s="286" customFormat="1" ht="16.5">
      <c r="A74" s="287">
        <v>10</v>
      </c>
      <c r="B74" s="288">
        <v>5</v>
      </c>
      <c r="C74" s="289">
        <v>147</v>
      </c>
      <c r="D74" s="289" t="s">
        <v>702</v>
      </c>
      <c r="E74" s="289"/>
      <c r="F74" s="289">
        <v>902</v>
      </c>
      <c r="G74" s="290" t="s">
        <v>35</v>
      </c>
      <c r="H74" s="294">
        <v>542</v>
      </c>
      <c r="I74" s="294">
        <v>5</v>
      </c>
      <c r="J74" s="294">
        <v>52</v>
      </c>
      <c r="K74" s="294">
        <v>66</v>
      </c>
      <c r="L74" s="294">
        <v>2</v>
      </c>
      <c r="M74" s="294">
        <v>96</v>
      </c>
      <c r="N74" s="294">
        <v>4</v>
      </c>
      <c r="O74" s="294">
        <v>34</v>
      </c>
      <c r="P74" s="294">
        <v>2</v>
      </c>
      <c r="Q74" s="294">
        <v>17</v>
      </c>
      <c r="R74" s="294">
        <v>55</v>
      </c>
      <c r="S74" s="294"/>
      <c r="T74" s="294">
        <v>1</v>
      </c>
      <c r="U74" s="296">
        <v>0</v>
      </c>
      <c r="V74" s="296">
        <v>0</v>
      </c>
      <c r="W74" s="296"/>
      <c r="X74" s="294">
        <v>56</v>
      </c>
      <c r="Y74" s="294"/>
      <c r="Z74" s="294"/>
      <c r="AA74" s="294"/>
      <c r="AB74" s="294"/>
      <c r="AC74" s="294">
        <v>0</v>
      </c>
      <c r="AD74" s="294">
        <v>8</v>
      </c>
      <c r="AE74" s="294">
        <f t="shared" si="12"/>
        <v>398</v>
      </c>
    </row>
    <row r="75" spans="1:31" s="286" customFormat="1" ht="16.5">
      <c r="A75" s="287">
        <v>11</v>
      </c>
      <c r="B75" s="288">
        <v>5</v>
      </c>
      <c r="C75" s="289">
        <v>147</v>
      </c>
      <c r="D75" s="289" t="s">
        <v>702</v>
      </c>
      <c r="E75" s="289"/>
      <c r="F75" s="289">
        <v>903</v>
      </c>
      <c r="G75" s="290" t="s">
        <v>33</v>
      </c>
      <c r="H75" s="294">
        <v>605</v>
      </c>
      <c r="I75" s="294">
        <v>13</v>
      </c>
      <c r="J75" s="294">
        <v>57</v>
      </c>
      <c r="K75" s="294">
        <v>47</v>
      </c>
      <c r="L75" s="294">
        <v>1</v>
      </c>
      <c r="M75" s="294">
        <v>120</v>
      </c>
      <c r="N75" s="294">
        <v>2</v>
      </c>
      <c r="O75" s="294">
        <v>60</v>
      </c>
      <c r="P75" s="294">
        <v>0</v>
      </c>
      <c r="Q75" s="294">
        <v>4</v>
      </c>
      <c r="R75" s="294">
        <v>55</v>
      </c>
      <c r="S75" s="294"/>
      <c r="T75" s="294">
        <v>24</v>
      </c>
      <c r="U75" s="296">
        <v>2</v>
      </c>
      <c r="V75" s="296">
        <v>0</v>
      </c>
      <c r="W75" s="296"/>
      <c r="X75" s="294">
        <v>61</v>
      </c>
      <c r="Y75" s="294"/>
      <c r="Z75" s="294"/>
      <c r="AA75" s="294"/>
      <c r="AB75" s="294"/>
      <c r="AC75" s="294">
        <v>0</v>
      </c>
      <c r="AD75" s="294">
        <v>4</v>
      </c>
      <c r="AE75" s="294">
        <f t="shared" si="12"/>
        <v>450</v>
      </c>
    </row>
    <row r="76" spans="1:31" s="286" customFormat="1" ht="16.5">
      <c r="A76" s="287">
        <v>12</v>
      </c>
      <c r="B76" s="288">
        <v>5</v>
      </c>
      <c r="C76" s="289">
        <v>147</v>
      </c>
      <c r="D76" s="289" t="s">
        <v>702</v>
      </c>
      <c r="E76" s="289"/>
      <c r="F76" s="289">
        <v>903</v>
      </c>
      <c r="G76" s="290" t="s">
        <v>34</v>
      </c>
      <c r="H76" s="294">
        <v>604</v>
      </c>
      <c r="I76" s="294">
        <v>5</v>
      </c>
      <c r="J76" s="294">
        <v>57</v>
      </c>
      <c r="K76" s="294">
        <v>44</v>
      </c>
      <c r="L76" s="294">
        <v>4</v>
      </c>
      <c r="M76" s="294">
        <v>94</v>
      </c>
      <c r="N76" s="294">
        <v>0</v>
      </c>
      <c r="O76" s="294">
        <v>47</v>
      </c>
      <c r="P76" s="294">
        <v>1</v>
      </c>
      <c r="Q76" s="294">
        <v>16</v>
      </c>
      <c r="R76" s="294">
        <v>45</v>
      </c>
      <c r="S76" s="294"/>
      <c r="T76" s="294">
        <v>7</v>
      </c>
      <c r="U76" s="296">
        <v>1</v>
      </c>
      <c r="V76" s="296">
        <v>0</v>
      </c>
      <c r="W76" s="296"/>
      <c r="X76" s="294">
        <v>62</v>
      </c>
      <c r="Y76" s="294"/>
      <c r="Z76" s="294"/>
      <c r="AA76" s="294"/>
      <c r="AB76" s="294"/>
      <c r="AC76" s="294">
        <v>0</v>
      </c>
      <c r="AD76" s="294">
        <v>11</v>
      </c>
      <c r="AE76" s="294">
        <f t="shared" si="12"/>
        <v>394</v>
      </c>
    </row>
    <row r="77" spans="1:31" s="286" customFormat="1" ht="16.5">
      <c r="A77" s="287">
        <v>13</v>
      </c>
      <c r="B77" s="288">
        <v>5</v>
      </c>
      <c r="C77" s="289">
        <v>147</v>
      </c>
      <c r="D77" s="289" t="s">
        <v>702</v>
      </c>
      <c r="E77" s="289"/>
      <c r="F77" s="289">
        <v>903</v>
      </c>
      <c r="G77" s="290" t="s">
        <v>35</v>
      </c>
      <c r="H77" s="294">
        <v>604</v>
      </c>
      <c r="I77" s="294">
        <v>14</v>
      </c>
      <c r="J77" s="294">
        <v>35</v>
      </c>
      <c r="K77" s="294">
        <v>53</v>
      </c>
      <c r="L77" s="294">
        <v>2</v>
      </c>
      <c r="M77" s="294">
        <v>111</v>
      </c>
      <c r="N77" s="294">
        <v>2</v>
      </c>
      <c r="O77" s="294">
        <v>52</v>
      </c>
      <c r="P77" s="294">
        <v>1</v>
      </c>
      <c r="Q77" s="294">
        <v>11</v>
      </c>
      <c r="R77" s="294">
        <v>57</v>
      </c>
      <c r="S77" s="294"/>
      <c r="T77" s="294">
        <v>4</v>
      </c>
      <c r="U77" s="296">
        <v>8</v>
      </c>
      <c r="V77" s="296">
        <v>1</v>
      </c>
      <c r="W77" s="296"/>
      <c r="X77" s="294">
        <v>64</v>
      </c>
      <c r="Y77" s="294"/>
      <c r="Z77" s="294"/>
      <c r="AA77" s="294"/>
      <c r="AB77" s="294"/>
      <c r="AC77" s="294">
        <v>0</v>
      </c>
      <c r="AD77" s="294">
        <v>14</v>
      </c>
      <c r="AE77" s="294">
        <f t="shared" si="12"/>
        <v>429</v>
      </c>
    </row>
    <row r="78" spans="1:31" s="286" customFormat="1" ht="16.5">
      <c r="A78" s="287">
        <v>14</v>
      </c>
      <c r="B78" s="288">
        <v>5</v>
      </c>
      <c r="C78" s="289">
        <v>147</v>
      </c>
      <c r="D78" s="289" t="s">
        <v>702</v>
      </c>
      <c r="E78" s="289"/>
      <c r="F78" s="289">
        <v>903</v>
      </c>
      <c r="G78" s="290" t="s">
        <v>199</v>
      </c>
      <c r="H78" s="294">
        <v>604</v>
      </c>
      <c r="I78" s="294">
        <v>8</v>
      </c>
      <c r="J78" s="294">
        <v>56</v>
      </c>
      <c r="K78" s="294">
        <v>52</v>
      </c>
      <c r="L78" s="294">
        <v>2</v>
      </c>
      <c r="M78" s="294">
        <v>114</v>
      </c>
      <c r="N78" s="294">
        <v>0</v>
      </c>
      <c r="O78" s="294">
        <v>37</v>
      </c>
      <c r="P78" s="294">
        <v>2</v>
      </c>
      <c r="Q78" s="294">
        <v>9</v>
      </c>
      <c r="R78" s="294">
        <v>61</v>
      </c>
      <c r="S78" s="294"/>
      <c r="T78" s="294">
        <v>8</v>
      </c>
      <c r="U78" s="296">
        <v>3</v>
      </c>
      <c r="V78" s="296">
        <v>2</v>
      </c>
      <c r="W78" s="296"/>
      <c r="X78" s="294">
        <v>61</v>
      </c>
      <c r="Y78" s="294"/>
      <c r="Z78" s="294"/>
      <c r="AA78" s="294"/>
      <c r="AB78" s="294"/>
      <c r="AC78" s="294">
        <v>0</v>
      </c>
      <c r="AD78" s="294">
        <v>12</v>
      </c>
      <c r="AE78" s="294">
        <f t="shared" si="12"/>
        <v>427</v>
      </c>
    </row>
    <row r="79" spans="1:31" s="286" customFormat="1" ht="16.5">
      <c r="A79" s="287">
        <v>15</v>
      </c>
      <c r="B79" s="288">
        <v>5</v>
      </c>
      <c r="C79" s="289">
        <v>147</v>
      </c>
      <c r="D79" s="289" t="s">
        <v>702</v>
      </c>
      <c r="E79" s="289"/>
      <c r="F79" s="289">
        <v>904</v>
      </c>
      <c r="G79" s="290" t="s">
        <v>33</v>
      </c>
      <c r="H79" s="294">
        <v>79</v>
      </c>
      <c r="I79" s="294">
        <v>1</v>
      </c>
      <c r="J79" s="294">
        <v>27</v>
      </c>
      <c r="K79" s="294">
        <v>3</v>
      </c>
      <c r="L79" s="294">
        <v>1</v>
      </c>
      <c r="M79" s="294">
        <v>3</v>
      </c>
      <c r="N79" s="294">
        <v>0</v>
      </c>
      <c r="O79" s="294">
        <v>7</v>
      </c>
      <c r="P79" s="294">
        <v>0</v>
      </c>
      <c r="Q79" s="294">
        <v>0</v>
      </c>
      <c r="R79" s="294">
        <v>0</v>
      </c>
      <c r="S79" s="294"/>
      <c r="T79" s="294">
        <v>1</v>
      </c>
      <c r="U79" s="296">
        <v>0</v>
      </c>
      <c r="V79" s="296">
        <v>0</v>
      </c>
      <c r="W79" s="296"/>
      <c r="X79" s="294">
        <v>24</v>
      </c>
      <c r="Y79" s="294"/>
      <c r="Z79" s="294"/>
      <c r="AA79" s="294"/>
      <c r="AB79" s="294"/>
      <c r="AC79" s="294">
        <v>0</v>
      </c>
      <c r="AD79" s="294">
        <v>0</v>
      </c>
      <c r="AE79" s="294">
        <f t="shared" si="12"/>
        <v>67</v>
      </c>
    </row>
    <row r="80" spans="1:31" s="286" customFormat="1" ht="16.5">
      <c r="A80" s="287">
        <v>16</v>
      </c>
      <c r="B80" s="288">
        <v>5</v>
      </c>
      <c r="C80" s="289">
        <v>147</v>
      </c>
      <c r="D80" s="289" t="s">
        <v>702</v>
      </c>
      <c r="E80" s="289"/>
      <c r="F80" s="289">
        <v>905</v>
      </c>
      <c r="G80" s="290" t="s">
        <v>33</v>
      </c>
      <c r="H80" s="294">
        <v>361</v>
      </c>
      <c r="I80" s="294">
        <v>8</v>
      </c>
      <c r="J80" s="294">
        <v>16</v>
      </c>
      <c r="K80" s="294">
        <v>44</v>
      </c>
      <c r="L80" s="294">
        <v>3</v>
      </c>
      <c r="M80" s="294">
        <v>58</v>
      </c>
      <c r="N80" s="294">
        <v>3</v>
      </c>
      <c r="O80" s="294">
        <v>13</v>
      </c>
      <c r="P80" s="294">
        <v>0</v>
      </c>
      <c r="Q80" s="294">
        <v>34</v>
      </c>
      <c r="R80" s="294">
        <v>14</v>
      </c>
      <c r="S80" s="294"/>
      <c r="T80" s="294">
        <v>9</v>
      </c>
      <c r="U80" s="296">
        <v>1</v>
      </c>
      <c r="V80" s="296">
        <v>0</v>
      </c>
      <c r="W80" s="296"/>
      <c r="X80" s="294">
        <v>33</v>
      </c>
      <c r="Y80" s="294"/>
      <c r="Z80" s="294"/>
      <c r="AA80" s="294"/>
      <c r="AB80" s="294"/>
      <c r="AC80" s="294">
        <v>0</v>
      </c>
      <c r="AD80" s="294">
        <v>8</v>
      </c>
      <c r="AE80" s="294">
        <f t="shared" si="12"/>
        <v>244</v>
      </c>
    </row>
    <row r="81" spans="1:31" s="286" customFormat="1" ht="16.5">
      <c r="C81" s="300" t="s">
        <v>65</v>
      </c>
      <c r="D81" s="688" t="s">
        <v>66</v>
      </c>
      <c r="E81" s="688"/>
      <c r="F81" s="409"/>
      <c r="G81" s="409"/>
      <c r="H81" s="302">
        <f>SUM(H65:H80)</f>
        <v>8807</v>
      </c>
      <c r="I81" s="302">
        <f t="shared" ref="I81:R81" si="13">SUM(I65:I80)</f>
        <v>106</v>
      </c>
      <c r="J81" s="302">
        <f t="shared" si="13"/>
        <v>795</v>
      </c>
      <c r="K81" s="302">
        <f t="shared" si="13"/>
        <v>832</v>
      </c>
      <c r="L81" s="302">
        <f t="shared" si="13"/>
        <v>54</v>
      </c>
      <c r="M81" s="302">
        <f t="shared" si="13"/>
        <v>1543</v>
      </c>
      <c r="N81" s="302">
        <f t="shared" si="13"/>
        <v>18</v>
      </c>
      <c r="O81" s="302">
        <f t="shared" si="13"/>
        <v>844</v>
      </c>
      <c r="P81" s="302">
        <f t="shared" si="13"/>
        <v>23</v>
      </c>
      <c r="Q81" s="302">
        <f t="shared" si="13"/>
        <v>192</v>
      </c>
      <c r="R81" s="302">
        <f t="shared" si="13"/>
        <v>651</v>
      </c>
      <c r="S81" s="302">
        <f t="shared" ref="S81:AB81" si="14">SUM(S65:S74)</f>
        <v>0</v>
      </c>
      <c r="T81" s="302">
        <f>SUM(T65:T80)</f>
        <v>88</v>
      </c>
      <c r="U81" s="302">
        <f>SUM(U65:U80)</f>
        <v>33</v>
      </c>
      <c r="V81" s="302">
        <f>SUM(V65:V80)</f>
        <v>14</v>
      </c>
      <c r="W81" s="302">
        <f t="shared" si="14"/>
        <v>0</v>
      </c>
      <c r="X81" s="302">
        <f>SUM(X65:X80)</f>
        <v>877</v>
      </c>
      <c r="Y81" s="302">
        <f t="shared" si="14"/>
        <v>0</v>
      </c>
      <c r="Z81" s="302">
        <f t="shared" si="14"/>
        <v>0</v>
      </c>
      <c r="AA81" s="302">
        <f t="shared" si="14"/>
        <v>0</v>
      </c>
      <c r="AB81" s="302">
        <f t="shared" si="14"/>
        <v>0</v>
      </c>
      <c r="AC81" s="302">
        <f>SUM(AC65:AC80)</f>
        <v>0</v>
      </c>
      <c r="AD81" s="302">
        <f>SUM(AD65:AD80)</f>
        <v>159</v>
      </c>
      <c r="AE81" s="302">
        <f>SUM(AE65:AE80)</f>
        <v>6229</v>
      </c>
    </row>
    <row r="82" spans="1:31" s="286" customFormat="1" ht="16.5">
      <c r="F82" s="297"/>
      <c r="G82" s="297"/>
      <c r="U82" s="286">
        <f>U81/2</f>
        <v>16.5</v>
      </c>
      <c r="V82" s="286">
        <f>V81/2</f>
        <v>7</v>
      </c>
    </row>
    <row r="83" spans="1:31" s="286" customFormat="1" ht="16.5">
      <c r="C83" s="300" t="s">
        <v>67</v>
      </c>
      <c r="D83" s="689" t="s">
        <v>68</v>
      </c>
      <c r="E83" s="690"/>
      <c r="F83" s="690"/>
      <c r="G83" s="691"/>
      <c r="H83" s="301" t="s">
        <v>8</v>
      </c>
      <c r="I83" s="293" t="s">
        <v>9</v>
      </c>
      <c r="J83" s="293" t="s">
        <v>10</v>
      </c>
      <c r="K83" s="293" t="s">
        <v>11</v>
      </c>
      <c r="L83" s="293" t="s">
        <v>12</v>
      </c>
      <c r="M83" s="293" t="s">
        <v>13</v>
      </c>
      <c r="N83" s="293" t="s">
        <v>14</v>
      </c>
      <c r="O83" s="293" t="s">
        <v>15</v>
      </c>
      <c r="P83" s="293" t="s">
        <v>16</v>
      </c>
      <c r="Q83" s="293" t="s">
        <v>17</v>
      </c>
      <c r="R83" s="293" t="s">
        <v>18</v>
      </c>
      <c r="S83" s="293" t="s">
        <v>19</v>
      </c>
      <c r="T83" s="293" t="s">
        <v>20</v>
      </c>
      <c r="U83" s="293" t="s">
        <v>24</v>
      </c>
      <c r="V83" s="293" t="s">
        <v>25</v>
      </c>
      <c r="W83" s="293" t="s">
        <v>26</v>
      </c>
      <c r="X83" s="293" t="s">
        <v>27</v>
      </c>
      <c r="Y83" s="293" t="s">
        <v>28</v>
      </c>
      <c r="Z83" s="293" t="s">
        <v>29</v>
      </c>
      <c r="AA83" s="293" t="s">
        <v>30</v>
      </c>
      <c r="AB83" s="293" t="s">
        <v>31</v>
      </c>
    </row>
    <row r="84" spans="1:31" s="286" customFormat="1" ht="16.5">
      <c r="D84" s="692"/>
      <c r="E84" s="693"/>
      <c r="F84" s="693"/>
      <c r="G84" s="694"/>
      <c r="H84" s="294">
        <f>H81</f>
        <v>8807</v>
      </c>
      <c r="I84" s="294">
        <f>I81+16</f>
        <v>122</v>
      </c>
      <c r="J84" s="294">
        <f>J81+7</f>
        <v>802</v>
      </c>
      <c r="K84" s="294">
        <f>K81+17</f>
        <v>849</v>
      </c>
      <c r="L84" s="294">
        <f>L81+7</f>
        <v>61</v>
      </c>
      <c r="M84" s="294">
        <f t="shared" ref="M84:T84" si="15">M81</f>
        <v>1543</v>
      </c>
      <c r="N84" s="294">
        <f t="shared" si="15"/>
        <v>18</v>
      </c>
      <c r="O84" s="294">
        <f t="shared" si="15"/>
        <v>844</v>
      </c>
      <c r="P84" s="294">
        <f t="shared" si="15"/>
        <v>23</v>
      </c>
      <c r="Q84" s="294">
        <f t="shared" si="15"/>
        <v>192</v>
      </c>
      <c r="R84" s="294">
        <f t="shared" si="15"/>
        <v>651</v>
      </c>
      <c r="S84" s="294">
        <f t="shared" si="15"/>
        <v>0</v>
      </c>
      <c r="T84" s="294">
        <f t="shared" si="15"/>
        <v>88</v>
      </c>
      <c r="U84" s="294">
        <f>X81</f>
        <v>877</v>
      </c>
      <c r="V84" s="294">
        <f>Y65</f>
        <v>0</v>
      </c>
      <c r="W84" s="294">
        <f>Z65</f>
        <v>0</v>
      </c>
      <c r="X84" s="294">
        <f>AA65</f>
        <v>0</v>
      </c>
      <c r="Y84" s="294">
        <f>AB65</f>
        <v>0</v>
      </c>
      <c r="Z84" s="294">
        <f>AC81</f>
        <v>0</v>
      </c>
      <c r="AA84" s="294">
        <f>AD81</f>
        <v>159</v>
      </c>
      <c r="AB84" s="294">
        <f>SUM(I84:AA84)</f>
        <v>6229</v>
      </c>
    </row>
    <row r="85" spans="1:31" s="286" customFormat="1" ht="16.5">
      <c r="F85" s="297"/>
      <c r="G85" s="297"/>
    </row>
    <row r="86" spans="1:31" s="286" customFormat="1" ht="30.75" customHeight="1">
      <c r="C86" s="300" t="s">
        <v>69</v>
      </c>
      <c r="D86" s="695" t="s">
        <v>70</v>
      </c>
      <c r="E86" s="695"/>
      <c r="F86" s="695"/>
      <c r="G86" s="695"/>
      <c r="H86" s="301" t="s">
        <v>8</v>
      </c>
      <c r="I86" s="696" t="s">
        <v>71</v>
      </c>
      <c r="J86" s="696"/>
      <c r="K86" s="707" t="s">
        <v>22</v>
      </c>
      <c r="L86" s="708"/>
      <c r="M86" s="293" t="s">
        <v>13</v>
      </c>
      <c r="N86" s="293" t="s">
        <v>14</v>
      </c>
      <c r="O86" s="293" t="s">
        <v>15</v>
      </c>
      <c r="P86" s="293" t="s">
        <v>16</v>
      </c>
      <c r="Q86" s="293" t="s">
        <v>17</v>
      </c>
      <c r="R86" s="293" t="s">
        <v>18</v>
      </c>
      <c r="S86" s="293" t="s">
        <v>19</v>
      </c>
      <c r="T86" s="293" t="s">
        <v>20</v>
      </c>
      <c r="U86" s="293" t="s">
        <v>24</v>
      </c>
      <c r="V86" s="293" t="s">
        <v>25</v>
      </c>
      <c r="W86" s="293" t="s">
        <v>26</v>
      </c>
      <c r="X86" s="293" t="s">
        <v>27</v>
      </c>
      <c r="Y86" s="293" t="s">
        <v>28</v>
      </c>
      <c r="Z86" s="293" t="s">
        <v>29</v>
      </c>
      <c r="AA86" s="293" t="s">
        <v>30</v>
      </c>
      <c r="AB86" s="293" t="s">
        <v>31</v>
      </c>
    </row>
    <row r="87" spans="1:31" s="286" customFormat="1" ht="16.5">
      <c r="D87" s="695"/>
      <c r="E87" s="695"/>
      <c r="F87" s="695"/>
      <c r="G87" s="695"/>
      <c r="H87" s="294">
        <f>H81</f>
        <v>8807</v>
      </c>
      <c r="I87" s="697">
        <f>I84+K84</f>
        <v>971</v>
      </c>
      <c r="J87" s="697"/>
      <c r="K87" s="705">
        <f>J84+L84</f>
        <v>863</v>
      </c>
      <c r="L87" s="709"/>
      <c r="M87" s="294">
        <f>M84</f>
        <v>1543</v>
      </c>
      <c r="N87" s="294">
        <f t="shared" ref="N87:S87" si="16">N84</f>
        <v>18</v>
      </c>
      <c r="O87" s="294">
        <f t="shared" si="16"/>
        <v>844</v>
      </c>
      <c r="P87" s="294">
        <f t="shared" si="16"/>
        <v>23</v>
      </c>
      <c r="Q87" s="294">
        <f t="shared" si="16"/>
        <v>192</v>
      </c>
      <c r="R87" s="294">
        <f t="shared" si="16"/>
        <v>651</v>
      </c>
      <c r="S87" s="294">
        <f t="shared" si="16"/>
        <v>0</v>
      </c>
      <c r="T87" s="294">
        <f>T84</f>
        <v>88</v>
      </c>
      <c r="U87" s="294">
        <f>U84</f>
        <v>877</v>
      </c>
      <c r="V87" s="294" t="s">
        <v>799</v>
      </c>
      <c r="W87" s="294" t="s">
        <v>799</v>
      </c>
      <c r="X87" s="294" t="s">
        <v>799</v>
      </c>
      <c r="Y87" s="294" t="s">
        <v>799</v>
      </c>
      <c r="Z87" s="294">
        <f>Z84</f>
        <v>0</v>
      </c>
      <c r="AA87" s="294">
        <f>AA84</f>
        <v>159</v>
      </c>
      <c r="AB87" s="294">
        <f>SUM(I87:AA87)</f>
        <v>6229</v>
      </c>
    </row>
    <row r="88" spans="1:31" s="283" customFormat="1"/>
    <row r="89" spans="1:31" s="283" customFormat="1"/>
    <row r="94" spans="1:31" s="3" customFormat="1" ht="16.5">
      <c r="A94" s="7" t="s">
        <v>1</v>
      </c>
      <c r="B94" s="2" t="s">
        <v>2</v>
      </c>
      <c r="C94" s="8" t="s">
        <v>3</v>
      </c>
      <c r="D94" s="7" t="s">
        <v>4</v>
      </c>
      <c r="E94" s="7" t="s">
        <v>5</v>
      </c>
      <c r="F94" s="1" t="s">
        <v>6</v>
      </c>
      <c r="G94" s="1" t="s">
        <v>7</v>
      </c>
      <c r="H94" s="1" t="s">
        <v>8</v>
      </c>
      <c r="I94" s="9" t="s">
        <v>9</v>
      </c>
      <c r="J94" s="9" t="s">
        <v>10</v>
      </c>
      <c r="K94" s="9" t="s">
        <v>11</v>
      </c>
      <c r="L94" s="9" t="s">
        <v>12</v>
      </c>
      <c r="M94" s="9" t="s">
        <v>13</v>
      </c>
      <c r="N94" s="9" t="s">
        <v>14</v>
      </c>
      <c r="O94" s="9" t="s">
        <v>15</v>
      </c>
      <c r="P94" s="9" t="s">
        <v>16</v>
      </c>
      <c r="Q94" s="9" t="s">
        <v>17</v>
      </c>
      <c r="R94" s="9" t="s">
        <v>18</v>
      </c>
      <c r="S94" s="9" t="s">
        <v>19</v>
      </c>
      <c r="T94" s="9" t="s">
        <v>20</v>
      </c>
      <c r="U94" s="11" t="s">
        <v>21</v>
      </c>
      <c r="V94" s="11" t="s">
        <v>22</v>
      </c>
      <c r="W94" s="11" t="s">
        <v>23</v>
      </c>
      <c r="X94" s="9" t="s">
        <v>24</v>
      </c>
      <c r="Y94" s="9" t="s">
        <v>25</v>
      </c>
      <c r="Z94" s="9" t="s">
        <v>26</v>
      </c>
      <c r="AA94" s="9" t="s">
        <v>27</v>
      </c>
      <c r="AB94" s="9" t="s">
        <v>28</v>
      </c>
      <c r="AC94" s="9" t="s">
        <v>29</v>
      </c>
      <c r="AD94" s="9" t="s">
        <v>30</v>
      </c>
      <c r="AE94" s="9" t="s">
        <v>31</v>
      </c>
    </row>
    <row r="95" spans="1:31" s="3" customFormat="1" ht="16.5">
      <c r="A95" s="4">
        <v>1</v>
      </c>
      <c r="B95" s="5">
        <v>5</v>
      </c>
      <c r="C95" s="14">
        <v>5</v>
      </c>
      <c r="D95" s="6" t="s">
        <v>206</v>
      </c>
      <c r="E95" s="6" t="s">
        <v>206</v>
      </c>
      <c r="F95" s="13">
        <v>1426</v>
      </c>
      <c r="G95" s="6" t="s">
        <v>33</v>
      </c>
      <c r="H95" s="25">
        <v>536</v>
      </c>
      <c r="I95" s="10">
        <v>35</v>
      </c>
      <c r="J95" s="10">
        <v>56</v>
      </c>
      <c r="K95" s="10">
        <v>50</v>
      </c>
      <c r="L95" s="10">
        <v>22</v>
      </c>
      <c r="M95" s="10">
        <v>10</v>
      </c>
      <c r="N95" s="10">
        <v>0</v>
      </c>
      <c r="O95" s="10">
        <v>58</v>
      </c>
      <c r="P95" s="10">
        <v>69</v>
      </c>
      <c r="Q95" s="10">
        <v>2</v>
      </c>
      <c r="R95" s="10">
        <v>37</v>
      </c>
      <c r="S95" s="10">
        <v>0</v>
      </c>
      <c r="T95" s="10">
        <v>13</v>
      </c>
      <c r="U95" s="26">
        <v>5</v>
      </c>
      <c r="V95" s="26">
        <v>0</v>
      </c>
      <c r="W95" s="26">
        <v>0</v>
      </c>
      <c r="X95" s="10">
        <v>31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15</v>
      </c>
      <c r="AE95" s="10">
        <v>403</v>
      </c>
    </row>
    <row r="96" spans="1:31" s="3" customFormat="1" ht="16.5">
      <c r="A96" s="4">
        <v>2</v>
      </c>
      <c r="B96" s="5">
        <v>5</v>
      </c>
      <c r="C96" s="14">
        <v>5</v>
      </c>
      <c r="D96" s="6" t="s">
        <v>206</v>
      </c>
      <c r="E96" s="6" t="s">
        <v>206</v>
      </c>
      <c r="F96" s="13">
        <v>1426</v>
      </c>
      <c r="G96" s="6" t="s">
        <v>34</v>
      </c>
      <c r="H96" s="25">
        <v>536</v>
      </c>
      <c r="I96" s="10">
        <v>33</v>
      </c>
      <c r="J96" s="10">
        <v>59</v>
      </c>
      <c r="K96" s="10">
        <v>33</v>
      </c>
      <c r="L96" s="10">
        <v>18</v>
      </c>
      <c r="M96" s="10">
        <v>8</v>
      </c>
      <c r="N96" s="10">
        <v>1</v>
      </c>
      <c r="O96" s="10">
        <v>37</v>
      </c>
      <c r="P96" s="10">
        <v>74</v>
      </c>
      <c r="Q96" s="10">
        <v>2</v>
      </c>
      <c r="R96" s="10">
        <v>28</v>
      </c>
      <c r="S96" s="10">
        <v>0</v>
      </c>
      <c r="T96" s="10">
        <v>28</v>
      </c>
      <c r="U96" s="26">
        <v>3</v>
      </c>
      <c r="V96" s="26">
        <v>0</v>
      </c>
      <c r="W96" s="26">
        <v>0</v>
      </c>
      <c r="X96" s="10">
        <v>42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17</v>
      </c>
      <c r="AE96" s="10">
        <f t="shared" ref="AE96:AE104" si="17">SUM(I96:AD96)</f>
        <v>383</v>
      </c>
    </row>
    <row r="97" spans="1:31" s="3" customFormat="1" ht="16.5">
      <c r="A97" s="4">
        <v>3</v>
      </c>
      <c r="B97" s="5">
        <v>5</v>
      </c>
      <c r="C97" s="14">
        <v>5</v>
      </c>
      <c r="D97" s="6" t="s">
        <v>206</v>
      </c>
      <c r="E97" s="6" t="s">
        <v>206</v>
      </c>
      <c r="F97" s="13">
        <v>1427</v>
      </c>
      <c r="G97" s="6" t="s">
        <v>33</v>
      </c>
      <c r="H97" s="25">
        <v>513</v>
      </c>
      <c r="I97" s="10">
        <v>42</v>
      </c>
      <c r="J97" s="10">
        <v>66</v>
      </c>
      <c r="K97" s="10">
        <v>50</v>
      </c>
      <c r="L97" s="10">
        <v>24</v>
      </c>
      <c r="M97" s="10">
        <v>16</v>
      </c>
      <c r="N97" s="10">
        <v>0</v>
      </c>
      <c r="O97" s="10">
        <v>20</v>
      </c>
      <c r="P97" s="10">
        <v>46</v>
      </c>
      <c r="Q97" s="10">
        <v>2</v>
      </c>
      <c r="R97" s="10">
        <v>48</v>
      </c>
      <c r="S97" s="10">
        <v>0</v>
      </c>
      <c r="T97" s="10">
        <v>20</v>
      </c>
      <c r="U97" s="26">
        <v>4</v>
      </c>
      <c r="V97" s="26">
        <v>0</v>
      </c>
      <c r="W97" s="26">
        <v>0</v>
      </c>
      <c r="X97" s="10">
        <v>15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10</v>
      </c>
      <c r="AE97" s="10">
        <f t="shared" si="17"/>
        <v>363</v>
      </c>
    </row>
    <row r="98" spans="1:31" s="3" customFormat="1" ht="16.5">
      <c r="A98" s="4">
        <v>4</v>
      </c>
      <c r="B98" s="5">
        <v>5</v>
      </c>
      <c r="C98" s="14">
        <v>5</v>
      </c>
      <c r="D98" s="6" t="s">
        <v>206</v>
      </c>
      <c r="E98" s="6" t="s">
        <v>206</v>
      </c>
      <c r="F98" s="13">
        <v>1427</v>
      </c>
      <c r="G98" s="6" t="s">
        <v>34</v>
      </c>
      <c r="H98" s="25">
        <v>513</v>
      </c>
      <c r="I98" s="10">
        <v>55</v>
      </c>
      <c r="J98" s="10">
        <v>74</v>
      </c>
      <c r="K98" s="10">
        <v>45</v>
      </c>
      <c r="L98" s="10">
        <v>17</v>
      </c>
      <c r="M98" s="10">
        <v>8</v>
      </c>
      <c r="N98" s="10">
        <v>0</v>
      </c>
      <c r="O98" s="10">
        <v>37</v>
      </c>
      <c r="P98" s="10">
        <v>52</v>
      </c>
      <c r="Q98" s="10">
        <v>2</v>
      </c>
      <c r="R98" s="10">
        <v>32</v>
      </c>
      <c r="S98" s="10">
        <v>0</v>
      </c>
      <c r="T98" s="10">
        <v>16</v>
      </c>
      <c r="U98" s="26">
        <v>7</v>
      </c>
      <c r="V98" s="26">
        <v>0</v>
      </c>
      <c r="W98" s="26">
        <v>0</v>
      </c>
      <c r="X98" s="10">
        <v>13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11</v>
      </c>
      <c r="AE98" s="10">
        <f t="shared" si="17"/>
        <v>369</v>
      </c>
    </row>
    <row r="99" spans="1:31" s="3" customFormat="1" ht="16.5">
      <c r="A99" s="4">
        <v>5</v>
      </c>
      <c r="B99" s="5">
        <v>5</v>
      </c>
      <c r="C99" s="14">
        <v>5</v>
      </c>
      <c r="D99" s="6" t="s">
        <v>206</v>
      </c>
      <c r="E99" s="6" t="s">
        <v>206</v>
      </c>
      <c r="F99" s="13">
        <v>1427</v>
      </c>
      <c r="G99" s="6" t="s">
        <v>35</v>
      </c>
      <c r="H99" s="25">
        <v>513</v>
      </c>
      <c r="I99" s="10">
        <v>52</v>
      </c>
      <c r="J99" s="10">
        <v>77</v>
      </c>
      <c r="K99" s="10">
        <v>55</v>
      </c>
      <c r="L99" s="10">
        <v>15</v>
      </c>
      <c r="M99" s="10">
        <v>8</v>
      </c>
      <c r="N99" s="10">
        <v>0</v>
      </c>
      <c r="O99" s="10">
        <v>26</v>
      </c>
      <c r="P99" s="10">
        <v>35</v>
      </c>
      <c r="Q99" s="10">
        <v>2</v>
      </c>
      <c r="R99" s="10">
        <v>36</v>
      </c>
      <c r="S99" s="10">
        <v>0</v>
      </c>
      <c r="T99" s="10">
        <v>17</v>
      </c>
      <c r="U99" s="26">
        <v>3</v>
      </c>
      <c r="V99" s="26">
        <v>0</v>
      </c>
      <c r="W99" s="26">
        <v>0</v>
      </c>
      <c r="X99" s="10">
        <v>27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14</v>
      </c>
      <c r="AE99" s="10">
        <f t="shared" si="17"/>
        <v>367</v>
      </c>
    </row>
    <row r="100" spans="1:31" s="3" customFormat="1" ht="16.5">
      <c r="A100" s="4">
        <v>6</v>
      </c>
      <c r="B100" s="5">
        <v>5</v>
      </c>
      <c r="C100" s="14">
        <v>5</v>
      </c>
      <c r="D100" s="6" t="s">
        <v>206</v>
      </c>
      <c r="E100" s="6" t="s">
        <v>206</v>
      </c>
      <c r="F100" s="13">
        <v>1428</v>
      </c>
      <c r="G100" s="6" t="s">
        <v>33</v>
      </c>
      <c r="H100" s="25">
        <v>490</v>
      </c>
      <c r="I100" s="10">
        <v>32</v>
      </c>
      <c r="J100" s="10">
        <v>96</v>
      </c>
      <c r="K100" s="10">
        <v>15</v>
      </c>
      <c r="L100" s="10">
        <v>10</v>
      </c>
      <c r="M100" s="10">
        <v>9</v>
      </c>
      <c r="N100" s="10">
        <v>0</v>
      </c>
      <c r="O100" s="10">
        <v>108</v>
      </c>
      <c r="P100" s="10">
        <v>46</v>
      </c>
      <c r="Q100" s="10">
        <v>0</v>
      </c>
      <c r="R100" s="10">
        <v>30</v>
      </c>
      <c r="S100" s="10">
        <v>0</v>
      </c>
      <c r="T100" s="10">
        <v>11</v>
      </c>
      <c r="U100" s="26">
        <v>4</v>
      </c>
      <c r="V100" s="26">
        <v>0</v>
      </c>
      <c r="W100" s="26">
        <v>0</v>
      </c>
      <c r="X100" s="10">
        <v>20</v>
      </c>
      <c r="Y100" s="10">
        <v>0</v>
      </c>
      <c r="Z100" s="10">
        <v>0</v>
      </c>
      <c r="AA100" s="10">
        <v>0</v>
      </c>
      <c r="AB100" s="10">
        <v>0</v>
      </c>
      <c r="AC100" s="10">
        <v>2</v>
      </c>
      <c r="AD100" s="10">
        <v>16</v>
      </c>
      <c r="AE100" s="10">
        <f t="shared" si="17"/>
        <v>399</v>
      </c>
    </row>
    <row r="101" spans="1:31" s="3" customFormat="1" ht="16.5">
      <c r="A101" s="4">
        <v>7</v>
      </c>
      <c r="B101" s="5">
        <v>5</v>
      </c>
      <c r="C101" s="14">
        <v>5</v>
      </c>
      <c r="D101" s="6" t="s">
        <v>206</v>
      </c>
      <c r="E101" s="6" t="s">
        <v>206</v>
      </c>
      <c r="F101" s="13">
        <v>1428</v>
      </c>
      <c r="G101" s="6" t="s">
        <v>34</v>
      </c>
      <c r="H101" s="25">
        <v>489</v>
      </c>
      <c r="I101" s="10">
        <v>36</v>
      </c>
      <c r="J101" s="10">
        <v>91</v>
      </c>
      <c r="K101" s="10">
        <v>23</v>
      </c>
      <c r="L101" s="10">
        <v>12</v>
      </c>
      <c r="M101" s="10">
        <v>19</v>
      </c>
      <c r="N101" s="10">
        <v>1</v>
      </c>
      <c r="O101" s="10">
        <v>65</v>
      </c>
      <c r="P101" s="10">
        <v>38</v>
      </c>
      <c r="Q101" s="10">
        <v>0</v>
      </c>
      <c r="R101" s="10">
        <v>18</v>
      </c>
      <c r="S101" s="10">
        <v>0</v>
      </c>
      <c r="T101" s="10">
        <v>16</v>
      </c>
      <c r="U101" s="26">
        <v>4</v>
      </c>
      <c r="V101" s="26">
        <v>0</v>
      </c>
      <c r="W101" s="26">
        <v>0</v>
      </c>
      <c r="X101" s="10">
        <v>37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11</v>
      </c>
      <c r="AE101" s="10">
        <f t="shared" si="17"/>
        <v>371</v>
      </c>
    </row>
    <row r="102" spans="1:31" s="3" customFormat="1" ht="16.5">
      <c r="A102" s="4">
        <v>8</v>
      </c>
      <c r="B102" s="5">
        <v>5</v>
      </c>
      <c r="C102" s="14">
        <v>5</v>
      </c>
      <c r="D102" s="6" t="s">
        <v>206</v>
      </c>
      <c r="E102" s="6" t="s">
        <v>206</v>
      </c>
      <c r="F102" s="13">
        <v>1429</v>
      </c>
      <c r="G102" s="6" t="s">
        <v>33</v>
      </c>
      <c r="H102" s="25">
        <v>606</v>
      </c>
      <c r="I102" s="10">
        <v>71</v>
      </c>
      <c r="J102" s="10">
        <v>78</v>
      </c>
      <c r="K102" s="10">
        <v>74</v>
      </c>
      <c r="L102" s="10">
        <v>30</v>
      </c>
      <c r="M102" s="10">
        <v>8</v>
      </c>
      <c r="N102" s="10">
        <v>0</v>
      </c>
      <c r="O102" s="10">
        <v>44</v>
      </c>
      <c r="P102" s="10">
        <v>25</v>
      </c>
      <c r="Q102" s="10">
        <v>1</v>
      </c>
      <c r="R102" s="10">
        <v>48</v>
      </c>
      <c r="S102" s="10">
        <v>0</v>
      </c>
      <c r="T102" s="10">
        <v>19</v>
      </c>
      <c r="U102" s="26">
        <v>5</v>
      </c>
      <c r="V102" s="26">
        <v>0</v>
      </c>
      <c r="W102" s="26">
        <v>0</v>
      </c>
      <c r="X102" s="10">
        <v>32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13</v>
      </c>
      <c r="AE102" s="10">
        <f t="shared" si="17"/>
        <v>448</v>
      </c>
    </row>
    <row r="103" spans="1:31" s="3" customFormat="1" ht="16.5">
      <c r="A103" s="4">
        <v>9</v>
      </c>
      <c r="B103" s="5">
        <v>5</v>
      </c>
      <c r="C103" s="14">
        <v>5</v>
      </c>
      <c r="D103" s="6" t="s">
        <v>206</v>
      </c>
      <c r="E103" s="6" t="s">
        <v>206</v>
      </c>
      <c r="F103" s="13">
        <v>1429</v>
      </c>
      <c r="G103" s="6" t="s">
        <v>34</v>
      </c>
      <c r="H103" s="25">
        <v>605</v>
      </c>
      <c r="I103" s="10">
        <v>75</v>
      </c>
      <c r="J103" s="10">
        <v>88</v>
      </c>
      <c r="K103" s="10">
        <v>55</v>
      </c>
      <c r="L103" s="10">
        <v>25</v>
      </c>
      <c r="M103" s="10">
        <v>12</v>
      </c>
      <c r="N103" s="10">
        <v>0</v>
      </c>
      <c r="O103" s="10">
        <v>33</v>
      </c>
      <c r="P103" s="10">
        <v>52</v>
      </c>
      <c r="Q103" s="10">
        <v>0</v>
      </c>
      <c r="R103" s="10">
        <v>37</v>
      </c>
      <c r="S103" s="10">
        <v>0</v>
      </c>
      <c r="T103" s="10">
        <v>19</v>
      </c>
      <c r="U103" s="26">
        <v>8</v>
      </c>
      <c r="V103" s="26">
        <v>0</v>
      </c>
      <c r="W103" s="26">
        <v>0</v>
      </c>
      <c r="X103" s="10">
        <v>34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9</v>
      </c>
      <c r="AE103" s="10">
        <f t="shared" si="17"/>
        <v>447</v>
      </c>
    </row>
    <row r="104" spans="1:31" s="3" customFormat="1" ht="16.5">
      <c r="A104" s="4">
        <v>10</v>
      </c>
      <c r="B104" s="5">
        <v>5</v>
      </c>
      <c r="C104" s="14">
        <v>5</v>
      </c>
      <c r="D104" s="6" t="s">
        <v>206</v>
      </c>
      <c r="E104" s="6" t="s">
        <v>207</v>
      </c>
      <c r="F104" s="13">
        <v>1430</v>
      </c>
      <c r="G104" s="6" t="s">
        <v>33</v>
      </c>
      <c r="H104" s="25">
        <v>241</v>
      </c>
      <c r="I104" s="10">
        <v>17</v>
      </c>
      <c r="J104" s="10">
        <v>70</v>
      </c>
      <c r="K104" s="10">
        <v>25</v>
      </c>
      <c r="L104" s="10">
        <v>10</v>
      </c>
      <c r="M104" s="10">
        <v>1</v>
      </c>
      <c r="N104" s="10">
        <v>0</v>
      </c>
      <c r="O104" s="10">
        <v>3</v>
      </c>
      <c r="P104" s="10">
        <v>13</v>
      </c>
      <c r="Q104" s="10">
        <v>0</v>
      </c>
      <c r="R104" s="10">
        <v>15</v>
      </c>
      <c r="S104" s="10">
        <v>0</v>
      </c>
      <c r="T104" s="10">
        <v>9</v>
      </c>
      <c r="U104" s="26">
        <v>1</v>
      </c>
      <c r="V104" s="26">
        <v>0</v>
      </c>
      <c r="W104" s="26">
        <v>0</v>
      </c>
      <c r="X104" s="10">
        <v>9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5</v>
      </c>
      <c r="AE104" s="10">
        <f t="shared" si="17"/>
        <v>178</v>
      </c>
    </row>
    <row r="105" spans="1:31" s="3" customFormat="1" ht="16.5">
      <c r="C105" s="15" t="s">
        <v>65</v>
      </c>
      <c r="D105" s="688" t="s">
        <v>66</v>
      </c>
      <c r="E105" s="688"/>
      <c r="F105" s="24"/>
      <c r="G105" s="24"/>
      <c r="H105" s="17">
        <f>SUM(H95:H104)</f>
        <v>5042</v>
      </c>
      <c r="I105" s="17">
        <f t="shared" ref="I105:AE105" si="18">SUM(I95:I104)</f>
        <v>448</v>
      </c>
      <c r="J105" s="17">
        <f t="shared" si="18"/>
        <v>755</v>
      </c>
      <c r="K105" s="17">
        <f t="shared" si="18"/>
        <v>425</v>
      </c>
      <c r="L105" s="17">
        <f t="shared" si="18"/>
        <v>183</v>
      </c>
      <c r="M105" s="17">
        <f t="shared" si="18"/>
        <v>99</v>
      </c>
      <c r="N105" s="17">
        <f t="shared" si="18"/>
        <v>2</v>
      </c>
      <c r="O105" s="17">
        <f t="shared" si="18"/>
        <v>431</v>
      </c>
      <c r="P105" s="17">
        <f t="shared" si="18"/>
        <v>450</v>
      </c>
      <c r="Q105" s="17">
        <f t="shared" si="18"/>
        <v>11</v>
      </c>
      <c r="R105" s="17">
        <f t="shared" si="18"/>
        <v>329</v>
      </c>
      <c r="S105" s="17">
        <f t="shared" si="18"/>
        <v>0</v>
      </c>
      <c r="T105" s="17">
        <f t="shared" si="18"/>
        <v>168</v>
      </c>
      <c r="U105" s="17">
        <f t="shared" si="18"/>
        <v>44</v>
      </c>
      <c r="V105" s="17">
        <f t="shared" si="18"/>
        <v>0</v>
      </c>
      <c r="W105" s="17">
        <f t="shared" si="18"/>
        <v>0</v>
      </c>
      <c r="X105" s="17">
        <f t="shared" si="18"/>
        <v>260</v>
      </c>
      <c r="Y105" s="17">
        <f t="shared" si="18"/>
        <v>0</v>
      </c>
      <c r="Z105" s="17">
        <f t="shared" si="18"/>
        <v>0</v>
      </c>
      <c r="AA105" s="17">
        <f t="shared" si="18"/>
        <v>0</v>
      </c>
      <c r="AB105" s="17">
        <f t="shared" si="18"/>
        <v>0</v>
      </c>
      <c r="AC105" s="17">
        <f t="shared" si="18"/>
        <v>2</v>
      </c>
      <c r="AD105" s="17">
        <f t="shared" si="18"/>
        <v>121</v>
      </c>
      <c r="AE105" s="17">
        <f t="shared" si="18"/>
        <v>3728</v>
      </c>
    </row>
    <row r="106" spans="1:31" s="3" customFormat="1" ht="16.5">
      <c r="F106" s="12"/>
      <c r="G106" s="12"/>
      <c r="U106" s="3">
        <f>U105/2</f>
        <v>22</v>
      </c>
    </row>
    <row r="107" spans="1:31" s="3" customFormat="1" ht="16.5">
      <c r="C107" s="15" t="s">
        <v>67</v>
      </c>
      <c r="D107" s="689" t="s">
        <v>68</v>
      </c>
      <c r="E107" s="690"/>
      <c r="F107" s="690"/>
      <c r="G107" s="691"/>
      <c r="H107" s="16" t="s">
        <v>8</v>
      </c>
      <c r="I107" s="9" t="s">
        <v>9</v>
      </c>
      <c r="J107" s="9" t="s">
        <v>10</v>
      </c>
      <c r="K107" s="9" t="s">
        <v>11</v>
      </c>
      <c r="L107" s="9" t="s">
        <v>12</v>
      </c>
      <c r="M107" s="9" t="s">
        <v>13</v>
      </c>
      <c r="N107" s="9" t="s">
        <v>14</v>
      </c>
      <c r="O107" s="9" t="s">
        <v>15</v>
      </c>
      <c r="P107" s="9" t="s">
        <v>16</v>
      </c>
      <c r="Q107" s="9" t="s">
        <v>17</v>
      </c>
      <c r="R107" s="9" t="s">
        <v>18</v>
      </c>
      <c r="S107" s="9" t="s">
        <v>19</v>
      </c>
      <c r="T107" s="9" t="s">
        <v>20</v>
      </c>
      <c r="U107" s="9" t="s">
        <v>24</v>
      </c>
      <c r="V107" s="9" t="s">
        <v>25</v>
      </c>
      <c r="W107" s="9" t="s">
        <v>26</v>
      </c>
      <c r="X107" s="9" t="s">
        <v>27</v>
      </c>
      <c r="Y107" s="9" t="s">
        <v>28</v>
      </c>
      <c r="Z107" s="9" t="s">
        <v>29</v>
      </c>
      <c r="AA107" s="9" t="s">
        <v>30</v>
      </c>
      <c r="AB107" s="9" t="s">
        <v>31</v>
      </c>
    </row>
    <row r="108" spans="1:31" s="3" customFormat="1" ht="16.5">
      <c r="D108" s="692"/>
      <c r="E108" s="693"/>
      <c r="F108" s="693"/>
      <c r="G108" s="694"/>
      <c r="H108" s="10">
        <f>H105</f>
        <v>5042</v>
      </c>
      <c r="I108" s="10">
        <f>I105+22</f>
        <v>470</v>
      </c>
      <c r="J108" s="10">
        <v>755</v>
      </c>
      <c r="K108" s="10">
        <f>K105+22</f>
        <v>447</v>
      </c>
      <c r="L108" s="10">
        <v>183</v>
      </c>
      <c r="M108" s="10">
        <f t="shared" ref="M108:T108" si="19">M105</f>
        <v>99</v>
      </c>
      <c r="N108" s="10">
        <f t="shared" si="19"/>
        <v>2</v>
      </c>
      <c r="O108" s="10">
        <f t="shared" si="19"/>
        <v>431</v>
      </c>
      <c r="P108" s="10">
        <f t="shared" si="19"/>
        <v>450</v>
      </c>
      <c r="Q108" s="10">
        <f t="shared" si="19"/>
        <v>11</v>
      </c>
      <c r="R108" s="10">
        <f t="shared" si="19"/>
        <v>329</v>
      </c>
      <c r="S108" s="10">
        <f t="shared" si="19"/>
        <v>0</v>
      </c>
      <c r="T108" s="10">
        <f t="shared" si="19"/>
        <v>168</v>
      </c>
      <c r="U108" s="10">
        <v>260</v>
      </c>
      <c r="V108" s="10">
        <f>Y95</f>
        <v>0</v>
      </c>
      <c r="W108" s="10">
        <f>Z95</f>
        <v>0</v>
      </c>
      <c r="X108" s="10">
        <f>AA95</f>
        <v>0</v>
      </c>
      <c r="Y108" s="10">
        <f>AB95</f>
        <v>0</v>
      </c>
      <c r="Z108" s="10">
        <f>AC105</f>
        <v>2</v>
      </c>
      <c r="AA108" s="10">
        <f>AD105</f>
        <v>121</v>
      </c>
      <c r="AB108" s="10">
        <f>SUM(I108:AA108)</f>
        <v>3728</v>
      </c>
    </row>
    <row r="109" spans="1:31" s="3" customFormat="1" ht="16.5">
      <c r="F109" s="12"/>
      <c r="G109" s="12"/>
    </row>
    <row r="110" spans="1:31" s="3" customFormat="1" ht="30.75" customHeight="1">
      <c r="C110" s="15" t="s">
        <v>69</v>
      </c>
      <c r="D110" s="695" t="s">
        <v>70</v>
      </c>
      <c r="E110" s="695"/>
      <c r="F110" s="695"/>
      <c r="G110" s="695"/>
      <c r="H110" s="16" t="s">
        <v>8</v>
      </c>
      <c r="I110" s="696" t="s">
        <v>71</v>
      </c>
      <c r="J110" s="696"/>
      <c r="K110" s="9" t="s">
        <v>10</v>
      </c>
      <c r="L110" s="9" t="s">
        <v>12</v>
      </c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9" t="s">
        <v>18</v>
      </c>
      <c r="S110" s="9" t="s">
        <v>19</v>
      </c>
      <c r="T110" s="9" t="s">
        <v>20</v>
      </c>
      <c r="U110" s="9" t="s">
        <v>24</v>
      </c>
      <c r="V110" s="9" t="s">
        <v>25</v>
      </c>
      <c r="W110" s="9" t="s">
        <v>26</v>
      </c>
      <c r="X110" s="9" t="s">
        <v>27</v>
      </c>
      <c r="Y110" s="9" t="s">
        <v>28</v>
      </c>
      <c r="Z110" s="9" t="s">
        <v>29</v>
      </c>
      <c r="AA110" s="9" t="s">
        <v>30</v>
      </c>
      <c r="AB110" s="9" t="s">
        <v>31</v>
      </c>
    </row>
    <row r="111" spans="1:31" s="3" customFormat="1" ht="16.5">
      <c r="D111" s="695"/>
      <c r="E111" s="695"/>
      <c r="F111" s="695"/>
      <c r="G111" s="695"/>
      <c r="H111" s="10">
        <f>H105</f>
        <v>5042</v>
      </c>
      <c r="I111" s="697">
        <f>I108+K108</f>
        <v>917</v>
      </c>
      <c r="J111" s="697"/>
      <c r="K111" s="10">
        <v>755</v>
      </c>
      <c r="L111" s="10">
        <v>183</v>
      </c>
      <c r="M111" s="10">
        <f>M108</f>
        <v>99</v>
      </c>
      <c r="N111" s="10">
        <f t="shared" ref="N111:R111" si="20">N108</f>
        <v>2</v>
      </c>
      <c r="O111" s="10">
        <f t="shared" si="20"/>
        <v>431</v>
      </c>
      <c r="P111" s="10">
        <f t="shared" si="20"/>
        <v>450</v>
      </c>
      <c r="Q111" s="10">
        <f t="shared" si="20"/>
        <v>11</v>
      </c>
      <c r="R111" s="10">
        <f t="shared" si="20"/>
        <v>329</v>
      </c>
      <c r="S111" s="10" t="s">
        <v>799</v>
      </c>
      <c r="T111" s="10">
        <f>T108</f>
        <v>168</v>
      </c>
      <c r="U111" s="10">
        <f>U108</f>
        <v>260</v>
      </c>
      <c r="V111" s="10" t="s">
        <v>799</v>
      </c>
      <c r="W111" s="294" t="s">
        <v>799</v>
      </c>
      <c r="X111" s="294" t="s">
        <v>799</v>
      </c>
      <c r="Y111" s="294" t="s">
        <v>799</v>
      </c>
      <c r="Z111" s="10">
        <f>Z108</f>
        <v>2</v>
      </c>
      <c r="AA111" s="10">
        <f>AA108</f>
        <v>121</v>
      </c>
      <c r="AB111" s="10">
        <f>SUM(I111:AA111)</f>
        <v>3728</v>
      </c>
    </row>
    <row r="114" spans="1:31" s="3" customFormat="1" ht="16.5">
      <c r="A114" s="7" t="s">
        <v>1</v>
      </c>
      <c r="B114" s="2" t="s">
        <v>2</v>
      </c>
      <c r="C114" s="8" t="s">
        <v>3</v>
      </c>
      <c r="D114" s="7" t="s">
        <v>4</v>
      </c>
      <c r="E114" s="7" t="s">
        <v>5</v>
      </c>
      <c r="F114" s="1" t="s">
        <v>6</v>
      </c>
      <c r="G114" s="1" t="s">
        <v>7</v>
      </c>
      <c r="H114" s="1" t="s">
        <v>8</v>
      </c>
      <c r="I114" s="9" t="s">
        <v>9</v>
      </c>
      <c r="J114" s="9" t="s">
        <v>10</v>
      </c>
      <c r="K114" s="9" t="s">
        <v>11</v>
      </c>
      <c r="L114" s="9" t="s">
        <v>12</v>
      </c>
      <c r="M114" s="9" t="s">
        <v>13</v>
      </c>
      <c r="N114" s="9" t="s">
        <v>14</v>
      </c>
      <c r="O114" s="9" t="s">
        <v>15</v>
      </c>
      <c r="P114" s="9" t="s">
        <v>16</v>
      </c>
      <c r="Q114" s="9" t="s">
        <v>17</v>
      </c>
      <c r="R114" s="9" t="s">
        <v>18</v>
      </c>
      <c r="S114" s="9" t="s">
        <v>19</v>
      </c>
      <c r="T114" s="9" t="s">
        <v>20</v>
      </c>
      <c r="U114" s="11" t="s">
        <v>21</v>
      </c>
      <c r="V114" s="11" t="s">
        <v>22</v>
      </c>
      <c r="W114" s="11" t="s">
        <v>23</v>
      </c>
      <c r="X114" s="9" t="s">
        <v>24</v>
      </c>
      <c r="Y114" s="9" t="s">
        <v>25</v>
      </c>
      <c r="Z114" s="9" t="s">
        <v>26</v>
      </c>
      <c r="AA114" s="9" t="s">
        <v>27</v>
      </c>
      <c r="AB114" s="9" t="s">
        <v>28</v>
      </c>
      <c r="AC114" s="9" t="s">
        <v>29</v>
      </c>
      <c r="AD114" s="9" t="s">
        <v>30</v>
      </c>
      <c r="AE114" s="9" t="s">
        <v>31</v>
      </c>
    </row>
    <row r="115" spans="1:31" s="3" customFormat="1" ht="16.5">
      <c r="A115" s="4">
        <v>1</v>
      </c>
      <c r="B115" s="5">
        <v>5</v>
      </c>
      <c r="C115" s="14">
        <v>334</v>
      </c>
      <c r="D115" s="6" t="s">
        <v>208</v>
      </c>
      <c r="E115" s="6" t="s">
        <v>208</v>
      </c>
      <c r="F115" s="13">
        <v>1589</v>
      </c>
      <c r="G115" s="6" t="s">
        <v>33</v>
      </c>
      <c r="H115" s="25">
        <v>571</v>
      </c>
      <c r="I115" s="10">
        <v>10</v>
      </c>
      <c r="J115" s="10">
        <v>130</v>
      </c>
      <c r="K115" s="10">
        <v>17</v>
      </c>
      <c r="L115" s="10">
        <v>7</v>
      </c>
      <c r="M115" s="10">
        <v>2</v>
      </c>
      <c r="N115" s="10">
        <v>3</v>
      </c>
      <c r="O115" s="10">
        <v>3</v>
      </c>
      <c r="P115" s="10">
        <v>0</v>
      </c>
      <c r="Q115" s="10">
        <v>0</v>
      </c>
      <c r="R115" s="10">
        <v>209</v>
      </c>
      <c r="S115" s="10">
        <v>0</v>
      </c>
      <c r="T115" s="10">
        <v>0</v>
      </c>
      <c r="U115" s="26">
        <v>0</v>
      </c>
      <c r="V115" s="26">
        <v>1</v>
      </c>
      <c r="W115" s="26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13</v>
      </c>
      <c r="AE115" s="10">
        <f>SUM(I115:AD115)</f>
        <v>395</v>
      </c>
    </row>
    <row r="116" spans="1:31" s="3" customFormat="1" ht="16.5">
      <c r="A116" s="4">
        <v>2</v>
      </c>
      <c r="B116" s="5">
        <v>5</v>
      </c>
      <c r="C116" s="14">
        <v>334</v>
      </c>
      <c r="D116" s="6" t="s">
        <v>208</v>
      </c>
      <c r="E116" s="6" t="s">
        <v>208</v>
      </c>
      <c r="F116" s="13">
        <v>1589</v>
      </c>
      <c r="G116" s="6" t="s">
        <v>34</v>
      </c>
      <c r="H116" s="25">
        <v>570</v>
      </c>
      <c r="I116" s="10">
        <v>11</v>
      </c>
      <c r="J116" s="10">
        <v>127</v>
      </c>
      <c r="K116" s="10">
        <v>30</v>
      </c>
      <c r="L116" s="10">
        <v>2</v>
      </c>
      <c r="M116" s="10">
        <v>2</v>
      </c>
      <c r="N116" s="10">
        <v>0</v>
      </c>
      <c r="O116" s="10">
        <v>5</v>
      </c>
      <c r="P116" s="10">
        <v>0</v>
      </c>
      <c r="Q116" s="10">
        <v>0</v>
      </c>
      <c r="R116" s="10">
        <v>195</v>
      </c>
      <c r="S116" s="10">
        <v>0</v>
      </c>
      <c r="T116" s="10">
        <v>0</v>
      </c>
      <c r="U116" s="26">
        <v>0</v>
      </c>
      <c r="V116" s="26">
        <v>0</v>
      </c>
      <c r="W116" s="26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1</v>
      </c>
      <c r="AD116" s="10">
        <v>6</v>
      </c>
      <c r="AE116" s="10">
        <f t="shared" ref="AE116:AE121" si="21">SUM(I116:AD116)</f>
        <v>379</v>
      </c>
    </row>
    <row r="117" spans="1:31" s="3" customFormat="1" ht="16.5">
      <c r="A117" s="4">
        <v>3</v>
      </c>
      <c r="B117" s="5">
        <v>5</v>
      </c>
      <c r="C117" s="14">
        <v>334</v>
      </c>
      <c r="D117" s="6" t="s">
        <v>208</v>
      </c>
      <c r="E117" s="6" t="s">
        <v>208</v>
      </c>
      <c r="F117" s="13">
        <v>1590</v>
      </c>
      <c r="G117" s="6" t="s">
        <v>33</v>
      </c>
      <c r="H117" s="25">
        <v>528</v>
      </c>
      <c r="I117" s="10">
        <v>5</v>
      </c>
      <c r="J117" s="10">
        <v>139</v>
      </c>
      <c r="K117" s="10">
        <v>31</v>
      </c>
      <c r="L117" s="10">
        <v>4</v>
      </c>
      <c r="M117" s="10">
        <v>4</v>
      </c>
      <c r="N117" s="10">
        <v>0</v>
      </c>
      <c r="O117" s="10">
        <v>5</v>
      </c>
      <c r="P117" s="10">
        <v>0</v>
      </c>
      <c r="Q117" s="10">
        <v>0</v>
      </c>
      <c r="R117" s="10">
        <v>156</v>
      </c>
      <c r="S117" s="10">
        <v>0</v>
      </c>
      <c r="T117" s="10">
        <v>0</v>
      </c>
      <c r="U117" s="26">
        <v>0</v>
      </c>
      <c r="V117" s="26">
        <v>6</v>
      </c>
      <c r="W117" s="26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2</v>
      </c>
      <c r="AD117" s="10">
        <v>13</v>
      </c>
      <c r="AE117" s="10">
        <f t="shared" si="21"/>
        <v>365</v>
      </c>
    </row>
    <row r="118" spans="1:31" s="3" customFormat="1" ht="16.5">
      <c r="A118" s="4">
        <v>4</v>
      </c>
      <c r="B118" s="5">
        <v>5</v>
      </c>
      <c r="C118" s="14">
        <v>334</v>
      </c>
      <c r="D118" s="6" t="s">
        <v>208</v>
      </c>
      <c r="E118" s="6" t="s">
        <v>208</v>
      </c>
      <c r="F118" s="13">
        <v>1590</v>
      </c>
      <c r="G118" s="6" t="s">
        <v>34</v>
      </c>
      <c r="H118" s="25">
        <v>528</v>
      </c>
      <c r="I118" s="10">
        <v>7</v>
      </c>
      <c r="J118" s="10">
        <v>169</v>
      </c>
      <c r="K118" s="10">
        <v>17</v>
      </c>
      <c r="L118" s="10">
        <v>3</v>
      </c>
      <c r="M118" s="10">
        <v>1</v>
      </c>
      <c r="N118" s="10">
        <v>2</v>
      </c>
      <c r="O118" s="10">
        <v>5</v>
      </c>
      <c r="P118" s="10">
        <v>0</v>
      </c>
      <c r="Q118" s="10">
        <v>0</v>
      </c>
      <c r="R118" s="10">
        <v>185</v>
      </c>
      <c r="S118" s="10">
        <v>0</v>
      </c>
      <c r="T118" s="10">
        <v>0</v>
      </c>
      <c r="U118" s="26">
        <v>0</v>
      </c>
      <c r="V118" s="26">
        <v>2</v>
      </c>
      <c r="W118" s="26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3</v>
      </c>
      <c r="AE118" s="10">
        <f t="shared" si="21"/>
        <v>394</v>
      </c>
    </row>
    <row r="119" spans="1:31" s="3" customFormat="1" ht="16.5">
      <c r="A119" s="4">
        <v>5</v>
      </c>
      <c r="B119" s="5">
        <v>5</v>
      </c>
      <c r="C119" s="14">
        <v>334</v>
      </c>
      <c r="D119" s="6" t="s">
        <v>208</v>
      </c>
      <c r="E119" s="6" t="s">
        <v>209</v>
      </c>
      <c r="F119" s="13">
        <v>1591</v>
      </c>
      <c r="G119" s="6" t="s">
        <v>33</v>
      </c>
      <c r="H119" s="25">
        <v>334</v>
      </c>
      <c r="I119" s="10">
        <v>1</v>
      </c>
      <c r="J119" s="10">
        <v>80</v>
      </c>
      <c r="K119" s="10">
        <v>5</v>
      </c>
      <c r="L119" s="10">
        <v>2</v>
      </c>
      <c r="M119" s="10">
        <v>3</v>
      </c>
      <c r="N119" s="10">
        <v>3</v>
      </c>
      <c r="O119" s="10">
        <v>14</v>
      </c>
      <c r="P119" s="10">
        <v>0</v>
      </c>
      <c r="Q119" s="10">
        <v>0</v>
      </c>
      <c r="R119" s="10">
        <v>110</v>
      </c>
      <c r="S119" s="10">
        <v>0</v>
      </c>
      <c r="T119" s="10">
        <v>0</v>
      </c>
      <c r="U119" s="26">
        <v>0</v>
      </c>
      <c r="V119" s="26">
        <v>0</v>
      </c>
      <c r="W119" s="26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9</v>
      </c>
      <c r="AE119" s="10">
        <f t="shared" si="21"/>
        <v>227</v>
      </c>
    </row>
    <row r="120" spans="1:31" s="3" customFormat="1" ht="16.5">
      <c r="A120" s="4">
        <v>6</v>
      </c>
      <c r="B120" s="5">
        <v>5</v>
      </c>
      <c r="C120" s="14">
        <v>334</v>
      </c>
      <c r="D120" s="6" t="s">
        <v>208</v>
      </c>
      <c r="E120" s="6" t="s">
        <v>210</v>
      </c>
      <c r="F120" s="13">
        <v>1592</v>
      </c>
      <c r="G120" s="6" t="s">
        <v>33</v>
      </c>
      <c r="H120" s="25">
        <v>536</v>
      </c>
      <c r="I120" s="10">
        <v>8</v>
      </c>
      <c r="J120" s="10">
        <v>98</v>
      </c>
      <c r="K120" s="10">
        <v>21</v>
      </c>
      <c r="L120" s="10">
        <v>2</v>
      </c>
      <c r="M120" s="10">
        <v>1</v>
      </c>
      <c r="N120" s="10">
        <v>1</v>
      </c>
      <c r="O120" s="10">
        <v>3</v>
      </c>
      <c r="P120" s="10">
        <v>0</v>
      </c>
      <c r="Q120" s="10">
        <v>0</v>
      </c>
      <c r="R120" s="10">
        <v>225</v>
      </c>
      <c r="S120" s="10">
        <v>0</v>
      </c>
      <c r="T120" s="10">
        <v>0</v>
      </c>
      <c r="U120" s="26">
        <v>0</v>
      </c>
      <c r="V120" s="26">
        <v>3</v>
      </c>
      <c r="W120" s="26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10</v>
      </c>
      <c r="AE120" s="10">
        <f t="shared" si="21"/>
        <v>372</v>
      </c>
    </row>
    <row r="121" spans="1:31" s="3" customFormat="1" ht="16.5">
      <c r="A121" s="4">
        <v>7</v>
      </c>
      <c r="B121" s="5">
        <v>5</v>
      </c>
      <c r="C121" s="14">
        <v>334</v>
      </c>
      <c r="D121" s="6" t="s">
        <v>208</v>
      </c>
      <c r="E121" s="6" t="s">
        <v>211</v>
      </c>
      <c r="F121" s="13">
        <v>1593</v>
      </c>
      <c r="G121" s="6" t="s">
        <v>33</v>
      </c>
      <c r="H121" s="25">
        <v>65</v>
      </c>
      <c r="I121" s="10">
        <v>1</v>
      </c>
      <c r="J121" s="10">
        <v>27</v>
      </c>
      <c r="K121" s="10">
        <v>2</v>
      </c>
      <c r="L121" s="10">
        <v>1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10</v>
      </c>
      <c r="S121" s="10">
        <v>0</v>
      </c>
      <c r="T121" s="10">
        <v>0</v>
      </c>
      <c r="U121" s="26">
        <v>0</v>
      </c>
      <c r="V121" s="26">
        <v>1</v>
      </c>
      <c r="W121" s="26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f t="shared" si="21"/>
        <v>42</v>
      </c>
    </row>
    <row r="122" spans="1:31" s="3" customFormat="1" ht="16.5">
      <c r="C122" s="15" t="s">
        <v>65</v>
      </c>
      <c r="D122" s="688" t="s">
        <v>66</v>
      </c>
      <c r="E122" s="688"/>
      <c r="F122" s="24"/>
      <c r="G122" s="24"/>
      <c r="H122" s="17">
        <f t="shared" ref="H122:AE122" si="22">SUM(H115:H121)</f>
        <v>3132</v>
      </c>
      <c r="I122" s="17">
        <f t="shared" si="22"/>
        <v>43</v>
      </c>
      <c r="J122" s="17">
        <f t="shared" si="22"/>
        <v>770</v>
      </c>
      <c r="K122" s="17">
        <f t="shared" si="22"/>
        <v>123</v>
      </c>
      <c r="L122" s="17">
        <f t="shared" si="22"/>
        <v>21</v>
      </c>
      <c r="M122" s="17">
        <f t="shared" si="22"/>
        <v>13</v>
      </c>
      <c r="N122" s="17">
        <f t="shared" si="22"/>
        <v>9</v>
      </c>
      <c r="O122" s="17">
        <f t="shared" si="22"/>
        <v>35</v>
      </c>
      <c r="P122" s="17">
        <f t="shared" si="22"/>
        <v>0</v>
      </c>
      <c r="Q122" s="17">
        <f t="shared" si="22"/>
        <v>0</v>
      </c>
      <c r="R122" s="17">
        <f t="shared" si="22"/>
        <v>1090</v>
      </c>
      <c r="S122" s="17">
        <f t="shared" si="22"/>
        <v>0</v>
      </c>
      <c r="T122" s="17">
        <f t="shared" si="22"/>
        <v>0</v>
      </c>
      <c r="U122" s="17">
        <f t="shared" si="22"/>
        <v>0</v>
      </c>
      <c r="V122" s="17">
        <f t="shared" si="22"/>
        <v>13</v>
      </c>
      <c r="W122" s="17">
        <f t="shared" si="22"/>
        <v>0</v>
      </c>
      <c r="X122" s="17">
        <f t="shared" si="22"/>
        <v>0</v>
      </c>
      <c r="Y122" s="17">
        <f t="shared" si="22"/>
        <v>0</v>
      </c>
      <c r="Z122" s="17">
        <f t="shared" si="22"/>
        <v>0</v>
      </c>
      <c r="AA122" s="17">
        <f t="shared" si="22"/>
        <v>0</v>
      </c>
      <c r="AB122" s="17">
        <f t="shared" si="22"/>
        <v>0</v>
      </c>
      <c r="AC122" s="17">
        <f t="shared" si="22"/>
        <v>3</v>
      </c>
      <c r="AD122" s="17">
        <f t="shared" si="22"/>
        <v>54</v>
      </c>
      <c r="AE122" s="17">
        <f t="shared" si="22"/>
        <v>2174</v>
      </c>
    </row>
    <row r="123" spans="1:31" s="3" customFormat="1" ht="16.5">
      <c r="F123" s="12"/>
      <c r="G123" s="12"/>
    </row>
    <row r="124" spans="1:31" s="3" customFormat="1" ht="16.5">
      <c r="C124" s="15" t="s">
        <v>67</v>
      </c>
      <c r="D124" s="689" t="s">
        <v>68</v>
      </c>
      <c r="E124" s="690"/>
      <c r="F124" s="690"/>
      <c r="G124" s="691"/>
      <c r="H124" s="16" t="s">
        <v>8</v>
      </c>
      <c r="I124" s="9" t="s">
        <v>9</v>
      </c>
      <c r="J124" s="9" t="s">
        <v>10</v>
      </c>
      <c r="K124" s="9" t="s">
        <v>11</v>
      </c>
      <c r="L124" s="9" t="s">
        <v>12</v>
      </c>
      <c r="M124" s="9" t="s">
        <v>13</v>
      </c>
      <c r="N124" s="9" t="s">
        <v>14</v>
      </c>
      <c r="O124" s="9" t="s">
        <v>15</v>
      </c>
      <c r="P124" s="9" t="s">
        <v>16</v>
      </c>
      <c r="Q124" s="9" t="s">
        <v>17</v>
      </c>
      <c r="R124" s="9" t="s">
        <v>18</v>
      </c>
      <c r="S124" s="9" t="s">
        <v>19</v>
      </c>
      <c r="T124" s="9" t="s">
        <v>20</v>
      </c>
      <c r="U124" s="9" t="s">
        <v>24</v>
      </c>
      <c r="V124" s="9" t="s">
        <v>25</v>
      </c>
      <c r="W124" s="9" t="s">
        <v>26</v>
      </c>
      <c r="X124" s="9" t="s">
        <v>27</v>
      </c>
      <c r="Y124" s="9" t="s">
        <v>28</v>
      </c>
      <c r="Z124" s="9" t="s">
        <v>29</v>
      </c>
      <c r="AA124" s="9" t="s">
        <v>30</v>
      </c>
      <c r="AB124" s="9" t="s">
        <v>31</v>
      </c>
    </row>
    <row r="125" spans="1:31" s="3" customFormat="1" ht="16.5">
      <c r="D125" s="692"/>
      <c r="E125" s="693"/>
      <c r="F125" s="693"/>
      <c r="G125" s="694"/>
      <c r="H125" s="10">
        <f>H122</f>
        <v>3132</v>
      </c>
      <c r="I125" s="10">
        <f>I122</f>
        <v>43</v>
      </c>
      <c r="J125" s="10">
        <f>J122+7</f>
        <v>777</v>
      </c>
      <c r="K125" s="10">
        <f>K122</f>
        <v>123</v>
      </c>
      <c r="L125" s="10">
        <f>L122+6</f>
        <v>27</v>
      </c>
      <c r="M125" s="10">
        <f t="shared" ref="M125:T125" si="23">M122</f>
        <v>13</v>
      </c>
      <c r="N125" s="10">
        <f t="shared" si="23"/>
        <v>9</v>
      </c>
      <c r="O125" s="10">
        <f t="shared" si="23"/>
        <v>35</v>
      </c>
      <c r="P125" s="10">
        <f t="shared" si="23"/>
        <v>0</v>
      </c>
      <c r="Q125" s="10">
        <f t="shared" si="23"/>
        <v>0</v>
      </c>
      <c r="R125" s="10">
        <f t="shared" si="23"/>
        <v>1090</v>
      </c>
      <c r="S125" s="10">
        <f t="shared" si="23"/>
        <v>0</v>
      </c>
      <c r="T125" s="10">
        <f t="shared" si="23"/>
        <v>0</v>
      </c>
      <c r="U125" s="10">
        <f>X115</f>
        <v>0</v>
      </c>
      <c r="V125" s="10">
        <f>Y115</f>
        <v>0</v>
      </c>
      <c r="W125" s="10">
        <f>Z115</f>
        <v>0</v>
      </c>
      <c r="X125" s="10">
        <f>AA115</f>
        <v>0</v>
      </c>
      <c r="Y125" s="10">
        <f>AB115</f>
        <v>0</v>
      </c>
      <c r="Z125" s="10">
        <f>AC122</f>
        <v>3</v>
      </c>
      <c r="AA125" s="10">
        <f>AD122</f>
        <v>54</v>
      </c>
      <c r="AB125" s="10">
        <f>SUM(I125:AA125)</f>
        <v>2174</v>
      </c>
    </row>
    <row r="126" spans="1:31" s="3" customFormat="1" ht="16.5">
      <c r="F126" s="12"/>
      <c r="G126" s="12"/>
    </row>
    <row r="127" spans="1:31" s="3" customFormat="1" ht="30.75" customHeight="1">
      <c r="C127" s="15" t="s">
        <v>69</v>
      </c>
      <c r="D127" s="695" t="s">
        <v>70</v>
      </c>
      <c r="E127" s="695"/>
      <c r="F127" s="695"/>
      <c r="G127" s="695"/>
      <c r="H127" s="16" t="s">
        <v>8</v>
      </c>
      <c r="I127" s="44" t="s">
        <v>9</v>
      </c>
      <c r="J127" s="702" t="s">
        <v>72</v>
      </c>
      <c r="K127" s="704"/>
      <c r="L127" s="45" t="s">
        <v>11</v>
      </c>
      <c r="M127" s="9" t="s">
        <v>13</v>
      </c>
      <c r="N127" s="9" t="s">
        <v>14</v>
      </c>
      <c r="O127" s="9" t="s">
        <v>15</v>
      </c>
      <c r="P127" s="9" t="s">
        <v>16</v>
      </c>
      <c r="Q127" s="9" t="s">
        <v>17</v>
      </c>
      <c r="R127" s="9" t="s">
        <v>18</v>
      </c>
      <c r="S127" s="9" t="s">
        <v>19</v>
      </c>
      <c r="T127" s="9" t="s">
        <v>20</v>
      </c>
      <c r="U127" s="9" t="s">
        <v>24</v>
      </c>
      <c r="V127" s="9" t="s">
        <v>25</v>
      </c>
      <c r="W127" s="9" t="s">
        <v>26</v>
      </c>
      <c r="X127" s="9" t="s">
        <v>27</v>
      </c>
      <c r="Y127" s="9" t="s">
        <v>28</v>
      </c>
      <c r="Z127" s="9" t="s">
        <v>29</v>
      </c>
      <c r="AA127" s="9" t="s">
        <v>30</v>
      </c>
      <c r="AB127" s="9" t="s">
        <v>31</v>
      </c>
    </row>
    <row r="128" spans="1:31" s="3" customFormat="1" ht="16.5">
      <c r="D128" s="695"/>
      <c r="E128" s="695"/>
      <c r="F128" s="695"/>
      <c r="G128" s="695"/>
      <c r="H128" s="10">
        <f>H122</f>
        <v>3132</v>
      </c>
      <c r="I128" s="46">
        <f>I125</f>
        <v>43</v>
      </c>
      <c r="J128" s="705">
        <f>J125+L125</f>
        <v>804</v>
      </c>
      <c r="K128" s="706"/>
      <c r="L128" s="33">
        <f>K125</f>
        <v>123</v>
      </c>
      <c r="M128" s="10">
        <f>M125</f>
        <v>13</v>
      </c>
      <c r="N128" s="10">
        <f t="shared" ref="N128:R128" si="24">N125</f>
        <v>9</v>
      </c>
      <c r="O128" s="10">
        <f t="shared" si="24"/>
        <v>35</v>
      </c>
      <c r="P128" s="10" t="s">
        <v>799</v>
      </c>
      <c r="Q128" s="10" t="s">
        <v>799</v>
      </c>
      <c r="R128" s="10">
        <f t="shared" si="24"/>
        <v>1090</v>
      </c>
      <c r="S128" s="10" t="s">
        <v>799</v>
      </c>
      <c r="T128" s="294" t="s">
        <v>799</v>
      </c>
      <c r="U128" s="294" t="s">
        <v>799</v>
      </c>
      <c r="V128" s="294" t="s">
        <v>799</v>
      </c>
      <c r="W128" s="294" t="s">
        <v>799</v>
      </c>
      <c r="X128" s="294" t="s">
        <v>799</v>
      </c>
      <c r="Y128" s="294" t="s">
        <v>799</v>
      </c>
      <c r="Z128" s="10">
        <f>Z125</f>
        <v>3</v>
      </c>
      <c r="AA128" s="10">
        <f>AA125</f>
        <v>54</v>
      </c>
      <c r="AB128" s="10">
        <f>SUM(I128:AA128)</f>
        <v>2174</v>
      </c>
    </row>
    <row r="132" spans="1:31">
      <c r="A132" s="56" t="s">
        <v>1</v>
      </c>
      <c r="B132" s="50" t="s">
        <v>2</v>
      </c>
      <c r="C132" s="57" t="s">
        <v>3</v>
      </c>
      <c r="D132" s="56" t="s">
        <v>4</v>
      </c>
      <c r="E132" s="56" t="s">
        <v>5</v>
      </c>
      <c r="F132" s="49" t="s">
        <v>6</v>
      </c>
      <c r="G132" s="49" t="s">
        <v>7</v>
      </c>
      <c r="H132" s="49" t="s">
        <v>8</v>
      </c>
      <c r="I132" s="58" t="s">
        <v>9</v>
      </c>
      <c r="J132" s="58" t="s">
        <v>10</v>
      </c>
      <c r="K132" s="58" t="s">
        <v>11</v>
      </c>
      <c r="L132" s="58" t="s">
        <v>12</v>
      </c>
      <c r="M132" s="58" t="s">
        <v>13</v>
      </c>
      <c r="N132" s="58" t="s">
        <v>14</v>
      </c>
      <c r="O132" s="58" t="s">
        <v>15</v>
      </c>
      <c r="P132" s="58" t="s">
        <v>16</v>
      </c>
      <c r="Q132" s="58" t="s">
        <v>17</v>
      </c>
      <c r="R132" s="58" t="s">
        <v>18</v>
      </c>
      <c r="S132" s="58" t="s">
        <v>19</v>
      </c>
      <c r="T132" s="58" t="s">
        <v>20</v>
      </c>
      <c r="U132" s="60" t="s">
        <v>21</v>
      </c>
      <c r="V132" s="60" t="s">
        <v>22</v>
      </c>
      <c r="W132" s="60" t="s">
        <v>23</v>
      </c>
      <c r="X132" s="58" t="s">
        <v>24</v>
      </c>
      <c r="Y132" s="58" t="s">
        <v>25</v>
      </c>
      <c r="Z132" s="58" t="s">
        <v>26</v>
      </c>
      <c r="AA132" s="58" t="s">
        <v>27</v>
      </c>
      <c r="AB132" s="58" t="s">
        <v>28</v>
      </c>
      <c r="AC132" s="58" t="s">
        <v>29</v>
      </c>
      <c r="AD132" s="58" t="s">
        <v>30</v>
      </c>
      <c r="AE132" s="58" t="s">
        <v>31</v>
      </c>
    </row>
    <row r="133" spans="1:31" ht="16.5">
      <c r="A133" s="52">
        <v>1</v>
      </c>
      <c r="B133" s="53">
        <v>5</v>
      </c>
      <c r="C133" s="64">
        <v>457</v>
      </c>
      <c r="D133" s="54" t="s">
        <v>212</v>
      </c>
      <c r="E133" s="54" t="s">
        <v>212</v>
      </c>
      <c r="F133" s="63">
        <v>1973</v>
      </c>
      <c r="G133" s="54" t="s">
        <v>33</v>
      </c>
      <c r="H133" s="55">
        <v>563</v>
      </c>
      <c r="I133" s="59">
        <v>234</v>
      </c>
      <c r="J133" s="59">
        <v>172</v>
      </c>
      <c r="K133" s="59">
        <v>10</v>
      </c>
      <c r="L133" s="59">
        <v>3</v>
      </c>
      <c r="M133" s="59">
        <v>2</v>
      </c>
      <c r="N133" s="59"/>
      <c r="O133" s="59"/>
      <c r="P133" s="59"/>
      <c r="Q133" s="59">
        <v>4</v>
      </c>
      <c r="R133" s="59">
        <v>15</v>
      </c>
      <c r="S133" s="59"/>
      <c r="T133" s="59"/>
      <c r="U133" s="61">
        <v>8</v>
      </c>
      <c r="V133" s="61">
        <v>0</v>
      </c>
      <c r="W133" s="61"/>
      <c r="X133" s="59"/>
      <c r="Y133" s="59"/>
      <c r="Z133" s="59"/>
      <c r="AA133" s="59"/>
      <c r="AB133" s="59"/>
      <c r="AC133" s="59">
        <v>0</v>
      </c>
      <c r="AD133" s="59">
        <v>10</v>
      </c>
      <c r="AE133" s="59">
        <v>458</v>
      </c>
    </row>
    <row r="134" spans="1:31" ht="16.5">
      <c r="A134" s="52">
        <v>2</v>
      </c>
      <c r="B134" s="53">
        <v>5</v>
      </c>
      <c r="C134" s="64">
        <v>457</v>
      </c>
      <c r="D134" s="54" t="s">
        <v>212</v>
      </c>
      <c r="E134" s="54" t="s">
        <v>212</v>
      </c>
      <c r="F134" s="63">
        <v>1974</v>
      </c>
      <c r="G134" s="54" t="s">
        <v>33</v>
      </c>
      <c r="H134" s="55">
        <v>504</v>
      </c>
      <c r="I134" s="59">
        <v>215</v>
      </c>
      <c r="J134" s="59">
        <v>136</v>
      </c>
      <c r="K134" s="59">
        <v>5</v>
      </c>
      <c r="L134" s="59">
        <v>2</v>
      </c>
      <c r="M134" s="59">
        <v>0</v>
      </c>
      <c r="N134" s="59"/>
      <c r="O134" s="59"/>
      <c r="P134" s="59"/>
      <c r="Q134" s="59">
        <v>1</v>
      </c>
      <c r="R134" s="59">
        <v>9</v>
      </c>
      <c r="S134" s="59"/>
      <c r="T134" s="59"/>
      <c r="U134" s="61">
        <v>3</v>
      </c>
      <c r="V134" s="61">
        <v>0</v>
      </c>
      <c r="W134" s="61"/>
      <c r="X134" s="59"/>
      <c r="Y134" s="59"/>
      <c r="Z134" s="59"/>
      <c r="AA134" s="59"/>
      <c r="AB134" s="59"/>
      <c r="AC134" s="59">
        <v>0</v>
      </c>
      <c r="AD134" s="59">
        <v>10</v>
      </c>
      <c r="AE134" s="59">
        <v>381</v>
      </c>
    </row>
    <row r="135" spans="1:31" ht="16.5">
      <c r="A135" s="52">
        <v>3</v>
      </c>
      <c r="B135" s="53">
        <v>5</v>
      </c>
      <c r="C135" s="64">
        <v>457</v>
      </c>
      <c r="D135" s="54" t="s">
        <v>212</v>
      </c>
      <c r="E135" s="54" t="s">
        <v>115</v>
      </c>
      <c r="F135" s="63">
        <v>1975</v>
      </c>
      <c r="G135" s="54" t="s">
        <v>33</v>
      </c>
      <c r="H135" s="55">
        <v>496</v>
      </c>
      <c r="I135" s="59">
        <v>212</v>
      </c>
      <c r="J135" s="59">
        <v>150</v>
      </c>
      <c r="K135" s="59">
        <v>4</v>
      </c>
      <c r="L135" s="59">
        <v>3</v>
      </c>
      <c r="M135" s="59">
        <v>2</v>
      </c>
      <c r="N135" s="59"/>
      <c r="O135" s="59"/>
      <c r="P135" s="59"/>
      <c r="Q135" s="59">
        <v>3</v>
      </c>
      <c r="R135" s="59">
        <v>3</v>
      </c>
      <c r="S135" s="59"/>
      <c r="T135" s="59"/>
      <c r="U135" s="61">
        <v>1</v>
      </c>
      <c r="V135" s="61">
        <v>1</v>
      </c>
      <c r="W135" s="61"/>
      <c r="X135" s="59"/>
      <c r="Y135" s="59"/>
      <c r="Z135" s="59"/>
      <c r="AA135" s="59"/>
      <c r="AB135" s="59"/>
      <c r="AC135" s="59">
        <v>0</v>
      </c>
      <c r="AD135" s="59">
        <v>1</v>
      </c>
      <c r="AE135" s="59">
        <v>380</v>
      </c>
    </row>
    <row r="136" spans="1:31" ht="16.5">
      <c r="A136" s="48"/>
      <c r="B136" s="48"/>
      <c r="C136" s="65" t="s">
        <v>65</v>
      </c>
      <c r="D136" s="688" t="s">
        <v>66</v>
      </c>
      <c r="E136" s="688"/>
      <c r="F136" s="68"/>
      <c r="G136" s="68"/>
      <c r="H136" s="67">
        <v>1563</v>
      </c>
      <c r="I136" s="67">
        <v>661</v>
      </c>
      <c r="J136" s="67">
        <v>458</v>
      </c>
      <c r="K136" s="67">
        <v>19</v>
      </c>
      <c r="L136" s="67">
        <v>8</v>
      </c>
      <c r="M136" s="67">
        <v>4</v>
      </c>
      <c r="N136" s="67"/>
      <c r="O136" s="67"/>
      <c r="P136" s="67"/>
      <c r="Q136" s="67">
        <v>8</v>
      </c>
      <c r="R136" s="67">
        <v>27</v>
      </c>
      <c r="S136" s="67"/>
      <c r="T136" s="67"/>
      <c r="U136" s="67">
        <v>12</v>
      </c>
      <c r="V136" s="67">
        <v>1</v>
      </c>
      <c r="W136" s="67"/>
      <c r="X136" s="67"/>
      <c r="Y136" s="67"/>
      <c r="Z136" s="67"/>
      <c r="AA136" s="67"/>
      <c r="AB136" s="67"/>
      <c r="AC136" s="67">
        <v>0</v>
      </c>
      <c r="AD136" s="67">
        <v>21</v>
      </c>
      <c r="AE136" s="67">
        <v>1219</v>
      </c>
    </row>
    <row r="137" spans="1:31" ht="16.5">
      <c r="A137" s="48"/>
      <c r="B137" s="48"/>
      <c r="C137" s="48"/>
      <c r="D137" s="48"/>
      <c r="E137" s="48"/>
      <c r="F137" s="62"/>
      <c r="G137" s="62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</row>
    <row r="138" spans="1:31" ht="16.5">
      <c r="C138" s="65" t="s">
        <v>67</v>
      </c>
      <c r="D138" s="689" t="s">
        <v>68</v>
      </c>
      <c r="E138" s="690"/>
      <c r="F138" s="690"/>
      <c r="G138" s="691"/>
      <c r="H138" s="66" t="s">
        <v>8</v>
      </c>
      <c r="I138" s="58" t="s">
        <v>9</v>
      </c>
      <c r="J138" s="58" t="s">
        <v>10</v>
      </c>
      <c r="K138" s="58" t="s">
        <v>11</v>
      </c>
      <c r="L138" s="58" t="s">
        <v>12</v>
      </c>
      <c r="M138" s="58" t="s">
        <v>13</v>
      </c>
      <c r="N138" s="58" t="s">
        <v>14</v>
      </c>
      <c r="O138" s="58" t="s">
        <v>15</v>
      </c>
      <c r="P138" s="58" t="s">
        <v>16</v>
      </c>
      <c r="Q138" s="58" t="s">
        <v>17</v>
      </c>
      <c r="R138" s="58" t="s">
        <v>18</v>
      </c>
      <c r="S138" s="58" t="s">
        <v>19</v>
      </c>
      <c r="T138" s="58" t="s">
        <v>20</v>
      </c>
      <c r="U138" s="58" t="s">
        <v>24</v>
      </c>
      <c r="V138" s="58" t="s">
        <v>25</v>
      </c>
      <c r="W138" s="58" t="s">
        <v>26</v>
      </c>
      <c r="X138" s="58" t="s">
        <v>27</v>
      </c>
      <c r="Y138" s="58" t="s">
        <v>28</v>
      </c>
      <c r="Z138" s="58" t="s">
        <v>29</v>
      </c>
      <c r="AA138" s="58" t="s">
        <v>30</v>
      </c>
      <c r="AB138" s="58" t="s">
        <v>31</v>
      </c>
    </row>
    <row r="139" spans="1:31" ht="16.5">
      <c r="C139" s="48"/>
      <c r="D139" s="692"/>
      <c r="E139" s="693"/>
      <c r="F139" s="693"/>
      <c r="G139" s="694"/>
      <c r="H139" s="59">
        <v>1563</v>
      </c>
      <c r="I139" s="59">
        <v>667</v>
      </c>
      <c r="J139" s="59">
        <v>459</v>
      </c>
      <c r="K139" s="59">
        <v>25</v>
      </c>
      <c r="L139" s="59">
        <v>8</v>
      </c>
      <c r="M139" s="59">
        <v>4</v>
      </c>
      <c r="N139" s="59"/>
      <c r="O139" s="59"/>
      <c r="P139" s="59"/>
      <c r="Q139" s="59">
        <v>8</v>
      </c>
      <c r="R139" s="59">
        <v>27</v>
      </c>
      <c r="S139" s="59"/>
      <c r="T139" s="59"/>
      <c r="U139" s="59"/>
      <c r="V139" s="59"/>
      <c r="W139" s="59"/>
      <c r="X139" s="59"/>
      <c r="Y139" s="59"/>
      <c r="Z139" s="59">
        <v>0</v>
      </c>
      <c r="AA139" s="59">
        <v>21</v>
      </c>
      <c r="AB139" s="59">
        <f>SUM(I139:AA139)</f>
        <v>1219</v>
      </c>
    </row>
    <row r="140" spans="1:31" ht="16.5">
      <c r="C140" s="48"/>
      <c r="D140" s="48"/>
      <c r="E140" s="48"/>
      <c r="F140" s="62"/>
      <c r="G140" s="62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</row>
    <row r="141" spans="1:31" ht="30" customHeight="1">
      <c r="C141" s="65" t="s">
        <v>69</v>
      </c>
      <c r="D141" s="695" t="s">
        <v>70</v>
      </c>
      <c r="E141" s="695"/>
      <c r="F141" s="695"/>
      <c r="G141" s="695"/>
      <c r="H141" s="66" t="s">
        <v>8</v>
      </c>
      <c r="I141" s="696" t="s">
        <v>71</v>
      </c>
      <c r="J141" s="696"/>
      <c r="K141" s="696" t="s">
        <v>72</v>
      </c>
      <c r="L141" s="696"/>
      <c r="M141" s="58" t="s">
        <v>13</v>
      </c>
      <c r="N141" s="58" t="s">
        <v>14</v>
      </c>
      <c r="O141" s="58" t="s">
        <v>15</v>
      </c>
      <c r="P141" s="58" t="s">
        <v>16</v>
      </c>
      <c r="Q141" s="58" t="s">
        <v>17</v>
      </c>
      <c r="R141" s="58" t="s">
        <v>18</v>
      </c>
      <c r="S141" s="58" t="s">
        <v>19</v>
      </c>
      <c r="T141" s="58" t="s">
        <v>20</v>
      </c>
      <c r="U141" s="58" t="s">
        <v>24</v>
      </c>
      <c r="V141" s="58" t="s">
        <v>25</v>
      </c>
      <c r="W141" s="58" t="s">
        <v>26</v>
      </c>
      <c r="X141" s="58" t="s">
        <v>27</v>
      </c>
      <c r="Y141" s="58" t="s">
        <v>28</v>
      </c>
      <c r="Z141" s="58" t="s">
        <v>29</v>
      </c>
      <c r="AA141" s="58" t="s">
        <v>30</v>
      </c>
      <c r="AB141" s="58" t="s">
        <v>31</v>
      </c>
    </row>
    <row r="142" spans="1:31" ht="16.5">
      <c r="C142" s="48"/>
      <c r="D142" s="695"/>
      <c r="E142" s="695"/>
      <c r="F142" s="695"/>
      <c r="G142" s="695"/>
      <c r="H142" s="59">
        <v>1563</v>
      </c>
      <c r="I142" s="697">
        <f>I139+K139</f>
        <v>692</v>
      </c>
      <c r="J142" s="697"/>
      <c r="K142" s="697">
        <f>J139+L139</f>
        <v>467</v>
      </c>
      <c r="L142" s="697"/>
      <c r="M142" s="59">
        <v>4</v>
      </c>
      <c r="N142" s="59" t="s">
        <v>799</v>
      </c>
      <c r="O142" s="59" t="s">
        <v>799</v>
      </c>
      <c r="P142" s="59" t="s">
        <v>799</v>
      </c>
      <c r="Q142" s="59">
        <v>8</v>
      </c>
      <c r="R142" s="59">
        <v>27</v>
      </c>
      <c r="S142" s="59" t="s">
        <v>799</v>
      </c>
      <c r="T142" s="294" t="s">
        <v>799</v>
      </c>
      <c r="U142" s="294" t="s">
        <v>799</v>
      </c>
      <c r="V142" s="294" t="s">
        <v>799</v>
      </c>
      <c r="W142" s="294" t="s">
        <v>799</v>
      </c>
      <c r="X142" s="294" t="s">
        <v>799</v>
      </c>
      <c r="Y142" s="294" t="s">
        <v>799</v>
      </c>
      <c r="Z142" s="59">
        <v>0</v>
      </c>
      <c r="AA142" s="59">
        <v>21</v>
      </c>
      <c r="AB142" s="294">
        <f>SUM(I142:AA142)</f>
        <v>1219</v>
      </c>
    </row>
    <row r="145" spans="1:31" s="51" customFormat="1" ht="16.5">
      <c r="A145" s="56" t="s">
        <v>1</v>
      </c>
      <c r="B145" s="50" t="s">
        <v>2</v>
      </c>
      <c r="C145" s="57" t="s">
        <v>3</v>
      </c>
      <c r="D145" s="56" t="s">
        <v>4</v>
      </c>
      <c r="E145" s="56" t="s">
        <v>5</v>
      </c>
      <c r="F145" s="49" t="s">
        <v>6</v>
      </c>
      <c r="G145" s="49" t="s">
        <v>7</v>
      </c>
      <c r="H145" s="49" t="s">
        <v>8</v>
      </c>
      <c r="I145" s="58" t="s">
        <v>9</v>
      </c>
      <c r="J145" s="58" t="s">
        <v>10</v>
      </c>
      <c r="K145" s="58" t="s">
        <v>11</v>
      </c>
      <c r="L145" s="58" t="s">
        <v>12</v>
      </c>
      <c r="M145" s="58" t="s">
        <v>13</v>
      </c>
      <c r="N145" s="58" t="s">
        <v>14</v>
      </c>
      <c r="O145" s="58" t="s">
        <v>15</v>
      </c>
      <c r="P145" s="58" t="s">
        <v>16</v>
      </c>
      <c r="Q145" s="58" t="s">
        <v>17</v>
      </c>
      <c r="R145" s="58" t="s">
        <v>18</v>
      </c>
      <c r="S145" s="58" t="s">
        <v>19</v>
      </c>
      <c r="T145" s="58" t="s">
        <v>20</v>
      </c>
      <c r="U145" s="60" t="s">
        <v>21</v>
      </c>
      <c r="V145" s="60" t="s">
        <v>22</v>
      </c>
      <c r="W145" s="60" t="s">
        <v>23</v>
      </c>
      <c r="X145" s="58" t="s">
        <v>24</v>
      </c>
      <c r="Y145" s="58" t="s">
        <v>25</v>
      </c>
      <c r="Z145" s="58" t="s">
        <v>26</v>
      </c>
      <c r="AA145" s="58" t="s">
        <v>27</v>
      </c>
      <c r="AB145" s="58" t="s">
        <v>28</v>
      </c>
      <c r="AC145" s="58" t="s">
        <v>29</v>
      </c>
      <c r="AD145" s="58" t="s">
        <v>30</v>
      </c>
      <c r="AE145" s="58" t="s">
        <v>31</v>
      </c>
    </row>
    <row r="146" spans="1:31" s="51" customFormat="1" ht="16.5">
      <c r="A146" s="52">
        <v>1</v>
      </c>
      <c r="B146" s="53">
        <v>5</v>
      </c>
      <c r="C146" s="64">
        <v>2</v>
      </c>
      <c r="D146" s="54" t="s">
        <v>213</v>
      </c>
      <c r="E146" s="54"/>
      <c r="F146" s="63">
        <v>2112</v>
      </c>
      <c r="G146" s="54" t="s">
        <v>33</v>
      </c>
      <c r="H146" s="181">
        <v>671</v>
      </c>
      <c r="I146" s="59">
        <v>6</v>
      </c>
      <c r="J146" s="59">
        <v>145</v>
      </c>
      <c r="K146" s="59">
        <v>167</v>
      </c>
      <c r="L146" s="59">
        <v>2</v>
      </c>
      <c r="M146" s="59">
        <v>84</v>
      </c>
      <c r="N146" s="59">
        <v>0</v>
      </c>
      <c r="O146" s="59">
        <v>16</v>
      </c>
      <c r="P146" s="59">
        <v>0</v>
      </c>
      <c r="Q146" s="59">
        <v>3</v>
      </c>
      <c r="R146" s="59">
        <v>27</v>
      </c>
      <c r="S146" s="59">
        <v>0</v>
      </c>
      <c r="T146" s="59">
        <v>0</v>
      </c>
      <c r="U146" s="61">
        <v>5</v>
      </c>
      <c r="V146" s="61">
        <v>6</v>
      </c>
      <c r="W146" s="61">
        <v>0</v>
      </c>
      <c r="X146" s="59">
        <v>0</v>
      </c>
      <c r="Y146" s="59">
        <v>0</v>
      </c>
      <c r="Z146" s="59">
        <v>0</v>
      </c>
      <c r="AA146" s="59">
        <v>0</v>
      </c>
      <c r="AB146" s="59">
        <v>0</v>
      </c>
      <c r="AC146" s="59">
        <v>0</v>
      </c>
      <c r="AD146" s="59">
        <v>8</v>
      </c>
      <c r="AE146" s="59">
        <f>SUM(I146:AD146)</f>
        <v>469</v>
      </c>
    </row>
    <row r="147" spans="1:31" s="51" customFormat="1" ht="16.5">
      <c r="A147" s="52">
        <v>2</v>
      </c>
      <c r="B147" s="53">
        <v>5</v>
      </c>
      <c r="C147" s="64">
        <v>2</v>
      </c>
      <c r="D147" s="54" t="s">
        <v>213</v>
      </c>
      <c r="E147" s="54"/>
      <c r="F147" s="63">
        <v>2112</v>
      </c>
      <c r="G147" s="54" t="s">
        <v>34</v>
      </c>
      <c r="H147" s="181">
        <v>670</v>
      </c>
      <c r="I147" s="59">
        <v>4</v>
      </c>
      <c r="J147" s="59">
        <v>204</v>
      </c>
      <c r="K147" s="59">
        <v>97</v>
      </c>
      <c r="L147" s="59">
        <v>2</v>
      </c>
      <c r="M147" s="59">
        <v>79</v>
      </c>
      <c r="N147" s="59">
        <v>0</v>
      </c>
      <c r="O147" s="59">
        <v>23</v>
      </c>
      <c r="P147" s="59">
        <v>0</v>
      </c>
      <c r="Q147" s="59">
        <v>4</v>
      </c>
      <c r="R147" s="59">
        <v>29</v>
      </c>
      <c r="S147" s="59">
        <v>0</v>
      </c>
      <c r="T147" s="59">
        <v>0</v>
      </c>
      <c r="U147" s="61">
        <v>1</v>
      </c>
      <c r="V147" s="61">
        <v>6</v>
      </c>
      <c r="W147" s="61">
        <v>0</v>
      </c>
      <c r="X147" s="59">
        <v>0</v>
      </c>
      <c r="Y147" s="59">
        <v>0</v>
      </c>
      <c r="Z147" s="59">
        <v>0</v>
      </c>
      <c r="AA147" s="59">
        <v>0</v>
      </c>
      <c r="AB147" s="59">
        <v>0</v>
      </c>
      <c r="AC147" s="59">
        <v>0</v>
      </c>
      <c r="AD147" s="59">
        <v>5</v>
      </c>
      <c r="AE147" s="59">
        <f t="shared" ref="AE147:AE157" si="25">SUM(I147:AD147)</f>
        <v>454</v>
      </c>
    </row>
    <row r="148" spans="1:31" s="51" customFormat="1" ht="16.5">
      <c r="A148" s="52">
        <v>3</v>
      </c>
      <c r="B148" s="53">
        <v>5</v>
      </c>
      <c r="C148" s="64">
        <v>2</v>
      </c>
      <c r="D148" s="54" t="s">
        <v>213</v>
      </c>
      <c r="E148" s="54"/>
      <c r="F148" s="63">
        <v>2112</v>
      </c>
      <c r="G148" s="54" t="s">
        <v>35</v>
      </c>
      <c r="H148" s="181">
        <v>670</v>
      </c>
      <c r="I148" s="59">
        <v>6</v>
      </c>
      <c r="J148" s="59">
        <v>169</v>
      </c>
      <c r="K148" s="59">
        <v>125</v>
      </c>
      <c r="L148" s="59">
        <v>3</v>
      </c>
      <c r="M148" s="59">
        <v>99</v>
      </c>
      <c r="N148" s="59">
        <v>0</v>
      </c>
      <c r="O148" s="59">
        <v>22</v>
      </c>
      <c r="P148" s="59">
        <v>0</v>
      </c>
      <c r="Q148" s="59">
        <v>3</v>
      </c>
      <c r="R148" s="59">
        <v>39</v>
      </c>
      <c r="S148" s="59">
        <v>0</v>
      </c>
      <c r="T148" s="59">
        <v>0</v>
      </c>
      <c r="U148" s="61">
        <v>3</v>
      </c>
      <c r="V148" s="61">
        <v>0</v>
      </c>
      <c r="W148" s="61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9">
        <v>0</v>
      </c>
      <c r="AD148" s="59">
        <v>4</v>
      </c>
      <c r="AE148" s="59">
        <f t="shared" si="25"/>
        <v>473</v>
      </c>
    </row>
    <row r="149" spans="1:31" s="51" customFormat="1" ht="16.5">
      <c r="A149" s="52">
        <v>4</v>
      </c>
      <c r="B149" s="53">
        <v>5</v>
      </c>
      <c r="C149" s="64">
        <v>2</v>
      </c>
      <c r="D149" s="54" t="s">
        <v>213</v>
      </c>
      <c r="E149" s="54"/>
      <c r="F149" s="63">
        <v>2113</v>
      </c>
      <c r="G149" s="289" t="s">
        <v>33</v>
      </c>
      <c r="H149" s="181">
        <v>617</v>
      </c>
      <c r="I149" s="59">
        <v>7</v>
      </c>
      <c r="J149" s="59">
        <v>135</v>
      </c>
      <c r="K149" s="59">
        <v>125</v>
      </c>
      <c r="L149" s="59">
        <v>1</v>
      </c>
      <c r="M149" s="59">
        <v>56</v>
      </c>
      <c r="N149" s="59">
        <v>0</v>
      </c>
      <c r="O149" s="59">
        <v>41</v>
      </c>
      <c r="P149" s="59">
        <v>0</v>
      </c>
      <c r="Q149" s="59">
        <v>3</v>
      </c>
      <c r="R149" s="59">
        <v>37</v>
      </c>
      <c r="S149" s="59">
        <v>0</v>
      </c>
      <c r="T149" s="59">
        <v>0</v>
      </c>
      <c r="U149" s="61">
        <v>5</v>
      </c>
      <c r="V149" s="61">
        <v>3</v>
      </c>
      <c r="W149" s="61">
        <v>0</v>
      </c>
      <c r="X149" s="59">
        <v>0</v>
      </c>
      <c r="Y149" s="59">
        <v>0</v>
      </c>
      <c r="Z149" s="59">
        <v>0</v>
      </c>
      <c r="AA149" s="59">
        <v>0</v>
      </c>
      <c r="AB149" s="59">
        <v>0</v>
      </c>
      <c r="AC149" s="59">
        <v>0</v>
      </c>
      <c r="AD149" s="59">
        <v>7</v>
      </c>
      <c r="AE149" s="59">
        <f t="shared" si="25"/>
        <v>420</v>
      </c>
    </row>
    <row r="150" spans="1:31" s="51" customFormat="1" ht="16.5">
      <c r="A150" s="52">
        <v>5</v>
      </c>
      <c r="B150" s="53">
        <v>5</v>
      </c>
      <c r="C150" s="64">
        <v>2</v>
      </c>
      <c r="D150" s="54" t="s">
        <v>213</v>
      </c>
      <c r="E150" s="54"/>
      <c r="F150" s="63">
        <v>2113</v>
      </c>
      <c r="G150" s="54" t="s">
        <v>34</v>
      </c>
      <c r="H150" s="181">
        <v>617</v>
      </c>
      <c r="I150" s="59">
        <v>11</v>
      </c>
      <c r="J150" s="59">
        <v>126</v>
      </c>
      <c r="K150" s="59">
        <v>103</v>
      </c>
      <c r="L150" s="59">
        <v>3</v>
      </c>
      <c r="M150" s="59">
        <v>52</v>
      </c>
      <c r="N150" s="59">
        <v>0</v>
      </c>
      <c r="O150" s="59">
        <v>38</v>
      </c>
      <c r="P150" s="59">
        <v>0</v>
      </c>
      <c r="Q150" s="59">
        <v>0</v>
      </c>
      <c r="R150" s="59">
        <v>28</v>
      </c>
      <c r="S150" s="59">
        <v>0</v>
      </c>
      <c r="T150" s="59">
        <v>0</v>
      </c>
      <c r="U150" s="61">
        <v>9</v>
      </c>
      <c r="V150" s="61">
        <v>4</v>
      </c>
      <c r="W150" s="61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0</v>
      </c>
      <c r="AD150" s="59">
        <v>11</v>
      </c>
      <c r="AE150" s="59">
        <f t="shared" si="25"/>
        <v>385</v>
      </c>
    </row>
    <row r="151" spans="1:31" s="51" customFormat="1" ht="16.5">
      <c r="A151" s="52">
        <v>6</v>
      </c>
      <c r="B151" s="53">
        <v>5</v>
      </c>
      <c r="C151" s="64">
        <v>2</v>
      </c>
      <c r="D151" s="54" t="s">
        <v>213</v>
      </c>
      <c r="E151" s="54"/>
      <c r="F151" s="63">
        <v>2113</v>
      </c>
      <c r="G151" s="54" t="s">
        <v>35</v>
      </c>
      <c r="H151" s="181">
        <v>617</v>
      </c>
      <c r="I151" s="59">
        <v>9</v>
      </c>
      <c r="J151" s="59">
        <v>118</v>
      </c>
      <c r="K151" s="59">
        <v>125</v>
      </c>
      <c r="L151" s="59">
        <v>3</v>
      </c>
      <c r="M151" s="59">
        <v>50</v>
      </c>
      <c r="N151" s="59">
        <v>0</v>
      </c>
      <c r="O151" s="59">
        <v>40</v>
      </c>
      <c r="P151" s="59">
        <v>0</v>
      </c>
      <c r="Q151" s="59">
        <v>1</v>
      </c>
      <c r="R151" s="59">
        <v>31</v>
      </c>
      <c r="S151" s="59">
        <v>0</v>
      </c>
      <c r="T151" s="59">
        <v>0</v>
      </c>
      <c r="U151" s="61">
        <v>4</v>
      </c>
      <c r="V151" s="61">
        <v>2</v>
      </c>
      <c r="W151" s="61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9">
        <v>0</v>
      </c>
      <c r="AD151" s="59">
        <v>12</v>
      </c>
      <c r="AE151" s="59">
        <f t="shared" si="25"/>
        <v>395</v>
      </c>
    </row>
    <row r="152" spans="1:31" s="51" customFormat="1" ht="16.5">
      <c r="A152" s="52">
        <v>7</v>
      </c>
      <c r="B152" s="53">
        <v>5</v>
      </c>
      <c r="C152" s="64">
        <v>2</v>
      </c>
      <c r="D152" s="54" t="s">
        <v>213</v>
      </c>
      <c r="E152" s="54"/>
      <c r="F152" s="63">
        <v>2114</v>
      </c>
      <c r="G152" s="289" t="s">
        <v>33</v>
      </c>
      <c r="H152" s="181">
        <v>532</v>
      </c>
      <c r="I152" s="59">
        <v>10</v>
      </c>
      <c r="J152" s="59">
        <v>113</v>
      </c>
      <c r="K152" s="59">
        <v>95</v>
      </c>
      <c r="L152" s="59">
        <v>4</v>
      </c>
      <c r="M152" s="59">
        <v>65</v>
      </c>
      <c r="N152" s="59">
        <v>0</v>
      </c>
      <c r="O152" s="59">
        <v>20</v>
      </c>
      <c r="P152" s="59">
        <v>0</v>
      </c>
      <c r="Q152" s="59">
        <v>3</v>
      </c>
      <c r="R152" s="59">
        <v>26</v>
      </c>
      <c r="S152" s="59">
        <v>0</v>
      </c>
      <c r="T152" s="59">
        <v>0</v>
      </c>
      <c r="U152" s="61">
        <v>4</v>
      </c>
      <c r="V152" s="61">
        <v>6</v>
      </c>
      <c r="W152" s="61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9">
        <v>0</v>
      </c>
      <c r="AD152" s="59">
        <v>9</v>
      </c>
      <c r="AE152" s="59">
        <f t="shared" si="25"/>
        <v>355</v>
      </c>
    </row>
    <row r="153" spans="1:31" s="51" customFormat="1" ht="16.5">
      <c r="A153" s="52">
        <v>8</v>
      </c>
      <c r="B153" s="53">
        <v>5</v>
      </c>
      <c r="C153" s="64">
        <v>2</v>
      </c>
      <c r="D153" s="54" t="s">
        <v>213</v>
      </c>
      <c r="E153" s="54"/>
      <c r="F153" s="63">
        <v>2114</v>
      </c>
      <c r="G153" s="54" t="s">
        <v>34</v>
      </c>
      <c r="H153" s="181">
        <v>532</v>
      </c>
      <c r="I153" s="59">
        <v>7</v>
      </c>
      <c r="J153" s="59">
        <v>137</v>
      </c>
      <c r="K153" s="59">
        <v>100</v>
      </c>
      <c r="L153" s="59">
        <v>2</v>
      </c>
      <c r="M153" s="59">
        <v>53</v>
      </c>
      <c r="N153" s="59">
        <v>0</v>
      </c>
      <c r="O153" s="59">
        <v>23</v>
      </c>
      <c r="P153" s="59">
        <v>0</v>
      </c>
      <c r="Q153" s="59">
        <v>1</v>
      </c>
      <c r="R153" s="59">
        <v>18</v>
      </c>
      <c r="S153" s="59">
        <v>0</v>
      </c>
      <c r="T153" s="59">
        <v>0</v>
      </c>
      <c r="U153" s="61">
        <v>5</v>
      </c>
      <c r="V153" s="61">
        <v>1</v>
      </c>
      <c r="W153" s="61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9">
        <v>0</v>
      </c>
      <c r="AD153" s="59">
        <v>5</v>
      </c>
      <c r="AE153" s="59">
        <f t="shared" si="25"/>
        <v>352</v>
      </c>
    </row>
    <row r="154" spans="1:31" s="51" customFormat="1" ht="16.5">
      <c r="A154" s="52">
        <v>9</v>
      </c>
      <c r="B154" s="53">
        <v>5</v>
      </c>
      <c r="C154" s="64">
        <v>2</v>
      </c>
      <c r="D154" s="54" t="s">
        <v>213</v>
      </c>
      <c r="E154" s="54"/>
      <c r="F154" s="63">
        <v>2114</v>
      </c>
      <c r="G154" s="54" t="s">
        <v>35</v>
      </c>
      <c r="H154" s="181">
        <v>532</v>
      </c>
      <c r="I154" s="59">
        <v>9</v>
      </c>
      <c r="J154" s="59">
        <v>102</v>
      </c>
      <c r="K154" s="59">
        <v>95</v>
      </c>
      <c r="L154" s="59">
        <v>2</v>
      </c>
      <c r="M154" s="59">
        <v>50</v>
      </c>
      <c r="N154" s="59">
        <v>0</v>
      </c>
      <c r="O154" s="59">
        <v>28</v>
      </c>
      <c r="P154" s="59">
        <v>0</v>
      </c>
      <c r="Q154" s="59">
        <v>1</v>
      </c>
      <c r="R154" s="59">
        <v>23</v>
      </c>
      <c r="S154" s="59">
        <v>0</v>
      </c>
      <c r="T154" s="59">
        <v>0</v>
      </c>
      <c r="U154" s="61">
        <v>1</v>
      </c>
      <c r="V154" s="61">
        <v>2</v>
      </c>
      <c r="W154" s="61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9">
        <v>0</v>
      </c>
      <c r="AD154" s="59">
        <v>10</v>
      </c>
      <c r="AE154" s="59">
        <f t="shared" si="25"/>
        <v>323</v>
      </c>
    </row>
    <row r="155" spans="1:31" s="51" customFormat="1" ht="16.5">
      <c r="A155" s="52">
        <v>10</v>
      </c>
      <c r="B155" s="53">
        <v>5</v>
      </c>
      <c r="C155" s="64">
        <v>2</v>
      </c>
      <c r="D155" s="54" t="s">
        <v>213</v>
      </c>
      <c r="E155" s="54"/>
      <c r="F155" s="63">
        <v>2115</v>
      </c>
      <c r="G155" s="289" t="s">
        <v>33</v>
      </c>
      <c r="H155" s="181">
        <v>589</v>
      </c>
      <c r="I155" s="59">
        <v>13</v>
      </c>
      <c r="J155" s="59">
        <v>69</v>
      </c>
      <c r="K155" s="59">
        <v>116</v>
      </c>
      <c r="L155" s="59">
        <v>3</v>
      </c>
      <c r="M155" s="59">
        <v>78</v>
      </c>
      <c r="N155" s="59">
        <v>0</v>
      </c>
      <c r="O155" s="59">
        <v>31</v>
      </c>
      <c r="P155" s="59">
        <v>0</v>
      </c>
      <c r="Q155" s="59">
        <v>4</v>
      </c>
      <c r="R155" s="59">
        <v>37</v>
      </c>
      <c r="S155" s="59">
        <v>0</v>
      </c>
      <c r="T155" s="59">
        <v>0</v>
      </c>
      <c r="U155" s="61">
        <v>1</v>
      </c>
      <c r="V155" s="61">
        <v>1</v>
      </c>
      <c r="W155" s="61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9">
        <v>0</v>
      </c>
      <c r="AD155" s="59">
        <v>6</v>
      </c>
      <c r="AE155" s="59">
        <f t="shared" si="25"/>
        <v>359</v>
      </c>
    </row>
    <row r="156" spans="1:31" s="51" customFormat="1" ht="16.5">
      <c r="A156" s="52">
        <v>11</v>
      </c>
      <c r="B156" s="53">
        <v>5</v>
      </c>
      <c r="C156" s="64">
        <v>2</v>
      </c>
      <c r="D156" s="54" t="s">
        <v>213</v>
      </c>
      <c r="E156" s="54"/>
      <c r="F156" s="63">
        <v>2116</v>
      </c>
      <c r="G156" s="289" t="s">
        <v>33</v>
      </c>
      <c r="H156" s="181">
        <v>526</v>
      </c>
      <c r="I156" s="59">
        <v>16</v>
      </c>
      <c r="J156" s="59">
        <v>124</v>
      </c>
      <c r="K156" s="59">
        <v>166</v>
      </c>
      <c r="L156" s="59">
        <v>6</v>
      </c>
      <c r="M156" s="59">
        <v>26</v>
      </c>
      <c r="N156" s="59">
        <v>0</v>
      </c>
      <c r="O156" s="59">
        <v>1</v>
      </c>
      <c r="P156" s="59">
        <v>0</v>
      </c>
      <c r="Q156" s="59">
        <v>2</v>
      </c>
      <c r="R156" s="59">
        <v>9</v>
      </c>
      <c r="S156" s="59">
        <v>0</v>
      </c>
      <c r="T156" s="59">
        <v>0</v>
      </c>
      <c r="U156" s="61">
        <v>7</v>
      </c>
      <c r="V156" s="61">
        <v>4</v>
      </c>
      <c r="W156" s="61">
        <v>0</v>
      </c>
      <c r="X156" s="59">
        <v>0</v>
      </c>
      <c r="Y156" s="59">
        <v>0</v>
      </c>
      <c r="Z156" s="59">
        <v>0</v>
      </c>
      <c r="AA156" s="59">
        <v>0</v>
      </c>
      <c r="AB156" s="59">
        <v>0</v>
      </c>
      <c r="AC156" s="59">
        <v>0</v>
      </c>
      <c r="AD156" s="59">
        <v>5</v>
      </c>
      <c r="AE156" s="59">
        <f t="shared" si="25"/>
        <v>366</v>
      </c>
    </row>
    <row r="157" spans="1:31" s="51" customFormat="1" ht="17.25" thickBot="1">
      <c r="A157" s="52">
        <v>12</v>
      </c>
      <c r="B157" s="53">
        <v>5</v>
      </c>
      <c r="C157" s="64">
        <v>2</v>
      </c>
      <c r="D157" s="54" t="s">
        <v>213</v>
      </c>
      <c r="E157" s="54"/>
      <c r="F157" s="63">
        <v>2116</v>
      </c>
      <c r="G157" s="54" t="s">
        <v>34</v>
      </c>
      <c r="H157" s="183">
        <v>526</v>
      </c>
      <c r="I157" s="59">
        <v>19</v>
      </c>
      <c r="J157" s="59">
        <v>111</v>
      </c>
      <c r="K157" s="59">
        <v>176</v>
      </c>
      <c r="L157" s="59">
        <v>7</v>
      </c>
      <c r="M157" s="59">
        <v>11</v>
      </c>
      <c r="N157" s="59">
        <v>0</v>
      </c>
      <c r="O157" s="59">
        <v>1</v>
      </c>
      <c r="P157" s="59">
        <v>0</v>
      </c>
      <c r="Q157" s="59">
        <v>2</v>
      </c>
      <c r="R157" s="59">
        <v>9</v>
      </c>
      <c r="S157" s="59">
        <v>0</v>
      </c>
      <c r="T157" s="59">
        <v>0</v>
      </c>
      <c r="U157" s="61">
        <v>2</v>
      </c>
      <c r="V157" s="61">
        <v>6</v>
      </c>
      <c r="W157" s="61">
        <v>0</v>
      </c>
      <c r="X157" s="59">
        <v>0</v>
      </c>
      <c r="Y157" s="59">
        <v>0</v>
      </c>
      <c r="Z157" s="59">
        <v>0</v>
      </c>
      <c r="AA157" s="59">
        <v>0</v>
      </c>
      <c r="AB157" s="59">
        <v>0</v>
      </c>
      <c r="AC157" s="59">
        <v>0</v>
      </c>
      <c r="AD157" s="59">
        <v>7</v>
      </c>
      <c r="AE157" s="59">
        <f t="shared" si="25"/>
        <v>351</v>
      </c>
    </row>
    <row r="158" spans="1:31" s="51" customFormat="1" ht="16.5">
      <c r="C158" s="65" t="s">
        <v>65</v>
      </c>
      <c r="D158" s="688" t="s">
        <v>66</v>
      </c>
      <c r="E158" s="688"/>
      <c r="F158" s="68"/>
      <c r="G158" s="68"/>
      <c r="H158" s="302">
        <f>SUM(H146:H157)</f>
        <v>7099</v>
      </c>
      <c r="I158" s="67">
        <f>SUM(I146:I157)</f>
        <v>117</v>
      </c>
      <c r="J158" s="67">
        <f t="shared" ref="J158:AA158" si="26">SUM(J146:J157)</f>
        <v>1553</v>
      </c>
      <c r="K158" s="67">
        <f t="shared" si="26"/>
        <v>1490</v>
      </c>
      <c r="L158" s="67">
        <f t="shared" si="26"/>
        <v>38</v>
      </c>
      <c r="M158" s="67">
        <f t="shared" si="26"/>
        <v>703</v>
      </c>
      <c r="N158" s="67">
        <f t="shared" si="26"/>
        <v>0</v>
      </c>
      <c r="O158" s="67">
        <f t="shared" si="26"/>
        <v>284</v>
      </c>
      <c r="P158" s="67">
        <f t="shared" si="26"/>
        <v>0</v>
      </c>
      <c r="Q158" s="67">
        <f t="shared" si="26"/>
        <v>27</v>
      </c>
      <c r="R158" s="67">
        <f t="shared" si="26"/>
        <v>313</v>
      </c>
      <c r="S158" s="67">
        <f t="shared" si="26"/>
        <v>0</v>
      </c>
      <c r="T158" s="67">
        <f t="shared" si="26"/>
        <v>0</v>
      </c>
      <c r="U158" s="67">
        <f t="shared" si="26"/>
        <v>47</v>
      </c>
      <c r="V158" s="67">
        <f t="shared" si="26"/>
        <v>41</v>
      </c>
      <c r="W158" s="67">
        <f t="shared" si="26"/>
        <v>0</v>
      </c>
      <c r="X158" s="67">
        <f t="shared" si="26"/>
        <v>0</v>
      </c>
      <c r="Y158" s="67">
        <f t="shared" si="26"/>
        <v>0</v>
      </c>
      <c r="Z158" s="67">
        <f t="shared" si="26"/>
        <v>0</v>
      </c>
      <c r="AA158" s="67">
        <f t="shared" si="26"/>
        <v>0</v>
      </c>
      <c r="AB158" s="67">
        <f>SUM(AB146:AB157)</f>
        <v>0</v>
      </c>
      <c r="AC158" s="67">
        <f t="shared" ref="AC158:AE158" si="27">SUM(AC146:AC157)</f>
        <v>0</v>
      </c>
      <c r="AD158" s="67">
        <f t="shared" si="27"/>
        <v>89</v>
      </c>
      <c r="AE158" s="67">
        <f t="shared" si="27"/>
        <v>4702</v>
      </c>
    </row>
    <row r="159" spans="1:31" s="51" customFormat="1" ht="16.5">
      <c r="F159" s="62"/>
      <c r="G159" s="62"/>
      <c r="U159" s="51">
        <f>U158/2</f>
        <v>23.5</v>
      </c>
      <c r="V159" s="51">
        <f>V158/2</f>
        <v>20.5</v>
      </c>
    </row>
    <row r="160" spans="1:31" s="51" customFormat="1" ht="16.5">
      <c r="C160" s="65" t="s">
        <v>67</v>
      </c>
      <c r="D160" s="689" t="s">
        <v>68</v>
      </c>
      <c r="E160" s="690"/>
      <c r="F160" s="690"/>
      <c r="G160" s="691"/>
      <c r="H160" s="66" t="s">
        <v>8</v>
      </c>
      <c r="I160" s="58" t="s">
        <v>9</v>
      </c>
      <c r="J160" s="58" t="s">
        <v>10</v>
      </c>
      <c r="K160" s="58" t="s">
        <v>11</v>
      </c>
      <c r="L160" s="58" t="s">
        <v>12</v>
      </c>
      <c r="M160" s="58" t="s">
        <v>13</v>
      </c>
      <c r="N160" s="58" t="s">
        <v>14</v>
      </c>
      <c r="O160" s="58" t="s">
        <v>15</v>
      </c>
      <c r="P160" s="58" t="s">
        <v>16</v>
      </c>
      <c r="Q160" s="58" t="s">
        <v>17</v>
      </c>
      <c r="R160" s="58" t="s">
        <v>18</v>
      </c>
      <c r="S160" s="58" t="s">
        <v>19</v>
      </c>
      <c r="T160" s="58" t="s">
        <v>20</v>
      </c>
      <c r="U160" s="58" t="s">
        <v>24</v>
      </c>
      <c r="V160" s="58" t="s">
        <v>25</v>
      </c>
      <c r="W160" s="58" t="s">
        <v>26</v>
      </c>
      <c r="X160" s="58" t="s">
        <v>27</v>
      </c>
      <c r="Y160" s="58" t="s">
        <v>28</v>
      </c>
      <c r="Z160" s="58" t="s">
        <v>29</v>
      </c>
      <c r="AA160" s="58" t="s">
        <v>30</v>
      </c>
      <c r="AB160" s="58" t="s">
        <v>31</v>
      </c>
    </row>
    <row r="161" spans="1:31" s="51" customFormat="1" ht="16.5">
      <c r="D161" s="692"/>
      <c r="E161" s="693"/>
      <c r="F161" s="693"/>
      <c r="G161" s="694"/>
      <c r="H161" s="294">
        <f>SUM(H146:H157)</f>
        <v>7099</v>
      </c>
      <c r="I161" s="59">
        <f>I158+23</f>
        <v>140</v>
      </c>
      <c r="J161" s="59">
        <f>J158+21</f>
        <v>1574</v>
      </c>
      <c r="K161" s="59">
        <f>K158+24</f>
        <v>1514</v>
      </c>
      <c r="L161" s="59">
        <f>L158+20</f>
        <v>58</v>
      </c>
      <c r="M161" s="59">
        <f t="shared" ref="M161:T161" si="28">M158</f>
        <v>703</v>
      </c>
      <c r="N161" s="59">
        <f t="shared" si="28"/>
        <v>0</v>
      </c>
      <c r="O161" s="59">
        <f t="shared" si="28"/>
        <v>284</v>
      </c>
      <c r="P161" s="59">
        <f t="shared" si="28"/>
        <v>0</v>
      </c>
      <c r="Q161" s="59">
        <f t="shared" si="28"/>
        <v>27</v>
      </c>
      <c r="R161" s="59">
        <f t="shared" si="28"/>
        <v>313</v>
      </c>
      <c r="S161" s="59">
        <f t="shared" si="28"/>
        <v>0</v>
      </c>
      <c r="T161" s="59">
        <f t="shared" si="28"/>
        <v>0</v>
      </c>
      <c r="U161" s="59">
        <f>X146</f>
        <v>0</v>
      </c>
      <c r="V161" s="59">
        <f t="shared" ref="V161:Y161" si="29">Y146</f>
        <v>0</v>
      </c>
      <c r="W161" s="59">
        <f t="shared" si="29"/>
        <v>0</v>
      </c>
      <c r="X161" s="59">
        <f t="shared" si="29"/>
        <v>0</v>
      </c>
      <c r="Y161" s="59">
        <f t="shared" si="29"/>
        <v>0</v>
      </c>
      <c r="Z161" s="59">
        <f>AC158</f>
        <v>0</v>
      </c>
      <c r="AA161" s="59">
        <f>AD158</f>
        <v>89</v>
      </c>
      <c r="AB161" s="59">
        <f>SUM(I161:AA161)</f>
        <v>4702</v>
      </c>
    </row>
    <row r="162" spans="1:31" s="51" customFormat="1" ht="16.5">
      <c r="F162" s="62"/>
      <c r="G162" s="62"/>
    </row>
    <row r="163" spans="1:31" s="51" customFormat="1" ht="30.75" customHeight="1">
      <c r="C163" s="65" t="s">
        <v>69</v>
      </c>
      <c r="D163" s="695" t="s">
        <v>70</v>
      </c>
      <c r="E163" s="695"/>
      <c r="F163" s="695"/>
      <c r="G163" s="695"/>
      <c r="H163" s="66" t="s">
        <v>8</v>
      </c>
      <c r="I163" s="696" t="s">
        <v>71</v>
      </c>
      <c r="J163" s="696"/>
      <c r="K163" s="696" t="s">
        <v>72</v>
      </c>
      <c r="L163" s="696"/>
      <c r="M163" s="58" t="s">
        <v>13</v>
      </c>
      <c r="N163" s="58" t="s">
        <v>14</v>
      </c>
      <c r="O163" s="58" t="s">
        <v>15</v>
      </c>
      <c r="P163" s="58" t="s">
        <v>16</v>
      </c>
      <c r="Q163" s="58" t="s">
        <v>17</v>
      </c>
      <c r="R163" s="58" t="s">
        <v>18</v>
      </c>
      <c r="S163" s="58" t="s">
        <v>19</v>
      </c>
      <c r="T163" s="58" t="s">
        <v>20</v>
      </c>
      <c r="U163" s="58" t="s">
        <v>24</v>
      </c>
      <c r="V163" s="58" t="s">
        <v>25</v>
      </c>
      <c r="W163" s="58" t="s">
        <v>26</v>
      </c>
      <c r="X163" s="58" t="s">
        <v>27</v>
      </c>
      <c r="Y163" s="58" t="s">
        <v>28</v>
      </c>
      <c r="Z163" s="58" t="s">
        <v>29</v>
      </c>
      <c r="AA163" s="58" t="s">
        <v>30</v>
      </c>
      <c r="AB163" s="58" t="s">
        <v>31</v>
      </c>
    </row>
    <row r="164" spans="1:31" s="51" customFormat="1" ht="16.5">
      <c r="D164" s="695"/>
      <c r="E164" s="695"/>
      <c r="F164" s="695"/>
      <c r="G164" s="695"/>
      <c r="H164" s="59">
        <f>H158</f>
        <v>7099</v>
      </c>
      <c r="I164" s="697">
        <f>I161+K161</f>
        <v>1654</v>
      </c>
      <c r="J164" s="697"/>
      <c r="K164" s="697">
        <f>J161+L161</f>
        <v>1632</v>
      </c>
      <c r="L164" s="697"/>
      <c r="M164" s="59">
        <f>M161</f>
        <v>703</v>
      </c>
      <c r="N164" s="59" t="s">
        <v>799</v>
      </c>
      <c r="O164" s="59">
        <f t="shared" ref="O164:R164" si="30">O161</f>
        <v>284</v>
      </c>
      <c r="P164" s="59" t="s">
        <v>799</v>
      </c>
      <c r="Q164" s="59">
        <f t="shared" si="30"/>
        <v>27</v>
      </c>
      <c r="R164" s="59">
        <f t="shared" si="30"/>
        <v>313</v>
      </c>
      <c r="S164" s="59" t="s">
        <v>799</v>
      </c>
      <c r="T164" s="294" t="s">
        <v>799</v>
      </c>
      <c r="U164" s="294" t="s">
        <v>799</v>
      </c>
      <c r="V164" s="294" t="s">
        <v>799</v>
      </c>
      <c r="W164" s="294" t="s">
        <v>799</v>
      </c>
      <c r="X164" s="294" t="s">
        <v>799</v>
      </c>
      <c r="Y164" s="294" t="s">
        <v>799</v>
      </c>
      <c r="Z164" s="59">
        <f>Z161</f>
        <v>0</v>
      </c>
      <c r="AA164" s="59">
        <f>AA161</f>
        <v>89</v>
      </c>
      <c r="AB164" s="59">
        <f>SUM(I164:AA164)</f>
        <v>4702</v>
      </c>
    </row>
    <row r="167" spans="1:31" s="51" customFormat="1" ht="16.5">
      <c r="A167" s="56" t="s">
        <v>1</v>
      </c>
      <c r="B167" s="50" t="s">
        <v>2</v>
      </c>
      <c r="C167" s="57" t="s">
        <v>3</v>
      </c>
      <c r="D167" s="56" t="s">
        <v>4</v>
      </c>
      <c r="E167" s="56" t="s">
        <v>5</v>
      </c>
      <c r="F167" s="49" t="s">
        <v>6</v>
      </c>
      <c r="G167" s="49" t="s">
        <v>7</v>
      </c>
      <c r="H167" s="49" t="s">
        <v>8</v>
      </c>
      <c r="I167" s="58" t="s">
        <v>9</v>
      </c>
      <c r="J167" s="58" t="s">
        <v>10</v>
      </c>
      <c r="K167" s="58" t="s">
        <v>11</v>
      </c>
      <c r="L167" s="58" t="s">
        <v>12</v>
      </c>
      <c r="M167" s="58" t="s">
        <v>13</v>
      </c>
      <c r="N167" s="58" t="s">
        <v>14</v>
      </c>
      <c r="O167" s="58" t="s">
        <v>15</v>
      </c>
      <c r="P167" s="58" t="s">
        <v>16</v>
      </c>
      <c r="Q167" s="58" t="s">
        <v>17</v>
      </c>
      <c r="R167" s="58" t="s">
        <v>18</v>
      </c>
      <c r="S167" s="58" t="s">
        <v>19</v>
      </c>
      <c r="T167" s="58" t="s">
        <v>20</v>
      </c>
      <c r="U167" s="60" t="s">
        <v>21</v>
      </c>
      <c r="V167" s="60" t="s">
        <v>22</v>
      </c>
      <c r="W167" s="60" t="s">
        <v>23</v>
      </c>
      <c r="X167" s="58" t="s">
        <v>24</v>
      </c>
      <c r="Y167" s="58" t="s">
        <v>25</v>
      </c>
      <c r="Z167" s="58" t="s">
        <v>26</v>
      </c>
      <c r="AA167" s="58" t="s">
        <v>27</v>
      </c>
      <c r="AB167" s="58" t="s">
        <v>28</v>
      </c>
      <c r="AC167" s="58" t="s">
        <v>29</v>
      </c>
      <c r="AD167" s="58" t="s">
        <v>30</v>
      </c>
      <c r="AE167" s="58" t="s">
        <v>31</v>
      </c>
    </row>
    <row r="168" spans="1:31" s="51" customFormat="1" ht="16.5">
      <c r="A168" s="52">
        <v>1</v>
      </c>
      <c r="B168" s="53">
        <v>1</v>
      </c>
      <c r="C168" s="64">
        <v>9</v>
      </c>
      <c r="D168" s="54" t="s">
        <v>598</v>
      </c>
      <c r="E168" s="54"/>
      <c r="F168" s="63">
        <v>2305</v>
      </c>
      <c r="G168" s="54" t="s">
        <v>33</v>
      </c>
      <c r="H168" s="181">
        <v>701</v>
      </c>
      <c r="I168" s="59">
        <v>0</v>
      </c>
      <c r="J168" s="59">
        <v>89</v>
      </c>
      <c r="K168" s="59">
        <v>10</v>
      </c>
      <c r="L168" s="59">
        <v>4</v>
      </c>
      <c r="M168" s="59">
        <v>216</v>
      </c>
      <c r="N168" s="59">
        <v>29</v>
      </c>
      <c r="O168" s="59">
        <v>7</v>
      </c>
      <c r="P168" s="59">
        <v>37</v>
      </c>
      <c r="Q168" s="59">
        <v>0</v>
      </c>
      <c r="R168" s="59">
        <v>57</v>
      </c>
      <c r="S168" s="59">
        <v>0</v>
      </c>
      <c r="T168" s="59">
        <v>0</v>
      </c>
      <c r="U168" s="61">
        <v>0</v>
      </c>
      <c r="V168" s="61">
        <v>1</v>
      </c>
      <c r="W168" s="61">
        <v>0</v>
      </c>
      <c r="X168" s="59">
        <v>0</v>
      </c>
      <c r="Y168" s="59">
        <v>0</v>
      </c>
      <c r="Z168" s="59">
        <v>0</v>
      </c>
      <c r="AA168" s="59">
        <v>0</v>
      </c>
      <c r="AB168" s="59">
        <v>0</v>
      </c>
      <c r="AC168" s="59">
        <v>0</v>
      </c>
      <c r="AD168" s="59">
        <v>7</v>
      </c>
      <c r="AE168" s="59">
        <f>SUM(I168:AD168)</f>
        <v>457</v>
      </c>
    </row>
    <row r="169" spans="1:31" s="51" customFormat="1" ht="16.5">
      <c r="A169" s="52">
        <v>2</v>
      </c>
      <c r="B169" s="53">
        <v>1</v>
      </c>
      <c r="C169" s="64">
        <v>9</v>
      </c>
      <c r="D169" s="289" t="s">
        <v>598</v>
      </c>
      <c r="E169" s="54"/>
      <c r="F169" s="63">
        <v>2305</v>
      </c>
      <c r="G169" s="182" t="s">
        <v>34</v>
      </c>
      <c r="H169" s="181">
        <v>700</v>
      </c>
      <c r="I169" s="59">
        <v>0</v>
      </c>
      <c r="J169" s="59">
        <v>97</v>
      </c>
      <c r="K169" s="59">
        <v>4</v>
      </c>
      <c r="L169" s="59">
        <v>2</v>
      </c>
      <c r="M169" s="59">
        <v>211</v>
      </c>
      <c r="N169" s="59">
        <v>31</v>
      </c>
      <c r="O169" s="59">
        <v>19</v>
      </c>
      <c r="P169" s="59">
        <v>33</v>
      </c>
      <c r="Q169" s="59">
        <v>0</v>
      </c>
      <c r="R169" s="59">
        <v>59</v>
      </c>
      <c r="S169" s="59">
        <v>0</v>
      </c>
      <c r="T169" s="59">
        <v>0</v>
      </c>
      <c r="U169" s="61">
        <v>0</v>
      </c>
      <c r="V169" s="61">
        <v>1</v>
      </c>
      <c r="W169" s="61">
        <v>0</v>
      </c>
      <c r="X169" s="59">
        <v>0</v>
      </c>
      <c r="Y169" s="59">
        <v>0</v>
      </c>
      <c r="Z169" s="59">
        <v>0</v>
      </c>
      <c r="AA169" s="59">
        <v>0</v>
      </c>
      <c r="AB169" s="59">
        <v>0</v>
      </c>
      <c r="AC169" s="59">
        <v>0</v>
      </c>
      <c r="AD169" s="59">
        <v>15</v>
      </c>
      <c r="AE169" s="59">
        <f t="shared" ref="AE169:AE176" si="31">SUM(I169:AD169)</f>
        <v>472</v>
      </c>
    </row>
    <row r="170" spans="1:31" s="51" customFormat="1" ht="16.5">
      <c r="A170" s="52">
        <v>3</v>
      </c>
      <c r="B170" s="53">
        <v>1</v>
      </c>
      <c r="C170" s="64">
        <v>9</v>
      </c>
      <c r="D170" s="289" t="s">
        <v>598</v>
      </c>
      <c r="E170" s="54"/>
      <c r="F170" s="63">
        <v>2306</v>
      </c>
      <c r="G170" s="54" t="s">
        <v>33</v>
      </c>
      <c r="H170" s="181">
        <v>602</v>
      </c>
      <c r="I170" s="59">
        <v>1</v>
      </c>
      <c r="J170" s="59">
        <v>113</v>
      </c>
      <c r="K170" s="59">
        <v>8</v>
      </c>
      <c r="L170" s="59">
        <v>1</v>
      </c>
      <c r="M170" s="59">
        <v>159</v>
      </c>
      <c r="N170" s="59">
        <v>29</v>
      </c>
      <c r="O170" s="59">
        <v>13</v>
      </c>
      <c r="P170" s="59">
        <v>23</v>
      </c>
      <c r="Q170" s="59">
        <v>0</v>
      </c>
      <c r="R170" s="59">
        <v>45</v>
      </c>
      <c r="S170" s="59">
        <v>0</v>
      </c>
      <c r="T170" s="59">
        <v>0</v>
      </c>
      <c r="U170" s="61">
        <v>0</v>
      </c>
      <c r="V170" s="61">
        <v>3</v>
      </c>
      <c r="W170" s="61">
        <v>0</v>
      </c>
      <c r="X170" s="59">
        <v>0</v>
      </c>
      <c r="Y170" s="59">
        <v>0</v>
      </c>
      <c r="Z170" s="59">
        <v>0</v>
      </c>
      <c r="AA170" s="59">
        <v>0</v>
      </c>
      <c r="AB170" s="59">
        <v>0</v>
      </c>
      <c r="AC170" s="59">
        <v>1</v>
      </c>
      <c r="AD170" s="59">
        <v>8</v>
      </c>
      <c r="AE170" s="59">
        <f t="shared" si="31"/>
        <v>404</v>
      </c>
    </row>
    <row r="171" spans="1:31" s="51" customFormat="1" ht="16.5">
      <c r="A171" s="52">
        <v>4</v>
      </c>
      <c r="B171" s="53">
        <v>1</v>
      </c>
      <c r="C171" s="64">
        <v>9</v>
      </c>
      <c r="D171" s="289" t="s">
        <v>598</v>
      </c>
      <c r="E171" s="54"/>
      <c r="F171" s="63">
        <v>2306</v>
      </c>
      <c r="G171" s="182" t="s">
        <v>34</v>
      </c>
      <c r="H171" s="181">
        <v>602</v>
      </c>
      <c r="I171" s="59">
        <v>1</v>
      </c>
      <c r="J171" s="59">
        <v>81</v>
      </c>
      <c r="K171" s="59">
        <v>8</v>
      </c>
      <c r="L171" s="59">
        <v>2</v>
      </c>
      <c r="M171" s="59">
        <v>155</v>
      </c>
      <c r="N171" s="59">
        <v>26</v>
      </c>
      <c r="O171" s="59">
        <v>5</v>
      </c>
      <c r="P171" s="59">
        <v>26</v>
      </c>
      <c r="Q171" s="59">
        <v>0</v>
      </c>
      <c r="R171" s="59">
        <v>32</v>
      </c>
      <c r="S171" s="59">
        <v>0</v>
      </c>
      <c r="T171" s="59">
        <v>0</v>
      </c>
      <c r="U171" s="61">
        <v>0</v>
      </c>
      <c r="V171" s="61">
        <v>1</v>
      </c>
      <c r="W171" s="61">
        <v>0</v>
      </c>
      <c r="X171" s="59">
        <v>0</v>
      </c>
      <c r="Y171" s="59">
        <v>0</v>
      </c>
      <c r="Z171" s="59">
        <v>0</v>
      </c>
      <c r="AA171" s="59">
        <v>0</v>
      </c>
      <c r="AB171" s="59">
        <v>0</v>
      </c>
      <c r="AC171" s="59">
        <v>0</v>
      </c>
      <c r="AD171" s="59">
        <v>15</v>
      </c>
      <c r="AE171" s="59">
        <f t="shared" si="31"/>
        <v>352</v>
      </c>
    </row>
    <row r="172" spans="1:31" s="51" customFormat="1" ht="16.5">
      <c r="A172" s="52">
        <v>5</v>
      </c>
      <c r="B172" s="53">
        <v>1</v>
      </c>
      <c r="C172" s="64">
        <v>9</v>
      </c>
      <c r="D172" s="289" t="s">
        <v>598</v>
      </c>
      <c r="E172" s="54"/>
      <c r="F172" s="63">
        <v>2307</v>
      </c>
      <c r="G172" s="54" t="s">
        <v>33</v>
      </c>
      <c r="H172" s="181">
        <v>424</v>
      </c>
      <c r="I172" s="59">
        <v>1</v>
      </c>
      <c r="J172" s="59">
        <v>60</v>
      </c>
      <c r="K172" s="59">
        <v>1</v>
      </c>
      <c r="L172" s="59">
        <v>1</v>
      </c>
      <c r="M172" s="59">
        <v>142</v>
      </c>
      <c r="N172" s="59">
        <v>27</v>
      </c>
      <c r="O172" s="59">
        <v>2</v>
      </c>
      <c r="P172" s="59">
        <v>15</v>
      </c>
      <c r="Q172" s="59">
        <v>0</v>
      </c>
      <c r="R172" s="59">
        <v>17</v>
      </c>
      <c r="S172" s="59">
        <v>0</v>
      </c>
      <c r="T172" s="59">
        <v>0</v>
      </c>
      <c r="U172" s="61">
        <v>0</v>
      </c>
      <c r="V172" s="61">
        <v>0</v>
      </c>
      <c r="W172" s="61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1</v>
      </c>
      <c r="AD172" s="59">
        <v>5</v>
      </c>
      <c r="AE172" s="59">
        <f t="shared" si="31"/>
        <v>272</v>
      </c>
    </row>
    <row r="173" spans="1:31" s="51" customFormat="1" ht="16.5">
      <c r="A173" s="52">
        <v>6</v>
      </c>
      <c r="B173" s="53">
        <v>1</v>
      </c>
      <c r="C173" s="64">
        <v>9</v>
      </c>
      <c r="D173" s="289" t="s">
        <v>598</v>
      </c>
      <c r="E173" s="54"/>
      <c r="F173" s="63">
        <v>2307</v>
      </c>
      <c r="G173" s="54" t="s">
        <v>34</v>
      </c>
      <c r="H173" s="181">
        <v>424</v>
      </c>
      <c r="I173" s="59">
        <v>2</v>
      </c>
      <c r="J173" s="59">
        <v>66</v>
      </c>
      <c r="K173" s="59">
        <v>0</v>
      </c>
      <c r="L173" s="59">
        <v>0</v>
      </c>
      <c r="M173" s="59">
        <v>164</v>
      </c>
      <c r="N173" s="59">
        <v>16</v>
      </c>
      <c r="O173" s="59">
        <v>1</v>
      </c>
      <c r="P173" s="59">
        <v>20</v>
      </c>
      <c r="Q173" s="59">
        <v>0</v>
      </c>
      <c r="R173" s="59">
        <v>22</v>
      </c>
      <c r="S173" s="59">
        <v>0</v>
      </c>
      <c r="T173" s="59">
        <v>0</v>
      </c>
      <c r="U173" s="61">
        <v>0</v>
      </c>
      <c r="V173" s="61">
        <v>0</v>
      </c>
      <c r="W173" s="61">
        <v>0</v>
      </c>
      <c r="X173" s="59">
        <v>0</v>
      </c>
      <c r="Y173" s="59">
        <v>0</v>
      </c>
      <c r="Z173" s="59">
        <v>0</v>
      </c>
      <c r="AA173" s="59">
        <v>0</v>
      </c>
      <c r="AB173" s="59">
        <v>0</v>
      </c>
      <c r="AC173" s="59">
        <v>0</v>
      </c>
      <c r="AD173" s="59">
        <v>3</v>
      </c>
      <c r="AE173" s="59">
        <f t="shared" si="31"/>
        <v>294</v>
      </c>
    </row>
    <row r="174" spans="1:31" s="51" customFormat="1" ht="16.5">
      <c r="A174" s="52">
        <v>7</v>
      </c>
      <c r="B174" s="53">
        <v>1</v>
      </c>
      <c r="C174" s="64">
        <v>9</v>
      </c>
      <c r="D174" s="289" t="s">
        <v>598</v>
      </c>
      <c r="E174" s="54"/>
      <c r="F174" s="63">
        <v>2308</v>
      </c>
      <c r="G174" s="54" t="s">
        <v>33</v>
      </c>
      <c r="H174" s="181">
        <v>452</v>
      </c>
      <c r="I174" s="59">
        <v>2</v>
      </c>
      <c r="J174" s="59">
        <v>71</v>
      </c>
      <c r="K174" s="59">
        <v>0</v>
      </c>
      <c r="L174" s="59">
        <v>0</v>
      </c>
      <c r="M174" s="59">
        <v>133</v>
      </c>
      <c r="N174" s="59">
        <v>29</v>
      </c>
      <c r="O174" s="59">
        <v>3</v>
      </c>
      <c r="P174" s="59">
        <v>27</v>
      </c>
      <c r="Q174" s="59">
        <v>0</v>
      </c>
      <c r="R174" s="59">
        <v>35</v>
      </c>
      <c r="S174" s="59">
        <v>0</v>
      </c>
      <c r="T174" s="59">
        <v>0</v>
      </c>
      <c r="U174" s="61">
        <v>0</v>
      </c>
      <c r="V174" s="61">
        <v>0</v>
      </c>
      <c r="W174" s="61">
        <v>0</v>
      </c>
      <c r="X174" s="59">
        <v>0</v>
      </c>
      <c r="Y174" s="59">
        <v>0</v>
      </c>
      <c r="Z174" s="59">
        <v>0</v>
      </c>
      <c r="AA174" s="59">
        <v>0</v>
      </c>
      <c r="AB174" s="59">
        <v>0</v>
      </c>
      <c r="AC174" s="59">
        <v>0</v>
      </c>
      <c r="AD174" s="59">
        <v>9</v>
      </c>
      <c r="AE174" s="59">
        <f t="shared" si="31"/>
        <v>309</v>
      </c>
    </row>
    <row r="175" spans="1:31" s="51" customFormat="1" ht="16.5">
      <c r="A175" s="52">
        <v>8</v>
      </c>
      <c r="B175" s="53">
        <v>1</v>
      </c>
      <c r="C175" s="64">
        <v>9</v>
      </c>
      <c r="D175" s="289" t="s">
        <v>598</v>
      </c>
      <c r="E175" s="54"/>
      <c r="F175" s="63">
        <v>2308</v>
      </c>
      <c r="G175" s="182" t="s">
        <v>34</v>
      </c>
      <c r="H175" s="181">
        <v>452</v>
      </c>
      <c r="I175" s="59">
        <v>0</v>
      </c>
      <c r="J175" s="59">
        <v>91</v>
      </c>
      <c r="K175" s="59">
        <v>3</v>
      </c>
      <c r="L175" s="59">
        <v>0</v>
      </c>
      <c r="M175" s="59">
        <v>111</v>
      </c>
      <c r="N175" s="59">
        <v>24</v>
      </c>
      <c r="O175" s="59">
        <v>2</v>
      </c>
      <c r="P175" s="59">
        <v>27</v>
      </c>
      <c r="Q175" s="59">
        <v>0</v>
      </c>
      <c r="R175" s="59">
        <v>26</v>
      </c>
      <c r="S175" s="59">
        <v>0</v>
      </c>
      <c r="T175" s="59">
        <v>0</v>
      </c>
      <c r="U175" s="61">
        <v>0</v>
      </c>
      <c r="V175" s="61">
        <v>1</v>
      </c>
      <c r="W175" s="61">
        <v>0</v>
      </c>
      <c r="X175" s="59">
        <v>0</v>
      </c>
      <c r="Y175" s="59">
        <v>0</v>
      </c>
      <c r="Z175" s="59">
        <v>0</v>
      </c>
      <c r="AA175" s="59">
        <v>0</v>
      </c>
      <c r="AB175" s="59">
        <v>0</v>
      </c>
      <c r="AC175" s="59">
        <v>0</v>
      </c>
      <c r="AD175" s="59">
        <v>11</v>
      </c>
      <c r="AE175" s="59">
        <f t="shared" si="31"/>
        <v>296</v>
      </c>
    </row>
    <row r="176" spans="1:31" s="51" customFormat="1" ht="16.5">
      <c r="A176" s="52">
        <v>9</v>
      </c>
      <c r="B176" s="53">
        <v>1</v>
      </c>
      <c r="C176" s="64">
        <v>9</v>
      </c>
      <c r="D176" s="289" t="s">
        <v>598</v>
      </c>
      <c r="E176" s="54"/>
      <c r="F176" s="63">
        <v>2309</v>
      </c>
      <c r="G176" s="54" t="s">
        <v>33</v>
      </c>
      <c r="H176" s="181">
        <v>436</v>
      </c>
      <c r="I176" s="59">
        <v>1</v>
      </c>
      <c r="J176" s="59">
        <v>97</v>
      </c>
      <c r="K176" s="59">
        <v>1</v>
      </c>
      <c r="L176" s="59">
        <v>1</v>
      </c>
      <c r="M176" s="59">
        <v>134</v>
      </c>
      <c r="N176" s="59">
        <v>23</v>
      </c>
      <c r="O176" s="59">
        <v>1</v>
      </c>
      <c r="P176" s="59">
        <v>18</v>
      </c>
      <c r="Q176" s="59">
        <v>0</v>
      </c>
      <c r="R176" s="59">
        <v>31</v>
      </c>
      <c r="S176" s="59">
        <v>0</v>
      </c>
      <c r="T176" s="59">
        <v>0</v>
      </c>
      <c r="U176" s="61">
        <v>0</v>
      </c>
      <c r="V176" s="61">
        <v>1</v>
      </c>
      <c r="W176" s="61">
        <v>0</v>
      </c>
      <c r="X176" s="59">
        <v>0</v>
      </c>
      <c r="Y176" s="59">
        <v>0</v>
      </c>
      <c r="Z176" s="59">
        <v>0</v>
      </c>
      <c r="AA176" s="59">
        <v>0</v>
      </c>
      <c r="AB176" s="59">
        <v>0</v>
      </c>
      <c r="AC176" s="59">
        <v>1</v>
      </c>
      <c r="AD176" s="59">
        <v>6</v>
      </c>
      <c r="AE176" s="59">
        <f t="shared" si="31"/>
        <v>315</v>
      </c>
    </row>
    <row r="177" spans="1:31" s="51" customFormat="1" ht="16.5">
      <c r="A177" s="52">
        <v>10</v>
      </c>
      <c r="B177" s="53">
        <v>1</v>
      </c>
      <c r="C177" s="64">
        <v>9</v>
      </c>
      <c r="D177" s="289" t="s">
        <v>598</v>
      </c>
      <c r="E177" s="54"/>
      <c r="F177" s="63">
        <v>2309</v>
      </c>
      <c r="G177" s="182" t="s">
        <v>34</v>
      </c>
      <c r="H177" s="181">
        <v>436</v>
      </c>
      <c r="I177" s="59">
        <v>1</v>
      </c>
      <c r="J177" s="59">
        <v>73</v>
      </c>
      <c r="K177" s="59">
        <v>2</v>
      </c>
      <c r="L177" s="59">
        <v>2</v>
      </c>
      <c r="M177" s="59">
        <v>125</v>
      </c>
      <c r="N177" s="59">
        <v>35</v>
      </c>
      <c r="O177" s="59">
        <v>1</v>
      </c>
      <c r="P177" s="59">
        <v>24</v>
      </c>
      <c r="Q177" s="59">
        <v>0</v>
      </c>
      <c r="R177" s="59">
        <v>20</v>
      </c>
      <c r="S177" s="59">
        <v>0</v>
      </c>
      <c r="T177" s="59">
        <v>0</v>
      </c>
      <c r="U177" s="61">
        <v>0</v>
      </c>
      <c r="V177" s="61">
        <v>1</v>
      </c>
      <c r="W177" s="61">
        <v>0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>
        <v>9</v>
      </c>
      <c r="AE177" s="59">
        <f>SUM(I177:AD177)</f>
        <v>293</v>
      </c>
    </row>
    <row r="178" spans="1:31" s="51" customFormat="1" ht="17.25" thickBot="1">
      <c r="A178" s="52">
        <v>11</v>
      </c>
      <c r="B178" s="53">
        <v>1</v>
      </c>
      <c r="C178" s="64">
        <v>9</v>
      </c>
      <c r="D178" s="289" t="s">
        <v>598</v>
      </c>
      <c r="E178" s="54"/>
      <c r="F178" s="63">
        <v>2310</v>
      </c>
      <c r="G178" s="54" t="s">
        <v>33</v>
      </c>
      <c r="H178" s="183">
        <v>153</v>
      </c>
      <c r="I178" s="59">
        <v>0</v>
      </c>
      <c r="J178" s="59">
        <v>40</v>
      </c>
      <c r="K178" s="59">
        <v>1</v>
      </c>
      <c r="L178" s="59">
        <v>2</v>
      </c>
      <c r="M178" s="59">
        <v>39</v>
      </c>
      <c r="N178" s="59">
        <v>7</v>
      </c>
      <c r="O178" s="59">
        <v>4</v>
      </c>
      <c r="P178" s="59">
        <v>11</v>
      </c>
      <c r="Q178" s="59">
        <v>0</v>
      </c>
      <c r="R178" s="59">
        <v>3</v>
      </c>
      <c r="S178" s="59">
        <v>0</v>
      </c>
      <c r="T178" s="59">
        <v>0</v>
      </c>
      <c r="U178" s="61">
        <v>0</v>
      </c>
      <c r="V178" s="61">
        <v>1</v>
      </c>
      <c r="W178" s="61">
        <v>0</v>
      </c>
      <c r="X178" s="59">
        <v>0</v>
      </c>
      <c r="Y178" s="59">
        <v>0</v>
      </c>
      <c r="Z178" s="59">
        <v>0</v>
      </c>
      <c r="AA178" s="59">
        <v>0</v>
      </c>
      <c r="AB178" s="59">
        <v>0</v>
      </c>
      <c r="AC178" s="59">
        <v>0</v>
      </c>
      <c r="AD178" s="59">
        <v>4</v>
      </c>
      <c r="AE178" s="59">
        <f>SUM(I178:AD178)</f>
        <v>112</v>
      </c>
    </row>
    <row r="179" spans="1:31" s="51" customFormat="1" ht="16.5">
      <c r="C179" s="65" t="s">
        <v>65</v>
      </c>
      <c r="D179" s="688" t="s">
        <v>66</v>
      </c>
      <c r="E179" s="688"/>
      <c r="F179" s="68"/>
      <c r="G179" s="68"/>
      <c r="H179" s="67">
        <f t="shared" ref="H179:AE179" si="32">SUM(H168:H178)</f>
        <v>5382</v>
      </c>
      <c r="I179" s="67">
        <f t="shared" si="32"/>
        <v>9</v>
      </c>
      <c r="J179" s="67">
        <f t="shared" si="32"/>
        <v>878</v>
      </c>
      <c r="K179" s="67">
        <f t="shared" si="32"/>
        <v>38</v>
      </c>
      <c r="L179" s="67">
        <f t="shared" si="32"/>
        <v>15</v>
      </c>
      <c r="M179" s="67">
        <f t="shared" si="32"/>
        <v>1589</v>
      </c>
      <c r="N179" s="67">
        <f t="shared" si="32"/>
        <v>276</v>
      </c>
      <c r="O179" s="67">
        <f t="shared" si="32"/>
        <v>58</v>
      </c>
      <c r="P179" s="67">
        <f t="shared" si="32"/>
        <v>261</v>
      </c>
      <c r="Q179" s="67">
        <f t="shared" si="32"/>
        <v>0</v>
      </c>
      <c r="R179" s="67">
        <f t="shared" si="32"/>
        <v>347</v>
      </c>
      <c r="S179" s="67">
        <f t="shared" si="32"/>
        <v>0</v>
      </c>
      <c r="T179" s="67">
        <f t="shared" si="32"/>
        <v>0</v>
      </c>
      <c r="U179" s="67">
        <f t="shared" si="32"/>
        <v>0</v>
      </c>
      <c r="V179" s="67">
        <f t="shared" si="32"/>
        <v>10</v>
      </c>
      <c r="W179" s="67">
        <f t="shared" si="32"/>
        <v>0</v>
      </c>
      <c r="X179" s="67">
        <f t="shared" si="32"/>
        <v>0</v>
      </c>
      <c r="Y179" s="67">
        <f t="shared" si="32"/>
        <v>0</v>
      </c>
      <c r="Z179" s="67">
        <f t="shared" si="32"/>
        <v>0</v>
      </c>
      <c r="AA179" s="67">
        <f t="shared" si="32"/>
        <v>0</v>
      </c>
      <c r="AB179" s="67">
        <f t="shared" si="32"/>
        <v>0</v>
      </c>
      <c r="AC179" s="67">
        <f t="shared" si="32"/>
        <v>3</v>
      </c>
      <c r="AD179" s="67">
        <f t="shared" si="32"/>
        <v>92</v>
      </c>
      <c r="AE179" s="67">
        <f t="shared" si="32"/>
        <v>3576</v>
      </c>
    </row>
    <row r="180" spans="1:31" s="51" customFormat="1" ht="16.5">
      <c r="F180" s="62"/>
      <c r="G180" s="62"/>
    </row>
    <row r="181" spans="1:31" s="51" customFormat="1" ht="16.5">
      <c r="C181" s="65" t="s">
        <v>67</v>
      </c>
      <c r="D181" s="689" t="s">
        <v>68</v>
      </c>
      <c r="E181" s="690"/>
      <c r="F181" s="690"/>
      <c r="G181" s="691"/>
      <c r="H181" s="66" t="s">
        <v>8</v>
      </c>
      <c r="I181" s="58" t="s">
        <v>9</v>
      </c>
      <c r="J181" s="58" t="s">
        <v>10</v>
      </c>
      <c r="K181" s="58" t="s">
        <v>11</v>
      </c>
      <c r="L181" s="58" t="s">
        <v>12</v>
      </c>
      <c r="M181" s="58" t="s">
        <v>13</v>
      </c>
      <c r="N181" s="58" t="s">
        <v>14</v>
      </c>
      <c r="O181" s="58" t="s">
        <v>15</v>
      </c>
      <c r="P181" s="58" t="s">
        <v>16</v>
      </c>
      <c r="Q181" s="58" t="s">
        <v>17</v>
      </c>
      <c r="R181" s="58" t="s">
        <v>18</v>
      </c>
      <c r="S181" s="58" t="s">
        <v>19</v>
      </c>
      <c r="T181" s="58" t="s">
        <v>20</v>
      </c>
      <c r="U181" s="58" t="s">
        <v>24</v>
      </c>
      <c r="V181" s="58" t="s">
        <v>25</v>
      </c>
      <c r="W181" s="58" t="s">
        <v>26</v>
      </c>
      <c r="X181" s="58" t="s">
        <v>27</v>
      </c>
      <c r="Y181" s="58" t="s">
        <v>28</v>
      </c>
      <c r="Z181" s="58" t="s">
        <v>29</v>
      </c>
      <c r="AA181" s="58" t="s">
        <v>30</v>
      </c>
      <c r="AB181" s="58" t="s">
        <v>31</v>
      </c>
    </row>
    <row r="182" spans="1:31" s="51" customFormat="1" ht="16.5">
      <c r="D182" s="692"/>
      <c r="E182" s="693"/>
      <c r="F182" s="693"/>
      <c r="G182" s="694"/>
      <c r="H182" s="59">
        <f>H179</f>
        <v>5382</v>
      </c>
      <c r="I182" s="59">
        <v>9</v>
      </c>
      <c r="J182" s="59">
        <f>J179+5</f>
        <v>883</v>
      </c>
      <c r="K182" s="59">
        <v>38</v>
      </c>
      <c r="L182" s="59">
        <f>L179+5</f>
        <v>20</v>
      </c>
      <c r="M182" s="59">
        <f t="shared" ref="M182:T182" si="33">M179</f>
        <v>1589</v>
      </c>
      <c r="N182" s="59">
        <f t="shared" si="33"/>
        <v>276</v>
      </c>
      <c r="O182" s="59">
        <f t="shared" si="33"/>
        <v>58</v>
      </c>
      <c r="P182" s="59">
        <f t="shared" si="33"/>
        <v>261</v>
      </c>
      <c r="Q182" s="59">
        <f t="shared" si="33"/>
        <v>0</v>
      </c>
      <c r="R182" s="59">
        <f t="shared" si="33"/>
        <v>347</v>
      </c>
      <c r="S182" s="59">
        <f t="shared" si="33"/>
        <v>0</v>
      </c>
      <c r="T182" s="59">
        <f t="shared" si="33"/>
        <v>0</v>
      </c>
      <c r="U182" s="59">
        <f>X168</f>
        <v>0</v>
      </c>
      <c r="V182" s="59">
        <f>Y168</f>
        <v>0</v>
      </c>
      <c r="W182" s="59">
        <f>Z168</f>
        <v>0</v>
      </c>
      <c r="X182" s="59">
        <f>AA168</f>
        <v>0</v>
      </c>
      <c r="Y182" s="59">
        <f>AB168</f>
        <v>0</v>
      </c>
      <c r="Z182" s="59">
        <f>AC179</f>
        <v>3</v>
      </c>
      <c r="AA182" s="59">
        <f>AD179</f>
        <v>92</v>
      </c>
      <c r="AB182" s="59">
        <f>SUM(I182:AA182)</f>
        <v>3576</v>
      </c>
    </row>
    <row r="183" spans="1:31" s="51" customFormat="1" ht="16.5">
      <c r="F183" s="62"/>
      <c r="G183" s="62"/>
    </row>
    <row r="184" spans="1:31" s="51" customFormat="1" ht="30" customHeight="1">
      <c r="C184" s="65" t="s">
        <v>69</v>
      </c>
      <c r="D184" s="695" t="s">
        <v>70</v>
      </c>
      <c r="E184" s="695"/>
      <c r="F184" s="695"/>
      <c r="G184" s="695"/>
      <c r="H184" s="66" t="s">
        <v>8</v>
      </c>
      <c r="I184" s="696" t="s">
        <v>71</v>
      </c>
      <c r="J184" s="696"/>
      <c r="K184" s="696" t="s">
        <v>72</v>
      </c>
      <c r="L184" s="696"/>
      <c r="M184" s="58" t="s">
        <v>13</v>
      </c>
      <c r="N184" s="58" t="s">
        <v>14</v>
      </c>
      <c r="O184" s="58" t="s">
        <v>15</v>
      </c>
      <c r="P184" s="58" t="s">
        <v>16</v>
      </c>
      <c r="Q184" s="58" t="s">
        <v>17</v>
      </c>
      <c r="R184" s="58" t="s">
        <v>18</v>
      </c>
      <c r="S184" s="58" t="s">
        <v>19</v>
      </c>
      <c r="T184" s="58" t="s">
        <v>20</v>
      </c>
      <c r="U184" s="58" t="s">
        <v>24</v>
      </c>
      <c r="V184" s="58" t="s">
        <v>25</v>
      </c>
      <c r="W184" s="58" t="s">
        <v>26</v>
      </c>
      <c r="X184" s="58" t="s">
        <v>27</v>
      </c>
      <c r="Y184" s="58" t="s">
        <v>28</v>
      </c>
      <c r="Z184" s="58" t="s">
        <v>29</v>
      </c>
      <c r="AA184" s="58" t="s">
        <v>30</v>
      </c>
      <c r="AB184" s="58" t="s">
        <v>31</v>
      </c>
    </row>
    <row r="185" spans="1:31" s="51" customFormat="1" ht="16.5">
      <c r="D185" s="695"/>
      <c r="E185" s="695"/>
      <c r="F185" s="695"/>
      <c r="G185" s="695"/>
      <c r="H185" s="59">
        <f>H179</f>
        <v>5382</v>
      </c>
      <c r="I185" s="697">
        <f>I182+K182</f>
        <v>47</v>
      </c>
      <c r="J185" s="697"/>
      <c r="K185" s="697">
        <f>J182+L182</f>
        <v>903</v>
      </c>
      <c r="L185" s="697"/>
      <c r="M185" s="59">
        <f>M182</f>
        <v>1589</v>
      </c>
      <c r="N185" s="59">
        <f t="shared" ref="N185:R185" si="34">N182</f>
        <v>276</v>
      </c>
      <c r="O185" s="59">
        <f t="shared" si="34"/>
        <v>58</v>
      </c>
      <c r="P185" s="59">
        <f t="shared" si="34"/>
        <v>261</v>
      </c>
      <c r="Q185" s="59" t="s">
        <v>799</v>
      </c>
      <c r="R185" s="59">
        <f t="shared" si="34"/>
        <v>347</v>
      </c>
      <c r="S185" s="59" t="s">
        <v>799</v>
      </c>
      <c r="T185" s="294" t="s">
        <v>799</v>
      </c>
      <c r="U185" s="294" t="s">
        <v>799</v>
      </c>
      <c r="V185" s="294" t="s">
        <v>799</v>
      </c>
      <c r="W185" s="294" t="s">
        <v>799</v>
      </c>
      <c r="X185" s="294" t="s">
        <v>799</v>
      </c>
      <c r="Y185" s="294" t="s">
        <v>799</v>
      </c>
      <c r="Z185" s="59">
        <f>Z182</f>
        <v>3</v>
      </c>
      <c r="AA185" s="59">
        <f>AA182</f>
        <v>92</v>
      </c>
      <c r="AB185" s="59">
        <f>SUM(I185:AA185)</f>
        <v>3576</v>
      </c>
    </row>
    <row r="188" spans="1:31" s="51" customFormat="1" ht="16.5">
      <c r="A188" s="56" t="s">
        <v>1</v>
      </c>
      <c r="B188" s="50" t="s">
        <v>2</v>
      </c>
      <c r="C188" s="57" t="s">
        <v>3</v>
      </c>
      <c r="D188" s="56" t="s">
        <v>4</v>
      </c>
      <c r="E188" s="56" t="s">
        <v>5</v>
      </c>
      <c r="F188" s="49" t="s">
        <v>6</v>
      </c>
      <c r="G188" s="49" t="s">
        <v>7</v>
      </c>
      <c r="H188" s="49" t="s">
        <v>8</v>
      </c>
      <c r="I188" s="58" t="s">
        <v>9</v>
      </c>
      <c r="J188" s="58" t="s">
        <v>10</v>
      </c>
      <c r="K188" s="58" t="s">
        <v>11</v>
      </c>
      <c r="L188" s="58" t="s">
        <v>12</v>
      </c>
      <c r="M188" s="58" t="s">
        <v>13</v>
      </c>
      <c r="N188" s="58" t="s">
        <v>14</v>
      </c>
      <c r="O188" s="58" t="s">
        <v>15</v>
      </c>
      <c r="P188" s="58" t="s">
        <v>16</v>
      </c>
      <c r="Q188" s="58" t="s">
        <v>17</v>
      </c>
      <c r="R188" s="58" t="s">
        <v>18</v>
      </c>
      <c r="S188" s="58" t="s">
        <v>19</v>
      </c>
      <c r="T188" s="58" t="s">
        <v>20</v>
      </c>
      <c r="U188" s="60" t="s">
        <v>21</v>
      </c>
      <c r="V188" s="60" t="s">
        <v>22</v>
      </c>
      <c r="W188" s="60" t="s">
        <v>23</v>
      </c>
      <c r="X188" s="58" t="s">
        <v>24</v>
      </c>
      <c r="Y188" s="58" t="s">
        <v>25</v>
      </c>
      <c r="Z188" s="58" t="s">
        <v>26</v>
      </c>
      <c r="AA188" s="58" t="s">
        <v>27</v>
      </c>
      <c r="AB188" s="58" t="s">
        <v>28</v>
      </c>
      <c r="AC188" s="58" t="s">
        <v>29</v>
      </c>
      <c r="AD188" s="58" t="s">
        <v>30</v>
      </c>
      <c r="AE188" s="58" t="s">
        <v>31</v>
      </c>
    </row>
    <row r="189" spans="1:31" s="51" customFormat="1" ht="16.5">
      <c r="A189" s="52">
        <v>1</v>
      </c>
      <c r="B189" s="53">
        <v>1</v>
      </c>
      <c r="C189" s="64">
        <v>2</v>
      </c>
      <c r="D189" s="54" t="s">
        <v>214</v>
      </c>
      <c r="E189" s="54" t="s">
        <v>214</v>
      </c>
      <c r="F189" s="63">
        <v>2321</v>
      </c>
      <c r="G189" s="54" t="s">
        <v>33</v>
      </c>
      <c r="H189" s="55">
        <v>665</v>
      </c>
      <c r="I189" s="59">
        <v>4</v>
      </c>
      <c r="J189" s="59">
        <v>184</v>
      </c>
      <c r="K189" s="59">
        <v>130</v>
      </c>
      <c r="L189" s="59">
        <v>4</v>
      </c>
      <c r="M189" s="59">
        <v>4</v>
      </c>
      <c r="N189" s="59">
        <v>0</v>
      </c>
      <c r="O189" s="59">
        <v>0</v>
      </c>
      <c r="P189" s="59">
        <v>0</v>
      </c>
      <c r="Q189" s="59">
        <v>62</v>
      </c>
      <c r="R189" s="59">
        <v>86</v>
      </c>
      <c r="S189" s="59">
        <v>0</v>
      </c>
      <c r="T189" s="59">
        <v>0</v>
      </c>
      <c r="U189" s="61">
        <v>3</v>
      </c>
      <c r="V189" s="61">
        <v>5</v>
      </c>
      <c r="W189" s="61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9">
        <v>0</v>
      </c>
      <c r="AD189" s="59">
        <v>11</v>
      </c>
      <c r="AE189" s="59">
        <v>493</v>
      </c>
    </row>
    <row r="190" spans="1:31" s="51" customFormat="1" ht="16.5">
      <c r="A190" s="52">
        <v>2</v>
      </c>
      <c r="B190" s="53">
        <v>1</v>
      </c>
      <c r="C190" s="64">
        <v>2</v>
      </c>
      <c r="D190" s="54" t="s">
        <v>214</v>
      </c>
      <c r="E190" s="54" t="s">
        <v>214</v>
      </c>
      <c r="F190" s="63">
        <v>2322</v>
      </c>
      <c r="G190" s="54" t="s">
        <v>33</v>
      </c>
      <c r="H190" s="55">
        <v>739</v>
      </c>
      <c r="I190" s="59">
        <v>14</v>
      </c>
      <c r="J190" s="59">
        <v>105</v>
      </c>
      <c r="K190" s="59">
        <v>166</v>
      </c>
      <c r="L190" s="59">
        <v>6</v>
      </c>
      <c r="M190" s="59">
        <v>2</v>
      </c>
      <c r="N190" s="59">
        <v>0</v>
      </c>
      <c r="O190" s="59">
        <v>0</v>
      </c>
      <c r="P190" s="59">
        <v>0</v>
      </c>
      <c r="Q190" s="59">
        <v>60</v>
      </c>
      <c r="R190" s="59">
        <v>162</v>
      </c>
      <c r="S190" s="59">
        <v>0</v>
      </c>
      <c r="T190" s="59">
        <v>0</v>
      </c>
      <c r="U190" s="61">
        <v>5</v>
      </c>
      <c r="V190" s="61">
        <v>3</v>
      </c>
      <c r="W190" s="61">
        <v>0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9">
        <v>0</v>
      </c>
      <c r="AD190" s="59">
        <v>24</v>
      </c>
      <c r="AE190" s="59">
        <v>546</v>
      </c>
    </row>
    <row r="191" spans="1:31" s="51" customFormat="1" ht="17.25" thickBot="1">
      <c r="A191" s="52">
        <v>3</v>
      </c>
      <c r="B191" s="53">
        <v>1</v>
      </c>
      <c r="C191" s="64">
        <v>2</v>
      </c>
      <c r="D191" s="54" t="s">
        <v>214</v>
      </c>
      <c r="E191" s="54" t="s">
        <v>215</v>
      </c>
      <c r="F191" s="63">
        <v>2323</v>
      </c>
      <c r="G191" s="184" t="s">
        <v>33</v>
      </c>
      <c r="H191" s="55">
        <v>370</v>
      </c>
      <c r="I191" s="59">
        <v>3</v>
      </c>
      <c r="J191" s="59">
        <v>83</v>
      </c>
      <c r="K191" s="59">
        <v>81</v>
      </c>
      <c r="L191" s="59">
        <v>5</v>
      </c>
      <c r="M191" s="59">
        <v>2</v>
      </c>
      <c r="N191" s="59">
        <v>0</v>
      </c>
      <c r="O191" s="59">
        <v>0</v>
      </c>
      <c r="P191" s="59">
        <v>0</v>
      </c>
      <c r="Q191" s="59">
        <v>26</v>
      </c>
      <c r="R191" s="59">
        <v>49</v>
      </c>
      <c r="S191" s="59">
        <v>0</v>
      </c>
      <c r="T191" s="59">
        <v>0</v>
      </c>
      <c r="U191" s="61">
        <v>3</v>
      </c>
      <c r="V191" s="61">
        <v>0</v>
      </c>
      <c r="W191" s="61">
        <v>0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9">
        <v>0</v>
      </c>
      <c r="AD191" s="59">
        <v>2</v>
      </c>
      <c r="AE191" s="59">
        <v>254</v>
      </c>
    </row>
    <row r="192" spans="1:31" s="51" customFormat="1" ht="16.5">
      <c r="C192" s="65" t="s">
        <v>65</v>
      </c>
      <c r="D192" s="688" t="s">
        <v>66</v>
      </c>
      <c r="E192" s="688"/>
      <c r="F192" s="68"/>
      <c r="G192" s="68"/>
      <c r="H192" s="67">
        <f t="shared" ref="H192:AD192" si="35">SUM(H189:H191)</f>
        <v>1774</v>
      </c>
      <c r="I192" s="67">
        <f t="shared" si="35"/>
        <v>21</v>
      </c>
      <c r="J192" s="67">
        <f t="shared" si="35"/>
        <v>372</v>
      </c>
      <c r="K192" s="67">
        <f t="shared" si="35"/>
        <v>377</v>
      </c>
      <c r="L192" s="67">
        <f t="shared" si="35"/>
        <v>15</v>
      </c>
      <c r="M192" s="67">
        <f t="shared" si="35"/>
        <v>8</v>
      </c>
      <c r="N192" s="67">
        <f t="shared" si="35"/>
        <v>0</v>
      </c>
      <c r="O192" s="67">
        <f t="shared" si="35"/>
        <v>0</v>
      </c>
      <c r="P192" s="67">
        <f t="shared" si="35"/>
        <v>0</v>
      </c>
      <c r="Q192" s="67">
        <f t="shared" si="35"/>
        <v>148</v>
      </c>
      <c r="R192" s="67">
        <f t="shared" si="35"/>
        <v>297</v>
      </c>
      <c r="S192" s="67">
        <f t="shared" si="35"/>
        <v>0</v>
      </c>
      <c r="T192" s="67">
        <f t="shared" si="35"/>
        <v>0</v>
      </c>
      <c r="U192" s="67">
        <f t="shared" si="35"/>
        <v>11</v>
      </c>
      <c r="V192" s="67">
        <f t="shared" si="35"/>
        <v>8</v>
      </c>
      <c r="W192" s="67">
        <f t="shared" si="35"/>
        <v>0</v>
      </c>
      <c r="X192" s="67">
        <f t="shared" si="35"/>
        <v>0</v>
      </c>
      <c r="Y192" s="67">
        <f t="shared" si="35"/>
        <v>0</v>
      </c>
      <c r="Z192" s="67">
        <f t="shared" si="35"/>
        <v>0</v>
      </c>
      <c r="AA192" s="67">
        <f t="shared" si="35"/>
        <v>0</v>
      </c>
      <c r="AB192" s="67">
        <f t="shared" si="35"/>
        <v>0</v>
      </c>
      <c r="AC192" s="67">
        <f t="shared" si="35"/>
        <v>0</v>
      </c>
      <c r="AD192" s="67">
        <f t="shared" si="35"/>
        <v>37</v>
      </c>
      <c r="AE192" s="67">
        <f>1294</f>
        <v>1294</v>
      </c>
    </row>
    <row r="193" spans="3:28" s="51" customFormat="1" ht="16.5">
      <c r="F193" s="62"/>
      <c r="G193" s="62"/>
      <c r="U193" s="51">
        <f>U192/2</f>
        <v>5.5</v>
      </c>
      <c r="V193" s="51">
        <f>V192/2</f>
        <v>4</v>
      </c>
    </row>
    <row r="194" spans="3:28" s="51" customFormat="1" ht="16.5">
      <c r="C194" s="65" t="s">
        <v>67</v>
      </c>
      <c r="D194" s="689" t="s">
        <v>68</v>
      </c>
      <c r="E194" s="690"/>
      <c r="F194" s="690"/>
      <c r="G194" s="691"/>
      <c r="H194" s="66" t="s">
        <v>8</v>
      </c>
      <c r="I194" s="58" t="s">
        <v>9</v>
      </c>
      <c r="J194" s="58" t="s">
        <v>10</v>
      </c>
      <c r="K194" s="58" t="s">
        <v>11</v>
      </c>
      <c r="L194" s="58" t="s">
        <v>12</v>
      </c>
      <c r="M194" s="58" t="s">
        <v>13</v>
      </c>
      <c r="N194" s="58" t="s">
        <v>14</v>
      </c>
      <c r="O194" s="58" t="s">
        <v>15</v>
      </c>
      <c r="P194" s="58" t="s">
        <v>16</v>
      </c>
      <c r="Q194" s="58" t="s">
        <v>17</v>
      </c>
      <c r="R194" s="58" t="s">
        <v>18</v>
      </c>
      <c r="S194" s="58" t="s">
        <v>19</v>
      </c>
      <c r="T194" s="58" t="s">
        <v>20</v>
      </c>
      <c r="U194" s="58" t="s">
        <v>24</v>
      </c>
      <c r="V194" s="58" t="s">
        <v>25</v>
      </c>
      <c r="W194" s="58" t="s">
        <v>26</v>
      </c>
      <c r="X194" s="58" t="s">
        <v>27</v>
      </c>
      <c r="Y194" s="58" t="s">
        <v>28</v>
      </c>
      <c r="Z194" s="58" t="s">
        <v>29</v>
      </c>
      <c r="AA194" s="58" t="s">
        <v>30</v>
      </c>
      <c r="AB194" s="58" t="s">
        <v>31</v>
      </c>
    </row>
    <row r="195" spans="3:28" s="51" customFormat="1" ht="16.5">
      <c r="D195" s="692"/>
      <c r="E195" s="693"/>
      <c r="F195" s="693"/>
      <c r="G195" s="694"/>
      <c r="H195" s="59">
        <f>H192</f>
        <v>1774</v>
      </c>
      <c r="I195" s="59">
        <f>I192+5</f>
        <v>26</v>
      </c>
      <c r="J195" s="59">
        <f>J192+4</f>
        <v>376</v>
      </c>
      <c r="K195" s="59">
        <f>K192+6</f>
        <v>383</v>
      </c>
      <c r="L195" s="59">
        <f>L192+4</f>
        <v>19</v>
      </c>
      <c r="M195" s="59">
        <f t="shared" ref="M195:T195" si="36">M192</f>
        <v>8</v>
      </c>
      <c r="N195" s="59">
        <f t="shared" si="36"/>
        <v>0</v>
      </c>
      <c r="O195" s="59">
        <f t="shared" si="36"/>
        <v>0</v>
      </c>
      <c r="P195" s="59">
        <f t="shared" si="36"/>
        <v>0</v>
      </c>
      <c r="Q195" s="59">
        <f t="shared" si="36"/>
        <v>148</v>
      </c>
      <c r="R195" s="59">
        <f t="shared" si="36"/>
        <v>297</v>
      </c>
      <c r="S195" s="59">
        <f t="shared" si="36"/>
        <v>0</v>
      </c>
      <c r="T195" s="59">
        <f t="shared" si="36"/>
        <v>0</v>
      </c>
      <c r="U195" s="59">
        <f>X189</f>
        <v>0</v>
      </c>
      <c r="V195" s="59">
        <f>Y189</f>
        <v>0</v>
      </c>
      <c r="W195" s="59">
        <f>Z189</f>
        <v>0</v>
      </c>
      <c r="X195" s="59">
        <f>AA189</f>
        <v>0</v>
      </c>
      <c r="Y195" s="59">
        <f>AB189</f>
        <v>0</v>
      </c>
      <c r="Z195" s="59">
        <f>AC192</f>
        <v>0</v>
      </c>
      <c r="AA195" s="59">
        <f>AD192</f>
        <v>37</v>
      </c>
      <c r="AB195" s="59">
        <f>SUM(I195:AA195)</f>
        <v>1294</v>
      </c>
    </row>
    <row r="196" spans="3:28" s="51" customFormat="1" ht="16.5">
      <c r="F196" s="62"/>
      <c r="G196" s="62"/>
    </row>
    <row r="197" spans="3:28" s="51" customFormat="1" ht="30.75" customHeight="1">
      <c r="C197" s="65" t="s">
        <v>69</v>
      </c>
      <c r="D197" s="695" t="s">
        <v>70</v>
      </c>
      <c r="E197" s="695"/>
      <c r="F197" s="695"/>
      <c r="G197" s="695"/>
      <c r="H197" s="66" t="s">
        <v>8</v>
      </c>
      <c r="I197" s="696" t="s">
        <v>71</v>
      </c>
      <c r="J197" s="696"/>
      <c r="K197" s="696" t="s">
        <v>72</v>
      </c>
      <c r="L197" s="696"/>
      <c r="M197" s="58" t="s">
        <v>13</v>
      </c>
      <c r="N197" s="58" t="s">
        <v>14</v>
      </c>
      <c r="O197" s="58" t="s">
        <v>15</v>
      </c>
      <c r="P197" s="58" t="s">
        <v>16</v>
      </c>
      <c r="Q197" s="58" t="s">
        <v>17</v>
      </c>
      <c r="R197" s="58" t="s">
        <v>18</v>
      </c>
      <c r="S197" s="58" t="s">
        <v>19</v>
      </c>
      <c r="T197" s="58" t="s">
        <v>20</v>
      </c>
      <c r="U197" s="58" t="s">
        <v>24</v>
      </c>
      <c r="V197" s="58" t="s">
        <v>25</v>
      </c>
      <c r="W197" s="58" t="s">
        <v>26</v>
      </c>
      <c r="X197" s="58" t="s">
        <v>27</v>
      </c>
      <c r="Y197" s="58" t="s">
        <v>28</v>
      </c>
      <c r="Z197" s="58" t="s">
        <v>29</v>
      </c>
      <c r="AA197" s="58" t="s">
        <v>30</v>
      </c>
      <c r="AB197" s="58" t="s">
        <v>31</v>
      </c>
    </row>
    <row r="198" spans="3:28" s="51" customFormat="1" ht="16.5">
      <c r="D198" s="695"/>
      <c r="E198" s="695"/>
      <c r="F198" s="695"/>
      <c r="G198" s="695"/>
      <c r="H198" s="59">
        <f>H192</f>
        <v>1774</v>
      </c>
      <c r="I198" s="697">
        <f>I195+K195</f>
        <v>409</v>
      </c>
      <c r="J198" s="697"/>
      <c r="K198" s="697">
        <f>J195+L195</f>
        <v>395</v>
      </c>
      <c r="L198" s="697"/>
      <c r="M198" s="59">
        <f>M195</f>
        <v>8</v>
      </c>
      <c r="N198" s="59" t="s">
        <v>799</v>
      </c>
      <c r="O198" s="59" t="s">
        <v>799</v>
      </c>
      <c r="P198" s="59" t="s">
        <v>799</v>
      </c>
      <c r="Q198" s="59">
        <f t="shared" ref="Q198:R198" si="37">Q195</f>
        <v>148</v>
      </c>
      <c r="R198" s="59">
        <f t="shared" si="37"/>
        <v>297</v>
      </c>
      <c r="S198" s="59" t="s">
        <v>799</v>
      </c>
      <c r="T198" s="294" t="s">
        <v>799</v>
      </c>
      <c r="U198" s="294" t="s">
        <v>799</v>
      </c>
      <c r="V198" s="294" t="s">
        <v>799</v>
      </c>
      <c r="W198" s="294" t="s">
        <v>799</v>
      </c>
      <c r="X198" s="294" t="s">
        <v>799</v>
      </c>
      <c r="Y198" s="294" t="s">
        <v>799</v>
      </c>
      <c r="Z198" s="59">
        <f>Z195</f>
        <v>0</v>
      </c>
      <c r="AA198" s="59">
        <f>AA195</f>
        <v>37</v>
      </c>
      <c r="AB198" s="59">
        <f>SUM(I198:AA198)</f>
        <v>1294</v>
      </c>
    </row>
    <row r="199" spans="3:28" s="51" customFormat="1" ht="16.5"/>
  </sheetData>
  <mergeCells count="64">
    <mergeCell ref="K86:L86"/>
    <mergeCell ref="K87:L87"/>
    <mergeCell ref="D192:E192"/>
    <mergeCell ref="D194:G195"/>
    <mergeCell ref="D197:G198"/>
    <mergeCell ref="I197:J197"/>
    <mergeCell ref="K197:L197"/>
    <mergeCell ref="I198:J198"/>
    <mergeCell ref="K198:L198"/>
    <mergeCell ref="D179:E179"/>
    <mergeCell ref="D181:G182"/>
    <mergeCell ref="D184:G185"/>
    <mergeCell ref="I184:J184"/>
    <mergeCell ref="K184:L184"/>
    <mergeCell ref="I185:J185"/>
    <mergeCell ref="K185:L185"/>
    <mergeCell ref="D158:E158"/>
    <mergeCell ref="D160:G161"/>
    <mergeCell ref="D163:G164"/>
    <mergeCell ref="I163:J163"/>
    <mergeCell ref="K163:L163"/>
    <mergeCell ref="I164:J164"/>
    <mergeCell ref="K164:L164"/>
    <mergeCell ref="D124:G125"/>
    <mergeCell ref="D127:G128"/>
    <mergeCell ref="J127:K127"/>
    <mergeCell ref="J128:K128"/>
    <mergeCell ref="D141:G142"/>
    <mergeCell ref="I141:J141"/>
    <mergeCell ref="K141:L141"/>
    <mergeCell ref="I142:J142"/>
    <mergeCell ref="K142:L142"/>
    <mergeCell ref="D136:E136"/>
    <mergeCell ref="D138:G139"/>
    <mergeCell ref="D122:E122"/>
    <mergeCell ref="D55:E55"/>
    <mergeCell ref="D57:G58"/>
    <mergeCell ref="D60:G61"/>
    <mergeCell ref="I60:J60"/>
    <mergeCell ref="D105:E105"/>
    <mergeCell ref="D107:G108"/>
    <mergeCell ref="D110:G111"/>
    <mergeCell ref="I110:J110"/>
    <mergeCell ref="I111:J111"/>
    <mergeCell ref="D81:E81"/>
    <mergeCell ref="D83:G84"/>
    <mergeCell ref="D86:G87"/>
    <mergeCell ref="I86:J86"/>
    <mergeCell ref="I87:J87"/>
    <mergeCell ref="K60:L60"/>
    <mergeCell ref="I61:J61"/>
    <mergeCell ref="K61:L61"/>
    <mergeCell ref="D40:E40"/>
    <mergeCell ref="D42:G43"/>
    <mergeCell ref="D45:G46"/>
    <mergeCell ref="I45:J45"/>
    <mergeCell ref="I46:J46"/>
    <mergeCell ref="D26:E26"/>
    <mergeCell ref="D28:G29"/>
    <mergeCell ref="D31:G32"/>
    <mergeCell ref="I31:J31"/>
    <mergeCell ref="K31:L31"/>
    <mergeCell ref="I32:J32"/>
    <mergeCell ref="K32:L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7"/>
  <sheetViews>
    <sheetView topLeftCell="E1" workbookViewId="0">
      <pane ySplit="1" topLeftCell="A132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bestFit="1" customWidth="1"/>
    <col min="2" max="2" width="5" bestFit="1" customWidth="1"/>
    <col min="3" max="3" width="4.140625" bestFit="1" customWidth="1"/>
    <col min="4" max="4" width="22.28515625" customWidth="1"/>
    <col min="5" max="5" width="33.85546875" bestFit="1" customWidth="1"/>
    <col min="6" max="6" width="8.28515625" bestFit="1" customWidth="1"/>
    <col min="7" max="7" width="12.7109375" customWidth="1"/>
    <col min="8" max="8" width="12.28515625" bestFit="1" customWidth="1"/>
    <col min="9" max="10" width="8.7109375" customWidth="1"/>
    <col min="11" max="11" width="5" bestFit="1" customWidth="1"/>
    <col min="12" max="12" width="5.28515625" bestFit="1" customWidth="1"/>
    <col min="13" max="13" width="4" bestFit="1" customWidth="1"/>
    <col min="14" max="14" width="4.42578125" bestFit="1" customWidth="1"/>
    <col min="15" max="16" width="4.140625" bestFit="1" customWidth="1"/>
    <col min="17" max="17" width="4.28515625" bestFit="1" customWidth="1"/>
    <col min="18" max="18" width="7.7109375" bestFit="1" customWidth="1"/>
    <col min="19" max="19" width="4.140625" bestFit="1" customWidth="1"/>
    <col min="20" max="20" width="4.28515625" bestFit="1" customWidth="1"/>
    <col min="21" max="21" width="8" bestFit="1" customWidth="1"/>
    <col min="22" max="22" width="8.5703125" bestFit="1" customWidth="1"/>
    <col min="23" max="23" width="8" bestFit="1" customWidth="1"/>
    <col min="24" max="24" width="5.5703125" bestFit="1" customWidth="1"/>
    <col min="25" max="27" width="6.5703125" bestFit="1" customWidth="1"/>
    <col min="28" max="28" width="9.7109375" bestFit="1" customWidth="1"/>
    <col min="29" max="29" width="4.42578125" bestFit="1" customWidth="1"/>
    <col min="30" max="30" width="6.5703125" bestFit="1" customWidth="1"/>
    <col min="31" max="31" width="9.7109375" bestFit="1" customWidth="1"/>
  </cols>
  <sheetData>
    <row r="1" spans="1:31" s="51" customFormat="1" ht="16.5">
      <c r="A1" s="56" t="s">
        <v>1</v>
      </c>
      <c r="B1" s="50" t="s">
        <v>2</v>
      </c>
      <c r="C1" s="57" t="s">
        <v>3</v>
      </c>
      <c r="D1" s="56" t="s">
        <v>4</v>
      </c>
      <c r="E1" s="56" t="s">
        <v>5</v>
      </c>
      <c r="F1" s="49" t="s">
        <v>6</v>
      </c>
      <c r="G1" s="49" t="s">
        <v>7</v>
      </c>
      <c r="H1" s="49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60" t="s">
        <v>21</v>
      </c>
      <c r="V1" s="60" t="s">
        <v>22</v>
      </c>
      <c r="W1" s="60" t="s">
        <v>23</v>
      </c>
      <c r="X1" s="58" t="s">
        <v>24</v>
      </c>
      <c r="Y1" s="58" t="s">
        <v>25</v>
      </c>
      <c r="Z1" s="58" t="s">
        <v>26</v>
      </c>
      <c r="AA1" s="58" t="s">
        <v>27</v>
      </c>
      <c r="AB1" s="58" t="s">
        <v>28</v>
      </c>
      <c r="AC1" s="58" t="s">
        <v>29</v>
      </c>
      <c r="AD1" s="58" t="s">
        <v>30</v>
      </c>
      <c r="AE1" s="58" t="s">
        <v>31</v>
      </c>
    </row>
    <row r="2" spans="1:31" s="51" customFormat="1" ht="16.5">
      <c r="A2" s="52">
        <v>1</v>
      </c>
      <c r="B2" s="53">
        <v>6</v>
      </c>
      <c r="C2" s="64">
        <v>5</v>
      </c>
      <c r="D2" s="54" t="s">
        <v>216</v>
      </c>
      <c r="E2" s="54" t="s">
        <v>217</v>
      </c>
      <c r="F2" s="63">
        <v>42</v>
      </c>
      <c r="G2" s="54" t="s">
        <v>33</v>
      </c>
      <c r="H2" s="548">
        <v>431</v>
      </c>
      <c r="I2" s="59">
        <v>145</v>
      </c>
      <c r="J2" s="59">
        <v>141</v>
      </c>
      <c r="K2" s="59">
        <v>1</v>
      </c>
      <c r="L2" s="59">
        <v>2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26</v>
      </c>
      <c r="S2" s="59">
        <v>0</v>
      </c>
      <c r="T2" s="59">
        <v>0</v>
      </c>
      <c r="U2" s="61">
        <v>1</v>
      </c>
      <c r="V2" s="61">
        <v>0</v>
      </c>
      <c r="W2" s="61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4</v>
      </c>
      <c r="AE2" s="59">
        <f>SUM(I2:AD2)</f>
        <v>320</v>
      </c>
    </row>
    <row r="3" spans="1:31" s="51" customFormat="1" ht="16.5">
      <c r="A3" s="52">
        <v>2</v>
      </c>
      <c r="B3" s="53">
        <v>6</v>
      </c>
      <c r="C3" s="64">
        <v>5</v>
      </c>
      <c r="D3" s="54" t="s">
        <v>216</v>
      </c>
      <c r="E3" s="54" t="s">
        <v>217</v>
      </c>
      <c r="F3" s="181">
        <v>42</v>
      </c>
      <c r="G3" s="181" t="s">
        <v>218</v>
      </c>
      <c r="H3" s="550">
        <v>430</v>
      </c>
      <c r="I3" s="59">
        <v>132</v>
      </c>
      <c r="J3" s="59">
        <v>172</v>
      </c>
      <c r="K3" s="59">
        <v>0</v>
      </c>
      <c r="L3" s="59">
        <v>1</v>
      </c>
      <c r="M3" s="59">
        <v>0</v>
      </c>
      <c r="N3" s="59">
        <v>0</v>
      </c>
      <c r="O3" s="59">
        <v>0</v>
      </c>
      <c r="P3" s="59">
        <v>0</v>
      </c>
      <c r="Q3" s="59">
        <v>0</v>
      </c>
      <c r="R3" s="59">
        <v>22</v>
      </c>
      <c r="S3" s="59">
        <v>0</v>
      </c>
      <c r="T3" s="59">
        <v>0</v>
      </c>
      <c r="U3" s="61">
        <v>0</v>
      </c>
      <c r="V3" s="61">
        <v>5</v>
      </c>
      <c r="W3" s="61">
        <v>0</v>
      </c>
      <c r="X3" s="59">
        <v>0</v>
      </c>
      <c r="Y3" s="59">
        <v>0</v>
      </c>
      <c r="Z3" s="59">
        <v>0</v>
      </c>
      <c r="AA3" s="59">
        <v>0</v>
      </c>
      <c r="AB3" s="59">
        <v>0</v>
      </c>
      <c r="AC3" s="59">
        <v>0</v>
      </c>
      <c r="AD3" s="59">
        <v>5</v>
      </c>
      <c r="AE3" s="59">
        <f t="shared" ref="AE3" si="0">SUM(I3:AD3)</f>
        <v>337</v>
      </c>
    </row>
    <row r="4" spans="1:31" s="51" customFormat="1" ht="16.5">
      <c r="C4" s="65" t="s">
        <v>65</v>
      </c>
      <c r="D4" s="688" t="s">
        <v>66</v>
      </c>
      <c r="E4" s="688"/>
      <c r="F4" s="68"/>
      <c r="G4" s="68"/>
      <c r="H4" s="67">
        <f t="shared" ref="H4:AE4" si="1">SUM(H2:H3)</f>
        <v>861</v>
      </c>
      <c r="I4" s="67">
        <f t="shared" si="1"/>
        <v>277</v>
      </c>
      <c r="J4" s="67">
        <f t="shared" si="1"/>
        <v>313</v>
      </c>
      <c r="K4" s="67">
        <f t="shared" si="1"/>
        <v>1</v>
      </c>
      <c r="L4" s="67">
        <f t="shared" si="1"/>
        <v>3</v>
      </c>
      <c r="M4" s="67">
        <f t="shared" si="1"/>
        <v>0</v>
      </c>
      <c r="N4" s="67">
        <f t="shared" si="1"/>
        <v>0</v>
      </c>
      <c r="O4" s="67">
        <f t="shared" si="1"/>
        <v>0</v>
      </c>
      <c r="P4" s="67">
        <f t="shared" si="1"/>
        <v>0</v>
      </c>
      <c r="Q4" s="67">
        <f t="shared" si="1"/>
        <v>0</v>
      </c>
      <c r="R4" s="67">
        <f t="shared" si="1"/>
        <v>48</v>
      </c>
      <c r="S4" s="67">
        <f t="shared" si="1"/>
        <v>0</v>
      </c>
      <c r="T4" s="67">
        <f t="shared" si="1"/>
        <v>0</v>
      </c>
      <c r="U4" s="67">
        <f t="shared" si="1"/>
        <v>1</v>
      </c>
      <c r="V4" s="67">
        <f t="shared" si="1"/>
        <v>5</v>
      </c>
      <c r="W4" s="67">
        <f t="shared" si="1"/>
        <v>0</v>
      </c>
      <c r="X4" s="67">
        <f t="shared" si="1"/>
        <v>0</v>
      </c>
      <c r="Y4" s="67">
        <f t="shared" si="1"/>
        <v>0</v>
      </c>
      <c r="Z4" s="67">
        <f t="shared" si="1"/>
        <v>0</v>
      </c>
      <c r="AA4" s="67">
        <f t="shared" si="1"/>
        <v>0</v>
      </c>
      <c r="AB4" s="67">
        <f t="shared" si="1"/>
        <v>0</v>
      </c>
      <c r="AC4" s="67">
        <f t="shared" si="1"/>
        <v>0</v>
      </c>
      <c r="AD4" s="67">
        <f t="shared" si="1"/>
        <v>9</v>
      </c>
      <c r="AE4" s="67">
        <f t="shared" si="1"/>
        <v>657</v>
      </c>
    </row>
    <row r="5" spans="1:31" s="51" customFormat="1" ht="16.5">
      <c r="F5" s="62"/>
      <c r="G5" s="62"/>
    </row>
    <row r="6" spans="1:31" s="51" customFormat="1" ht="16.5">
      <c r="C6" s="65" t="s">
        <v>67</v>
      </c>
      <c r="D6" s="689" t="s">
        <v>68</v>
      </c>
      <c r="E6" s="690"/>
      <c r="F6" s="690"/>
      <c r="G6" s="691"/>
      <c r="H6" s="66" t="s">
        <v>8</v>
      </c>
      <c r="I6" s="58" t="s">
        <v>9</v>
      </c>
      <c r="J6" s="58" t="s">
        <v>10</v>
      </c>
      <c r="K6" s="58" t="s">
        <v>11</v>
      </c>
      <c r="L6" s="58" t="s">
        <v>12</v>
      </c>
      <c r="M6" s="58" t="s">
        <v>13</v>
      </c>
      <c r="N6" s="58" t="s">
        <v>14</v>
      </c>
      <c r="O6" s="58" t="s">
        <v>15</v>
      </c>
      <c r="P6" s="58" t="s">
        <v>16</v>
      </c>
      <c r="Q6" s="58" t="s">
        <v>17</v>
      </c>
      <c r="R6" s="58" t="s">
        <v>18</v>
      </c>
      <c r="S6" s="58" t="s">
        <v>19</v>
      </c>
      <c r="T6" s="58" t="s">
        <v>20</v>
      </c>
      <c r="U6" s="58" t="s">
        <v>24</v>
      </c>
      <c r="V6" s="58" t="s">
        <v>25</v>
      </c>
      <c r="W6" s="58" t="s">
        <v>26</v>
      </c>
      <c r="X6" s="58" t="s">
        <v>27</v>
      </c>
      <c r="Y6" s="58" t="s">
        <v>28</v>
      </c>
      <c r="Z6" s="58" t="s">
        <v>29</v>
      </c>
      <c r="AA6" s="58" t="s">
        <v>30</v>
      </c>
      <c r="AB6" s="58" t="s">
        <v>31</v>
      </c>
    </row>
    <row r="7" spans="1:31" s="51" customFormat="1" ht="16.5">
      <c r="D7" s="692"/>
      <c r="E7" s="693"/>
      <c r="F7" s="693"/>
      <c r="G7" s="694"/>
      <c r="H7" s="59">
        <f>H4</f>
        <v>861</v>
      </c>
      <c r="I7" s="59">
        <v>278</v>
      </c>
      <c r="J7" s="59">
        <v>316</v>
      </c>
      <c r="K7" s="59">
        <v>1</v>
      </c>
      <c r="L7" s="59">
        <v>5</v>
      </c>
      <c r="M7" s="59">
        <f t="shared" ref="M7:T7" si="2">M4</f>
        <v>0</v>
      </c>
      <c r="N7" s="59">
        <f t="shared" si="2"/>
        <v>0</v>
      </c>
      <c r="O7" s="59">
        <f t="shared" si="2"/>
        <v>0</v>
      </c>
      <c r="P7" s="59">
        <f t="shared" si="2"/>
        <v>0</v>
      </c>
      <c r="Q7" s="59">
        <f t="shared" si="2"/>
        <v>0</v>
      </c>
      <c r="R7" s="59">
        <f t="shared" si="2"/>
        <v>48</v>
      </c>
      <c r="S7" s="59">
        <f t="shared" si="2"/>
        <v>0</v>
      </c>
      <c r="T7" s="59">
        <f t="shared" si="2"/>
        <v>0</v>
      </c>
      <c r="U7" s="59">
        <f>X2</f>
        <v>0</v>
      </c>
      <c r="V7" s="59">
        <f>Y2</f>
        <v>0</v>
      </c>
      <c r="W7" s="59">
        <f>Z2</f>
        <v>0</v>
      </c>
      <c r="X7" s="59">
        <f>AA2</f>
        <v>0</v>
      </c>
      <c r="Y7" s="59">
        <f>AB2</f>
        <v>0</v>
      </c>
      <c r="Z7" s="59">
        <f>AC4</f>
        <v>0</v>
      </c>
      <c r="AA7" s="59">
        <f>AD4</f>
        <v>9</v>
      </c>
      <c r="AB7" s="59">
        <f>SUM(I7:AA7)</f>
        <v>657</v>
      </c>
    </row>
    <row r="8" spans="1:31" s="51" customFormat="1" ht="16.5">
      <c r="F8" s="62"/>
      <c r="G8" s="62"/>
    </row>
    <row r="9" spans="1:31" s="51" customFormat="1" ht="30.75" customHeight="1">
      <c r="C9" s="65" t="s">
        <v>69</v>
      </c>
      <c r="D9" s="695" t="s">
        <v>70</v>
      </c>
      <c r="E9" s="695"/>
      <c r="F9" s="695"/>
      <c r="G9" s="695"/>
      <c r="H9" s="66" t="s">
        <v>8</v>
      </c>
      <c r="I9" s="696" t="s">
        <v>71</v>
      </c>
      <c r="J9" s="696"/>
      <c r="K9" s="696" t="s">
        <v>72</v>
      </c>
      <c r="L9" s="696"/>
      <c r="M9" s="58" t="s">
        <v>13</v>
      </c>
      <c r="N9" s="58" t="s">
        <v>14</v>
      </c>
      <c r="O9" s="58" t="s">
        <v>15</v>
      </c>
      <c r="P9" s="58" t="s">
        <v>16</v>
      </c>
      <c r="Q9" s="58" t="s">
        <v>17</v>
      </c>
      <c r="R9" s="58" t="s">
        <v>18</v>
      </c>
      <c r="S9" s="58" t="s">
        <v>19</v>
      </c>
      <c r="T9" s="58" t="s">
        <v>20</v>
      </c>
      <c r="U9" s="58" t="s">
        <v>24</v>
      </c>
      <c r="V9" s="58" t="s">
        <v>25</v>
      </c>
      <c r="W9" s="58" t="s">
        <v>26</v>
      </c>
      <c r="X9" s="58" t="s">
        <v>27</v>
      </c>
      <c r="Y9" s="58" t="s">
        <v>28</v>
      </c>
      <c r="Z9" s="58" t="s">
        <v>29</v>
      </c>
      <c r="AA9" s="58" t="s">
        <v>30</v>
      </c>
      <c r="AB9" s="58" t="s">
        <v>31</v>
      </c>
    </row>
    <row r="10" spans="1:31" s="51" customFormat="1" ht="16.5">
      <c r="D10" s="695"/>
      <c r="E10" s="695"/>
      <c r="F10" s="695"/>
      <c r="G10" s="695"/>
      <c r="H10" s="59">
        <f>H4</f>
        <v>861</v>
      </c>
      <c r="I10" s="697">
        <f>I7+K7</f>
        <v>279</v>
      </c>
      <c r="J10" s="697"/>
      <c r="K10" s="697">
        <f>J7+L7</f>
        <v>321</v>
      </c>
      <c r="L10" s="697"/>
      <c r="M10" s="59">
        <f>M7</f>
        <v>0</v>
      </c>
      <c r="N10" s="59" t="s">
        <v>799</v>
      </c>
      <c r="O10" s="294" t="s">
        <v>799</v>
      </c>
      <c r="P10" s="294" t="s">
        <v>799</v>
      </c>
      <c r="Q10" s="294" t="s">
        <v>799</v>
      </c>
      <c r="R10" s="59">
        <f t="shared" ref="R10" si="3">R7</f>
        <v>48</v>
      </c>
      <c r="S10" s="59" t="s">
        <v>799</v>
      </c>
      <c r="T10" s="294" t="s">
        <v>799</v>
      </c>
      <c r="U10" s="294" t="s">
        <v>799</v>
      </c>
      <c r="V10" s="294" t="s">
        <v>799</v>
      </c>
      <c r="W10" s="294" t="s">
        <v>799</v>
      </c>
      <c r="X10" s="294" t="s">
        <v>799</v>
      </c>
      <c r="Y10" s="294" t="s">
        <v>799</v>
      </c>
      <c r="Z10" s="59">
        <f>Z7</f>
        <v>0</v>
      </c>
      <c r="AA10" s="59">
        <f>AA7</f>
        <v>9</v>
      </c>
      <c r="AB10" s="59">
        <f>SUM(I10:AA10)</f>
        <v>657</v>
      </c>
    </row>
    <row r="13" spans="1:31" s="51" customFormat="1" ht="16.5">
      <c r="A13" s="56" t="s">
        <v>1</v>
      </c>
      <c r="B13" s="50" t="s">
        <v>2</v>
      </c>
      <c r="C13" s="57" t="s">
        <v>3</v>
      </c>
      <c r="D13" s="56" t="s">
        <v>4</v>
      </c>
      <c r="E13" s="56" t="s">
        <v>5</v>
      </c>
      <c r="F13" s="49" t="s">
        <v>6</v>
      </c>
      <c r="G13" s="49" t="s">
        <v>7</v>
      </c>
      <c r="H13" s="49" t="s">
        <v>8</v>
      </c>
      <c r="I13" s="58" t="s">
        <v>9</v>
      </c>
      <c r="J13" s="58" t="s">
        <v>10</v>
      </c>
      <c r="K13" s="58" t="s">
        <v>11</v>
      </c>
      <c r="L13" s="58" t="s">
        <v>12</v>
      </c>
      <c r="M13" s="58" t="s">
        <v>13</v>
      </c>
      <c r="N13" s="58" t="s">
        <v>14</v>
      </c>
      <c r="O13" s="58" t="s">
        <v>15</v>
      </c>
      <c r="P13" s="58" t="s">
        <v>16</v>
      </c>
      <c r="Q13" s="58" t="s">
        <v>17</v>
      </c>
      <c r="R13" s="58" t="s">
        <v>18</v>
      </c>
      <c r="S13" s="58" t="s">
        <v>19</v>
      </c>
      <c r="T13" s="58" t="s">
        <v>20</v>
      </c>
      <c r="U13" s="60" t="s">
        <v>21</v>
      </c>
      <c r="V13" s="60" t="s">
        <v>22</v>
      </c>
      <c r="W13" s="60" t="s">
        <v>23</v>
      </c>
      <c r="X13" s="58" t="s">
        <v>24</v>
      </c>
      <c r="Y13" s="58" t="s">
        <v>25</v>
      </c>
      <c r="Z13" s="58" t="s">
        <v>26</v>
      </c>
      <c r="AA13" s="58" t="s">
        <v>27</v>
      </c>
      <c r="AB13" s="58" t="s">
        <v>28</v>
      </c>
      <c r="AC13" s="58" t="s">
        <v>29</v>
      </c>
      <c r="AD13" s="58" t="s">
        <v>30</v>
      </c>
      <c r="AE13" s="58" t="s">
        <v>31</v>
      </c>
    </row>
    <row r="14" spans="1:31" s="51" customFormat="1" ht="16.5">
      <c r="A14" s="51">
        <v>1</v>
      </c>
      <c r="B14" s="62">
        <v>6</v>
      </c>
      <c r="C14" s="62">
        <v>31</v>
      </c>
      <c r="D14" s="20" t="s">
        <v>219</v>
      </c>
      <c r="E14" s="20" t="s">
        <v>219</v>
      </c>
      <c r="F14" s="63">
        <v>187</v>
      </c>
      <c r="G14" s="20" t="s">
        <v>33</v>
      </c>
      <c r="H14" s="548">
        <v>391</v>
      </c>
      <c r="I14" s="59">
        <v>1</v>
      </c>
      <c r="J14" s="59">
        <v>118</v>
      </c>
      <c r="K14" s="59">
        <v>12</v>
      </c>
      <c r="L14" s="59">
        <v>1</v>
      </c>
      <c r="M14" s="59">
        <v>7</v>
      </c>
      <c r="N14" s="59">
        <v>1</v>
      </c>
      <c r="O14" s="59">
        <v>0</v>
      </c>
      <c r="P14" s="59">
        <v>2</v>
      </c>
      <c r="Q14" s="59">
        <v>2</v>
      </c>
      <c r="R14" s="59">
        <v>134</v>
      </c>
      <c r="S14" s="59">
        <v>0</v>
      </c>
      <c r="T14" s="59">
        <v>0</v>
      </c>
      <c r="U14" s="61">
        <v>0</v>
      </c>
      <c r="V14" s="61">
        <v>2</v>
      </c>
      <c r="W14" s="61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10</v>
      </c>
      <c r="AE14" s="59">
        <f>SUM(I14:AD14)</f>
        <v>290</v>
      </c>
    </row>
    <row r="15" spans="1:31" s="51" customFormat="1" ht="17.25" thickBot="1">
      <c r="A15" s="34">
        <v>2</v>
      </c>
      <c r="B15" s="52">
        <v>6</v>
      </c>
      <c r="C15" s="53">
        <v>31</v>
      </c>
      <c r="D15" s="64" t="s">
        <v>219</v>
      </c>
      <c r="E15" s="20" t="s">
        <v>220</v>
      </c>
      <c r="F15" s="63">
        <v>188</v>
      </c>
      <c r="G15" s="20" t="s">
        <v>33</v>
      </c>
      <c r="H15" s="561">
        <v>407</v>
      </c>
      <c r="I15" s="59">
        <v>5</v>
      </c>
      <c r="J15" s="59">
        <v>26</v>
      </c>
      <c r="K15" s="59">
        <v>148</v>
      </c>
      <c r="L15" s="59">
        <v>0</v>
      </c>
      <c r="M15" s="59">
        <v>0</v>
      </c>
      <c r="N15" s="59">
        <v>1</v>
      </c>
      <c r="O15" s="59">
        <v>0</v>
      </c>
      <c r="P15" s="59">
        <v>0</v>
      </c>
      <c r="Q15" s="59">
        <v>8</v>
      </c>
      <c r="R15" s="59">
        <v>34</v>
      </c>
      <c r="S15" s="59">
        <v>0</v>
      </c>
      <c r="T15" s="59">
        <v>0</v>
      </c>
      <c r="U15" s="61">
        <v>7</v>
      </c>
      <c r="V15" s="61">
        <v>1</v>
      </c>
      <c r="W15" s="61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4</v>
      </c>
      <c r="AE15" s="59">
        <f t="shared" ref="AE15" si="4">SUM(I15:AD15)</f>
        <v>234</v>
      </c>
    </row>
    <row r="16" spans="1:31" s="51" customFormat="1" ht="16.5">
      <c r="C16" s="65" t="s">
        <v>65</v>
      </c>
      <c r="D16" s="688" t="s">
        <v>66</v>
      </c>
      <c r="E16" s="688"/>
      <c r="F16" s="68"/>
      <c r="G16" s="68"/>
      <c r="H16" s="302">
        <f t="shared" ref="H16:AE16" si="5">SUM(H14:H15)</f>
        <v>798</v>
      </c>
      <c r="I16" s="67">
        <f t="shared" si="5"/>
        <v>6</v>
      </c>
      <c r="J16" s="67">
        <f t="shared" si="5"/>
        <v>144</v>
      </c>
      <c r="K16" s="67">
        <f t="shared" si="5"/>
        <v>160</v>
      </c>
      <c r="L16" s="67">
        <f t="shared" si="5"/>
        <v>1</v>
      </c>
      <c r="M16" s="67">
        <f t="shared" si="5"/>
        <v>7</v>
      </c>
      <c r="N16" s="67">
        <f t="shared" si="5"/>
        <v>2</v>
      </c>
      <c r="O16" s="67">
        <f t="shared" si="5"/>
        <v>0</v>
      </c>
      <c r="P16" s="67">
        <f t="shared" si="5"/>
        <v>2</v>
      </c>
      <c r="Q16" s="67">
        <f t="shared" si="5"/>
        <v>10</v>
      </c>
      <c r="R16" s="67">
        <f t="shared" si="5"/>
        <v>168</v>
      </c>
      <c r="S16" s="67">
        <f t="shared" si="5"/>
        <v>0</v>
      </c>
      <c r="T16" s="67">
        <f t="shared" si="5"/>
        <v>0</v>
      </c>
      <c r="U16" s="67">
        <f t="shared" si="5"/>
        <v>7</v>
      </c>
      <c r="V16" s="67">
        <f t="shared" si="5"/>
        <v>3</v>
      </c>
      <c r="W16" s="67">
        <f t="shared" si="5"/>
        <v>0</v>
      </c>
      <c r="X16" s="67">
        <f t="shared" si="5"/>
        <v>0</v>
      </c>
      <c r="Y16" s="67">
        <f t="shared" si="5"/>
        <v>0</v>
      </c>
      <c r="Z16" s="67">
        <f t="shared" si="5"/>
        <v>0</v>
      </c>
      <c r="AA16" s="67">
        <f t="shared" si="5"/>
        <v>0</v>
      </c>
      <c r="AB16" s="67">
        <f t="shared" si="5"/>
        <v>0</v>
      </c>
      <c r="AC16" s="67">
        <f t="shared" si="5"/>
        <v>0</v>
      </c>
      <c r="AD16" s="67">
        <f t="shared" si="5"/>
        <v>14</v>
      </c>
      <c r="AE16" s="67">
        <f t="shared" si="5"/>
        <v>524</v>
      </c>
    </row>
    <row r="17" spans="1:31" s="51" customFormat="1" ht="16.5">
      <c r="F17" s="62"/>
      <c r="G17" s="62"/>
    </row>
    <row r="18" spans="1:31" s="51" customFormat="1" ht="16.5">
      <c r="C18" s="65" t="s">
        <v>67</v>
      </c>
      <c r="D18" s="689" t="s">
        <v>68</v>
      </c>
      <c r="E18" s="690"/>
      <c r="F18" s="690"/>
      <c r="G18" s="691"/>
      <c r="H18" s="66" t="s">
        <v>8</v>
      </c>
      <c r="I18" s="58" t="s">
        <v>9</v>
      </c>
      <c r="J18" s="58" t="s">
        <v>10</v>
      </c>
      <c r="K18" s="58" t="s">
        <v>11</v>
      </c>
      <c r="L18" s="58" t="s">
        <v>12</v>
      </c>
      <c r="M18" s="58" t="s">
        <v>13</v>
      </c>
      <c r="N18" s="58" t="s">
        <v>14</v>
      </c>
      <c r="O18" s="58" t="s">
        <v>15</v>
      </c>
      <c r="P18" s="58" t="s">
        <v>16</v>
      </c>
      <c r="Q18" s="58" t="s">
        <v>17</v>
      </c>
      <c r="R18" s="58" t="s">
        <v>18</v>
      </c>
      <c r="S18" s="58" t="s">
        <v>19</v>
      </c>
      <c r="T18" s="58" t="s">
        <v>20</v>
      </c>
      <c r="U18" s="58" t="s">
        <v>24</v>
      </c>
      <c r="V18" s="58" t="s">
        <v>25</v>
      </c>
      <c r="W18" s="58" t="s">
        <v>26</v>
      </c>
      <c r="X18" s="58" t="s">
        <v>27</v>
      </c>
      <c r="Y18" s="58" t="s">
        <v>28</v>
      </c>
      <c r="Z18" s="58" t="s">
        <v>29</v>
      </c>
      <c r="AA18" s="58" t="s">
        <v>30</v>
      </c>
      <c r="AB18" s="58" t="s">
        <v>31</v>
      </c>
    </row>
    <row r="19" spans="1:31" s="51" customFormat="1" ht="16.5">
      <c r="D19" s="692"/>
      <c r="E19" s="693"/>
      <c r="F19" s="693"/>
      <c r="G19" s="694"/>
      <c r="H19" s="59">
        <f>H16</f>
        <v>798</v>
      </c>
      <c r="I19" s="59">
        <v>9</v>
      </c>
      <c r="J19" s="59">
        <v>146</v>
      </c>
      <c r="K19" s="59">
        <v>164</v>
      </c>
      <c r="L19" s="59">
        <f>L16+1</f>
        <v>2</v>
      </c>
      <c r="M19" s="59">
        <f t="shared" ref="M19:T19" si="6">M16</f>
        <v>7</v>
      </c>
      <c r="N19" s="59">
        <f t="shared" si="6"/>
        <v>2</v>
      </c>
      <c r="O19" s="59">
        <f t="shared" si="6"/>
        <v>0</v>
      </c>
      <c r="P19" s="59">
        <f t="shared" si="6"/>
        <v>2</v>
      </c>
      <c r="Q19" s="59">
        <f t="shared" si="6"/>
        <v>10</v>
      </c>
      <c r="R19" s="59">
        <f t="shared" si="6"/>
        <v>168</v>
      </c>
      <c r="S19" s="59">
        <f t="shared" si="6"/>
        <v>0</v>
      </c>
      <c r="T19" s="59">
        <f t="shared" si="6"/>
        <v>0</v>
      </c>
      <c r="U19" s="59">
        <f>X14</f>
        <v>0</v>
      </c>
      <c r="V19" s="59">
        <f>Y14</f>
        <v>0</v>
      </c>
      <c r="W19" s="59">
        <f>Z14</f>
        <v>0</v>
      </c>
      <c r="X19" s="59">
        <f>AA14</f>
        <v>0</v>
      </c>
      <c r="Y19" s="59">
        <f>AB14</f>
        <v>0</v>
      </c>
      <c r="Z19" s="59">
        <f>AC16</f>
        <v>0</v>
      </c>
      <c r="AA19" s="59">
        <f>AD16</f>
        <v>14</v>
      </c>
      <c r="AB19" s="59">
        <f>SUM(I19:AA19)</f>
        <v>524</v>
      </c>
    </row>
    <row r="20" spans="1:31" s="51" customFormat="1" ht="16.5">
      <c r="F20" s="62"/>
      <c r="G20" s="62"/>
    </row>
    <row r="21" spans="1:31" s="51" customFormat="1" ht="30.75" customHeight="1">
      <c r="C21" s="65" t="s">
        <v>69</v>
      </c>
      <c r="D21" s="695" t="s">
        <v>70</v>
      </c>
      <c r="E21" s="695"/>
      <c r="F21" s="695"/>
      <c r="G21" s="695"/>
      <c r="H21" s="66" t="s">
        <v>8</v>
      </c>
      <c r="I21" s="696" t="s">
        <v>71</v>
      </c>
      <c r="J21" s="696"/>
      <c r="K21" s="696" t="s">
        <v>72</v>
      </c>
      <c r="L21" s="696"/>
      <c r="M21" s="58" t="s">
        <v>13</v>
      </c>
      <c r="N21" s="58" t="s">
        <v>14</v>
      </c>
      <c r="O21" s="58" t="s">
        <v>15</v>
      </c>
      <c r="P21" s="58" t="s">
        <v>16</v>
      </c>
      <c r="Q21" s="58" t="s">
        <v>17</v>
      </c>
      <c r="R21" s="58" t="s">
        <v>18</v>
      </c>
      <c r="S21" s="58" t="s">
        <v>19</v>
      </c>
      <c r="T21" s="58" t="s">
        <v>20</v>
      </c>
      <c r="U21" s="58" t="s">
        <v>24</v>
      </c>
      <c r="V21" s="58" t="s">
        <v>25</v>
      </c>
      <c r="W21" s="58" t="s">
        <v>26</v>
      </c>
      <c r="X21" s="58" t="s">
        <v>27</v>
      </c>
      <c r="Y21" s="58" t="s">
        <v>28</v>
      </c>
      <c r="Z21" s="58" t="s">
        <v>29</v>
      </c>
      <c r="AA21" s="58" t="s">
        <v>30</v>
      </c>
      <c r="AB21" s="58" t="s">
        <v>31</v>
      </c>
    </row>
    <row r="22" spans="1:31" s="51" customFormat="1" ht="16.5">
      <c r="D22" s="695"/>
      <c r="E22" s="695"/>
      <c r="F22" s="695"/>
      <c r="G22" s="695"/>
      <c r="H22" s="59">
        <f>H16</f>
        <v>798</v>
      </c>
      <c r="I22" s="697">
        <f>I19+K19</f>
        <v>173</v>
      </c>
      <c r="J22" s="697"/>
      <c r="K22" s="697">
        <f>J19+L19</f>
        <v>148</v>
      </c>
      <c r="L22" s="697"/>
      <c r="M22" s="59">
        <f>M19</f>
        <v>7</v>
      </c>
      <c r="N22" s="59">
        <f t="shared" ref="N22:R22" si="7">N19</f>
        <v>2</v>
      </c>
      <c r="O22" s="59" t="s">
        <v>799</v>
      </c>
      <c r="P22" s="59">
        <f t="shared" si="7"/>
        <v>2</v>
      </c>
      <c r="Q22" s="59">
        <f t="shared" si="7"/>
        <v>10</v>
      </c>
      <c r="R22" s="59">
        <f t="shared" si="7"/>
        <v>168</v>
      </c>
      <c r="S22" s="59" t="s">
        <v>799</v>
      </c>
      <c r="T22" s="294" t="s">
        <v>799</v>
      </c>
      <c r="U22" s="294" t="s">
        <v>799</v>
      </c>
      <c r="V22" s="294" t="s">
        <v>799</v>
      </c>
      <c r="W22" s="294" t="s">
        <v>799</v>
      </c>
      <c r="X22" s="294" t="s">
        <v>799</v>
      </c>
      <c r="Y22" s="294" t="s">
        <v>799</v>
      </c>
      <c r="Z22" s="59">
        <f>Z19</f>
        <v>0</v>
      </c>
      <c r="AA22" s="59">
        <f>AA19</f>
        <v>14</v>
      </c>
      <c r="AB22" s="59">
        <f>SUM(I22:AA22)</f>
        <v>524</v>
      </c>
    </row>
    <row r="25" spans="1:31" s="286" customFormat="1" ht="16.5">
      <c r="A25" s="291" t="s">
        <v>1</v>
      </c>
      <c r="B25" s="285" t="s">
        <v>2</v>
      </c>
      <c r="C25" s="292" t="s">
        <v>3</v>
      </c>
      <c r="D25" s="291" t="s">
        <v>4</v>
      </c>
      <c r="E25" s="291" t="s">
        <v>5</v>
      </c>
      <c r="F25" s="284" t="s">
        <v>6</v>
      </c>
      <c r="G25" s="284" t="s">
        <v>7</v>
      </c>
      <c r="H25" s="284" t="s">
        <v>8</v>
      </c>
      <c r="I25" s="293" t="s">
        <v>9</v>
      </c>
      <c r="J25" s="293" t="s">
        <v>10</v>
      </c>
      <c r="K25" s="293" t="s">
        <v>11</v>
      </c>
      <c r="L25" s="293" t="s">
        <v>12</v>
      </c>
      <c r="M25" s="293" t="s">
        <v>13</v>
      </c>
      <c r="N25" s="293" t="s">
        <v>14</v>
      </c>
      <c r="O25" s="293" t="s">
        <v>15</v>
      </c>
      <c r="P25" s="293" t="s">
        <v>16</v>
      </c>
      <c r="Q25" s="293" t="s">
        <v>17</v>
      </c>
      <c r="R25" s="293" t="s">
        <v>18</v>
      </c>
      <c r="S25" s="293" t="s">
        <v>19</v>
      </c>
      <c r="T25" s="293" t="s">
        <v>20</v>
      </c>
      <c r="U25" s="295" t="s">
        <v>21</v>
      </c>
      <c r="V25" s="295" t="s">
        <v>22</v>
      </c>
      <c r="W25" s="295" t="s">
        <v>23</v>
      </c>
      <c r="X25" s="293" t="s">
        <v>24</v>
      </c>
      <c r="Y25" s="293" t="s">
        <v>25</v>
      </c>
      <c r="Z25" s="293" t="s">
        <v>26</v>
      </c>
      <c r="AA25" s="293" t="s">
        <v>27</v>
      </c>
      <c r="AB25" s="293" t="s">
        <v>28</v>
      </c>
      <c r="AC25" s="293" t="s">
        <v>29</v>
      </c>
      <c r="AD25" s="293" t="s">
        <v>30</v>
      </c>
      <c r="AE25" s="293" t="s">
        <v>31</v>
      </c>
    </row>
    <row r="26" spans="1:31" s="286" customFormat="1" ht="16.5">
      <c r="A26" s="286">
        <v>1</v>
      </c>
      <c r="B26" s="297">
        <v>6</v>
      </c>
      <c r="C26" s="297">
        <v>32</v>
      </c>
      <c r="D26" s="20" t="s">
        <v>792</v>
      </c>
      <c r="E26" s="20"/>
      <c r="F26" s="298">
        <v>189</v>
      </c>
      <c r="G26" s="20" t="s">
        <v>33</v>
      </c>
      <c r="H26" s="290">
        <v>461</v>
      </c>
      <c r="I26" s="294">
        <v>0</v>
      </c>
      <c r="J26" s="294">
        <v>94</v>
      </c>
      <c r="K26" s="294">
        <v>0</v>
      </c>
      <c r="L26" s="294">
        <v>2</v>
      </c>
      <c r="M26" s="294">
        <v>161</v>
      </c>
      <c r="N26" s="294">
        <v>0</v>
      </c>
      <c r="O26" s="294">
        <v>0</v>
      </c>
      <c r="P26" s="294">
        <v>24</v>
      </c>
      <c r="Q26" s="294">
        <v>0</v>
      </c>
      <c r="R26" s="294">
        <v>0</v>
      </c>
      <c r="S26" s="294">
        <v>0</v>
      </c>
      <c r="T26" s="294">
        <v>0</v>
      </c>
      <c r="U26" s="296">
        <v>0</v>
      </c>
      <c r="V26" s="296">
        <v>0</v>
      </c>
      <c r="W26" s="296"/>
      <c r="X26" s="294"/>
      <c r="Y26" s="294"/>
      <c r="Z26" s="294"/>
      <c r="AA26" s="294"/>
      <c r="AB26" s="294"/>
      <c r="AC26" s="294">
        <v>0</v>
      </c>
      <c r="AD26" s="294">
        <v>5</v>
      </c>
      <c r="AE26" s="294">
        <f>SUM(I26:AD26)</f>
        <v>286</v>
      </c>
    </row>
    <row r="27" spans="1:31" s="286" customFormat="1" ht="16.5">
      <c r="A27" s="286">
        <v>2</v>
      </c>
      <c r="B27" s="297">
        <v>6</v>
      </c>
      <c r="C27" s="297">
        <v>32</v>
      </c>
      <c r="D27" s="20" t="s">
        <v>792</v>
      </c>
      <c r="E27" s="20"/>
      <c r="F27" s="298">
        <v>190</v>
      </c>
      <c r="G27" s="20" t="s">
        <v>33</v>
      </c>
      <c r="H27" s="290">
        <v>309</v>
      </c>
      <c r="I27" s="294">
        <v>0</v>
      </c>
      <c r="J27" s="294">
        <v>52</v>
      </c>
      <c r="K27" s="294">
        <v>0</v>
      </c>
      <c r="L27" s="294">
        <v>0</v>
      </c>
      <c r="M27" s="294">
        <v>111</v>
      </c>
      <c r="N27" s="294">
        <v>2</v>
      </c>
      <c r="O27" s="294">
        <v>0</v>
      </c>
      <c r="P27" s="294">
        <v>6</v>
      </c>
      <c r="Q27" s="294">
        <v>0</v>
      </c>
      <c r="R27" s="294">
        <v>3</v>
      </c>
      <c r="S27" s="294">
        <v>0</v>
      </c>
      <c r="T27" s="294">
        <v>0</v>
      </c>
      <c r="U27" s="296">
        <v>0</v>
      </c>
      <c r="V27" s="296">
        <v>1</v>
      </c>
      <c r="W27" s="296"/>
      <c r="X27" s="294"/>
      <c r="Y27" s="294"/>
      <c r="Z27" s="294"/>
      <c r="AA27" s="294"/>
      <c r="AB27" s="294"/>
      <c r="AC27" s="294">
        <v>0</v>
      </c>
      <c r="AD27" s="294">
        <v>7</v>
      </c>
      <c r="AE27" s="294">
        <f>SUM(I27:AD27)</f>
        <v>182</v>
      </c>
    </row>
    <row r="28" spans="1:31" s="286" customFormat="1" ht="16.5">
      <c r="A28" s="34">
        <v>3</v>
      </c>
      <c r="B28" s="287">
        <v>6</v>
      </c>
      <c r="C28" s="288">
        <v>32</v>
      </c>
      <c r="D28" s="299" t="s">
        <v>792</v>
      </c>
      <c r="E28" s="20"/>
      <c r="F28" s="298">
        <v>191</v>
      </c>
      <c r="G28" s="20" t="s">
        <v>33</v>
      </c>
      <c r="H28" s="290">
        <v>386</v>
      </c>
      <c r="I28" s="294">
        <v>0</v>
      </c>
      <c r="J28" s="294">
        <v>87</v>
      </c>
      <c r="K28" s="294">
        <v>0</v>
      </c>
      <c r="L28" s="294">
        <v>0</v>
      </c>
      <c r="M28" s="294">
        <v>84</v>
      </c>
      <c r="N28" s="294">
        <v>0</v>
      </c>
      <c r="O28" s="294">
        <v>0</v>
      </c>
      <c r="P28" s="294">
        <v>8</v>
      </c>
      <c r="Q28" s="294">
        <v>0</v>
      </c>
      <c r="R28" s="294">
        <v>119</v>
      </c>
      <c r="S28" s="294">
        <v>0</v>
      </c>
      <c r="T28" s="294">
        <v>0</v>
      </c>
      <c r="U28" s="296">
        <v>0</v>
      </c>
      <c r="V28" s="296">
        <v>0</v>
      </c>
      <c r="W28" s="296"/>
      <c r="X28" s="294"/>
      <c r="Y28" s="294"/>
      <c r="Z28" s="294"/>
      <c r="AA28" s="294"/>
      <c r="AB28" s="294"/>
      <c r="AC28" s="294">
        <v>0</v>
      </c>
      <c r="AD28" s="294">
        <v>7</v>
      </c>
      <c r="AE28" s="294">
        <f t="shared" ref="AE28" si="8">SUM(I28:AD28)</f>
        <v>305</v>
      </c>
    </row>
    <row r="29" spans="1:31" s="286" customFormat="1" ht="16.5">
      <c r="C29" s="300" t="s">
        <v>65</v>
      </c>
      <c r="D29" s="688" t="s">
        <v>66</v>
      </c>
      <c r="E29" s="688"/>
      <c r="F29" s="485"/>
      <c r="G29" s="485"/>
      <c r="H29" s="302">
        <f t="shared" ref="H29:AE29" si="9">SUM(H26:H28)</f>
        <v>1156</v>
      </c>
      <c r="I29" s="302">
        <f t="shared" si="9"/>
        <v>0</v>
      </c>
      <c r="J29" s="302">
        <f t="shared" si="9"/>
        <v>233</v>
      </c>
      <c r="K29" s="302">
        <f t="shared" si="9"/>
        <v>0</v>
      </c>
      <c r="L29" s="302">
        <f t="shared" si="9"/>
        <v>2</v>
      </c>
      <c r="M29" s="302">
        <f t="shared" si="9"/>
        <v>356</v>
      </c>
      <c r="N29" s="302">
        <f t="shared" si="9"/>
        <v>2</v>
      </c>
      <c r="O29" s="302">
        <f t="shared" si="9"/>
        <v>0</v>
      </c>
      <c r="P29" s="302">
        <f t="shared" si="9"/>
        <v>38</v>
      </c>
      <c r="Q29" s="302">
        <f t="shared" si="9"/>
        <v>0</v>
      </c>
      <c r="R29" s="302">
        <f t="shared" si="9"/>
        <v>122</v>
      </c>
      <c r="S29" s="302">
        <f t="shared" si="9"/>
        <v>0</v>
      </c>
      <c r="T29" s="302">
        <f t="shared" si="9"/>
        <v>0</v>
      </c>
      <c r="U29" s="302">
        <f t="shared" si="9"/>
        <v>0</v>
      </c>
      <c r="V29" s="302">
        <f t="shared" si="9"/>
        <v>1</v>
      </c>
      <c r="W29" s="302">
        <f t="shared" si="9"/>
        <v>0</v>
      </c>
      <c r="X29" s="302">
        <f t="shared" si="9"/>
        <v>0</v>
      </c>
      <c r="Y29" s="302">
        <f t="shared" si="9"/>
        <v>0</v>
      </c>
      <c r="Z29" s="302">
        <f t="shared" si="9"/>
        <v>0</v>
      </c>
      <c r="AA29" s="302">
        <f t="shared" si="9"/>
        <v>0</v>
      </c>
      <c r="AB29" s="302">
        <f t="shared" si="9"/>
        <v>0</v>
      </c>
      <c r="AC29" s="302">
        <f t="shared" si="9"/>
        <v>0</v>
      </c>
      <c r="AD29" s="302">
        <f t="shared" si="9"/>
        <v>19</v>
      </c>
      <c r="AE29" s="302">
        <f t="shared" si="9"/>
        <v>773</v>
      </c>
    </row>
    <row r="30" spans="1:31" s="286" customFormat="1" ht="16.5">
      <c r="F30" s="297"/>
      <c r="G30" s="297"/>
    </row>
    <row r="31" spans="1:31" s="286" customFormat="1" ht="16.5">
      <c r="C31" s="300" t="s">
        <v>67</v>
      </c>
      <c r="D31" s="689" t="s">
        <v>68</v>
      </c>
      <c r="E31" s="690"/>
      <c r="F31" s="690"/>
      <c r="G31" s="691"/>
      <c r="H31" s="301" t="s">
        <v>8</v>
      </c>
      <c r="I31" s="293" t="s">
        <v>9</v>
      </c>
      <c r="J31" s="293" t="s">
        <v>10</v>
      </c>
      <c r="K31" s="293" t="s">
        <v>11</v>
      </c>
      <c r="L31" s="293" t="s">
        <v>12</v>
      </c>
      <c r="M31" s="293" t="s">
        <v>13</v>
      </c>
      <c r="N31" s="293" t="s">
        <v>14</v>
      </c>
      <c r="O31" s="293" t="s">
        <v>15</v>
      </c>
      <c r="P31" s="293" t="s">
        <v>16</v>
      </c>
      <c r="Q31" s="293" t="s">
        <v>17</v>
      </c>
      <c r="R31" s="293" t="s">
        <v>18</v>
      </c>
      <c r="S31" s="293" t="s">
        <v>19</v>
      </c>
      <c r="T31" s="293" t="s">
        <v>20</v>
      </c>
      <c r="U31" s="293" t="s">
        <v>24</v>
      </c>
      <c r="V31" s="293" t="s">
        <v>25</v>
      </c>
      <c r="W31" s="293" t="s">
        <v>26</v>
      </c>
      <c r="X31" s="293" t="s">
        <v>27</v>
      </c>
      <c r="Y31" s="293" t="s">
        <v>28</v>
      </c>
      <c r="Z31" s="293" t="s">
        <v>29</v>
      </c>
      <c r="AA31" s="293" t="s">
        <v>30</v>
      </c>
      <c r="AB31" s="293" t="s">
        <v>31</v>
      </c>
    </row>
    <row r="32" spans="1:31" s="286" customFormat="1" ht="16.5">
      <c r="D32" s="692"/>
      <c r="E32" s="693"/>
      <c r="F32" s="693"/>
      <c r="G32" s="694"/>
      <c r="H32" s="294">
        <f>H29</f>
        <v>1156</v>
      </c>
      <c r="I32" s="294">
        <f>I29</f>
        <v>0</v>
      </c>
      <c r="J32" s="294">
        <f>J29+1</f>
        <v>234</v>
      </c>
      <c r="K32" s="294">
        <f t="shared" ref="K32:T32" si="10">K29</f>
        <v>0</v>
      </c>
      <c r="L32" s="294">
        <f>L29</f>
        <v>2</v>
      </c>
      <c r="M32" s="294">
        <f t="shared" si="10"/>
        <v>356</v>
      </c>
      <c r="N32" s="294">
        <f t="shared" si="10"/>
        <v>2</v>
      </c>
      <c r="O32" s="294">
        <f t="shared" si="10"/>
        <v>0</v>
      </c>
      <c r="P32" s="294">
        <f t="shared" si="10"/>
        <v>38</v>
      </c>
      <c r="Q32" s="294">
        <f t="shared" si="10"/>
        <v>0</v>
      </c>
      <c r="R32" s="294">
        <f t="shared" si="10"/>
        <v>122</v>
      </c>
      <c r="S32" s="294">
        <f t="shared" si="10"/>
        <v>0</v>
      </c>
      <c r="T32" s="294">
        <f t="shared" si="10"/>
        <v>0</v>
      </c>
      <c r="U32" s="294">
        <f>X26</f>
        <v>0</v>
      </c>
      <c r="V32" s="294">
        <f>Y26</f>
        <v>0</v>
      </c>
      <c r="W32" s="294">
        <f>Z26</f>
        <v>0</v>
      </c>
      <c r="X32" s="294">
        <f>AA26</f>
        <v>0</v>
      </c>
      <c r="Y32" s="294">
        <f>AB26</f>
        <v>0</v>
      </c>
      <c r="Z32" s="294">
        <f>AC29</f>
        <v>0</v>
      </c>
      <c r="AA32" s="294">
        <f>AD29</f>
        <v>19</v>
      </c>
      <c r="AB32" s="294">
        <f>SUM(I32:AA32)</f>
        <v>773</v>
      </c>
    </row>
    <row r="33" spans="1:31" s="286" customFormat="1" ht="16.5">
      <c r="F33" s="297"/>
      <c r="G33" s="297"/>
    </row>
    <row r="34" spans="1:31" s="286" customFormat="1" ht="30.75" customHeight="1">
      <c r="C34" s="300" t="s">
        <v>69</v>
      </c>
      <c r="D34" s="695" t="s">
        <v>70</v>
      </c>
      <c r="E34" s="695"/>
      <c r="F34" s="695"/>
      <c r="G34" s="695"/>
      <c r="H34" s="301" t="s">
        <v>8</v>
      </c>
      <c r="I34" s="696" t="s">
        <v>71</v>
      </c>
      <c r="J34" s="696"/>
      <c r="K34" s="696" t="s">
        <v>72</v>
      </c>
      <c r="L34" s="696"/>
      <c r="M34" s="293" t="s">
        <v>13</v>
      </c>
      <c r="N34" s="293" t="s">
        <v>14</v>
      </c>
      <c r="O34" s="293" t="s">
        <v>15</v>
      </c>
      <c r="P34" s="293" t="s">
        <v>16</v>
      </c>
      <c r="Q34" s="293" t="s">
        <v>17</v>
      </c>
      <c r="R34" s="293" t="s">
        <v>18</v>
      </c>
      <c r="S34" s="293" t="s">
        <v>19</v>
      </c>
      <c r="T34" s="293" t="s">
        <v>20</v>
      </c>
      <c r="U34" s="293" t="s">
        <v>24</v>
      </c>
      <c r="V34" s="293" t="s">
        <v>25</v>
      </c>
      <c r="W34" s="293" t="s">
        <v>26</v>
      </c>
      <c r="X34" s="293" t="s">
        <v>27</v>
      </c>
      <c r="Y34" s="293" t="s">
        <v>28</v>
      </c>
      <c r="Z34" s="293" t="s">
        <v>29</v>
      </c>
      <c r="AA34" s="293" t="s">
        <v>30</v>
      </c>
      <c r="AB34" s="293" t="s">
        <v>31</v>
      </c>
    </row>
    <row r="35" spans="1:31" s="286" customFormat="1" ht="16.5">
      <c r="D35" s="695"/>
      <c r="E35" s="695"/>
      <c r="F35" s="695"/>
      <c r="G35" s="695"/>
      <c r="H35" s="294">
        <f>H29</f>
        <v>1156</v>
      </c>
      <c r="I35" s="697" t="s">
        <v>799</v>
      </c>
      <c r="J35" s="697"/>
      <c r="K35" s="697">
        <f>J32+L32</f>
        <v>236</v>
      </c>
      <c r="L35" s="697"/>
      <c r="M35" s="294">
        <f>M32</f>
        <v>356</v>
      </c>
      <c r="N35" s="294">
        <f t="shared" ref="N35:R35" si="11">N32</f>
        <v>2</v>
      </c>
      <c r="O35" s="294" t="s">
        <v>799</v>
      </c>
      <c r="P35" s="294">
        <f t="shared" si="11"/>
        <v>38</v>
      </c>
      <c r="Q35" s="294" t="s">
        <v>799</v>
      </c>
      <c r="R35" s="294">
        <f t="shared" si="11"/>
        <v>122</v>
      </c>
      <c r="S35" s="294" t="s">
        <v>799</v>
      </c>
      <c r="T35" s="294" t="s">
        <v>799</v>
      </c>
      <c r="U35" s="294" t="s">
        <v>799</v>
      </c>
      <c r="V35" s="294" t="s">
        <v>799</v>
      </c>
      <c r="W35" s="294" t="s">
        <v>799</v>
      </c>
      <c r="X35" s="294" t="s">
        <v>799</v>
      </c>
      <c r="Y35" s="294" t="s">
        <v>799</v>
      </c>
      <c r="Z35" s="294">
        <f>Z32</f>
        <v>0</v>
      </c>
      <c r="AA35" s="294">
        <f>AA32</f>
        <v>19</v>
      </c>
      <c r="AB35" s="294">
        <f>SUM(I35:AA35)</f>
        <v>773</v>
      </c>
    </row>
    <row r="36" spans="1:31" s="283" customFormat="1"/>
    <row r="37" spans="1:31" s="283" customFormat="1"/>
    <row r="38" spans="1:31" s="286" customFormat="1" ht="16.5">
      <c r="A38" s="291" t="s">
        <v>1</v>
      </c>
      <c r="B38" s="285" t="s">
        <v>2</v>
      </c>
      <c r="C38" s="292" t="s">
        <v>3</v>
      </c>
      <c r="D38" s="291" t="s">
        <v>4</v>
      </c>
      <c r="E38" s="291" t="s">
        <v>5</v>
      </c>
      <c r="F38" s="359" t="s">
        <v>6</v>
      </c>
      <c r="G38" s="359" t="s">
        <v>7</v>
      </c>
      <c r="H38" s="359" t="s">
        <v>8</v>
      </c>
      <c r="I38" s="322" t="s">
        <v>9</v>
      </c>
      <c r="J38" s="322" t="s">
        <v>10</v>
      </c>
      <c r="K38" s="322" t="s">
        <v>11</v>
      </c>
      <c r="L38" s="322" t="s">
        <v>12</v>
      </c>
      <c r="M38" s="322" t="s">
        <v>13</v>
      </c>
      <c r="N38" s="322" t="s">
        <v>14</v>
      </c>
      <c r="O38" s="322" t="s">
        <v>15</v>
      </c>
      <c r="P38" s="322" t="s">
        <v>16</v>
      </c>
      <c r="Q38" s="322" t="s">
        <v>17</v>
      </c>
      <c r="R38" s="322" t="s">
        <v>18</v>
      </c>
      <c r="S38" s="322" t="s">
        <v>20</v>
      </c>
      <c r="T38" s="293" t="s">
        <v>20</v>
      </c>
      <c r="U38" s="323" t="s">
        <v>21</v>
      </c>
      <c r="V38" s="323" t="s">
        <v>22</v>
      </c>
      <c r="X38" s="293" t="s">
        <v>24</v>
      </c>
      <c r="Y38" s="293" t="s">
        <v>25</v>
      </c>
      <c r="Z38" s="293" t="s">
        <v>26</v>
      </c>
      <c r="AA38" s="293" t="s">
        <v>27</v>
      </c>
      <c r="AC38" s="322" t="s">
        <v>29</v>
      </c>
      <c r="AD38" s="322" t="s">
        <v>30</v>
      </c>
      <c r="AE38" s="322" t="s">
        <v>31</v>
      </c>
    </row>
    <row r="39" spans="1:31" s="286" customFormat="1" ht="16.5">
      <c r="A39" s="287">
        <v>1</v>
      </c>
      <c r="B39" s="288">
        <v>6</v>
      </c>
      <c r="C39" s="299">
        <v>39</v>
      </c>
      <c r="D39" s="289" t="s">
        <v>564</v>
      </c>
      <c r="E39" s="329" t="s">
        <v>565</v>
      </c>
      <c r="F39" s="574">
        <v>201</v>
      </c>
      <c r="G39" s="575" t="s">
        <v>33</v>
      </c>
      <c r="H39" s="548">
        <v>632</v>
      </c>
      <c r="I39" s="361">
        <v>50</v>
      </c>
      <c r="J39" s="361">
        <v>95</v>
      </c>
      <c r="K39" s="361">
        <v>13</v>
      </c>
      <c r="L39" s="361">
        <v>5</v>
      </c>
      <c r="M39" s="361">
        <v>6</v>
      </c>
      <c r="N39" s="361">
        <v>8</v>
      </c>
      <c r="O39" s="361">
        <v>4</v>
      </c>
      <c r="P39" s="361">
        <v>4</v>
      </c>
      <c r="Q39" s="361">
        <v>3</v>
      </c>
      <c r="R39" s="361">
        <v>87</v>
      </c>
      <c r="T39" s="361">
        <v>2</v>
      </c>
      <c r="U39" s="361">
        <v>1</v>
      </c>
      <c r="V39" s="361">
        <v>0</v>
      </c>
      <c r="X39" s="361">
        <v>5</v>
      </c>
      <c r="Y39" s="361">
        <v>3</v>
      </c>
      <c r="Z39" s="361">
        <v>8</v>
      </c>
      <c r="AA39" s="361">
        <v>4</v>
      </c>
      <c r="AC39" s="361">
        <v>0</v>
      </c>
      <c r="AD39" s="361">
        <v>8</v>
      </c>
      <c r="AE39" s="39">
        <f t="shared" ref="AE39:AE70" si="12">SUM(I39:AD39)</f>
        <v>306</v>
      </c>
    </row>
    <row r="40" spans="1:31" s="286" customFormat="1" ht="16.5">
      <c r="A40" s="287">
        <v>2</v>
      </c>
      <c r="B40" s="288">
        <v>6</v>
      </c>
      <c r="C40" s="299">
        <v>39</v>
      </c>
      <c r="D40" s="289" t="s">
        <v>564</v>
      </c>
      <c r="E40" s="329" t="s">
        <v>565</v>
      </c>
      <c r="F40" s="574">
        <v>201</v>
      </c>
      <c r="G40" s="575" t="s">
        <v>34</v>
      </c>
      <c r="H40" s="548">
        <v>632</v>
      </c>
      <c r="I40" s="361">
        <v>46</v>
      </c>
      <c r="J40" s="361">
        <v>93</v>
      </c>
      <c r="K40" s="361">
        <v>13</v>
      </c>
      <c r="L40" s="361">
        <v>3</v>
      </c>
      <c r="M40" s="361">
        <v>2</v>
      </c>
      <c r="N40" s="361">
        <v>14</v>
      </c>
      <c r="O40" s="361">
        <v>2</v>
      </c>
      <c r="P40" s="361">
        <v>3</v>
      </c>
      <c r="Q40" s="361">
        <v>1</v>
      </c>
      <c r="R40" s="361">
        <v>83</v>
      </c>
      <c r="T40" s="361">
        <v>0</v>
      </c>
      <c r="U40" s="361">
        <v>2</v>
      </c>
      <c r="V40" s="361">
        <v>3</v>
      </c>
      <c r="X40" s="361">
        <v>5</v>
      </c>
      <c r="Y40" s="361">
        <v>1</v>
      </c>
      <c r="Z40" s="361">
        <v>3</v>
      </c>
      <c r="AA40" s="361">
        <v>8</v>
      </c>
      <c r="AC40" s="361">
        <v>0</v>
      </c>
      <c r="AD40" s="361">
        <v>5</v>
      </c>
      <c r="AE40" s="39">
        <f t="shared" si="12"/>
        <v>287</v>
      </c>
    </row>
    <row r="41" spans="1:31" s="286" customFormat="1" ht="16.5">
      <c r="A41" s="287">
        <v>3</v>
      </c>
      <c r="B41" s="288">
        <v>6</v>
      </c>
      <c r="C41" s="299">
        <v>39</v>
      </c>
      <c r="D41" s="289" t="s">
        <v>564</v>
      </c>
      <c r="E41" s="329" t="s">
        <v>565</v>
      </c>
      <c r="F41" s="574">
        <v>201</v>
      </c>
      <c r="G41" s="575" t="s">
        <v>35</v>
      </c>
      <c r="H41" s="548">
        <v>632</v>
      </c>
      <c r="I41" s="361">
        <v>55</v>
      </c>
      <c r="J41" s="361">
        <v>68</v>
      </c>
      <c r="K41" s="361">
        <v>13</v>
      </c>
      <c r="L41" s="361">
        <v>3</v>
      </c>
      <c r="M41" s="361">
        <v>1</v>
      </c>
      <c r="N41" s="361">
        <v>8</v>
      </c>
      <c r="O41" s="361">
        <v>2</v>
      </c>
      <c r="P41" s="361">
        <v>3</v>
      </c>
      <c r="Q41" s="361">
        <v>2</v>
      </c>
      <c r="R41" s="361">
        <v>95</v>
      </c>
      <c r="T41" s="361">
        <v>3</v>
      </c>
      <c r="U41" s="361">
        <v>1</v>
      </c>
      <c r="V41" s="361">
        <v>3</v>
      </c>
      <c r="X41" s="361">
        <v>9</v>
      </c>
      <c r="Y41" s="361">
        <v>0</v>
      </c>
      <c r="Z41" s="361">
        <v>6</v>
      </c>
      <c r="AA41" s="361">
        <v>6</v>
      </c>
      <c r="AC41" s="361">
        <v>0</v>
      </c>
      <c r="AD41" s="361">
        <v>4</v>
      </c>
      <c r="AE41" s="39">
        <f t="shared" si="12"/>
        <v>282</v>
      </c>
    </row>
    <row r="42" spans="1:31" s="286" customFormat="1" ht="16.5">
      <c r="A42" s="287">
        <v>4</v>
      </c>
      <c r="B42" s="288">
        <v>6</v>
      </c>
      <c r="C42" s="299">
        <v>39</v>
      </c>
      <c r="D42" s="289" t="s">
        <v>564</v>
      </c>
      <c r="E42" s="329" t="s">
        <v>565</v>
      </c>
      <c r="F42" s="574">
        <v>201</v>
      </c>
      <c r="G42" s="575" t="s">
        <v>199</v>
      </c>
      <c r="H42" s="548">
        <v>631</v>
      </c>
      <c r="I42" s="361">
        <v>56</v>
      </c>
      <c r="J42" s="361">
        <v>64</v>
      </c>
      <c r="K42" s="361">
        <v>13</v>
      </c>
      <c r="L42" s="361">
        <v>5</v>
      </c>
      <c r="M42" s="361">
        <v>8</v>
      </c>
      <c r="N42" s="361">
        <v>13</v>
      </c>
      <c r="O42" s="361">
        <v>0</v>
      </c>
      <c r="P42" s="361">
        <v>8</v>
      </c>
      <c r="Q42" s="361">
        <v>1</v>
      </c>
      <c r="R42" s="361">
        <v>98</v>
      </c>
      <c r="T42" s="361">
        <v>0</v>
      </c>
      <c r="U42" s="361">
        <v>2</v>
      </c>
      <c r="V42" s="361">
        <v>2</v>
      </c>
      <c r="X42" s="361">
        <v>3</v>
      </c>
      <c r="Y42" s="361">
        <v>1</v>
      </c>
      <c r="Z42" s="361">
        <v>7</v>
      </c>
      <c r="AA42" s="361">
        <v>4</v>
      </c>
      <c r="AC42" s="361">
        <v>0</v>
      </c>
      <c r="AD42" s="361">
        <v>6</v>
      </c>
      <c r="AE42" s="39">
        <f t="shared" si="12"/>
        <v>291</v>
      </c>
    </row>
    <row r="43" spans="1:31" s="286" customFormat="1" ht="16.5">
      <c r="A43" s="287">
        <v>5</v>
      </c>
      <c r="B43" s="288">
        <v>6</v>
      </c>
      <c r="C43" s="299">
        <v>39</v>
      </c>
      <c r="D43" s="289" t="s">
        <v>564</v>
      </c>
      <c r="E43" s="329" t="s">
        <v>565</v>
      </c>
      <c r="F43" s="574">
        <v>201</v>
      </c>
      <c r="G43" s="575" t="s">
        <v>337</v>
      </c>
      <c r="H43" s="548">
        <v>631</v>
      </c>
      <c r="I43" s="361">
        <v>47</v>
      </c>
      <c r="J43" s="361">
        <v>92</v>
      </c>
      <c r="K43" s="361">
        <v>10</v>
      </c>
      <c r="L43" s="361">
        <v>4</v>
      </c>
      <c r="M43" s="361">
        <v>4</v>
      </c>
      <c r="N43" s="361">
        <v>6</v>
      </c>
      <c r="O43" s="361">
        <v>1</v>
      </c>
      <c r="P43" s="361">
        <v>7</v>
      </c>
      <c r="Q43" s="361">
        <v>0</v>
      </c>
      <c r="R43" s="361">
        <v>111</v>
      </c>
      <c r="T43" s="361">
        <v>1</v>
      </c>
      <c r="U43" s="361">
        <v>1</v>
      </c>
      <c r="V43" s="361">
        <v>2</v>
      </c>
      <c r="X43" s="361">
        <v>9</v>
      </c>
      <c r="Y43" s="361">
        <v>1</v>
      </c>
      <c r="Z43" s="361">
        <v>6</v>
      </c>
      <c r="AA43" s="361">
        <v>13</v>
      </c>
      <c r="AC43" s="361">
        <v>0</v>
      </c>
      <c r="AD43" s="361">
        <v>1</v>
      </c>
      <c r="AE43" s="39">
        <f t="shared" si="12"/>
        <v>316</v>
      </c>
    </row>
    <row r="44" spans="1:31" s="286" customFormat="1" ht="16.5">
      <c r="A44" s="287">
        <v>6</v>
      </c>
      <c r="B44" s="288">
        <v>6</v>
      </c>
      <c r="C44" s="299">
        <v>39</v>
      </c>
      <c r="D44" s="289" t="s">
        <v>564</v>
      </c>
      <c r="E44" s="329" t="s">
        <v>566</v>
      </c>
      <c r="F44" s="574">
        <v>202</v>
      </c>
      <c r="G44" s="575" t="s">
        <v>33</v>
      </c>
      <c r="H44" s="548">
        <v>641</v>
      </c>
      <c r="I44" s="361">
        <v>29</v>
      </c>
      <c r="J44" s="361">
        <v>70</v>
      </c>
      <c r="K44" s="361">
        <v>16</v>
      </c>
      <c r="L44" s="361">
        <v>5</v>
      </c>
      <c r="M44" s="361">
        <v>3</v>
      </c>
      <c r="N44" s="361">
        <v>10</v>
      </c>
      <c r="O44" s="361">
        <v>1</v>
      </c>
      <c r="P44" s="361">
        <v>10</v>
      </c>
      <c r="Q44" s="361">
        <v>3</v>
      </c>
      <c r="R44" s="361">
        <v>83</v>
      </c>
      <c r="T44" s="361">
        <v>0</v>
      </c>
      <c r="U44" s="361">
        <v>1</v>
      </c>
      <c r="V44" s="361">
        <v>2</v>
      </c>
      <c r="X44" s="361">
        <v>9</v>
      </c>
      <c r="Y44" s="361">
        <v>3</v>
      </c>
      <c r="Z44" s="361">
        <v>15</v>
      </c>
      <c r="AA44" s="361">
        <v>3</v>
      </c>
      <c r="AC44" s="361">
        <v>1</v>
      </c>
      <c r="AD44" s="361">
        <v>10</v>
      </c>
      <c r="AE44" s="39">
        <f t="shared" si="12"/>
        <v>274</v>
      </c>
    </row>
    <row r="45" spans="1:31" s="286" customFormat="1" ht="16.5">
      <c r="A45" s="287">
        <v>7</v>
      </c>
      <c r="B45" s="288">
        <v>6</v>
      </c>
      <c r="C45" s="299">
        <v>39</v>
      </c>
      <c r="D45" s="289" t="s">
        <v>564</v>
      </c>
      <c r="E45" s="329" t="s">
        <v>566</v>
      </c>
      <c r="F45" s="574">
        <v>202</v>
      </c>
      <c r="G45" s="575" t="s">
        <v>34</v>
      </c>
      <c r="H45" s="548">
        <v>641</v>
      </c>
      <c r="I45" s="361">
        <v>48</v>
      </c>
      <c r="J45" s="361">
        <v>55</v>
      </c>
      <c r="K45" s="361">
        <v>18</v>
      </c>
      <c r="L45" s="361">
        <v>6</v>
      </c>
      <c r="M45" s="361">
        <v>7</v>
      </c>
      <c r="N45" s="361">
        <v>7</v>
      </c>
      <c r="O45" s="361">
        <v>2</v>
      </c>
      <c r="P45" s="361">
        <v>8</v>
      </c>
      <c r="Q45" s="361">
        <v>5</v>
      </c>
      <c r="R45" s="361">
        <v>91</v>
      </c>
      <c r="T45" s="361">
        <v>2</v>
      </c>
      <c r="U45" s="361">
        <v>0</v>
      </c>
      <c r="V45" s="361">
        <v>1</v>
      </c>
      <c r="X45" s="361">
        <v>7</v>
      </c>
      <c r="Y45" s="361">
        <v>1</v>
      </c>
      <c r="Z45" s="361">
        <v>5</v>
      </c>
      <c r="AA45" s="361">
        <v>2</v>
      </c>
      <c r="AC45" s="361">
        <v>1</v>
      </c>
      <c r="AD45" s="361">
        <v>9</v>
      </c>
      <c r="AE45" s="39">
        <f t="shared" si="12"/>
        <v>275</v>
      </c>
    </row>
    <row r="46" spans="1:31" s="286" customFormat="1" ht="16.5">
      <c r="A46" s="287">
        <v>8</v>
      </c>
      <c r="B46" s="288">
        <v>6</v>
      </c>
      <c r="C46" s="299">
        <v>39</v>
      </c>
      <c r="D46" s="289" t="s">
        <v>564</v>
      </c>
      <c r="E46" s="329" t="s">
        <v>566</v>
      </c>
      <c r="F46" s="574">
        <v>202</v>
      </c>
      <c r="G46" s="575" t="s">
        <v>35</v>
      </c>
      <c r="H46" s="548">
        <v>641</v>
      </c>
      <c r="I46" s="361">
        <v>40</v>
      </c>
      <c r="J46" s="361">
        <v>48</v>
      </c>
      <c r="K46" s="361">
        <v>13</v>
      </c>
      <c r="L46" s="361">
        <v>2</v>
      </c>
      <c r="M46" s="361">
        <v>6</v>
      </c>
      <c r="N46" s="361">
        <v>12</v>
      </c>
      <c r="O46" s="361">
        <v>0</v>
      </c>
      <c r="P46" s="361">
        <v>3</v>
      </c>
      <c r="Q46" s="361">
        <v>1</v>
      </c>
      <c r="R46" s="361">
        <v>86</v>
      </c>
      <c r="T46" s="361">
        <v>1</v>
      </c>
      <c r="U46" s="361">
        <v>2</v>
      </c>
      <c r="V46" s="361">
        <v>5</v>
      </c>
      <c r="X46" s="361">
        <v>4</v>
      </c>
      <c r="Y46" s="361">
        <v>2</v>
      </c>
      <c r="Z46" s="361">
        <v>7</v>
      </c>
      <c r="AA46" s="361">
        <v>4</v>
      </c>
      <c r="AC46" s="361">
        <v>0</v>
      </c>
      <c r="AD46" s="361">
        <v>5</v>
      </c>
      <c r="AE46" s="39">
        <f t="shared" si="12"/>
        <v>241</v>
      </c>
    </row>
    <row r="47" spans="1:31" s="286" customFormat="1" ht="16.5">
      <c r="A47" s="287">
        <v>9</v>
      </c>
      <c r="B47" s="288">
        <v>6</v>
      </c>
      <c r="C47" s="299">
        <v>39</v>
      </c>
      <c r="D47" s="289" t="s">
        <v>564</v>
      </c>
      <c r="E47" s="329" t="s">
        <v>566</v>
      </c>
      <c r="F47" s="574">
        <v>202</v>
      </c>
      <c r="G47" s="575" t="s">
        <v>199</v>
      </c>
      <c r="H47" s="548">
        <v>641</v>
      </c>
      <c r="I47" s="361">
        <v>51</v>
      </c>
      <c r="J47" s="361">
        <v>59</v>
      </c>
      <c r="K47" s="361">
        <v>6</v>
      </c>
      <c r="L47" s="361">
        <v>5</v>
      </c>
      <c r="M47" s="361">
        <v>13</v>
      </c>
      <c r="N47" s="361">
        <v>10</v>
      </c>
      <c r="O47" s="361">
        <v>1</v>
      </c>
      <c r="P47" s="361">
        <v>5</v>
      </c>
      <c r="Q47" s="361">
        <v>1</v>
      </c>
      <c r="R47" s="361">
        <v>87</v>
      </c>
      <c r="T47" s="361">
        <v>0</v>
      </c>
      <c r="U47" s="361">
        <v>4</v>
      </c>
      <c r="V47" s="361">
        <v>0</v>
      </c>
      <c r="X47" s="361">
        <v>4</v>
      </c>
      <c r="Y47" s="361">
        <v>2</v>
      </c>
      <c r="Z47" s="361">
        <v>4</v>
      </c>
      <c r="AA47" s="361">
        <v>3</v>
      </c>
      <c r="AC47" s="361">
        <v>0</v>
      </c>
      <c r="AD47" s="361">
        <v>7</v>
      </c>
      <c r="AE47" s="39">
        <f t="shared" si="12"/>
        <v>262</v>
      </c>
    </row>
    <row r="48" spans="1:31" s="286" customFormat="1" ht="16.5">
      <c r="A48" s="287">
        <v>10</v>
      </c>
      <c r="B48" s="288">
        <v>6</v>
      </c>
      <c r="C48" s="299">
        <v>39</v>
      </c>
      <c r="D48" s="289" t="s">
        <v>564</v>
      </c>
      <c r="E48" s="329" t="s">
        <v>567</v>
      </c>
      <c r="F48" s="574">
        <v>203</v>
      </c>
      <c r="G48" s="575" t="s">
        <v>33</v>
      </c>
      <c r="H48" s="548">
        <v>678</v>
      </c>
      <c r="I48" s="361">
        <v>72</v>
      </c>
      <c r="J48" s="361">
        <v>70</v>
      </c>
      <c r="K48" s="361">
        <v>25</v>
      </c>
      <c r="L48" s="361">
        <v>0</v>
      </c>
      <c r="M48" s="361">
        <v>5</v>
      </c>
      <c r="N48" s="361">
        <v>1</v>
      </c>
      <c r="O48" s="361">
        <v>0</v>
      </c>
      <c r="P48" s="361">
        <v>10</v>
      </c>
      <c r="Q48" s="361">
        <v>2</v>
      </c>
      <c r="R48" s="361">
        <v>130</v>
      </c>
      <c r="T48" s="361">
        <v>0</v>
      </c>
      <c r="U48" s="361">
        <v>4</v>
      </c>
      <c r="V48" s="361">
        <v>0</v>
      </c>
      <c r="X48" s="361">
        <v>8</v>
      </c>
      <c r="Y48" s="361">
        <v>1</v>
      </c>
      <c r="Z48" s="361">
        <v>7</v>
      </c>
      <c r="AA48" s="361">
        <v>10</v>
      </c>
      <c r="AC48" s="361">
        <v>0</v>
      </c>
      <c r="AD48" s="361">
        <v>7</v>
      </c>
      <c r="AE48" s="39">
        <f t="shared" si="12"/>
        <v>352</v>
      </c>
    </row>
    <row r="49" spans="1:31" s="286" customFormat="1" ht="16.5">
      <c r="A49" s="287">
        <v>11</v>
      </c>
      <c r="B49" s="288">
        <v>6</v>
      </c>
      <c r="C49" s="299">
        <v>39</v>
      </c>
      <c r="D49" s="289" t="s">
        <v>564</v>
      </c>
      <c r="E49" s="329" t="s">
        <v>567</v>
      </c>
      <c r="F49" s="574">
        <v>203</v>
      </c>
      <c r="G49" s="575" t="s">
        <v>34</v>
      </c>
      <c r="H49" s="548">
        <v>677</v>
      </c>
      <c r="I49" s="361">
        <v>60</v>
      </c>
      <c r="J49" s="361">
        <v>65</v>
      </c>
      <c r="K49" s="361">
        <v>18</v>
      </c>
      <c r="L49" s="361">
        <v>0</v>
      </c>
      <c r="M49" s="361">
        <v>9</v>
      </c>
      <c r="N49" s="361">
        <v>4</v>
      </c>
      <c r="O49" s="361">
        <v>2</v>
      </c>
      <c r="P49" s="361">
        <v>7</v>
      </c>
      <c r="Q49" s="361">
        <v>2</v>
      </c>
      <c r="R49" s="361">
        <v>125</v>
      </c>
      <c r="T49" s="361">
        <v>1</v>
      </c>
      <c r="U49" s="361">
        <v>2</v>
      </c>
      <c r="V49" s="361">
        <v>2</v>
      </c>
      <c r="X49" s="361">
        <v>10</v>
      </c>
      <c r="Y49" s="361">
        <v>2</v>
      </c>
      <c r="Z49" s="361">
        <v>4</v>
      </c>
      <c r="AA49" s="361">
        <v>3</v>
      </c>
      <c r="AC49" s="361">
        <v>0</v>
      </c>
      <c r="AD49" s="361">
        <v>12</v>
      </c>
      <c r="AE49" s="39">
        <f t="shared" si="12"/>
        <v>328</v>
      </c>
    </row>
    <row r="50" spans="1:31" s="286" customFormat="1" ht="16.5">
      <c r="A50" s="287">
        <v>12</v>
      </c>
      <c r="B50" s="288">
        <v>6</v>
      </c>
      <c r="C50" s="299">
        <v>39</v>
      </c>
      <c r="D50" s="289" t="s">
        <v>564</v>
      </c>
      <c r="E50" s="329" t="s">
        <v>567</v>
      </c>
      <c r="F50" s="574">
        <v>203</v>
      </c>
      <c r="G50" s="575" t="s">
        <v>35</v>
      </c>
      <c r="H50" s="548">
        <v>677</v>
      </c>
      <c r="I50" s="361">
        <v>61</v>
      </c>
      <c r="J50" s="361">
        <v>75</v>
      </c>
      <c r="K50" s="361">
        <v>17</v>
      </c>
      <c r="L50" s="361">
        <v>4</v>
      </c>
      <c r="M50" s="361">
        <v>8</v>
      </c>
      <c r="N50" s="361">
        <v>4</v>
      </c>
      <c r="O50" s="361">
        <v>1</v>
      </c>
      <c r="P50" s="361">
        <v>8</v>
      </c>
      <c r="Q50" s="361">
        <v>0</v>
      </c>
      <c r="R50" s="361">
        <v>129</v>
      </c>
      <c r="T50" s="361">
        <v>1</v>
      </c>
      <c r="U50" s="361">
        <v>3</v>
      </c>
      <c r="V50" s="361">
        <v>0</v>
      </c>
      <c r="X50" s="361">
        <v>6</v>
      </c>
      <c r="Y50" s="361">
        <v>0</v>
      </c>
      <c r="Z50" s="361">
        <v>9</v>
      </c>
      <c r="AA50" s="361">
        <v>16</v>
      </c>
      <c r="AC50" s="361">
        <v>0</v>
      </c>
      <c r="AD50" s="361">
        <v>5</v>
      </c>
      <c r="AE50" s="39">
        <f t="shared" si="12"/>
        <v>347</v>
      </c>
    </row>
    <row r="51" spans="1:31" s="286" customFormat="1" ht="16.5">
      <c r="A51" s="287">
        <v>13</v>
      </c>
      <c r="B51" s="288">
        <v>6</v>
      </c>
      <c r="C51" s="299">
        <v>39</v>
      </c>
      <c r="D51" s="289" t="s">
        <v>564</v>
      </c>
      <c r="E51" s="329" t="s">
        <v>567</v>
      </c>
      <c r="F51" s="574">
        <v>203</v>
      </c>
      <c r="G51" s="575" t="s">
        <v>199</v>
      </c>
      <c r="H51" s="548">
        <v>677</v>
      </c>
      <c r="I51" s="361">
        <v>75</v>
      </c>
      <c r="J51" s="361">
        <v>52</v>
      </c>
      <c r="K51" s="361">
        <v>6</v>
      </c>
      <c r="L51" s="361">
        <v>1</v>
      </c>
      <c r="M51" s="361">
        <v>8</v>
      </c>
      <c r="N51" s="361">
        <v>4</v>
      </c>
      <c r="O51" s="361">
        <v>3</v>
      </c>
      <c r="P51" s="361">
        <v>6</v>
      </c>
      <c r="Q51" s="361">
        <v>0</v>
      </c>
      <c r="R51" s="361">
        <v>139</v>
      </c>
      <c r="T51" s="361">
        <v>2</v>
      </c>
      <c r="U51" s="361">
        <v>0</v>
      </c>
      <c r="V51" s="361">
        <v>6</v>
      </c>
      <c r="X51" s="361">
        <v>14</v>
      </c>
      <c r="Y51" s="361">
        <v>2</v>
      </c>
      <c r="Z51" s="361">
        <v>8</v>
      </c>
      <c r="AA51" s="361">
        <v>7</v>
      </c>
      <c r="AC51" s="361">
        <v>0</v>
      </c>
      <c r="AD51" s="361">
        <v>2</v>
      </c>
      <c r="AE51" s="39">
        <f t="shared" si="12"/>
        <v>335</v>
      </c>
    </row>
    <row r="52" spans="1:31" s="286" customFormat="1" ht="16.5">
      <c r="A52" s="287">
        <v>14</v>
      </c>
      <c r="B52" s="288">
        <v>6</v>
      </c>
      <c r="C52" s="299">
        <v>39</v>
      </c>
      <c r="D52" s="289" t="s">
        <v>564</v>
      </c>
      <c r="E52" s="329" t="s">
        <v>567</v>
      </c>
      <c r="F52" s="574">
        <v>204</v>
      </c>
      <c r="G52" s="575" t="s">
        <v>33</v>
      </c>
      <c r="H52" s="548">
        <v>564</v>
      </c>
      <c r="I52" s="361">
        <v>46</v>
      </c>
      <c r="J52" s="361">
        <v>91</v>
      </c>
      <c r="K52" s="361">
        <v>5</v>
      </c>
      <c r="L52" s="361">
        <v>0</v>
      </c>
      <c r="M52" s="361">
        <v>3</v>
      </c>
      <c r="N52" s="361">
        <v>3</v>
      </c>
      <c r="O52" s="361">
        <v>2</v>
      </c>
      <c r="P52" s="361">
        <v>5</v>
      </c>
      <c r="Q52" s="361">
        <v>0</v>
      </c>
      <c r="R52" s="361">
        <v>99</v>
      </c>
      <c r="T52" s="361">
        <v>2</v>
      </c>
      <c r="U52" s="361">
        <v>1</v>
      </c>
      <c r="V52" s="361">
        <v>2</v>
      </c>
      <c r="X52" s="361">
        <v>6</v>
      </c>
      <c r="Y52" s="361">
        <v>1</v>
      </c>
      <c r="Z52" s="361">
        <v>11</v>
      </c>
      <c r="AA52" s="361">
        <v>11</v>
      </c>
      <c r="AC52" s="361">
        <v>0</v>
      </c>
      <c r="AD52" s="361">
        <v>4</v>
      </c>
      <c r="AE52" s="39">
        <f t="shared" si="12"/>
        <v>292</v>
      </c>
    </row>
    <row r="53" spans="1:31" s="286" customFormat="1" ht="16.5">
      <c r="A53" s="287">
        <v>15</v>
      </c>
      <c r="B53" s="288">
        <v>6</v>
      </c>
      <c r="C53" s="299">
        <v>39</v>
      </c>
      <c r="D53" s="289" t="s">
        <v>564</v>
      </c>
      <c r="E53" s="329" t="s">
        <v>567</v>
      </c>
      <c r="F53" s="574">
        <v>204</v>
      </c>
      <c r="G53" s="575" t="s">
        <v>34</v>
      </c>
      <c r="H53" s="548">
        <v>563</v>
      </c>
      <c r="I53" s="361">
        <v>33</v>
      </c>
      <c r="J53" s="361">
        <v>69</v>
      </c>
      <c r="K53" s="361">
        <v>13</v>
      </c>
      <c r="L53" s="361">
        <v>2</v>
      </c>
      <c r="M53" s="361">
        <v>2</v>
      </c>
      <c r="N53" s="361">
        <v>10</v>
      </c>
      <c r="O53" s="361">
        <v>3</v>
      </c>
      <c r="P53" s="361">
        <v>2</v>
      </c>
      <c r="Q53" s="361">
        <v>0</v>
      </c>
      <c r="R53" s="361">
        <v>70</v>
      </c>
      <c r="T53" s="361">
        <v>0</v>
      </c>
      <c r="U53" s="361">
        <v>1</v>
      </c>
      <c r="V53" s="361">
        <v>0</v>
      </c>
      <c r="X53" s="361">
        <v>9</v>
      </c>
      <c r="Y53" s="361">
        <v>3</v>
      </c>
      <c r="Z53" s="361">
        <v>9</v>
      </c>
      <c r="AA53" s="361">
        <v>12</v>
      </c>
      <c r="AC53" s="361">
        <v>0</v>
      </c>
      <c r="AD53" s="361">
        <v>4</v>
      </c>
      <c r="AE53" s="39">
        <f t="shared" si="12"/>
        <v>242</v>
      </c>
    </row>
    <row r="54" spans="1:31" s="286" customFormat="1" ht="16.5">
      <c r="A54" s="287">
        <v>16</v>
      </c>
      <c r="B54" s="288">
        <v>6</v>
      </c>
      <c r="C54" s="299">
        <v>39</v>
      </c>
      <c r="D54" s="289" t="s">
        <v>564</v>
      </c>
      <c r="E54" s="329" t="s">
        <v>567</v>
      </c>
      <c r="F54" s="574">
        <v>204</v>
      </c>
      <c r="G54" s="575" t="s">
        <v>35</v>
      </c>
      <c r="H54" s="548">
        <v>563</v>
      </c>
      <c r="I54" s="361">
        <v>33</v>
      </c>
      <c r="J54" s="361">
        <v>106</v>
      </c>
      <c r="K54" s="361">
        <v>6</v>
      </c>
      <c r="L54" s="361">
        <v>1</v>
      </c>
      <c r="M54" s="361">
        <v>4</v>
      </c>
      <c r="N54" s="361">
        <v>4</v>
      </c>
      <c r="O54" s="361">
        <v>0</v>
      </c>
      <c r="P54" s="361">
        <v>7</v>
      </c>
      <c r="Q54" s="361">
        <v>2</v>
      </c>
      <c r="R54" s="361">
        <v>87</v>
      </c>
      <c r="T54" s="361">
        <v>0</v>
      </c>
      <c r="U54" s="361">
        <v>1</v>
      </c>
      <c r="V54" s="361">
        <v>0</v>
      </c>
      <c r="X54" s="361">
        <v>8</v>
      </c>
      <c r="Y54" s="361">
        <v>2</v>
      </c>
      <c r="Z54" s="361">
        <v>4</v>
      </c>
      <c r="AA54" s="361">
        <v>9</v>
      </c>
      <c r="AC54" s="361">
        <v>0</v>
      </c>
      <c r="AD54" s="361">
        <v>8</v>
      </c>
      <c r="AE54" s="39">
        <f t="shared" si="12"/>
        <v>282</v>
      </c>
    </row>
    <row r="55" spans="1:31" s="286" customFormat="1" ht="16.5">
      <c r="A55" s="287">
        <v>17</v>
      </c>
      <c r="B55" s="288">
        <v>6</v>
      </c>
      <c r="C55" s="299">
        <v>39</v>
      </c>
      <c r="D55" s="289" t="s">
        <v>564</v>
      </c>
      <c r="E55" s="329" t="s">
        <v>567</v>
      </c>
      <c r="F55" s="574">
        <v>204</v>
      </c>
      <c r="G55" s="575" t="s">
        <v>199</v>
      </c>
      <c r="H55" s="548">
        <v>563</v>
      </c>
      <c r="I55" s="361">
        <v>41</v>
      </c>
      <c r="J55" s="361">
        <v>55</v>
      </c>
      <c r="K55" s="361">
        <v>11</v>
      </c>
      <c r="L55" s="361">
        <v>0</v>
      </c>
      <c r="M55" s="361">
        <v>7</v>
      </c>
      <c r="N55" s="361">
        <v>9</v>
      </c>
      <c r="O55" s="361">
        <v>1</v>
      </c>
      <c r="P55" s="361">
        <v>8</v>
      </c>
      <c r="Q55" s="361">
        <v>0</v>
      </c>
      <c r="R55" s="361">
        <v>109</v>
      </c>
      <c r="T55" s="361">
        <v>0</v>
      </c>
      <c r="U55" s="361">
        <v>1</v>
      </c>
      <c r="V55" s="361">
        <v>0</v>
      </c>
      <c r="X55" s="361">
        <v>8</v>
      </c>
      <c r="Y55" s="361">
        <v>3</v>
      </c>
      <c r="Z55" s="361">
        <v>7</v>
      </c>
      <c r="AA55" s="361">
        <v>8</v>
      </c>
      <c r="AC55" s="361">
        <v>0</v>
      </c>
      <c r="AD55" s="361">
        <v>5</v>
      </c>
      <c r="AE55" s="39">
        <f t="shared" si="12"/>
        <v>273</v>
      </c>
    </row>
    <row r="56" spans="1:31" s="286" customFormat="1" ht="16.5">
      <c r="A56" s="287">
        <v>18</v>
      </c>
      <c r="B56" s="288">
        <v>6</v>
      </c>
      <c r="C56" s="299">
        <v>39</v>
      </c>
      <c r="D56" s="289" t="s">
        <v>564</v>
      </c>
      <c r="E56" s="329" t="s">
        <v>568</v>
      </c>
      <c r="F56" s="574">
        <v>205</v>
      </c>
      <c r="G56" s="575" t="s">
        <v>33</v>
      </c>
      <c r="H56" s="548">
        <v>576</v>
      </c>
      <c r="I56" s="361">
        <v>37</v>
      </c>
      <c r="J56" s="361">
        <v>77</v>
      </c>
      <c r="K56" s="361">
        <v>6</v>
      </c>
      <c r="L56" s="361">
        <v>2</v>
      </c>
      <c r="M56" s="361">
        <v>13</v>
      </c>
      <c r="N56" s="361">
        <v>8</v>
      </c>
      <c r="O56" s="361">
        <v>2</v>
      </c>
      <c r="P56" s="361">
        <v>7</v>
      </c>
      <c r="Q56" s="361">
        <v>0</v>
      </c>
      <c r="R56" s="361">
        <v>143</v>
      </c>
      <c r="T56" s="361">
        <v>1</v>
      </c>
      <c r="U56" s="361">
        <v>3</v>
      </c>
      <c r="V56" s="361">
        <v>1</v>
      </c>
      <c r="X56" s="361">
        <v>4</v>
      </c>
      <c r="Y56" s="361">
        <v>0</v>
      </c>
      <c r="Z56" s="361">
        <v>5</v>
      </c>
      <c r="AA56" s="361">
        <v>7</v>
      </c>
      <c r="AC56" s="361">
        <v>0</v>
      </c>
      <c r="AD56" s="361">
        <v>10</v>
      </c>
      <c r="AE56" s="39">
        <f t="shared" si="12"/>
        <v>326</v>
      </c>
    </row>
    <row r="57" spans="1:31" s="286" customFormat="1" ht="16.5">
      <c r="A57" s="287">
        <v>19</v>
      </c>
      <c r="B57" s="288">
        <v>6</v>
      </c>
      <c r="C57" s="299">
        <v>39</v>
      </c>
      <c r="D57" s="289" t="s">
        <v>564</v>
      </c>
      <c r="E57" s="329" t="s">
        <v>568</v>
      </c>
      <c r="F57" s="574">
        <v>205</v>
      </c>
      <c r="G57" s="575" t="s">
        <v>34</v>
      </c>
      <c r="H57" s="548">
        <v>576</v>
      </c>
      <c r="I57" s="361">
        <v>47</v>
      </c>
      <c r="J57" s="361">
        <v>60</v>
      </c>
      <c r="K57" s="361">
        <v>11</v>
      </c>
      <c r="L57" s="361">
        <v>2</v>
      </c>
      <c r="M57" s="361">
        <v>9</v>
      </c>
      <c r="N57" s="361">
        <v>5</v>
      </c>
      <c r="O57" s="361">
        <v>0</v>
      </c>
      <c r="P57" s="361">
        <v>6</v>
      </c>
      <c r="Q57" s="361">
        <v>1</v>
      </c>
      <c r="R57" s="361">
        <v>118</v>
      </c>
      <c r="T57" s="361">
        <v>1</v>
      </c>
      <c r="U57" s="361">
        <v>0</v>
      </c>
      <c r="V57" s="361">
        <v>0</v>
      </c>
      <c r="X57" s="361">
        <v>2</v>
      </c>
      <c r="Y57" s="361">
        <v>3</v>
      </c>
      <c r="Z57" s="361">
        <v>12</v>
      </c>
      <c r="AA57" s="361">
        <v>3</v>
      </c>
      <c r="AC57" s="361">
        <v>0</v>
      </c>
      <c r="AD57" s="361">
        <v>5</v>
      </c>
      <c r="AE57" s="39">
        <f t="shared" si="12"/>
        <v>285</v>
      </c>
    </row>
    <row r="58" spans="1:31" s="286" customFormat="1" ht="16.5">
      <c r="A58" s="287">
        <v>20</v>
      </c>
      <c r="B58" s="288">
        <v>6</v>
      </c>
      <c r="C58" s="299">
        <v>39</v>
      </c>
      <c r="D58" s="289" t="s">
        <v>564</v>
      </c>
      <c r="E58" s="329" t="s">
        <v>568</v>
      </c>
      <c r="F58" s="574">
        <v>205</v>
      </c>
      <c r="G58" s="575" t="s">
        <v>35</v>
      </c>
      <c r="H58" s="548">
        <v>575</v>
      </c>
      <c r="I58" s="361">
        <v>41</v>
      </c>
      <c r="J58" s="361">
        <v>55</v>
      </c>
      <c r="K58" s="361">
        <v>12</v>
      </c>
      <c r="L58" s="361">
        <v>2</v>
      </c>
      <c r="M58" s="361">
        <v>3</v>
      </c>
      <c r="N58" s="361">
        <v>14</v>
      </c>
      <c r="O58" s="361">
        <v>2</v>
      </c>
      <c r="P58" s="361">
        <v>5</v>
      </c>
      <c r="Q58" s="361">
        <v>2</v>
      </c>
      <c r="R58" s="361">
        <v>108</v>
      </c>
      <c r="T58" s="361">
        <v>0</v>
      </c>
      <c r="U58" s="361">
        <v>2</v>
      </c>
      <c r="V58" s="361">
        <v>1</v>
      </c>
      <c r="X58" s="361">
        <v>5</v>
      </c>
      <c r="Y58" s="361">
        <v>2</v>
      </c>
      <c r="Z58" s="361">
        <v>11</v>
      </c>
      <c r="AA58" s="361">
        <v>7</v>
      </c>
      <c r="AC58" s="361">
        <v>0</v>
      </c>
      <c r="AD58" s="361">
        <v>6</v>
      </c>
      <c r="AE58" s="39">
        <f t="shared" si="12"/>
        <v>278</v>
      </c>
    </row>
    <row r="59" spans="1:31" s="286" customFormat="1" ht="16.5">
      <c r="A59" s="287">
        <v>21</v>
      </c>
      <c r="B59" s="288">
        <v>6</v>
      </c>
      <c r="C59" s="299">
        <v>39</v>
      </c>
      <c r="D59" s="289" t="s">
        <v>564</v>
      </c>
      <c r="E59" s="329" t="s">
        <v>569</v>
      </c>
      <c r="F59" s="574">
        <v>206</v>
      </c>
      <c r="G59" s="575" t="s">
        <v>33</v>
      </c>
      <c r="H59" s="548">
        <v>572</v>
      </c>
      <c r="I59" s="361">
        <v>40</v>
      </c>
      <c r="J59" s="361">
        <v>71</v>
      </c>
      <c r="K59" s="361">
        <v>13</v>
      </c>
      <c r="L59" s="361">
        <v>1</v>
      </c>
      <c r="M59" s="361">
        <v>1</v>
      </c>
      <c r="N59" s="361">
        <v>6</v>
      </c>
      <c r="O59" s="361">
        <v>0</v>
      </c>
      <c r="P59" s="361">
        <v>11</v>
      </c>
      <c r="Q59" s="361">
        <v>1</v>
      </c>
      <c r="R59" s="361">
        <v>105</v>
      </c>
      <c r="T59" s="361">
        <v>0</v>
      </c>
      <c r="U59" s="361">
        <v>0</v>
      </c>
      <c r="V59" s="361">
        <v>4</v>
      </c>
      <c r="X59" s="361">
        <v>8</v>
      </c>
      <c r="Y59" s="361">
        <v>1</v>
      </c>
      <c r="Z59" s="361">
        <v>5</v>
      </c>
      <c r="AA59" s="361">
        <v>4</v>
      </c>
      <c r="AC59" s="361">
        <v>0</v>
      </c>
      <c r="AD59" s="361">
        <v>5</v>
      </c>
      <c r="AE59" s="39">
        <f t="shared" si="12"/>
        <v>276</v>
      </c>
    </row>
    <row r="60" spans="1:31" s="286" customFormat="1" ht="16.5">
      <c r="A60" s="287">
        <v>22</v>
      </c>
      <c r="B60" s="288">
        <v>6</v>
      </c>
      <c r="C60" s="299">
        <v>39</v>
      </c>
      <c r="D60" s="289" t="s">
        <v>564</v>
      </c>
      <c r="E60" s="329" t="s">
        <v>569</v>
      </c>
      <c r="F60" s="574">
        <v>206</v>
      </c>
      <c r="G60" s="575" t="s">
        <v>34</v>
      </c>
      <c r="H60" s="548">
        <v>572</v>
      </c>
      <c r="I60" s="361">
        <v>49</v>
      </c>
      <c r="J60" s="361">
        <v>61</v>
      </c>
      <c r="K60" s="361">
        <v>5</v>
      </c>
      <c r="L60" s="361">
        <v>0</v>
      </c>
      <c r="M60" s="361">
        <v>4</v>
      </c>
      <c r="N60" s="361">
        <v>7</v>
      </c>
      <c r="O60" s="361">
        <v>1</v>
      </c>
      <c r="P60" s="361">
        <v>6</v>
      </c>
      <c r="Q60" s="361">
        <v>2</v>
      </c>
      <c r="R60" s="361">
        <v>93</v>
      </c>
      <c r="T60" s="361">
        <v>1</v>
      </c>
      <c r="U60" s="361">
        <v>0</v>
      </c>
      <c r="V60" s="361">
        <v>2</v>
      </c>
      <c r="X60" s="361">
        <v>4</v>
      </c>
      <c r="Y60" s="361">
        <v>0</v>
      </c>
      <c r="Z60" s="361">
        <v>10</v>
      </c>
      <c r="AA60" s="361">
        <v>4</v>
      </c>
      <c r="AC60" s="361">
        <v>0</v>
      </c>
      <c r="AD60" s="361">
        <v>4</v>
      </c>
      <c r="AE60" s="39">
        <f t="shared" si="12"/>
        <v>253</v>
      </c>
    </row>
    <row r="61" spans="1:31" s="286" customFormat="1" ht="16.5">
      <c r="A61" s="287">
        <v>23</v>
      </c>
      <c r="B61" s="288">
        <v>6</v>
      </c>
      <c r="C61" s="299">
        <v>39</v>
      </c>
      <c r="D61" s="289" t="s">
        <v>564</v>
      </c>
      <c r="E61" s="329" t="s">
        <v>569</v>
      </c>
      <c r="F61" s="574">
        <v>206</v>
      </c>
      <c r="G61" s="575" t="s">
        <v>35</v>
      </c>
      <c r="H61" s="548">
        <v>572</v>
      </c>
      <c r="I61" s="361">
        <v>43</v>
      </c>
      <c r="J61" s="361">
        <v>51</v>
      </c>
      <c r="K61" s="361">
        <v>16</v>
      </c>
      <c r="L61" s="361">
        <v>2</v>
      </c>
      <c r="M61" s="361">
        <v>2</v>
      </c>
      <c r="N61" s="361">
        <v>4</v>
      </c>
      <c r="O61" s="361">
        <v>2</v>
      </c>
      <c r="P61" s="361">
        <v>14</v>
      </c>
      <c r="Q61" s="361">
        <v>0</v>
      </c>
      <c r="R61" s="361">
        <v>94</v>
      </c>
      <c r="T61" s="361">
        <v>1</v>
      </c>
      <c r="U61" s="361">
        <v>2</v>
      </c>
      <c r="V61" s="361">
        <v>2</v>
      </c>
      <c r="X61" s="361">
        <v>2</v>
      </c>
      <c r="Y61" s="361">
        <v>2</v>
      </c>
      <c r="Z61" s="361">
        <v>3</v>
      </c>
      <c r="AA61" s="361">
        <v>6</v>
      </c>
      <c r="AC61" s="361">
        <v>0</v>
      </c>
      <c r="AD61" s="361">
        <v>6</v>
      </c>
      <c r="AE61" s="39">
        <f t="shared" si="12"/>
        <v>252</v>
      </c>
    </row>
    <row r="62" spans="1:31" s="286" customFormat="1" ht="16.5">
      <c r="A62" s="287">
        <v>24</v>
      </c>
      <c r="B62" s="288">
        <v>6</v>
      </c>
      <c r="C62" s="299">
        <v>39</v>
      </c>
      <c r="D62" s="289" t="s">
        <v>564</v>
      </c>
      <c r="E62" s="329" t="s">
        <v>569</v>
      </c>
      <c r="F62" s="574">
        <v>206</v>
      </c>
      <c r="G62" s="575" t="s">
        <v>199</v>
      </c>
      <c r="H62" s="548">
        <v>572</v>
      </c>
      <c r="I62" s="361">
        <v>41</v>
      </c>
      <c r="J62" s="361">
        <v>71</v>
      </c>
      <c r="K62" s="361">
        <v>13</v>
      </c>
      <c r="L62" s="361">
        <v>2</v>
      </c>
      <c r="M62" s="361">
        <v>1</v>
      </c>
      <c r="N62" s="361">
        <v>11</v>
      </c>
      <c r="O62" s="361">
        <v>1</v>
      </c>
      <c r="P62" s="361">
        <v>9</v>
      </c>
      <c r="Q62" s="361">
        <v>1</v>
      </c>
      <c r="R62" s="361">
        <v>82</v>
      </c>
      <c r="T62" s="361">
        <v>0</v>
      </c>
      <c r="U62" s="361">
        <v>2</v>
      </c>
      <c r="V62" s="361">
        <v>2</v>
      </c>
      <c r="X62" s="361">
        <v>3</v>
      </c>
      <c r="Y62" s="361">
        <v>1</v>
      </c>
      <c r="Z62" s="361">
        <v>1</v>
      </c>
      <c r="AA62" s="361">
        <v>11</v>
      </c>
      <c r="AC62" s="361">
        <v>0</v>
      </c>
      <c r="AD62" s="361">
        <v>7</v>
      </c>
      <c r="AE62" s="39">
        <f t="shared" si="12"/>
        <v>259</v>
      </c>
    </row>
    <row r="63" spans="1:31" s="286" customFormat="1" ht="16.5">
      <c r="A63" s="287">
        <v>25</v>
      </c>
      <c r="B63" s="288">
        <v>6</v>
      </c>
      <c r="C63" s="299">
        <v>39</v>
      </c>
      <c r="D63" s="289" t="s">
        <v>564</v>
      </c>
      <c r="E63" s="329" t="s">
        <v>570</v>
      </c>
      <c r="F63" s="574">
        <v>207</v>
      </c>
      <c r="G63" s="575" t="s">
        <v>33</v>
      </c>
      <c r="H63" s="548">
        <v>591</v>
      </c>
      <c r="I63" s="361">
        <v>63</v>
      </c>
      <c r="J63" s="361">
        <v>62</v>
      </c>
      <c r="K63" s="361">
        <v>8</v>
      </c>
      <c r="L63" s="361">
        <v>3</v>
      </c>
      <c r="M63" s="361">
        <v>1</v>
      </c>
      <c r="N63" s="361">
        <v>9</v>
      </c>
      <c r="O63" s="361">
        <v>1</v>
      </c>
      <c r="P63" s="361">
        <v>1</v>
      </c>
      <c r="Q63" s="361">
        <v>1</v>
      </c>
      <c r="R63" s="361">
        <v>95</v>
      </c>
      <c r="T63" s="361">
        <v>1</v>
      </c>
      <c r="U63" s="361">
        <v>5</v>
      </c>
      <c r="V63" s="361">
        <v>2</v>
      </c>
      <c r="X63" s="361">
        <v>8</v>
      </c>
      <c r="Y63" s="361">
        <v>1</v>
      </c>
      <c r="Z63" s="361">
        <v>10</v>
      </c>
      <c r="AA63" s="361">
        <v>5</v>
      </c>
      <c r="AC63" s="361">
        <v>0</v>
      </c>
      <c r="AD63" s="361">
        <v>3</v>
      </c>
      <c r="AE63" s="39">
        <f t="shared" si="12"/>
        <v>279</v>
      </c>
    </row>
    <row r="64" spans="1:31" s="286" customFormat="1" ht="16.5">
      <c r="A64" s="287">
        <v>26</v>
      </c>
      <c r="B64" s="288">
        <v>6</v>
      </c>
      <c r="C64" s="299">
        <v>39</v>
      </c>
      <c r="D64" s="289" t="s">
        <v>564</v>
      </c>
      <c r="E64" s="329" t="s">
        <v>570</v>
      </c>
      <c r="F64" s="574">
        <v>207</v>
      </c>
      <c r="G64" s="575" t="s">
        <v>34</v>
      </c>
      <c r="H64" s="548">
        <v>591</v>
      </c>
      <c r="I64" s="361">
        <v>53</v>
      </c>
      <c r="J64" s="361">
        <v>79</v>
      </c>
      <c r="K64" s="361">
        <v>6</v>
      </c>
      <c r="L64" s="361">
        <v>5</v>
      </c>
      <c r="M64" s="361">
        <v>5</v>
      </c>
      <c r="N64" s="361">
        <v>8</v>
      </c>
      <c r="O64" s="361">
        <v>1</v>
      </c>
      <c r="P64" s="361">
        <v>7</v>
      </c>
      <c r="Q64" s="361">
        <v>0</v>
      </c>
      <c r="R64" s="361">
        <v>64</v>
      </c>
      <c r="T64" s="361">
        <v>0</v>
      </c>
      <c r="U64" s="361">
        <v>0</v>
      </c>
      <c r="V64" s="361">
        <v>2</v>
      </c>
      <c r="X64" s="361">
        <v>7</v>
      </c>
      <c r="Y64" s="361">
        <v>0</v>
      </c>
      <c r="Z64" s="361">
        <v>9</v>
      </c>
      <c r="AA64" s="361">
        <v>5</v>
      </c>
      <c r="AC64" s="361">
        <v>0</v>
      </c>
      <c r="AD64" s="361">
        <v>8</v>
      </c>
      <c r="AE64" s="39">
        <f t="shared" si="12"/>
        <v>259</v>
      </c>
    </row>
    <row r="65" spans="1:31" s="286" customFormat="1" ht="16.5">
      <c r="A65" s="287">
        <v>27</v>
      </c>
      <c r="B65" s="288">
        <v>6</v>
      </c>
      <c r="C65" s="299">
        <v>39</v>
      </c>
      <c r="D65" s="289" t="s">
        <v>564</v>
      </c>
      <c r="E65" s="329" t="s">
        <v>570</v>
      </c>
      <c r="F65" s="574">
        <v>207</v>
      </c>
      <c r="G65" s="575" t="s">
        <v>35</v>
      </c>
      <c r="H65" s="548">
        <v>591</v>
      </c>
      <c r="I65" s="361">
        <v>44</v>
      </c>
      <c r="J65" s="361">
        <v>75</v>
      </c>
      <c r="K65" s="361">
        <v>8</v>
      </c>
      <c r="L65" s="361">
        <v>3</v>
      </c>
      <c r="M65" s="361">
        <v>1</v>
      </c>
      <c r="N65" s="361">
        <v>1</v>
      </c>
      <c r="O65" s="361">
        <v>0</v>
      </c>
      <c r="P65" s="361">
        <v>2</v>
      </c>
      <c r="Q65" s="361">
        <v>0</v>
      </c>
      <c r="R65" s="361">
        <v>80</v>
      </c>
      <c r="T65" s="361">
        <v>1</v>
      </c>
      <c r="U65" s="361">
        <v>4</v>
      </c>
      <c r="V65" s="361">
        <v>2</v>
      </c>
      <c r="X65" s="361">
        <v>6</v>
      </c>
      <c r="Y65" s="361">
        <v>2</v>
      </c>
      <c r="Z65" s="361">
        <v>9</v>
      </c>
      <c r="AA65" s="361">
        <v>6</v>
      </c>
      <c r="AC65" s="361">
        <v>0</v>
      </c>
      <c r="AD65" s="361">
        <v>0</v>
      </c>
      <c r="AE65" s="39">
        <f t="shared" si="12"/>
        <v>244</v>
      </c>
    </row>
    <row r="66" spans="1:31" s="286" customFormat="1" ht="16.5">
      <c r="A66" s="287">
        <v>28</v>
      </c>
      <c r="B66" s="288">
        <v>6</v>
      </c>
      <c r="C66" s="299">
        <v>39</v>
      </c>
      <c r="D66" s="289" t="s">
        <v>564</v>
      </c>
      <c r="E66" s="329" t="s">
        <v>570</v>
      </c>
      <c r="F66" s="574">
        <v>207</v>
      </c>
      <c r="G66" s="575" t="s">
        <v>199</v>
      </c>
      <c r="H66" s="548">
        <v>591</v>
      </c>
      <c r="I66" s="361">
        <v>60</v>
      </c>
      <c r="J66" s="361">
        <v>75</v>
      </c>
      <c r="K66" s="361">
        <v>8</v>
      </c>
      <c r="L66" s="361">
        <v>2</v>
      </c>
      <c r="M66" s="361">
        <v>11</v>
      </c>
      <c r="N66" s="361">
        <v>5</v>
      </c>
      <c r="O66" s="361">
        <v>4</v>
      </c>
      <c r="P66" s="361">
        <v>2</v>
      </c>
      <c r="Q66" s="361">
        <v>0</v>
      </c>
      <c r="R66" s="361">
        <v>59</v>
      </c>
      <c r="T66" s="361">
        <v>1</v>
      </c>
      <c r="U66" s="361">
        <v>2</v>
      </c>
      <c r="V66" s="361">
        <v>1</v>
      </c>
      <c r="X66" s="361">
        <v>5</v>
      </c>
      <c r="Y66" s="361">
        <v>0</v>
      </c>
      <c r="Z66" s="361">
        <v>10</v>
      </c>
      <c r="AA66" s="361">
        <v>5</v>
      </c>
      <c r="AC66" s="361">
        <v>0</v>
      </c>
      <c r="AD66" s="361">
        <v>7</v>
      </c>
      <c r="AE66" s="39">
        <f t="shared" si="12"/>
        <v>257</v>
      </c>
    </row>
    <row r="67" spans="1:31" s="286" customFormat="1" ht="16.5">
      <c r="A67" s="287">
        <v>29</v>
      </c>
      <c r="B67" s="288">
        <v>6</v>
      </c>
      <c r="C67" s="299">
        <v>39</v>
      </c>
      <c r="D67" s="289" t="s">
        <v>564</v>
      </c>
      <c r="E67" s="329" t="s">
        <v>571</v>
      </c>
      <c r="F67" s="574">
        <v>208</v>
      </c>
      <c r="G67" s="575" t="s">
        <v>33</v>
      </c>
      <c r="H67" s="548">
        <v>651</v>
      </c>
      <c r="I67" s="361">
        <v>47</v>
      </c>
      <c r="J67" s="361">
        <v>55</v>
      </c>
      <c r="K67" s="361">
        <v>25</v>
      </c>
      <c r="L67" s="361">
        <v>2</v>
      </c>
      <c r="M67" s="361">
        <v>11</v>
      </c>
      <c r="N67" s="361">
        <v>9</v>
      </c>
      <c r="O67" s="361">
        <v>12</v>
      </c>
      <c r="P67" s="361">
        <v>2</v>
      </c>
      <c r="Q67" s="361">
        <v>0</v>
      </c>
      <c r="R67" s="361">
        <v>66</v>
      </c>
      <c r="T67" s="361">
        <v>0</v>
      </c>
      <c r="U67" s="361">
        <v>4</v>
      </c>
      <c r="V67" s="361">
        <v>1</v>
      </c>
      <c r="X67" s="361">
        <v>4</v>
      </c>
      <c r="Y67" s="361">
        <v>0</v>
      </c>
      <c r="Z67" s="361">
        <v>12</v>
      </c>
      <c r="AA67" s="361">
        <v>3</v>
      </c>
      <c r="AC67" s="361">
        <v>0</v>
      </c>
      <c r="AD67" s="361">
        <v>12</v>
      </c>
      <c r="AE67" s="39">
        <f t="shared" si="12"/>
        <v>265</v>
      </c>
    </row>
    <row r="68" spans="1:31" s="286" customFormat="1" ht="16.5">
      <c r="A68" s="287">
        <v>30</v>
      </c>
      <c r="B68" s="288">
        <v>6</v>
      </c>
      <c r="C68" s="299">
        <v>39</v>
      </c>
      <c r="D68" s="289" t="s">
        <v>564</v>
      </c>
      <c r="E68" s="329" t="s">
        <v>571</v>
      </c>
      <c r="F68" s="574">
        <v>208</v>
      </c>
      <c r="G68" s="575" t="s">
        <v>34</v>
      </c>
      <c r="H68" s="548">
        <v>651</v>
      </c>
      <c r="I68" s="361">
        <v>39</v>
      </c>
      <c r="J68" s="361">
        <v>56</v>
      </c>
      <c r="K68" s="361">
        <v>17</v>
      </c>
      <c r="L68" s="361">
        <v>2</v>
      </c>
      <c r="M68" s="361">
        <v>9</v>
      </c>
      <c r="N68" s="361">
        <v>11</v>
      </c>
      <c r="O68" s="361">
        <v>14</v>
      </c>
      <c r="P68" s="361">
        <v>6</v>
      </c>
      <c r="Q68" s="361">
        <v>2</v>
      </c>
      <c r="R68" s="361">
        <v>108</v>
      </c>
      <c r="T68" s="361">
        <v>0</v>
      </c>
      <c r="U68" s="361">
        <v>4</v>
      </c>
      <c r="V68" s="361">
        <v>3</v>
      </c>
      <c r="X68" s="361">
        <v>2</v>
      </c>
      <c r="Y68" s="361">
        <v>0</v>
      </c>
      <c r="Z68" s="361">
        <v>8</v>
      </c>
      <c r="AA68" s="361">
        <v>6</v>
      </c>
      <c r="AC68" s="361">
        <v>0</v>
      </c>
      <c r="AD68" s="361">
        <v>14</v>
      </c>
      <c r="AE68" s="39">
        <f t="shared" si="12"/>
        <v>301</v>
      </c>
    </row>
    <row r="69" spans="1:31" s="286" customFormat="1" ht="16.5">
      <c r="A69" s="287">
        <v>31</v>
      </c>
      <c r="B69" s="288">
        <v>6</v>
      </c>
      <c r="C69" s="299">
        <v>39</v>
      </c>
      <c r="D69" s="289" t="s">
        <v>564</v>
      </c>
      <c r="E69" s="329" t="s">
        <v>571</v>
      </c>
      <c r="F69" s="574">
        <v>208</v>
      </c>
      <c r="G69" s="575" t="s">
        <v>35</v>
      </c>
      <c r="H69" s="548">
        <v>651</v>
      </c>
      <c r="I69" s="361">
        <v>52</v>
      </c>
      <c r="J69" s="361">
        <v>59</v>
      </c>
      <c r="K69" s="361">
        <v>32</v>
      </c>
      <c r="L69" s="361">
        <v>2</v>
      </c>
      <c r="M69" s="361">
        <v>10</v>
      </c>
      <c r="N69" s="361">
        <v>7</v>
      </c>
      <c r="O69" s="361">
        <v>11</v>
      </c>
      <c r="P69" s="361">
        <v>2</v>
      </c>
      <c r="Q69" s="361">
        <v>2</v>
      </c>
      <c r="R69" s="361">
        <v>72</v>
      </c>
      <c r="T69" s="361">
        <v>0</v>
      </c>
      <c r="U69" s="361">
        <v>4</v>
      </c>
      <c r="V69" s="361">
        <v>1</v>
      </c>
      <c r="X69" s="361">
        <v>7</v>
      </c>
      <c r="Y69" s="361">
        <v>3</v>
      </c>
      <c r="Z69" s="361">
        <v>9</v>
      </c>
      <c r="AA69" s="361">
        <v>5</v>
      </c>
      <c r="AC69" s="361">
        <v>0</v>
      </c>
      <c r="AD69" s="361">
        <v>8</v>
      </c>
      <c r="AE69" s="39">
        <f t="shared" si="12"/>
        <v>286</v>
      </c>
    </row>
    <row r="70" spans="1:31" s="286" customFormat="1" ht="16.5">
      <c r="A70" s="287">
        <v>32</v>
      </c>
      <c r="B70" s="288">
        <v>6</v>
      </c>
      <c r="C70" s="299">
        <v>39</v>
      </c>
      <c r="D70" s="289" t="s">
        <v>564</v>
      </c>
      <c r="E70" s="329" t="s">
        <v>571</v>
      </c>
      <c r="F70" s="574">
        <v>208</v>
      </c>
      <c r="G70" s="575" t="s">
        <v>199</v>
      </c>
      <c r="H70" s="548">
        <v>650</v>
      </c>
      <c r="I70" s="361">
        <v>50</v>
      </c>
      <c r="J70" s="361">
        <v>54</v>
      </c>
      <c r="K70" s="361">
        <v>34</v>
      </c>
      <c r="L70" s="361">
        <v>1</v>
      </c>
      <c r="M70" s="361">
        <v>7</v>
      </c>
      <c r="N70" s="361">
        <v>6</v>
      </c>
      <c r="O70" s="361">
        <v>6</v>
      </c>
      <c r="P70" s="361">
        <v>2</v>
      </c>
      <c r="Q70" s="361">
        <v>0</v>
      </c>
      <c r="R70" s="361">
        <v>80</v>
      </c>
      <c r="T70" s="361">
        <v>1</v>
      </c>
      <c r="U70" s="361">
        <v>4</v>
      </c>
      <c r="V70" s="361">
        <v>0</v>
      </c>
      <c r="X70" s="361">
        <v>6</v>
      </c>
      <c r="Y70" s="361">
        <v>0</v>
      </c>
      <c r="Z70" s="361">
        <v>7</v>
      </c>
      <c r="AA70" s="361">
        <v>5</v>
      </c>
      <c r="AC70" s="361">
        <v>1</v>
      </c>
      <c r="AD70" s="361">
        <v>6</v>
      </c>
      <c r="AE70" s="39">
        <f t="shared" si="12"/>
        <v>270</v>
      </c>
    </row>
    <row r="71" spans="1:31" s="286" customFormat="1" ht="16.5">
      <c r="A71" s="287">
        <v>33</v>
      </c>
      <c r="B71" s="288">
        <v>6</v>
      </c>
      <c r="C71" s="299">
        <v>39</v>
      </c>
      <c r="D71" s="289" t="s">
        <v>564</v>
      </c>
      <c r="E71" s="329" t="s">
        <v>572</v>
      </c>
      <c r="F71" s="576">
        <v>209</v>
      </c>
      <c r="G71" s="575" t="s">
        <v>33</v>
      </c>
      <c r="H71" s="548">
        <v>513</v>
      </c>
      <c r="I71" s="362">
        <v>55</v>
      </c>
      <c r="J71" s="362">
        <v>50</v>
      </c>
      <c r="K71" s="362">
        <v>7</v>
      </c>
      <c r="L71" s="362">
        <v>2</v>
      </c>
      <c r="M71" s="362">
        <v>2</v>
      </c>
      <c r="N71" s="362">
        <v>2</v>
      </c>
      <c r="O71" s="362">
        <v>2</v>
      </c>
      <c r="P71" s="362">
        <v>3</v>
      </c>
      <c r="Q71" s="362">
        <v>0</v>
      </c>
      <c r="R71" s="362">
        <v>65</v>
      </c>
      <c r="T71" s="362">
        <v>1</v>
      </c>
      <c r="U71" s="362">
        <v>4</v>
      </c>
      <c r="V71" s="362">
        <v>1</v>
      </c>
      <c r="X71" s="362">
        <v>13</v>
      </c>
      <c r="Y71" s="362">
        <v>0</v>
      </c>
      <c r="Z71" s="362">
        <v>4</v>
      </c>
      <c r="AA71" s="362">
        <v>8</v>
      </c>
      <c r="AC71" s="362">
        <v>0</v>
      </c>
      <c r="AD71" s="362">
        <v>6</v>
      </c>
      <c r="AE71" s="39">
        <f t="shared" ref="AE71:AE102" si="13">SUM(I71:AD71)</f>
        <v>225</v>
      </c>
    </row>
    <row r="72" spans="1:31" s="286" customFormat="1" ht="16.5">
      <c r="A72" s="287">
        <v>34</v>
      </c>
      <c r="B72" s="288">
        <v>6</v>
      </c>
      <c r="C72" s="299">
        <v>39</v>
      </c>
      <c r="D72" s="289" t="s">
        <v>564</v>
      </c>
      <c r="E72" s="329" t="s">
        <v>572</v>
      </c>
      <c r="F72" s="576">
        <v>209</v>
      </c>
      <c r="G72" s="577" t="s">
        <v>34</v>
      </c>
      <c r="H72" s="548">
        <v>513</v>
      </c>
      <c r="I72" s="362">
        <v>65</v>
      </c>
      <c r="J72" s="362">
        <v>51</v>
      </c>
      <c r="K72" s="362">
        <v>10</v>
      </c>
      <c r="L72" s="362">
        <v>3</v>
      </c>
      <c r="M72" s="362">
        <v>1</v>
      </c>
      <c r="N72" s="362">
        <v>1</v>
      </c>
      <c r="O72" s="362">
        <v>2</v>
      </c>
      <c r="P72" s="362">
        <v>3</v>
      </c>
      <c r="Q72" s="362">
        <v>1</v>
      </c>
      <c r="R72" s="362">
        <v>85</v>
      </c>
      <c r="T72" s="362">
        <v>1</v>
      </c>
      <c r="U72" s="362">
        <v>5</v>
      </c>
      <c r="V72" s="362">
        <v>0</v>
      </c>
      <c r="X72" s="362">
        <v>6</v>
      </c>
      <c r="Y72" s="362">
        <v>1</v>
      </c>
      <c r="Z72" s="362">
        <v>6</v>
      </c>
      <c r="AA72" s="362">
        <v>3</v>
      </c>
      <c r="AC72" s="362">
        <v>0</v>
      </c>
      <c r="AD72" s="362">
        <v>6</v>
      </c>
      <c r="AE72" s="39">
        <f t="shared" si="13"/>
        <v>250</v>
      </c>
    </row>
    <row r="73" spans="1:31" s="286" customFormat="1" ht="16.5">
      <c r="A73" s="287">
        <v>35</v>
      </c>
      <c r="B73" s="288">
        <v>6</v>
      </c>
      <c r="C73" s="299">
        <v>39</v>
      </c>
      <c r="D73" s="289" t="s">
        <v>564</v>
      </c>
      <c r="E73" s="329" t="s">
        <v>572</v>
      </c>
      <c r="F73" s="576">
        <v>209</v>
      </c>
      <c r="G73" s="577" t="s">
        <v>35</v>
      </c>
      <c r="H73" s="548">
        <v>512</v>
      </c>
      <c r="I73" s="362">
        <v>46</v>
      </c>
      <c r="J73" s="362">
        <v>56</v>
      </c>
      <c r="K73" s="362">
        <v>7</v>
      </c>
      <c r="L73" s="362">
        <v>1</v>
      </c>
      <c r="M73" s="362">
        <v>4</v>
      </c>
      <c r="N73" s="362">
        <v>5</v>
      </c>
      <c r="O73" s="362">
        <v>1</v>
      </c>
      <c r="P73" s="362">
        <v>2</v>
      </c>
      <c r="Q73" s="362">
        <v>2</v>
      </c>
      <c r="R73" s="362">
        <v>81</v>
      </c>
      <c r="T73" s="362">
        <v>0</v>
      </c>
      <c r="U73" s="362">
        <v>2</v>
      </c>
      <c r="V73" s="362">
        <v>1</v>
      </c>
      <c r="X73" s="362">
        <v>8</v>
      </c>
      <c r="Y73" s="362">
        <v>2</v>
      </c>
      <c r="Z73" s="362">
        <v>5</v>
      </c>
      <c r="AA73" s="362">
        <v>2</v>
      </c>
      <c r="AC73" s="362">
        <v>1</v>
      </c>
      <c r="AD73" s="362">
        <v>6</v>
      </c>
      <c r="AE73" s="39">
        <f t="shared" si="13"/>
        <v>232</v>
      </c>
    </row>
    <row r="74" spans="1:31" s="286" customFormat="1" ht="16.5">
      <c r="A74" s="287">
        <v>36</v>
      </c>
      <c r="B74" s="288">
        <v>6</v>
      </c>
      <c r="C74" s="299">
        <v>39</v>
      </c>
      <c r="D74" s="289" t="s">
        <v>564</v>
      </c>
      <c r="E74" s="286" t="s">
        <v>570</v>
      </c>
      <c r="F74" s="574">
        <v>210</v>
      </c>
      <c r="G74" s="575" t="s">
        <v>33</v>
      </c>
      <c r="H74" s="548">
        <v>561</v>
      </c>
      <c r="I74" s="361">
        <v>51</v>
      </c>
      <c r="J74" s="361">
        <v>76</v>
      </c>
      <c r="K74" s="361">
        <v>10</v>
      </c>
      <c r="L74" s="361">
        <v>4</v>
      </c>
      <c r="M74" s="361">
        <v>5</v>
      </c>
      <c r="N74" s="361">
        <v>7</v>
      </c>
      <c r="O74" s="361">
        <v>0</v>
      </c>
      <c r="P74" s="361">
        <v>5</v>
      </c>
      <c r="Q74" s="361">
        <v>3</v>
      </c>
      <c r="R74" s="361">
        <v>73</v>
      </c>
      <c r="T74" s="361">
        <v>0</v>
      </c>
      <c r="U74" s="361">
        <v>0</v>
      </c>
      <c r="V74" s="361">
        <v>2</v>
      </c>
      <c r="X74" s="361">
        <v>3</v>
      </c>
      <c r="Y74" s="361">
        <v>6</v>
      </c>
      <c r="Z74" s="361">
        <v>10</v>
      </c>
      <c r="AA74" s="361">
        <v>3</v>
      </c>
      <c r="AC74" s="361">
        <v>0</v>
      </c>
      <c r="AD74" s="361">
        <v>6</v>
      </c>
      <c r="AE74" s="39">
        <f t="shared" si="13"/>
        <v>264</v>
      </c>
    </row>
    <row r="75" spans="1:31" s="286" customFormat="1" ht="16.5">
      <c r="A75" s="287">
        <v>37</v>
      </c>
      <c r="B75" s="288">
        <v>6</v>
      </c>
      <c r="C75" s="299">
        <v>39</v>
      </c>
      <c r="D75" s="289" t="s">
        <v>564</v>
      </c>
      <c r="E75" s="329" t="s">
        <v>570</v>
      </c>
      <c r="F75" s="574">
        <v>210</v>
      </c>
      <c r="G75" s="575" t="s">
        <v>34</v>
      </c>
      <c r="H75" s="548">
        <v>561</v>
      </c>
      <c r="I75" s="361">
        <v>48</v>
      </c>
      <c r="J75" s="361">
        <v>91</v>
      </c>
      <c r="K75" s="361">
        <v>9</v>
      </c>
      <c r="L75" s="361">
        <v>1</v>
      </c>
      <c r="M75" s="361">
        <v>0</v>
      </c>
      <c r="N75" s="361">
        <v>5</v>
      </c>
      <c r="O75" s="361">
        <v>0</v>
      </c>
      <c r="P75" s="361">
        <v>10</v>
      </c>
      <c r="Q75" s="361">
        <v>1</v>
      </c>
      <c r="R75" s="361">
        <v>85</v>
      </c>
      <c r="T75" s="361">
        <v>0</v>
      </c>
      <c r="U75" s="361">
        <v>1</v>
      </c>
      <c r="V75" s="361">
        <v>3</v>
      </c>
      <c r="X75" s="361">
        <v>5</v>
      </c>
      <c r="Y75" s="361">
        <v>10</v>
      </c>
      <c r="Z75" s="361">
        <v>4</v>
      </c>
      <c r="AA75" s="361">
        <v>6</v>
      </c>
      <c r="AC75" s="361">
        <v>0</v>
      </c>
      <c r="AD75" s="361">
        <v>7</v>
      </c>
      <c r="AE75" s="39">
        <f t="shared" si="13"/>
        <v>286</v>
      </c>
    </row>
    <row r="76" spans="1:31" s="286" customFormat="1" ht="16.5">
      <c r="A76" s="287">
        <v>38</v>
      </c>
      <c r="B76" s="288">
        <v>6</v>
      </c>
      <c r="C76" s="299">
        <v>39</v>
      </c>
      <c r="D76" s="289" t="s">
        <v>564</v>
      </c>
      <c r="E76" s="329" t="s">
        <v>573</v>
      </c>
      <c r="F76" s="574">
        <v>211</v>
      </c>
      <c r="G76" s="575" t="s">
        <v>33</v>
      </c>
      <c r="H76" s="548">
        <v>650</v>
      </c>
      <c r="I76" s="361">
        <v>68</v>
      </c>
      <c r="J76" s="361">
        <v>91</v>
      </c>
      <c r="K76" s="361">
        <v>13</v>
      </c>
      <c r="L76" s="361">
        <v>1</v>
      </c>
      <c r="M76" s="361">
        <v>6</v>
      </c>
      <c r="N76" s="361">
        <v>16</v>
      </c>
      <c r="O76" s="361">
        <v>1</v>
      </c>
      <c r="P76" s="361">
        <v>8</v>
      </c>
      <c r="Q76" s="361">
        <v>1</v>
      </c>
      <c r="R76" s="361">
        <v>90</v>
      </c>
      <c r="T76" s="361">
        <v>0</v>
      </c>
      <c r="U76" s="361">
        <v>3</v>
      </c>
      <c r="V76" s="361">
        <v>0</v>
      </c>
      <c r="X76" s="361">
        <v>6</v>
      </c>
      <c r="Y76" s="361">
        <v>3</v>
      </c>
      <c r="Z76" s="361">
        <v>5</v>
      </c>
      <c r="AA76" s="361">
        <v>5</v>
      </c>
      <c r="AC76" s="361">
        <v>0</v>
      </c>
      <c r="AD76" s="361">
        <v>11</v>
      </c>
      <c r="AE76" s="39">
        <f t="shared" si="13"/>
        <v>328</v>
      </c>
    </row>
    <row r="77" spans="1:31" s="286" customFormat="1" ht="16.5">
      <c r="A77" s="287">
        <v>39</v>
      </c>
      <c r="B77" s="288">
        <v>6</v>
      </c>
      <c r="C77" s="299">
        <v>39</v>
      </c>
      <c r="D77" s="289" t="s">
        <v>564</v>
      </c>
      <c r="E77" s="329" t="s">
        <v>574</v>
      </c>
      <c r="F77" s="574">
        <v>212</v>
      </c>
      <c r="G77" s="575" t="s">
        <v>33</v>
      </c>
      <c r="H77" s="548">
        <v>581</v>
      </c>
      <c r="I77" s="361">
        <v>70</v>
      </c>
      <c r="J77" s="361">
        <v>64</v>
      </c>
      <c r="K77" s="361">
        <v>15</v>
      </c>
      <c r="L77" s="361">
        <v>2</v>
      </c>
      <c r="M77" s="361">
        <v>7</v>
      </c>
      <c r="N77" s="361">
        <v>10</v>
      </c>
      <c r="O77" s="361">
        <v>1</v>
      </c>
      <c r="P77" s="361">
        <v>3</v>
      </c>
      <c r="Q77" s="361">
        <v>0</v>
      </c>
      <c r="R77" s="361">
        <v>83</v>
      </c>
      <c r="T77" s="361">
        <v>2</v>
      </c>
      <c r="U77" s="361">
        <v>0</v>
      </c>
      <c r="V77" s="361">
        <v>0</v>
      </c>
      <c r="X77" s="361">
        <v>10</v>
      </c>
      <c r="Y77" s="361">
        <v>2</v>
      </c>
      <c r="Z77" s="361">
        <v>21</v>
      </c>
      <c r="AA77" s="361">
        <v>9</v>
      </c>
      <c r="AC77" s="361">
        <v>0</v>
      </c>
      <c r="AD77" s="361">
        <v>9</v>
      </c>
      <c r="AE77" s="39">
        <f t="shared" si="13"/>
        <v>308</v>
      </c>
    </row>
    <row r="78" spans="1:31" s="286" customFormat="1" ht="16.5">
      <c r="A78" s="287">
        <v>40</v>
      </c>
      <c r="B78" s="288">
        <v>6</v>
      </c>
      <c r="C78" s="299">
        <v>39</v>
      </c>
      <c r="D78" s="289" t="s">
        <v>564</v>
      </c>
      <c r="E78" s="329" t="s">
        <v>574</v>
      </c>
      <c r="F78" s="574">
        <v>212</v>
      </c>
      <c r="G78" s="575" t="s">
        <v>34</v>
      </c>
      <c r="H78" s="548">
        <v>580</v>
      </c>
      <c r="I78" s="361">
        <v>71</v>
      </c>
      <c r="J78" s="361">
        <v>65</v>
      </c>
      <c r="K78" s="361">
        <v>14</v>
      </c>
      <c r="L78" s="361">
        <v>2</v>
      </c>
      <c r="M78" s="361">
        <v>4</v>
      </c>
      <c r="N78" s="361">
        <v>8</v>
      </c>
      <c r="O78" s="361">
        <v>0</v>
      </c>
      <c r="P78" s="361">
        <v>3</v>
      </c>
      <c r="Q78" s="361">
        <v>0</v>
      </c>
      <c r="R78" s="361">
        <v>79</v>
      </c>
      <c r="T78" s="361">
        <v>1</v>
      </c>
      <c r="U78" s="361">
        <v>0</v>
      </c>
      <c r="V78" s="361">
        <v>0</v>
      </c>
      <c r="X78" s="361">
        <v>1</v>
      </c>
      <c r="Y78" s="361">
        <v>1</v>
      </c>
      <c r="Z78" s="361">
        <v>14</v>
      </c>
      <c r="AA78" s="361">
        <v>1</v>
      </c>
      <c r="AC78" s="361">
        <v>0</v>
      </c>
      <c r="AD78" s="361">
        <v>7</v>
      </c>
      <c r="AE78" s="39">
        <f t="shared" si="13"/>
        <v>271</v>
      </c>
    </row>
    <row r="79" spans="1:31" s="286" customFormat="1" ht="16.5">
      <c r="A79" s="287">
        <v>41</v>
      </c>
      <c r="B79" s="288">
        <v>6</v>
      </c>
      <c r="C79" s="299">
        <v>39</v>
      </c>
      <c r="D79" s="289" t="s">
        <v>564</v>
      </c>
      <c r="E79" s="329" t="s">
        <v>568</v>
      </c>
      <c r="F79" s="574">
        <v>212</v>
      </c>
      <c r="G79" s="575" t="s">
        <v>98</v>
      </c>
      <c r="H79" s="548"/>
      <c r="I79" s="361">
        <v>8</v>
      </c>
      <c r="J79" s="361">
        <v>1</v>
      </c>
      <c r="K79" s="361">
        <v>3</v>
      </c>
      <c r="L79" s="361">
        <v>0</v>
      </c>
      <c r="M79" s="361">
        <v>1</v>
      </c>
      <c r="N79" s="361">
        <v>1</v>
      </c>
      <c r="O79" s="361">
        <v>0</v>
      </c>
      <c r="P79" s="361">
        <v>1</v>
      </c>
      <c r="Q79" s="361">
        <v>0</v>
      </c>
      <c r="R79" s="361">
        <v>9</v>
      </c>
      <c r="T79" s="361">
        <v>0</v>
      </c>
      <c r="U79" s="361">
        <v>0</v>
      </c>
      <c r="V79" s="361">
        <v>1</v>
      </c>
      <c r="X79" s="361">
        <v>0</v>
      </c>
      <c r="Y79" s="361">
        <v>1</v>
      </c>
      <c r="Z79" s="361">
        <v>0</v>
      </c>
      <c r="AA79" s="361">
        <v>0</v>
      </c>
      <c r="AC79" s="361">
        <v>0</v>
      </c>
      <c r="AD79" s="361">
        <v>1</v>
      </c>
      <c r="AE79" s="39">
        <f t="shared" si="13"/>
        <v>27</v>
      </c>
    </row>
    <row r="80" spans="1:31" s="286" customFormat="1" ht="16.5">
      <c r="A80" s="287">
        <v>42</v>
      </c>
      <c r="B80" s="288">
        <v>6</v>
      </c>
      <c r="C80" s="299">
        <v>39</v>
      </c>
      <c r="D80" s="289" t="s">
        <v>564</v>
      </c>
      <c r="E80" s="329" t="s">
        <v>575</v>
      </c>
      <c r="F80" s="574">
        <v>213</v>
      </c>
      <c r="G80" s="575" t="s">
        <v>33</v>
      </c>
      <c r="H80" s="548">
        <v>511</v>
      </c>
      <c r="I80" s="361">
        <v>48</v>
      </c>
      <c r="J80" s="361">
        <v>97</v>
      </c>
      <c r="K80" s="361">
        <v>11</v>
      </c>
      <c r="L80" s="361">
        <v>3</v>
      </c>
      <c r="M80" s="361">
        <v>2</v>
      </c>
      <c r="N80" s="361">
        <v>4</v>
      </c>
      <c r="O80" s="361">
        <v>0</v>
      </c>
      <c r="P80" s="361">
        <v>9</v>
      </c>
      <c r="Q80" s="361">
        <v>1</v>
      </c>
      <c r="R80" s="361">
        <v>72</v>
      </c>
      <c r="T80" s="361">
        <v>0</v>
      </c>
      <c r="U80" s="361">
        <v>3</v>
      </c>
      <c r="V80" s="361">
        <v>2</v>
      </c>
      <c r="X80" s="361">
        <v>4</v>
      </c>
      <c r="Y80" s="361">
        <v>0</v>
      </c>
      <c r="Z80" s="361">
        <v>9</v>
      </c>
      <c r="AA80" s="361">
        <v>3</v>
      </c>
      <c r="AC80" s="361">
        <v>0</v>
      </c>
      <c r="AD80" s="361">
        <v>3</v>
      </c>
      <c r="AE80" s="39">
        <f t="shared" si="13"/>
        <v>271</v>
      </c>
    </row>
    <row r="81" spans="1:31" s="286" customFormat="1" ht="16.5">
      <c r="A81" s="287">
        <v>43</v>
      </c>
      <c r="B81" s="288">
        <v>6</v>
      </c>
      <c r="C81" s="299">
        <v>39</v>
      </c>
      <c r="D81" s="289" t="s">
        <v>564</v>
      </c>
      <c r="E81" s="329" t="s">
        <v>575</v>
      </c>
      <c r="F81" s="574">
        <v>213</v>
      </c>
      <c r="G81" s="575" t="s">
        <v>34</v>
      </c>
      <c r="H81" s="548">
        <v>511</v>
      </c>
      <c r="I81" s="361">
        <v>75</v>
      </c>
      <c r="J81" s="361">
        <v>104</v>
      </c>
      <c r="K81" s="361">
        <v>9</v>
      </c>
      <c r="L81" s="361">
        <v>1</v>
      </c>
      <c r="M81" s="361">
        <v>5</v>
      </c>
      <c r="N81" s="361">
        <v>9</v>
      </c>
      <c r="O81" s="361">
        <v>0</v>
      </c>
      <c r="P81" s="361">
        <v>5</v>
      </c>
      <c r="Q81" s="361">
        <v>2</v>
      </c>
      <c r="R81" s="361">
        <v>67</v>
      </c>
      <c r="T81" s="361">
        <v>0</v>
      </c>
      <c r="U81" s="361">
        <v>4</v>
      </c>
      <c r="V81" s="361">
        <v>1</v>
      </c>
      <c r="X81" s="361">
        <v>1</v>
      </c>
      <c r="Y81" s="361">
        <v>2</v>
      </c>
      <c r="Z81" s="361">
        <v>7</v>
      </c>
      <c r="AA81" s="361">
        <v>4</v>
      </c>
      <c r="AC81" s="361">
        <v>1</v>
      </c>
      <c r="AD81" s="361">
        <v>7</v>
      </c>
      <c r="AE81" s="39">
        <f t="shared" si="13"/>
        <v>304</v>
      </c>
    </row>
    <row r="82" spans="1:31" s="286" customFormat="1" ht="16.5">
      <c r="A82" s="287">
        <v>44</v>
      </c>
      <c r="B82" s="288">
        <v>6</v>
      </c>
      <c r="C82" s="299">
        <v>39</v>
      </c>
      <c r="D82" s="289" t="s">
        <v>564</v>
      </c>
      <c r="E82" s="329" t="s">
        <v>571</v>
      </c>
      <c r="F82" s="574">
        <v>214</v>
      </c>
      <c r="G82" s="575" t="s">
        <v>33</v>
      </c>
      <c r="H82" s="548">
        <v>727</v>
      </c>
      <c r="I82" s="361">
        <v>63</v>
      </c>
      <c r="J82" s="361">
        <v>98</v>
      </c>
      <c r="K82" s="361">
        <v>22</v>
      </c>
      <c r="L82" s="361">
        <v>5</v>
      </c>
      <c r="M82" s="361">
        <v>11</v>
      </c>
      <c r="N82" s="361">
        <v>9</v>
      </c>
      <c r="O82" s="361">
        <v>3</v>
      </c>
      <c r="P82" s="361">
        <v>5</v>
      </c>
      <c r="Q82" s="361">
        <v>0</v>
      </c>
      <c r="R82" s="361">
        <v>72</v>
      </c>
      <c r="T82" s="361">
        <v>1</v>
      </c>
      <c r="U82" s="361">
        <v>5</v>
      </c>
      <c r="V82" s="361">
        <v>0</v>
      </c>
      <c r="X82" s="361">
        <v>11</v>
      </c>
      <c r="Y82" s="361">
        <v>1</v>
      </c>
      <c r="Z82" s="361">
        <v>20</v>
      </c>
      <c r="AA82" s="361">
        <v>4</v>
      </c>
      <c r="AC82" s="361">
        <v>0</v>
      </c>
      <c r="AD82" s="361">
        <v>9</v>
      </c>
      <c r="AE82" s="39">
        <f t="shared" si="13"/>
        <v>339</v>
      </c>
    </row>
    <row r="83" spans="1:31" s="286" customFormat="1" ht="16.5">
      <c r="A83" s="287">
        <v>45</v>
      </c>
      <c r="B83" s="288">
        <v>6</v>
      </c>
      <c r="C83" s="299">
        <v>39</v>
      </c>
      <c r="D83" s="289" t="s">
        <v>564</v>
      </c>
      <c r="E83" s="329" t="s">
        <v>571</v>
      </c>
      <c r="F83" s="574">
        <v>214</v>
      </c>
      <c r="G83" s="575" t="s">
        <v>34</v>
      </c>
      <c r="H83" s="548">
        <v>726</v>
      </c>
      <c r="I83" s="361">
        <v>52</v>
      </c>
      <c r="J83" s="361">
        <v>67</v>
      </c>
      <c r="K83" s="361">
        <v>31</v>
      </c>
      <c r="L83" s="361">
        <v>4</v>
      </c>
      <c r="M83" s="361">
        <v>7</v>
      </c>
      <c r="N83" s="361">
        <v>18</v>
      </c>
      <c r="O83" s="361">
        <v>4</v>
      </c>
      <c r="P83" s="361">
        <v>4</v>
      </c>
      <c r="Q83" s="361">
        <v>1</v>
      </c>
      <c r="R83" s="361">
        <v>58</v>
      </c>
      <c r="T83" s="361">
        <v>4</v>
      </c>
      <c r="U83" s="361">
        <v>1</v>
      </c>
      <c r="V83" s="361">
        <v>3</v>
      </c>
      <c r="X83" s="361">
        <v>7</v>
      </c>
      <c r="Y83" s="361">
        <v>0</v>
      </c>
      <c r="Z83" s="361">
        <v>13</v>
      </c>
      <c r="AA83" s="361">
        <v>1</v>
      </c>
      <c r="AC83" s="361">
        <v>0</v>
      </c>
      <c r="AD83" s="361">
        <v>6</v>
      </c>
      <c r="AE83" s="39">
        <f t="shared" si="13"/>
        <v>281</v>
      </c>
    </row>
    <row r="84" spans="1:31" s="286" customFormat="1" ht="16.5">
      <c r="A84" s="287">
        <v>46</v>
      </c>
      <c r="B84" s="288">
        <v>6</v>
      </c>
      <c r="C84" s="299">
        <v>39</v>
      </c>
      <c r="D84" s="289" t="s">
        <v>564</v>
      </c>
      <c r="E84" s="329" t="s">
        <v>571</v>
      </c>
      <c r="F84" s="574">
        <v>214</v>
      </c>
      <c r="G84" s="575" t="s">
        <v>35</v>
      </c>
      <c r="H84" s="548">
        <v>726</v>
      </c>
      <c r="I84" s="361">
        <v>64</v>
      </c>
      <c r="J84" s="361">
        <v>82</v>
      </c>
      <c r="K84" s="361">
        <v>25</v>
      </c>
      <c r="L84" s="361">
        <v>0</v>
      </c>
      <c r="M84" s="361">
        <v>7</v>
      </c>
      <c r="N84" s="361">
        <v>7</v>
      </c>
      <c r="O84" s="361">
        <v>6</v>
      </c>
      <c r="P84" s="361">
        <v>4</v>
      </c>
      <c r="Q84" s="361">
        <v>0</v>
      </c>
      <c r="R84" s="361">
        <v>75</v>
      </c>
      <c r="T84" s="361">
        <v>2</v>
      </c>
      <c r="U84" s="361">
        <v>5</v>
      </c>
      <c r="V84" s="361">
        <v>1</v>
      </c>
      <c r="X84" s="361">
        <v>3</v>
      </c>
      <c r="Y84" s="361">
        <v>1</v>
      </c>
      <c r="Z84" s="361">
        <v>25</v>
      </c>
      <c r="AA84" s="361">
        <v>3</v>
      </c>
      <c r="AC84" s="361">
        <v>0</v>
      </c>
      <c r="AD84" s="361">
        <v>8</v>
      </c>
      <c r="AE84" s="39">
        <f t="shared" si="13"/>
        <v>318</v>
      </c>
    </row>
    <row r="85" spans="1:31" s="286" customFormat="1" ht="16.5">
      <c r="A85" s="287">
        <v>47</v>
      </c>
      <c r="B85" s="288">
        <v>6</v>
      </c>
      <c r="C85" s="299">
        <v>39</v>
      </c>
      <c r="D85" s="289" t="s">
        <v>564</v>
      </c>
      <c r="E85" s="329" t="s">
        <v>576</v>
      </c>
      <c r="F85" s="576">
        <v>215</v>
      </c>
      <c r="G85" s="575" t="s">
        <v>33</v>
      </c>
      <c r="H85" s="548">
        <v>393</v>
      </c>
      <c r="I85" s="362">
        <v>67</v>
      </c>
      <c r="J85" s="362">
        <v>49</v>
      </c>
      <c r="K85" s="362">
        <v>4</v>
      </c>
      <c r="L85" s="362">
        <v>4</v>
      </c>
      <c r="M85" s="362">
        <v>3</v>
      </c>
      <c r="N85" s="362">
        <v>8</v>
      </c>
      <c r="O85" s="362">
        <v>2</v>
      </c>
      <c r="P85" s="362">
        <v>3</v>
      </c>
      <c r="Q85" s="362">
        <v>1</v>
      </c>
      <c r="R85" s="362">
        <v>54</v>
      </c>
      <c r="T85" s="362">
        <v>1</v>
      </c>
      <c r="U85" s="362">
        <v>1</v>
      </c>
      <c r="V85" s="362">
        <v>2</v>
      </c>
      <c r="X85" s="362">
        <v>4</v>
      </c>
      <c r="Y85" s="362">
        <v>1</v>
      </c>
      <c r="Z85" s="362">
        <v>3</v>
      </c>
      <c r="AA85" s="362">
        <v>2</v>
      </c>
      <c r="AC85" s="362">
        <v>0</v>
      </c>
      <c r="AD85" s="362">
        <v>4</v>
      </c>
      <c r="AE85" s="39">
        <f t="shared" si="13"/>
        <v>213</v>
      </c>
    </row>
    <row r="86" spans="1:31" s="286" customFormat="1" ht="16.5">
      <c r="A86" s="287">
        <v>48</v>
      </c>
      <c r="B86" s="288">
        <v>6</v>
      </c>
      <c r="C86" s="299">
        <v>39</v>
      </c>
      <c r="D86" s="289" t="s">
        <v>564</v>
      </c>
      <c r="E86" s="329" t="s">
        <v>576</v>
      </c>
      <c r="F86" s="576">
        <v>215</v>
      </c>
      <c r="G86" s="577" t="s">
        <v>34</v>
      </c>
      <c r="H86" s="548">
        <v>393</v>
      </c>
      <c r="I86" s="362">
        <v>45</v>
      </c>
      <c r="J86" s="362">
        <v>65</v>
      </c>
      <c r="K86" s="362">
        <v>7</v>
      </c>
      <c r="L86" s="362">
        <v>1</v>
      </c>
      <c r="M86" s="362">
        <v>1</v>
      </c>
      <c r="N86" s="362">
        <v>2</v>
      </c>
      <c r="O86" s="362">
        <v>0</v>
      </c>
      <c r="P86" s="362">
        <v>1</v>
      </c>
      <c r="Q86" s="362">
        <v>1</v>
      </c>
      <c r="R86" s="362">
        <v>47</v>
      </c>
      <c r="T86" s="362">
        <v>0</v>
      </c>
      <c r="U86" s="362">
        <v>0</v>
      </c>
      <c r="V86" s="362">
        <v>2</v>
      </c>
      <c r="X86" s="362">
        <v>6</v>
      </c>
      <c r="Y86" s="362">
        <v>2</v>
      </c>
      <c r="Z86" s="362">
        <v>5</v>
      </c>
      <c r="AA86" s="362">
        <v>4</v>
      </c>
      <c r="AC86" s="362">
        <v>0</v>
      </c>
      <c r="AD86" s="362">
        <v>7</v>
      </c>
      <c r="AE86" s="39">
        <f t="shared" si="13"/>
        <v>196</v>
      </c>
    </row>
    <row r="87" spans="1:31" s="286" customFormat="1" ht="16.5">
      <c r="A87" s="287">
        <v>49</v>
      </c>
      <c r="B87" s="288">
        <v>6</v>
      </c>
      <c r="C87" s="299">
        <v>39</v>
      </c>
      <c r="D87" s="289" t="s">
        <v>564</v>
      </c>
      <c r="E87" s="329" t="s">
        <v>577</v>
      </c>
      <c r="F87" s="576">
        <v>216</v>
      </c>
      <c r="G87" s="575" t="s">
        <v>33</v>
      </c>
      <c r="H87" s="548">
        <v>587</v>
      </c>
      <c r="I87" s="362">
        <v>53</v>
      </c>
      <c r="J87" s="362">
        <v>64</v>
      </c>
      <c r="K87" s="362">
        <v>10</v>
      </c>
      <c r="L87" s="362">
        <v>2</v>
      </c>
      <c r="M87" s="362">
        <v>4</v>
      </c>
      <c r="N87" s="362">
        <v>3</v>
      </c>
      <c r="O87" s="362">
        <v>1</v>
      </c>
      <c r="P87" s="362">
        <v>4</v>
      </c>
      <c r="Q87" s="362">
        <v>3</v>
      </c>
      <c r="R87" s="362">
        <v>56</v>
      </c>
      <c r="T87" s="362">
        <v>0</v>
      </c>
      <c r="U87" s="362">
        <v>1</v>
      </c>
      <c r="V87" s="362">
        <v>0</v>
      </c>
      <c r="X87" s="362">
        <v>3</v>
      </c>
      <c r="Y87" s="362">
        <v>2</v>
      </c>
      <c r="Z87" s="362">
        <v>7</v>
      </c>
      <c r="AA87" s="362">
        <v>7</v>
      </c>
      <c r="AC87" s="362">
        <v>0</v>
      </c>
      <c r="AD87" s="362">
        <v>5</v>
      </c>
      <c r="AE87" s="39">
        <f t="shared" si="13"/>
        <v>225</v>
      </c>
    </row>
    <row r="88" spans="1:31" s="286" customFormat="1" ht="16.5">
      <c r="A88" s="287">
        <v>50</v>
      </c>
      <c r="B88" s="288">
        <v>6</v>
      </c>
      <c r="C88" s="299">
        <v>39</v>
      </c>
      <c r="D88" s="289" t="s">
        <v>564</v>
      </c>
      <c r="E88" s="329" t="s">
        <v>577</v>
      </c>
      <c r="F88" s="574">
        <v>216</v>
      </c>
      <c r="G88" s="575" t="s">
        <v>34</v>
      </c>
      <c r="H88" s="548">
        <v>587</v>
      </c>
      <c r="I88" s="361">
        <v>42</v>
      </c>
      <c r="J88" s="361">
        <v>59</v>
      </c>
      <c r="K88" s="361">
        <v>19</v>
      </c>
      <c r="L88" s="361">
        <v>3</v>
      </c>
      <c r="M88" s="361">
        <v>3</v>
      </c>
      <c r="N88" s="361">
        <v>9</v>
      </c>
      <c r="O88" s="361">
        <v>3</v>
      </c>
      <c r="P88" s="361">
        <v>2</v>
      </c>
      <c r="Q88" s="361">
        <v>2</v>
      </c>
      <c r="R88" s="361">
        <v>67</v>
      </c>
      <c r="T88" s="361">
        <v>3</v>
      </c>
      <c r="U88" s="361">
        <v>5</v>
      </c>
      <c r="V88" s="361">
        <v>0</v>
      </c>
      <c r="X88" s="361">
        <v>9</v>
      </c>
      <c r="Y88" s="361">
        <v>1</v>
      </c>
      <c r="Z88" s="361">
        <v>4</v>
      </c>
      <c r="AA88" s="361">
        <v>7</v>
      </c>
      <c r="AC88" s="361">
        <v>0</v>
      </c>
      <c r="AD88" s="361">
        <v>7</v>
      </c>
      <c r="AE88" s="39">
        <f t="shared" si="13"/>
        <v>245</v>
      </c>
    </row>
    <row r="89" spans="1:31" s="286" customFormat="1" ht="16.5">
      <c r="A89" s="287">
        <v>51</v>
      </c>
      <c r="B89" s="288">
        <v>6</v>
      </c>
      <c r="C89" s="299">
        <v>39</v>
      </c>
      <c r="D89" s="289" t="s">
        <v>564</v>
      </c>
      <c r="E89" s="329" t="s">
        <v>577</v>
      </c>
      <c r="F89" s="574">
        <v>216</v>
      </c>
      <c r="G89" s="575" t="s">
        <v>35</v>
      </c>
      <c r="H89" s="548">
        <v>586</v>
      </c>
      <c r="I89" s="361">
        <v>44</v>
      </c>
      <c r="J89" s="361">
        <v>60</v>
      </c>
      <c r="K89" s="361">
        <v>13</v>
      </c>
      <c r="L89" s="361">
        <v>1</v>
      </c>
      <c r="M89" s="361">
        <v>4</v>
      </c>
      <c r="N89" s="361">
        <v>8</v>
      </c>
      <c r="O89" s="361">
        <v>0</v>
      </c>
      <c r="P89" s="361">
        <v>2</v>
      </c>
      <c r="Q89" s="361">
        <v>0</v>
      </c>
      <c r="R89" s="361">
        <v>69</v>
      </c>
      <c r="T89" s="361">
        <v>0</v>
      </c>
      <c r="U89" s="361">
        <v>3</v>
      </c>
      <c r="V89" s="361">
        <v>0</v>
      </c>
      <c r="X89" s="361">
        <v>4</v>
      </c>
      <c r="Y89" s="361">
        <v>1</v>
      </c>
      <c r="Z89" s="361">
        <v>8</v>
      </c>
      <c r="AA89" s="361">
        <v>12</v>
      </c>
      <c r="AC89" s="361">
        <v>0</v>
      </c>
      <c r="AD89" s="361">
        <v>8</v>
      </c>
      <c r="AE89" s="39">
        <f t="shared" si="13"/>
        <v>237</v>
      </c>
    </row>
    <row r="90" spans="1:31" s="286" customFormat="1" ht="16.5">
      <c r="A90" s="287">
        <v>52</v>
      </c>
      <c r="B90" s="288">
        <v>6</v>
      </c>
      <c r="C90" s="299">
        <v>39</v>
      </c>
      <c r="D90" s="289" t="s">
        <v>564</v>
      </c>
      <c r="E90" s="329" t="s">
        <v>577</v>
      </c>
      <c r="F90" s="574">
        <v>216</v>
      </c>
      <c r="G90" s="575" t="s">
        <v>199</v>
      </c>
      <c r="H90" s="548">
        <v>586</v>
      </c>
      <c r="I90" s="361">
        <v>64</v>
      </c>
      <c r="J90" s="361">
        <v>90</v>
      </c>
      <c r="K90" s="361">
        <v>9</v>
      </c>
      <c r="L90" s="361">
        <v>2</v>
      </c>
      <c r="M90" s="361">
        <v>7</v>
      </c>
      <c r="N90" s="361">
        <v>8</v>
      </c>
      <c r="O90" s="361">
        <v>1</v>
      </c>
      <c r="P90" s="361">
        <v>1</v>
      </c>
      <c r="Q90" s="361">
        <v>0</v>
      </c>
      <c r="R90" s="361">
        <v>84</v>
      </c>
      <c r="T90" s="361">
        <v>1</v>
      </c>
      <c r="U90" s="361">
        <v>3</v>
      </c>
      <c r="V90" s="361">
        <v>2</v>
      </c>
      <c r="X90" s="361">
        <v>7</v>
      </c>
      <c r="Y90" s="361">
        <v>4</v>
      </c>
      <c r="Z90" s="361">
        <v>7</v>
      </c>
      <c r="AA90" s="361">
        <v>8</v>
      </c>
      <c r="AC90" s="361">
        <v>0</v>
      </c>
      <c r="AD90" s="361">
        <v>5</v>
      </c>
      <c r="AE90" s="39">
        <f t="shared" si="13"/>
        <v>303</v>
      </c>
    </row>
    <row r="91" spans="1:31" s="286" customFormat="1" ht="16.5">
      <c r="A91" s="287">
        <v>53</v>
      </c>
      <c r="B91" s="288">
        <v>6</v>
      </c>
      <c r="C91" s="299">
        <v>39</v>
      </c>
      <c r="D91" s="289" t="s">
        <v>564</v>
      </c>
      <c r="E91" s="329" t="s">
        <v>578</v>
      </c>
      <c r="F91" s="574">
        <v>217</v>
      </c>
      <c r="G91" s="575" t="s">
        <v>33</v>
      </c>
      <c r="H91" s="548">
        <v>643</v>
      </c>
      <c r="I91" s="361">
        <v>66</v>
      </c>
      <c r="J91" s="361">
        <v>69</v>
      </c>
      <c r="K91" s="361">
        <v>15</v>
      </c>
      <c r="L91" s="361">
        <v>4</v>
      </c>
      <c r="M91" s="361">
        <v>7</v>
      </c>
      <c r="N91" s="361">
        <v>11</v>
      </c>
      <c r="O91" s="361">
        <v>3</v>
      </c>
      <c r="P91" s="361">
        <v>3</v>
      </c>
      <c r="Q91" s="361">
        <v>2</v>
      </c>
      <c r="R91" s="361">
        <v>58</v>
      </c>
      <c r="T91" s="361">
        <v>2</v>
      </c>
      <c r="U91" s="361">
        <v>7</v>
      </c>
      <c r="V91" s="361">
        <v>0</v>
      </c>
      <c r="X91" s="361">
        <v>7</v>
      </c>
      <c r="Y91" s="361">
        <v>2</v>
      </c>
      <c r="Z91" s="361">
        <v>14</v>
      </c>
      <c r="AA91" s="361">
        <v>1</v>
      </c>
      <c r="AC91" s="361">
        <v>0</v>
      </c>
      <c r="AD91" s="361">
        <v>11</v>
      </c>
      <c r="AE91" s="39">
        <f t="shared" si="13"/>
        <v>282</v>
      </c>
    </row>
    <row r="92" spans="1:31" s="286" customFormat="1" ht="16.5">
      <c r="A92" s="287">
        <v>54</v>
      </c>
      <c r="B92" s="288">
        <v>6</v>
      </c>
      <c r="C92" s="299">
        <v>39</v>
      </c>
      <c r="D92" s="289" t="s">
        <v>564</v>
      </c>
      <c r="E92" s="329" t="s">
        <v>578</v>
      </c>
      <c r="F92" s="576">
        <v>217</v>
      </c>
      <c r="G92" s="577" t="s">
        <v>34</v>
      </c>
      <c r="H92" s="548">
        <v>643</v>
      </c>
      <c r="I92" s="362">
        <v>26</v>
      </c>
      <c r="J92" s="362">
        <v>60</v>
      </c>
      <c r="K92" s="362">
        <v>19</v>
      </c>
      <c r="L92" s="362">
        <v>3</v>
      </c>
      <c r="M92" s="362">
        <v>8</v>
      </c>
      <c r="N92" s="362">
        <v>8</v>
      </c>
      <c r="O92" s="362">
        <v>1</v>
      </c>
      <c r="P92" s="362">
        <v>3</v>
      </c>
      <c r="Q92" s="362">
        <v>3</v>
      </c>
      <c r="R92" s="362">
        <v>59</v>
      </c>
      <c r="T92" s="362">
        <v>1</v>
      </c>
      <c r="U92" s="362">
        <v>1</v>
      </c>
      <c r="V92" s="362">
        <v>2</v>
      </c>
      <c r="X92" s="362">
        <v>7</v>
      </c>
      <c r="Y92" s="362">
        <v>0</v>
      </c>
      <c r="Z92" s="362">
        <v>5</v>
      </c>
      <c r="AA92" s="362">
        <v>10</v>
      </c>
      <c r="AC92" s="362">
        <v>0</v>
      </c>
      <c r="AD92" s="362">
        <v>6</v>
      </c>
      <c r="AE92" s="39">
        <f t="shared" si="13"/>
        <v>222</v>
      </c>
    </row>
    <row r="93" spans="1:31" s="286" customFormat="1" ht="16.5">
      <c r="A93" s="287">
        <v>55</v>
      </c>
      <c r="B93" s="288">
        <v>6</v>
      </c>
      <c r="C93" s="299">
        <v>39</v>
      </c>
      <c r="D93" s="289" t="s">
        <v>564</v>
      </c>
      <c r="E93" s="329" t="s">
        <v>578</v>
      </c>
      <c r="F93" s="576">
        <v>217</v>
      </c>
      <c r="G93" s="577" t="s">
        <v>35</v>
      </c>
      <c r="H93" s="548">
        <v>643</v>
      </c>
      <c r="I93" s="362">
        <v>55</v>
      </c>
      <c r="J93" s="362">
        <v>46</v>
      </c>
      <c r="K93" s="362">
        <v>14</v>
      </c>
      <c r="L93" s="362">
        <v>3</v>
      </c>
      <c r="M93" s="362">
        <v>8</v>
      </c>
      <c r="N93" s="362">
        <v>11</v>
      </c>
      <c r="O93" s="362">
        <v>3</v>
      </c>
      <c r="P93" s="362">
        <v>3</v>
      </c>
      <c r="Q93" s="362">
        <v>3</v>
      </c>
      <c r="R93" s="362">
        <v>64</v>
      </c>
      <c r="T93" s="362">
        <v>1</v>
      </c>
      <c r="U93" s="362">
        <v>3</v>
      </c>
      <c r="V93" s="362">
        <v>0</v>
      </c>
      <c r="X93" s="362">
        <v>5</v>
      </c>
      <c r="Y93" s="362">
        <v>5</v>
      </c>
      <c r="Z93" s="362">
        <v>3</v>
      </c>
      <c r="AA93" s="362">
        <v>4</v>
      </c>
      <c r="AC93" s="362">
        <v>0</v>
      </c>
      <c r="AD93" s="362">
        <v>6</v>
      </c>
      <c r="AE93" s="39">
        <f t="shared" si="13"/>
        <v>237</v>
      </c>
    </row>
    <row r="94" spans="1:31" s="286" customFormat="1" ht="16.5">
      <c r="A94" s="287">
        <v>56</v>
      </c>
      <c r="B94" s="288">
        <v>6</v>
      </c>
      <c r="C94" s="299">
        <v>39</v>
      </c>
      <c r="D94" s="289" t="s">
        <v>564</v>
      </c>
      <c r="E94" s="329" t="s">
        <v>578</v>
      </c>
      <c r="F94" s="576">
        <v>217</v>
      </c>
      <c r="G94" s="577" t="s">
        <v>199</v>
      </c>
      <c r="H94" s="548">
        <v>642</v>
      </c>
      <c r="I94" s="362">
        <v>40</v>
      </c>
      <c r="J94" s="362">
        <v>56</v>
      </c>
      <c r="K94" s="362">
        <v>22</v>
      </c>
      <c r="L94" s="362">
        <v>2</v>
      </c>
      <c r="M94" s="362">
        <v>8</v>
      </c>
      <c r="N94" s="362">
        <v>13</v>
      </c>
      <c r="O94" s="362">
        <v>7</v>
      </c>
      <c r="P94" s="362">
        <v>6</v>
      </c>
      <c r="Q94" s="362">
        <v>1</v>
      </c>
      <c r="R94" s="362">
        <v>68</v>
      </c>
      <c r="T94" s="362">
        <v>1</v>
      </c>
      <c r="U94" s="362">
        <v>2</v>
      </c>
      <c r="V94" s="362">
        <v>1</v>
      </c>
      <c r="X94" s="362">
        <v>6</v>
      </c>
      <c r="Y94" s="362">
        <v>3</v>
      </c>
      <c r="Z94" s="362">
        <v>4</v>
      </c>
      <c r="AA94" s="362">
        <v>10</v>
      </c>
      <c r="AC94" s="362">
        <v>0</v>
      </c>
      <c r="AD94" s="362">
        <v>9</v>
      </c>
      <c r="AE94" s="39">
        <f t="shared" si="13"/>
        <v>259</v>
      </c>
    </row>
    <row r="95" spans="1:31" s="286" customFormat="1" ht="16.5">
      <c r="A95" s="287">
        <v>57</v>
      </c>
      <c r="B95" s="288">
        <v>6</v>
      </c>
      <c r="C95" s="299">
        <v>39</v>
      </c>
      <c r="D95" s="289" t="s">
        <v>564</v>
      </c>
      <c r="E95" s="329" t="s">
        <v>578</v>
      </c>
      <c r="F95" s="576">
        <v>217</v>
      </c>
      <c r="G95" s="577" t="s">
        <v>337</v>
      </c>
      <c r="H95" s="548">
        <v>642</v>
      </c>
      <c r="I95" s="362">
        <v>52</v>
      </c>
      <c r="J95" s="362">
        <v>48</v>
      </c>
      <c r="K95" s="362">
        <v>20</v>
      </c>
      <c r="L95" s="362">
        <v>1</v>
      </c>
      <c r="M95" s="362">
        <v>4</v>
      </c>
      <c r="N95" s="362">
        <v>3</v>
      </c>
      <c r="O95" s="362">
        <v>5</v>
      </c>
      <c r="P95" s="362">
        <v>2</v>
      </c>
      <c r="Q95" s="362">
        <v>2</v>
      </c>
      <c r="R95" s="362">
        <v>63</v>
      </c>
      <c r="T95" s="362">
        <v>2</v>
      </c>
      <c r="U95" s="362">
        <v>1</v>
      </c>
      <c r="V95" s="362">
        <v>4</v>
      </c>
      <c r="X95" s="362">
        <v>7</v>
      </c>
      <c r="Y95" s="362">
        <v>3</v>
      </c>
      <c r="Z95" s="362">
        <v>4</v>
      </c>
      <c r="AA95" s="362">
        <v>2</v>
      </c>
      <c r="AC95" s="362">
        <v>0</v>
      </c>
      <c r="AD95" s="362">
        <v>7</v>
      </c>
      <c r="AE95" s="39">
        <f t="shared" si="13"/>
        <v>230</v>
      </c>
    </row>
    <row r="96" spans="1:31" s="286" customFormat="1" ht="16.5">
      <c r="A96" s="287">
        <v>58</v>
      </c>
      <c r="B96" s="288">
        <v>6</v>
      </c>
      <c r="C96" s="299">
        <v>39</v>
      </c>
      <c r="D96" s="289" t="s">
        <v>564</v>
      </c>
      <c r="E96" s="329" t="s">
        <v>578</v>
      </c>
      <c r="F96" s="574">
        <v>218</v>
      </c>
      <c r="G96" s="575" t="s">
        <v>33</v>
      </c>
      <c r="H96" s="548">
        <v>710</v>
      </c>
      <c r="I96" s="361">
        <v>52</v>
      </c>
      <c r="J96" s="361">
        <v>81</v>
      </c>
      <c r="K96" s="361">
        <v>13</v>
      </c>
      <c r="L96" s="361">
        <v>9</v>
      </c>
      <c r="M96" s="361">
        <v>11</v>
      </c>
      <c r="N96" s="361">
        <v>15</v>
      </c>
      <c r="O96" s="361">
        <v>6</v>
      </c>
      <c r="P96" s="361">
        <v>1</v>
      </c>
      <c r="Q96" s="361">
        <v>0</v>
      </c>
      <c r="R96" s="361">
        <v>71</v>
      </c>
      <c r="T96" s="361">
        <v>1</v>
      </c>
      <c r="U96" s="361">
        <v>3</v>
      </c>
      <c r="V96" s="361">
        <v>2</v>
      </c>
      <c r="X96" s="361">
        <v>8</v>
      </c>
      <c r="Y96" s="361">
        <v>1</v>
      </c>
      <c r="Z96" s="361">
        <v>19</v>
      </c>
      <c r="AA96" s="361">
        <v>11</v>
      </c>
      <c r="AC96" s="361">
        <v>0</v>
      </c>
      <c r="AD96" s="361">
        <v>6</v>
      </c>
      <c r="AE96" s="39">
        <f t="shared" si="13"/>
        <v>310</v>
      </c>
    </row>
    <row r="97" spans="1:32" s="286" customFormat="1" ht="16.5">
      <c r="A97" s="672">
        <v>59</v>
      </c>
      <c r="B97" s="673">
        <v>6</v>
      </c>
      <c r="C97" s="674">
        <v>39</v>
      </c>
      <c r="D97" s="296" t="s">
        <v>564</v>
      </c>
      <c r="E97" s="675" t="s">
        <v>578</v>
      </c>
      <c r="F97" s="676">
        <v>218</v>
      </c>
      <c r="G97" s="677" t="s">
        <v>34</v>
      </c>
      <c r="H97" s="678">
        <v>710</v>
      </c>
      <c r="I97" s="679">
        <v>33</v>
      </c>
      <c r="J97" s="679">
        <v>70</v>
      </c>
      <c r="K97" s="679">
        <v>13</v>
      </c>
      <c r="L97" s="679">
        <v>2</v>
      </c>
      <c r="M97" s="679">
        <v>9</v>
      </c>
      <c r="N97" s="679">
        <v>9</v>
      </c>
      <c r="O97" s="679">
        <v>5</v>
      </c>
      <c r="P97" s="679">
        <v>4</v>
      </c>
      <c r="Q97" s="679">
        <v>1</v>
      </c>
      <c r="R97" s="679">
        <v>64</v>
      </c>
      <c r="S97" s="680"/>
      <c r="T97" s="679">
        <v>1</v>
      </c>
      <c r="U97" s="679">
        <v>2</v>
      </c>
      <c r="V97" s="679">
        <v>1</v>
      </c>
      <c r="W97" s="680"/>
      <c r="X97" s="679">
        <v>8</v>
      </c>
      <c r="Y97" s="679">
        <v>0</v>
      </c>
      <c r="Z97" s="679">
        <v>14</v>
      </c>
      <c r="AA97" s="679">
        <v>8</v>
      </c>
      <c r="AB97" s="680"/>
      <c r="AC97" s="679">
        <v>0</v>
      </c>
      <c r="AD97" s="679">
        <v>12</v>
      </c>
      <c r="AE97" s="664">
        <v>256</v>
      </c>
      <c r="AF97" s="286" t="s">
        <v>850</v>
      </c>
    </row>
    <row r="98" spans="1:32" s="286" customFormat="1" ht="16.5">
      <c r="A98" s="287">
        <v>60</v>
      </c>
      <c r="B98" s="288">
        <v>6</v>
      </c>
      <c r="C98" s="299">
        <v>39</v>
      </c>
      <c r="D98" s="289" t="s">
        <v>564</v>
      </c>
      <c r="E98" s="329" t="s">
        <v>578</v>
      </c>
      <c r="F98" s="574">
        <v>218</v>
      </c>
      <c r="G98" s="575" t="s">
        <v>35</v>
      </c>
      <c r="H98" s="548">
        <v>710</v>
      </c>
      <c r="I98" s="361">
        <v>52</v>
      </c>
      <c r="J98" s="361">
        <v>66</v>
      </c>
      <c r="K98" s="361">
        <v>14</v>
      </c>
      <c r="L98" s="361">
        <v>6</v>
      </c>
      <c r="M98" s="361">
        <v>3</v>
      </c>
      <c r="N98" s="361">
        <v>11</v>
      </c>
      <c r="O98" s="361">
        <v>3</v>
      </c>
      <c r="P98" s="361">
        <v>5</v>
      </c>
      <c r="Q98" s="361">
        <v>2</v>
      </c>
      <c r="R98" s="361">
        <v>71</v>
      </c>
      <c r="T98" s="361">
        <v>0</v>
      </c>
      <c r="U98" s="361">
        <v>3</v>
      </c>
      <c r="V98" s="361">
        <v>3</v>
      </c>
      <c r="X98" s="361">
        <v>8</v>
      </c>
      <c r="Y98" s="361">
        <v>1</v>
      </c>
      <c r="Z98" s="361">
        <v>10</v>
      </c>
      <c r="AA98" s="361">
        <v>8</v>
      </c>
      <c r="AC98" s="361">
        <v>1</v>
      </c>
      <c r="AD98" s="361">
        <v>12</v>
      </c>
      <c r="AE98" s="39">
        <f t="shared" si="13"/>
        <v>279</v>
      </c>
    </row>
    <row r="99" spans="1:32" s="286" customFormat="1" ht="16.5">
      <c r="A99" s="287">
        <v>61</v>
      </c>
      <c r="B99" s="288">
        <v>6</v>
      </c>
      <c r="C99" s="299">
        <v>39</v>
      </c>
      <c r="D99" s="289" t="s">
        <v>564</v>
      </c>
      <c r="E99" s="329" t="s">
        <v>578</v>
      </c>
      <c r="F99" s="574">
        <v>218</v>
      </c>
      <c r="G99" s="575" t="s">
        <v>199</v>
      </c>
      <c r="H99" s="548">
        <v>709</v>
      </c>
      <c r="I99" s="361">
        <v>53</v>
      </c>
      <c r="J99" s="361">
        <v>76</v>
      </c>
      <c r="K99" s="361">
        <v>14</v>
      </c>
      <c r="L99" s="361">
        <v>7</v>
      </c>
      <c r="M99" s="361">
        <v>5</v>
      </c>
      <c r="N99" s="361">
        <v>10</v>
      </c>
      <c r="O99" s="361">
        <v>7</v>
      </c>
      <c r="P99" s="361">
        <v>6</v>
      </c>
      <c r="Q99" s="361">
        <v>4</v>
      </c>
      <c r="R99" s="361">
        <v>74</v>
      </c>
      <c r="T99" s="361">
        <v>0</v>
      </c>
      <c r="U99" s="361">
        <v>4</v>
      </c>
      <c r="V99" s="361">
        <v>3</v>
      </c>
      <c r="X99" s="361">
        <v>8</v>
      </c>
      <c r="Y99" s="361">
        <v>3</v>
      </c>
      <c r="Z99" s="361">
        <v>11</v>
      </c>
      <c r="AA99" s="361">
        <v>4</v>
      </c>
      <c r="AC99" s="361">
        <v>0</v>
      </c>
      <c r="AD99" s="361">
        <v>12</v>
      </c>
      <c r="AE99" s="39">
        <f t="shared" si="13"/>
        <v>301</v>
      </c>
    </row>
    <row r="100" spans="1:32" s="286" customFormat="1" ht="16.5">
      <c r="A100" s="672">
        <v>62</v>
      </c>
      <c r="B100" s="673">
        <v>6</v>
      </c>
      <c r="C100" s="674">
        <v>39</v>
      </c>
      <c r="D100" s="296" t="s">
        <v>564</v>
      </c>
      <c r="E100" s="675" t="s">
        <v>578</v>
      </c>
      <c r="F100" s="676">
        <v>218</v>
      </c>
      <c r="G100" s="677" t="s">
        <v>337</v>
      </c>
      <c r="H100" s="678">
        <v>709</v>
      </c>
      <c r="I100" s="679">
        <v>35</v>
      </c>
      <c r="J100" s="679">
        <v>82</v>
      </c>
      <c r="K100" s="679">
        <v>16</v>
      </c>
      <c r="L100" s="679">
        <v>4</v>
      </c>
      <c r="M100" s="679">
        <v>4</v>
      </c>
      <c r="N100" s="679">
        <v>8</v>
      </c>
      <c r="O100" s="679">
        <v>5</v>
      </c>
      <c r="P100" s="679">
        <v>3</v>
      </c>
      <c r="Q100" s="679">
        <v>5</v>
      </c>
      <c r="R100" s="679">
        <v>94</v>
      </c>
      <c r="S100" s="680"/>
      <c r="T100" s="679">
        <v>0</v>
      </c>
      <c r="U100" s="679">
        <v>4</v>
      </c>
      <c r="V100" s="679">
        <v>0</v>
      </c>
      <c r="W100" s="680"/>
      <c r="X100" s="679">
        <v>9</v>
      </c>
      <c r="Y100" s="679">
        <v>1</v>
      </c>
      <c r="Z100" s="679">
        <v>8</v>
      </c>
      <c r="AA100" s="679">
        <v>5</v>
      </c>
      <c r="AB100" s="680"/>
      <c r="AC100" s="679">
        <v>0</v>
      </c>
      <c r="AD100" s="679">
        <v>9</v>
      </c>
      <c r="AE100" s="664">
        <v>292</v>
      </c>
      <c r="AF100" s="286" t="s">
        <v>850</v>
      </c>
    </row>
    <row r="101" spans="1:32" s="286" customFormat="1" ht="16.5">
      <c r="A101" s="287">
        <v>63</v>
      </c>
      <c r="B101" s="288">
        <v>6</v>
      </c>
      <c r="C101" s="299">
        <v>39</v>
      </c>
      <c r="D101" s="289" t="s">
        <v>564</v>
      </c>
      <c r="E101" s="329" t="s">
        <v>579</v>
      </c>
      <c r="F101" s="574">
        <v>219</v>
      </c>
      <c r="G101" s="575" t="s">
        <v>33</v>
      </c>
      <c r="H101" s="548">
        <v>733</v>
      </c>
      <c r="I101" s="361">
        <v>65</v>
      </c>
      <c r="J101" s="361">
        <v>87</v>
      </c>
      <c r="K101" s="361">
        <v>18</v>
      </c>
      <c r="L101" s="361">
        <v>1</v>
      </c>
      <c r="M101" s="361">
        <v>6</v>
      </c>
      <c r="N101" s="361">
        <v>9</v>
      </c>
      <c r="O101" s="361">
        <v>2</v>
      </c>
      <c r="P101" s="361">
        <v>5</v>
      </c>
      <c r="Q101" s="361">
        <v>2</v>
      </c>
      <c r="R101" s="361">
        <v>89</v>
      </c>
      <c r="T101" s="361">
        <v>1</v>
      </c>
      <c r="U101" s="361">
        <v>7</v>
      </c>
      <c r="V101" s="361">
        <v>1</v>
      </c>
      <c r="X101" s="361">
        <v>17</v>
      </c>
      <c r="Y101" s="361">
        <v>2</v>
      </c>
      <c r="Z101" s="361">
        <v>9</v>
      </c>
      <c r="AA101" s="361">
        <v>15</v>
      </c>
      <c r="AC101" s="361">
        <v>0</v>
      </c>
      <c r="AD101" s="361">
        <v>6</v>
      </c>
      <c r="AE101" s="39">
        <f t="shared" si="13"/>
        <v>342</v>
      </c>
    </row>
    <row r="102" spans="1:32" s="286" customFormat="1" ht="16.5">
      <c r="A102" s="287">
        <v>64</v>
      </c>
      <c r="B102" s="288">
        <v>6</v>
      </c>
      <c r="C102" s="299">
        <v>39</v>
      </c>
      <c r="D102" s="289" t="s">
        <v>564</v>
      </c>
      <c r="E102" s="329" t="s">
        <v>579</v>
      </c>
      <c r="F102" s="574">
        <v>219</v>
      </c>
      <c r="G102" s="575" t="s">
        <v>34</v>
      </c>
      <c r="H102" s="548">
        <v>733</v>
      </c>
      <c r="I102" s="361">
        <v>64</v>
      </c>
      <c r="J102" s="361">
        <v>73</v>
      </c>
      <c r="K102" s="361">
        <v>14</v>
      </c>
      <c r="L102" s="361">
        <v>1</v>
      </c>
      <c r="M102" s="361">
        <v>10</v>
      </c>
      <c r="N102" s="361">
        <v>10</v>
      </c>
      <c r="O102" s="361">
        <v>1</v>
      </c>
      <c r="P102" s="361">
        <v>5</v>
      </c>
      <c r="Q102" s="361">
        <v>1</v>
      </c>
      <c r="R102" s="361">
        <v>130</v>
      </c>
      <c r="T102" s="361">
        <v>1</v>
      </c>
      <c r="U102" s="361">
        <v>4</v>
      </c>
      <c r="V102" s="361">
        <v>2</v>
      </c>
      <c r="X102" s="361">
        <v>20</v>
      </c>
      <c r="Y102" s="361">
        <v>3</v>
      </c>
      <c r="Z102" s="361">
        <v>8</v>
      </c>
      <c r="AA102" s="361">
        <v>7</v>
      </c>
      <c r="AC102" s="361">
        <v>0</v>
      </c>
      <c r="AD102" s="361">
        <v>6</v>
      </c>
      <c r="AE102" s="39">
        <f t="shared" si="13"/>
        <v>360</v>
      </c>
    </row>
    <row r="103" spans="1:32" s="286" customFormat="1" ht="16.5">
      <c r="A103" s="287">
        <v>65</v>
      </c>
      <c r="B103" s="288">
        <v>6</v>
      </c>
      <c r="C103" s="299">
        <v>39</v>
      </c>
      <c r="D103" s="289" t="s">
        <v>564</v>
      </c>
      <c r="E103" s="329" t="s">
        <v>579</v>
      </c>
      <c r="F103" s="574">
        <v>219</v>
      </c>
      <c r="G103" s="575" t="s">
        <v>35</v>
      </c>
      <c r="H103" s="548">
        <v>733</v>
      </c>
      <c r="I103" s="361">
        <v>61</v>
      </c>
      <c r="J103" s="361">
        <v>86</v>
      </c>
      <c r="K103" s="361">
        <v>17</v>
      </c>
      <c r="L103" s="361">
        <v>1</v>
      </c>
      <c r="M103" s="361">
        <v>18</v>
      </c>
      <c r="N103" s="361">
        <v>6</v>
      </c>
      <c r="O103" s="361">
        <v>4</v>
      </c>
      <c r="P103" s="361">
        <v>9</v>
      </c>
      <c r="Q103" s="361">
        <v>1</v>
      </c>
      <c r="R103" s="361">
        <v>98</v>
      </c>
      <c r="T103" s="361">
        <v>1</v>
      </c>
      <c r="U103" s="361">
        <v>1</v>
      </c>
      <c r="V103" s="361">
        <v>6</v>
      </c>
      <c r="X103" s="361">
        <v>14</v>
      </c>
      <c r="Y103" s="361">
        <v>3</v>
      </c>
      <c r="Z103" s="361">
        <v>7</v>
      </c>
      <c r="AA103" s="361">
        <v>4</v>
      </c>
      <c r="AC103" s="361">
        <v>0</v>
      </c>
      <c r="AD103" s="361">
        <v>6</v>
      </c>
      <c r="AE103" s="39">
        <f t="shared" ref="AE103:AE133" si="14">SUM(I103:AD103)</f>
        <v>343</v>
      </c>
    </row>
    <row r="104" spans="1:32" s="286" customFormat="1" ht="16.5">
      <c r="A104" s="287">
        <v>66</v>
      </c>
      <c r="B104" s="288">
        <v>6</v>
      </c>
      <c r="C104" s="299">
        <v>39</v>
      </c>
      <c r="D104" s="289" t="s">
        <v>564</v>
      </c>
      <c r="E104" s="329" t="s">
        <v>580</v>
      </c>
      <c r="F104" s="574">
        <v>220</v>
      </c>
      <c r="G104" s="575" t="s">
        <v>33</v>
      </c>
      <c r="H104" s="548">
        <v>618</v>
      </c>
      <c r="I104" s="361">
        <v>65</v>
      </c>
      <c r="J104" s="361">
        <v>63</v>
      </c>
      <c r="K104" s="361">
        <v>18</v>
      </c>
      <c r="L104" s="361">
        <v>4</v>
      </c>
      <c r="M104" s="361">
        <v>7</v>
      </c>
      <c r="N104" s="361">
        <v>6</v>
      </c>
      <c r="O104" s="361">
        <v>1</v>
      </c>
      <c r="P104" s="361">
        <v>6</v>
      </c>
      <c r="Q104" s="361">
        <v>2</v>
      </c>
      <c r="R104" s="361">
        <v>67</v>
      </c>
      <c r="T104" s="361">
        <v>0</v>
      </c>
      <c r="U104" s="361">
        <v>0</v>
      </c>
      <c r="V104" s="361">
        <v>2</v>
      </c>
      <c r="X104" s="361">
        <v>10</v>
      </c>
      <c r="Y104" s="361">
        <v>2</v>
      </c>
      <c r="Z104" s="361">
        <v>9</v>
      </c>
      <c r="AA104" s="361">
        <v>12</v>
      </c>
      <c r="AC104" s="361">
        <v>0</v>
      </c>
      <c r="AD104" s="361">
        <v>12</v>
      </c>
      <c r="AE104" s="39">
        <f t="shared" si="14"/>
        <v>286</v>
      </c>
    </row>
    <row r="105" spans="1:32" s="286" customFormat="1" ht="16.5">
      <c r="A105" s="287">
        <v>67</v>
      </c>
      <c r="B105" s="288">
        <v>6</v>
      </c>
      <c r="C105" s="299">
        <v>39</v>
      </c>
      <c r="D105" s="289" t="s">
        <v>564</v>
      </c>
      <c r="E105" s="329" t="s">
        <v>580</v>
      </c>
      <c r="F105" s="574">
        <v>220</v>
      </c>
      <c r="G105" s="575" t="s">
        <v>34</v>
      </c>
      <c r="H105" s="548">
        <v>618</v>
      </c>
      <c r="I105" s="361">
        <v>79</v>
      </c>
      <c r="J105" s="361">
        <v>53</v>
      </c>
      <c r="K105" s="361">
        <v>11</v>
      </c>
      <c r="L105" s="361">
        <v>3</v>
      </c>
      <c r="M105" s="361">
        <v>5</v>
      </c>
      <c r="N105" s="361">
        <v>6</v>
      </c>
      <c r="O105" s="361">
        <v>1</v>
      </c>
      <c r="P105" s="361">
        <v>2</v>
      </c>
      <c r="Q105" s="361">
        <v>0</v>
      </c>
      <c r="R105" s="361">
        <v>78</v>
      </c>
      <c r="T105" s="361">
        <v>2</v>
      </c>
      <c r="U105" s="361">
        <v>2</v>
      </c>
      <c r="V105" s="361">
        <v>3</v>
      </c>
      <c r="X105" s="361">
        <v>7</v>
      </c>
      <c r="Y105" s="361">
        <v>0</v>
      </c>
      <c r="Z105" s="361">
        <v>6</v>
      </c>
      <c r="AA105" s="361">
        <v>10</v>
      </c>
      <c r="AC105" s="361">
        <v>0</v>
      </c>
      <c r="AD105" s="361">
        <v>4</v>
      </c>
      <c r="AE105" s="39">
        <f t="shared" si="14"/>
        <v>272</v>
      </c>
    </row>
    <row r="106" spans="1:32" s="286" customFormat="1" ht="16.5">
      <c r="A106" s="287">
        <v>68</v>
      </c>
      <c r="B106" s="288">
        <v>6</v>
      </c>
      <c r="C106" s="299">
        <v>39</v>
      </c>
      <c r="D106" s="289" t="s">
        <v>564</v>
      </c>
      <c r="E106" s="329" t="s">
        <v>580</v>
      </c>
      <c r="F106" s="574">
        <v>220</v>
      </c>
      <c r="G106" s="575" t="s">
        <v>35</v>
      </c>
      <c r="H106" s="548">
        <v>618</v>
      </c>
      <c r="I106" s="361">
        <v>54</v>
      </c>
      <c r="J106" s="361">
        <v>60</v>
      </c>
      <c r="K106" s="361">
        <v>13</v>
      </c>
      <c r="L106" s="361">
        <v>3</v>
      </c>
      <c r="M106" s="361">
        <v>4</v>
      </c>
      <c r="N106" s="361">
        <v>4</v>
      </c>
      <c r="O106" s="361">
        <v>1</v>
      </c>
      <c r="P106" s="361">
        <v>0</v>
      </c>
      <c r="Q106" s="361">
        <v>2</v>
      </c>
      <c r="R106" s="361">
        <v>77</v>
      </c>
      <c r="T106" s="361">
        <v>0</v>
      </c>
      <c r="U106" s="361">
        <v>4</v>
      </c>
      <c r="V106" s="361">
        <v>0</v>
      </c>
      <c r="X106" s="361">
        <v>9</v>
      </c>
      <c r="Y106" s="361">
        <v>2</v>
      </c>
      <c r="Z106" s="361">
        <v>8</v>
      </c>
      <c r="AA106" s="361">
        <v>10</v>
      </c>
      <c r="AC106" s="361">
        <v>1</v>
      </c>
      <c r="AD106" s="361">
        <v>11</v>
      </c>
      <c r="AE106" s="39">
        <f t="shared" si="14"/>
        <v>263</v>
      </c>
    </row>
    <row r="107" spans="1:32" s="286" customFormat="1" ht="16.5">
      <c r="A107" s="287">
        <v>69</v>
      </c>
      <c r="B107" s="288">
        <v>6</v>
      </c>
      <c r="C107" s="299">
        <v>39</v>
      </c>
      <c r="D107" s="289" t="s">
        <v>564</v>
      </c>
      <c r="E107" s="329" t="s">
        <v>580</v>
      </c>
      <c r="F107" s="574">
        <v>220</v>
      </c>
      <c r="G107" s="575" t="s">
        <v>199</v>
      </c>
      <c r="H107" s="548">
        <v>618</v>
      </c>
      <c r="I107" s="361">
        <v>60</v>
      </c>
      <c r="J107" s="361">
        <v>79</v>
      </c>
      <c r="K107" s="361">
        <v>15</v>
      </c>
      <c r="L107" s="361">
        <v>3</v>
      </c>
      <c r="M107" s="361">
        <v>3</v>
      </c>
      <c r="N107" s="361">
        <v>8</v>
      </c>
      <c r="O107" s="361">
        <v>1</v>
      </c>
      <c r="P107" s="361">
        <v>4</v>
      </c>
      <c r="Q107" s="361">
        <v>2</v>
      </c>
      <c r="R107" s="361">
        <v>66</v>
      </c>
      <c r="T107" s="361">
        <v>0</v>
      </c>
      <c r="U107" s="361">
        <v>4</v>
      </c>
      <c r="V107" s="361">
        <v>2</v>
      </c>
      <c r="X107" s="361">
        <v>9</v>
      </c>
      <c r="Y107" s="361">
        <v>1</v>
      </c>
      <c r="Z107" s="361">
        <v>4</v>
      </c>
      <c r="AA107" s="361">
        <v>5</v>
      </c>
      <c r="AC107" s="361">
        <v>0</v>
      </c>
      <c r="AD107" s="361">
        <v>8</v>
      </c>
      <c r="AE107" s="39">
        <f t="shared" si="14"/>
        <v>274</v>
      </c>
    </row>
    <row r="108" spans="1:32" s="286" customFormat="1" ht="16.5">
      <c r="A108" s="287">
        <v>70</v>
      </c>
      <c r="B108" s="288">
        <v>6</v>
      </c>
      <c r="C108" s="299">
        <v>39</v>
      </c>
      <c r="D108" s="289" t="s">
        <v>564</v>
      </c>
      <c r="E108" s="329" t="s">
        <v>580</v>
      </c>
      <c r="F108" s="574">
        <v>220</v>
      </c>
      <c r="G108" s="575" t="s">
        <v>337</v>
      </c>
      <c r="H108" s="548">
        <v>618</v>
      </c>
      <c r="I108" s="361">
        <v>57</v>
      </c>
      <c r="J108" s="361">
        <v>51</v>
      </c>
      <c r="K108" s="361">
        <v>11</v>
      </c>
      <c r="L108" s="361">
        <v>4</v>
      </c>
      <c r="M108" s="361">
        <v>5</v>
      </c>
      <c r="N108" s="361">
        <v>8</v>
      </c>
      <c r="O108" s="361">
        <v>0</v>
      </c>
      <c r="P108" s="361">
        <v>6</v>
      </c>
      <c r="Q108" s="361">
        <v>1</v>
      </c>
      <c r="R108" s="361">
        <v>92</v>
      </c>
      <c r="T108" s="361">
        <v>1</v>
      </c>
      <c r="U108" s="361">
        <v>3</v>
      </c>
      <c r="V108" s="361">
        <v>3</v>
      </c>
      <c r="X108" s="361">
        <v>9</v>
      </c>
      <c r="Y108" s="361">
        <v>1</v>
      </c>
      <c r="Z108" s="361">
        <v>10</v>
      </c>
      <c r="AA108" s="361">
        <v>4</v>
      </c>
      <c r="AC108" s="361">
        <v>0</v>
      </c>
      <c r="AD108" s="361">
        <v>7</v>
      </c>
      <c r="AE108" s="39">
        <f t="shared" si="14"/>
        <v>273</v>
      </c>
    </row>
    <row r="109" spans="1:32" s="286" customFormat="1" ht="16.5">
      <c r="A109" s="287">
        <v>71</v>
      </c>
      <c r="B109" s="288">
        <v>6</v>
      </c>
      <c r="C109" s="299">
        <v>39</v>
      </c>
      <c r="D109" s="289" t="s">
        <v>564</v>
      </c>
      <c r="E109" s="329" t="s">
        <v>581</v>
      </c>
      <c r="F109" s="574">
        <v>221</v>
      </c>
      <c r="G109" s="575" t="s">
        <v>33</v>
      </c>
      <c r="H109" s="548">
        <v>584</v>
      </c>
      <c r="I109" s="361">
        <v>42</v>
      </c>
      <c r="J109" s="361">
        <v>75</v>
      </c>
      <c r="K109" s="361">
        <v>22</v>
      </c>
      <c r="L109" s="361">
        <v>5</v>
      </c>
      <c r="M109" s="361">
        <v>6</v>
      </c>
      <c r="N109" s="361">
        <v>19</v>
      </c>
      <c r="O109" s="361">
        <v>4</v>
      </c>
      <c r="P109" s="361">
        <v>6</v>
      </c>
      <c r="Q109" s="361">
        <v>4</v>
      </c>
      <c r="R109" s="361">
        <v>81</v>
      </c>
      <c r="T109" s="361">
        <v>1</v>
      </c>
      <c r="U109" s="361">
        <v>4</v>
      </c>
      <c r="V109" s="361">
        <v>1</v>
      </c>
      <c r="X109" s="361">
        <v>15</v>
      </c>
      <c r="Y109" s="361">
        <v>1</v>
      </c>
      <c r="Z109" s="361">
        <v>7</v>
      </c>
      <c r="AA109" s="361">
        <v>8</v>
      </c>
      <c r="AC109" s="361">
        <v>0</v>
      </c>
      <c r="AD109" s="361">
        <v>11</v>
      </c>
      <c r="AE109" s="39">
        <f t="shared" si="14"/>
        <v>312</v>
      </c>
    </row>
    <row r="110" spans="1:32" s="286" customFormat="1" ht="16.5">
      <c r="A110" s="287">
        <v>72</v>
      </c>
      <c r="B110" s="288">
        <v>6</v>
      </c>
      <c r="C110" s="299">
        <v>39</v>
      </c>
      <c r="D110" s="289" t="s">
        <v>564</v>
      </c>
      <c r="E110" s="329" t="s">
        <v>581</v>
      </c>
      <c r="F110" s="574">
        <v>221</v>
      </c>
      <c r="G110" s="575" t="s">
        <v>34</v>
      </c>
      <c r="H110" s="548">
        <v>584</v>
      </c>
      <c r="I110" s="361">
        <v>47</v>
      </c>
      <c r="J110" s="361">
        <v>69</v>
      </c>
      <c r="K110" s="361">
        <v>10</v>
      </c>
      <c r="L110" s="361">
        <v>4</v>
      </c>
      <c r="M110" s="361">
        <v>1</v>
      </c>
      <c r="N110" s="361">
        <v>12</v>
      </c>
      <c r="O110" s="361">
        <v>0</v>
      </c>
      <c r="P110" s="361">
        <v>4</v>
      </c>
      <c r="Q110" s="361">
        <v>8</v>
      </c>
      <c r="R110" s="361">
        <v>96</v>
      </c>
      <c r="T110" s="361">
        <v>2</v>
      </c>
      <c r="U110" s="361">
        <v>0</v>
      </c>
      <c r="V110" s="361">
        <v>1</v>
      </c>
      <c r="X110" s="361">
        <v>7</v>
      </c>
      <c r="Y110" s="361">
        <v>0</v>
      </c>
      <c r="Z110" s="361">
        <v>5</v>
      </c>
      <c r="AA110" s="361">
        <v>9</v>
      </c>
      <c r="AC110" s="361">
        <v>0</v>
      </c>
      <c r="AD110" s="361">
        <v>9</v>
      </c>
      <c r="AE110" s="39">
        <f t="shared" si="14"/>
        <v>284</v>
      </c>
    </row>
    <row r="111" spans="1:32" s="286" customFormat="1" ht="16.5">
      <c r="A111" s="287">
        <v>73</v>
      </c>
      <c r="B111" s="288">
        <v>6</v>
      </c>
      <c r="C111" s="299">
        <v>39</v>
      </c>
      <c r="D111" s="289" t="s">
        <v>564</v>
      </c>
      <c r="E111" s="329" t="s">
        <v>582</v>
      </c>
      <c r="F111" s="574">
        <v>222</v>
      </c>
      <c r="G111" s="575" t="s">
        <v>33</v>
      </c>
      <c r="H111" s="548">
        <v>582</v>
      </c>
      <c r="I111" s="361">
        <v>90</v>
      </c>
      <c r="J111" s="361">
        <v>125</v>
      </c>
      <c r="K111" s="361">
        <v>23</v>
      </c>
      <c r="L111" s="361">
        <v>6</v>
      </c>
      <c r="M111" s="361">
        <v>4</v>
      </c>
      <c r="N111" s="361">
        <v>1</v>
      </c>
      <c r="O111" s="361">
        <v>4</v>
      </c>
      <c r="P111" s="361">
        <v>0</v>
      </c>
      <c r="Q111" s="361">
        <v>2</v>
      </c>
      <c r="R111" s="361">
        <v>38</v>
      </c>
      <c r="T111" s="361">
        <v>0</v>
      </c>
      <c r="U111" s="361">
        <v>3</v>
      </c>
      <c r="V111" s="361">
        <v>4</v>
      </c>
      <c r="X111" s="361">
        <v>5</v>
      </c>
      <c r="Y111" s="361">
        <v>1</v>
      </c>
      <c r="Z111" s="361">
        <v>4</v>
      </c>
      <c r="AA111" s="361">
        <v>3</v>
      </c>
      <c r="AC111" s="361">
        <v>0</v>
      </c>
      <c r="AD111" s="361">
        <v>8</v>
      </c>
      <c r="AE111" s="39">
        <f t="shared" si="14"/>
        <v>321</v>
      </c>
    </row>
    <row r="112" spans="1:32" s="286" customFormat="1" ht="16.5">
      <c r="A112" s="287">
        <v>74</v>
      </c>
      <c r="B112" s="288">
        <v>6</v>
      </c>
      <c r="C112" s="299">
        <v>39</v>
      </c>
      <c r="D112" s="289" t="s">
        <v>564</v>
      </c>
      <c r="E112" s="329" t="s">
        <v>582</v>
      </c>
      <c r="F112" s="574">
        <v>222</v>
      </c>
      <c r="G112" s="575" t="s">
        <v>34</v>
      </c>
      <c r="H112" s="548">
        <v>581</v>
      </c>
      <c r="I112" s="361">
        <v>114</v>
      </c>
      <c r="J112" s="361">
        <v>107</v>
      </c>
      <c r="K112" s="361">
        <v>10</v>
      </c>
      <c r="L112" s="361">
        <v>7</v>
      </c>
      <c r="M112" s="361">
        <v>5</v>
      </c>
      <c r="N112" s="361">
        <v>1</v>
      </c>
      <c r="O112" s="361">
        <v>3</v>
      </c>
      <c r="P112" s="361">
        <v>1</v>
      </c>
      <c r="Q112" s="361">
        <v>1</v>
      </c>
      <c r="R112" s="361">
        <v>43</v>
      </c>
      <c r="T112" s="361">
        <v>1</v>
      </c>
      <c r="U112" s="361">
        <v>3</v>
      </c>
      <c r="V112" s="361">
        <v>1</v>
      </c>
      <c r="X112" s="361">
        <v>4</v>
      </c>
      <c r="Y112" s="361">
        <v>2</v>
      </c>
      <c r="Z112" s="361">
        <v>2</v>
      </c>
      <c r="AA112" s="361">
        <v>8</v>
      </c>
      <c r="AC112" s="361">
        <v>0</v>
      </c>
      <c r="AD112" s="361">
        <v>4</v>
      </c>
      <c r="AE112" s="39">
        <f t="shared" si="14"/>
        <v>317</v>
      </c>
    </row>
    <row r="113" spans="1:31" s="286" customFormat="1" ht="16.5">
      <c r="A113" s="287">
        <v>75</v>
      </c>
      <c r="B113" s="288">
        <v>6</v>
      </c>
      <c r="C113" s="299">
        <v>39</v>
      </c>
      <c r="D113" s="289" t="s">
        <v>564</v>
      </c>
      <c r="E113" s="329" t="s">
        <v>583</v>
      </c>
      <c r="F113" s="574">
        <v>223</v>
      </c>
      <c r="G113" s="575" t="s">
        <v>33</v>
      </c>
      <c r="H113" s="548">
        <v>275</v>
      </c>
      <c r="I113" s="361">
        <v>33</v>
      </c>
      <c r="J113" s="361">
        <v>84</v>
      </c>
      <c r="K113" s="361">
        <v>4</v>
      </c>
      <c r="L113" s="361">
        <v>1</v>
      </c>
      <c r="M113" s="361">
        <v>0</v>
      </c>
      <c r="N113" s="361">
        <v>1</v>
      </c>
      <c r="O113" s="361">
        <v>1</v>
      </c>
      <c r="P113" s="361">
        <v>2</v>
      </c>
      <c r="Q113" s="361">
        <v>1</v>
      </c>
      <c r="R113" s="361">
        <v>13</v>
      </c>
      <c r="T113" s="361">
        <v>0</v>
      </c>
      <c r="U113" s="361">
        <v>1</v>
      </c>
      <c r="V113" s="361">
        <v>1</v>
      </c>
      <c r="X113" s="361">
        <v>3</v>
      </c>
      <c r="Y113" s="361">
        <v>0</v>
      </c>
      <c r="Z113" s="361">
        <v>1</v>
      </c>
      <c r="AA113" s="361">
        <v>0</v>
      </c>
      <c r="AC113" s="361">
        <v>0</v>
      </c>
      <c r="AD113" s="361">
        <v>6</v>
      </c>
      <c r="AE113" s="39">
        <f t="shared" si="14"/>
        <v>152</v>
      </c>
    </row>
    <row r="114" spans="1:31" s="286" customFormat="1" ht="16.5">
      <c r="A114" s="287">
        <v>76</v>
      </c>
      <c r="B114" s="288">
        <v>6</v>
      </c>
      <c r="C114" s="299">
        <v>39</v>
      </c>
      <c r="D114" s="289" t="s">
        <v>564</v>
      </c>
      <c r="E114" s="329" t="s">
        <v>584</v>
      </c>
      <c r="F114" s="574">
        <v>224</v>
      </c>
      <c r="G114" s="575" t="s">
        <v>33</v>
      </c>
      <c r="H114" s="548">
        <v>172</v>
      </c>
      <c r="I114" s="361">
        <v>17</v>
      </c>
      <c r="J114" s="361">
        <v>39</v>
      </c>
      <c r="K114" s="361">
        <v>4</v>
      </c>
      <c r="L114" s="361">
        <v>0</v>
      </c>
      <c r="M114" s="361">
        <v>1</v>
      </c>
      <c r="N114" s="361">
        <v>0</v>
      </c>
      <c r="O114" s="361">
        <v>0</v>
      </c>
      <c r="P114" s="361">
        <v>1</v>
      </c>
      <c r="Q114" s="361">
        <v>0</v>
      </c>
      <c r="R114" s="361">
        <v>15</v>
      </c>
      <c r="T114" s="361">
        <v>0</v>
      </c>
      <c r="U114" s="361">
        <v>0</v>
      </c>
      <c r="V114" s="361">
        <v>2</v>
      </c>
      <c r="X114" s="361">
        <v>3</v>
      </c>
      <c r="Y114" s="361">
        <v>0</v>
      </c>
      <c r="Z114" s="361">
        <v>0</v>
      </c>
      <c r="AA114" s="361">
        <v>0</v>
      </c>
      <c r="AC114" s="361">
        <v>0</v>
      </c>
      <c r="AD114" s="361">
        <v>1</v>
      </c>
      <c r="AE114" s="39">
        <f t="shared" si="14"/>
        <v>83</v>
      </c>
    </row>
    <row r="115" spans="1:31" s="286" customFormat="1" ht="16.5">
      <c r="A115" s="287">
        <v>77</v>
      </c>
      <c r="B115" s="288">
        <v>6</v>
      </c>
      <c r="C115" s="299">
        <v>39</v>
      </c>
      <c r="D115" s="289" t="s">
        <v>564</v>
      </c>
      <c r="E115" s="329" t="s">
        <v>585</v>
      </c>
      <c r="F115" s="574">
        <v>225</v>
      </c>
      <c r="G115" s="575" t="s">
        <v>33</v>
      </c>
      <c r="H115" s="548">
        <v>221</v>
      </c>
      <c r="I115" s="361">
        <v>12</v>
      </c>
      <c r="J115" s="361">
        <v>107</v>
      </c>
      <c r="K115" s="361">
        <v>10</v>
      </c>
      <c r="L115" s="361">
        <v>1</v>
      </c>
      <c r="M115" s="361">
        <v>0</v>
      </c>
      <c r="N115" s="361">
        <v>0</v>
      </c>
      <c r="O115" s="361">
        <v>0</v>
      </c>
      <c r="P115" s="361">
        <v>3</v>
      </c>
      <c r="Q115" s="361">
        <v>1</v>
      </c>
      <c r="R115" s="361">
        <v>9</v>
      </c>
      <c r="T115" s="361">
        <v>1</v>
      </c>
      <c r="U115" s="361">
        <v>0</v>
      </c>
      <c r="V115" s="361">
        <v>2</v>
      </c>
      <c r="X115" s="361">
        <v>2</v>
      </c>
      <c r="Y115" s="361">
        <v>0</v>
      </c>
      <c r="Z115" s="361">
        <v>0</v>
      </c>
      <c r="AA115" s="361">
        <v>0</v>
      </c>
      <c r="AC115" s="361">
        <v>0</v>
      </c>
      <c r="AD115" s="361">
        <v>3</v>
      </c>
      <c r="AE115" s="39">
        <f t="shared" si="14"/>
        <v>151</v>
      </c>
    </row>
    <row r="116" spans="1:31" s="286" customFormat="1" ht="16.5">
      <c r="A116" s="287">
        <v>78</v>
      </c>
      <c r="B116" s="288">
        <v>6</v>
      </c>
      <c r="C116" s="299">
        <v>39</v>
      </c>
      <c r="D116" s="289" t="s">
        <v>564</v>
      </c>
      <c r="E116" s="329" t="s">
        <v>586</v>
      </c>
      <c r="F116" s="574">
        <v>226</v>
      </c>
      <c r="G116" s="575" t="s">
        <v>33</v>
      </c>
      <c r="H116" s="548">
        <v>666</v>
      </c>
      <c r="I116" s="361">
        <v>134</v>
      </c>
      <c r="J116" s="361">
        <v>88</v>
      </c>
      <c r="K116" s="361">
        <v>13</v>
      </c>
      <c r="L116" s="361">
        <v>1</v>
      </c>
      <c r="M116" s="361">
        <v>1</v>
      </c>
      <c r="N116" s="361">
        <v>5</v>
      </c>
      <c r="O116" s="361">
        <v>2</v>
      </c>
      <c r="P116" s="361">
        <v>0</v>
      </c>
      <c r="Q116" s="361">
        <v>5</v>
      </c>
      <c r="R116" s="361">
        <v>14</v>
      </c>
      <c r="T116" s="361">
        <v>0</v>
      </c>
      <c r="U116" s="361">
        <v>7</v>
      </c>
      <c r="V116" s="361">
        <v>3</v>
      </c>
      <c r="X116" s="361">
        <v>4</v>
      </c>
      <c r="Y116" s="361">
        <v>1</v>
      </c>
      <c r="Z116" s="361">
        <v>5</v>
      </c>
      <c r="AA116" s="361">
        <v>0</v>
      </c>
      <c r="AC116" s="361">
        <v>0</v>
      </c>
      <c r="AD116" s="361">
        <v>13</v>
      </c>
      <c r="AE116" s="39">
        <f t="shared" si="14"/>
        <v>296</v>
      </c>
    </row>
    <row r="117" spans="1:31" s="286" customFormat="1" ht="16.5">
      <c r="A117" s="287">
        <v>79</v>
      </c>
      <c r="B117" s="288">
        <v>6</v>
      </c>
      <c r="C117" s="299">
        <v>39</v>
      </c>
      <c r="D117" s="289" t="s">
        <v>564</v>
      </c>
      <c r="E117" s="329" t="s">
        <v>587</v>
      </c>
      <c r="F117" s="574">
        <v>227</v>
      </c>
      <c r="G117" s="575" t="s">
        <v>33</v>
      </c>
      <c r="H117" s="548">
        <v>444</v>
      </c>
      <c r="I117" s="361">
        <v>60</v>
      </c>
      <c r="J117" s="361">
        <v>52</v>
      </c>
      <c r="K117" s="361">
        <v>7</v>
      </c>
      <c r="L117" s="361">
        <v>0</v>
      </c>
      <c r="M117" s="361">
        <v>3</v>
      </c>
      <c r="N117" s="361">
        <v>1</v>
      </c>
      <c r="O117" s="361">
        <v>0</v>
      </c>
      <c r="P117" s="361">
        <v>2</v>
      </c>
      <c r="Q117" s="361">
        <v>0</v>
      </c>
      <c r="R117" s="361">
        <v>19</v>
      </c>
      <c r="T117" s="361">
        <v>0</v>
      </c>
      <c r="U117" s="361">
        <v>4</v>
      </c>
      <c r="V117" s="361">
        <v>1</v>
      </c>
      <c r="X117" s="361">
        <v>3</v>
      </c>
      <c r="Y117" s="361">
        <v>1</v>
      </c>
      <c r="Z117" s="361">
        <v>8</v>
      </c>
      <c r="AA117" s="361">
        <v>2</v>
      </c>
      <c r="AC117" s="361">
        <v>0</v>
      </c>
      <c r="AD117" s="361">
        <v>15</v>
      </c>
      <c r="AE117" s="39">
        <f t="shared" si="14"/>
        <v>178</v>
      </c>
    </row>
    <row r="118" spans="1:31" s="286" customFormat="1" ht="16.5">
      <c r="A118" s="287">
        <v>80</v>
      </c>
      <c r="B118" s="288">
        <v>6</v>
      </c>
      <c r="C118" s="299">
        <v>39</v>
      </c>
      <c r="D118" s="289" t="s">
        <v>564</v>
      </c>
      <c r="E118" s="329" t="s">
        <v>588</v>
      </c>
      <c r="F118" s="574">
        <v>227</v>
      </c>
      <c r="G118" s="575" t="s">
        <v>34</v>
      </c>
      <c r="H118" s="548">
        <v>443</v>
      </c>
      <c r="I118" s="361">
        <v>76</v>
      </c>
      <c r="J118" s="361">
        <v>55</v>
      </c>
      <c r="K118" s="361">
        <v>2</v>
      </c>
      <c r="L118" s="361">
        <v>1</v>
      </c>
      <c r="M118" s="361">
        <v>3</v>
      </c>
      <c r="N118" s="361">
        <v>8</v>
      </c>
      <c r="O118" s="361">
        <v>1</v>
      </c>
      <c r="P118" s="361">
        <v>4</v>
      </c>
      <c r="Q118" s="361">
        <v>3</v>
      </c>
      <c r="R118" s="361">
        <v>22</v>
      </c>
      <c r="T118" s="361">
        <v>0</v>
      </c>
      <c r="U118" s="361">
        <v>0</v>
      </c>
      <c r="V118" s="361">
        <v>1</v>
      </c>
      <c r="X118" s="361">
        <v>5</v>
      </c>
      <c r="Y118" s="361">
        <v>1</v>
      </c>
      <c r="Z118" s="361">
        <v>9</v>
      </c>
      <c r="AA118" s="361">
        <v>7</v>
      </c>
      <c r="AC118" s="361">
        <v>0</v>
      </c>
      <c r="AD118" s="361">
        <v>4</v>
      </c>
      <c r="AE118" s="39">
        <f t="shared" si="14"/>
        <v>202</v>
      </c>
    </row>
    <row r="119" spans="1:31" s="286" customFormat="1" ht="16.5">
      <c r="A119" s="287">
        <v>81</v>
      </c>
      <c r="B119" s="288">
        <v>6</v>
      </c>
      <c r="C119" s="299">
        <v>39</v>
      </c>
      <c r="D119" s="289" t="s">
        <v>564</v>
      </c>
      <c r="E119" s="329" t="s">
        <v>589</v>
      </c>
      <c r="F119" s="576">
        <v>228</v>
      </c>
      <c r="G119" s="575" t="s">
        <v>33</v>
      </c>
      <c r="H119" s="548">
        <v>615</v>
      </c>
      <c r="I119" s="362">
        <v>95</v>
      </c>
      <c r="J119" s="362">
        <v>62</v>
      </c>
      <c r="K119" s="362">
        <v>16</v>
      </c>
      <c r="L119" s="362">
        <v>3</v>
      </c>
      <c r="M119" s="362">
        <v>5</v>
      </c>
      <c r="N119" s="362">
        <v>6</v>
      </c>
      <c r="O119" s="362">
        <v>1</v>
      </c>
      <c r="P119" s="362">
        <v>12</v>
      </c>
      <c r="Q119" s="362">
        <v>4</v>
      </c>
      <c r="R119" s="362">
        <v>39</v>
      </c>
      <c r="T119" s="362">
        <v>1</v>
      </c>
      <c r="U119" s="362">
        <v>1</v>
      </c>
      <c r="V119" s="362">
        <v>0</v>
      </c>
      <c r="X119" s="362">
        <v>5</v>
      </c>
      <c r="Y119" s="362">
        <v>0</v>
      </c>
      <c r="Z119" s="362">
        <v>5</v>
      </c>
      <c r="AA119" s="362">
        <v>4</v>
      </c>
      <c r="AC119" s="362">
        <v>0</v>
      </c>
      <c r="AD119" s="362">
        <v>6</v>
      </c>
      <c r="AE119" s="39">
        <f t="shared" si="14"/>
        <v>265</v>
      </c>
    </row>
    <row r="120" spans="1:31" s="286" customFormat="1" ht="16.5">
      <c r="A120" s="287">
        <v>82</v>
      </c>
      <c r="B120" s="288">
        <v>6</v>
      </c>
      <c r="C120" s="299">
        <v>39</v>
      </c>
      <c r="D120" s="289" t="s">
        <v>564</v>
      </c>
      <c r="E120" s="329" t="s">
        <v>589</v>
      </c>
      <c r="F120" s="576">
        <v>228</v>
      </c>
      <c r="G120" s="577" t="s">
        <v>34</v>
      </c>
      <c r="H120" s="548">
        <v>614</v>
      </c>
      <c r="I120" s="362">
        <v>92</v>
      </c>
      <c r="J120" s="362">
        <v>80</v>
      </c>
      <c r="K120" s="362">
        <v>21</v>
      </c>
      <c r="L120" s="362">
        <v>1</v>
      </c>
      <c r="M120" s="362">
        <v>1</v>
      </c>
      <c r="N120" s="362">
        <v>10</v>
      </c>
      <c r="O120" s="362">
        <v>2</v>
      </c>
      <c r="P120" s="362">
        <v>4</v>
      </c>
      <c r="Q120" s="362">
        <v>0</v>
      </c>
      <c r="R120" s="362">
        <v>30</v>
      </c>
      <c r="T120" s="362">
        <v>0</v>
      </c>
      <c r="U120" s="362">
        <v>5</v>
      </c>
      <c r="V120" s="362">
        <v>1</v>
      </c>
      <c r="X120" s="362">
        <v>6</v>
      </c>
      <c r="Y120" s="362">
        <v>1</v>
      </c>
      <c r="Z120" s="362">
        <v>3</v>
      </c>
      <c r="AA120" s="362">
        <v>3</v>
      </c>
      <c r="AC120" s="362">
        <v>0</v>
      </c>
      <c r="AD120" s="362">
        <v>5</v>
      </c>
      <c r="AE120" s="39">
        <f t="shared" si="14"/>
        <v>265</v>
      </c>
    </row>
    <row r="121" spans="1:31" s="286" customFormat="1" ht="16.5">
      <c r="A121" s="287">
        <v>83</v>
      </c>
      <c r="B121" s="288">
        <v>6</v>
      </c>
      <c r="C121" s="299">
        <v>39</v>
      </c>
      <c r="D121" s="289" t="s">
        <v>564</v>
      </c>
      <c r="E121" s="329" t="s">
        <v>589</v>
      </c>
      <c r="F121" s="576">
        <v>228</v>
      </c>
      <c r="G121" s="577" t="s">
        <v>35</v>
      </c>
      <c r="H121" s="548">
        <v>614</v>
      </c>
      <c r="I121" s="362">
        <v>78</v>
      </c>
      <c r="J121" s="362">
        <v>79</v>
      </c>
      <c r="K121" s="362">
        <v>10</v>
      </c>
      <c r="L121" s="362">
        <v>0</v>
      </c>
      <c r="M121" s="362">
        <v>1</v>
      </c>
      <c r="N121" s="362">
        <v>4</v>
      </c>
      <c r="O121" s="362">
        <v>1</v>
      </c>
      <c r="P121" s="362">
        <v>7</v>
      </c>
      <c r="Q121" s="362">
        <v>6</v>
      </c>
      <c r="R121" s="362">
        <v>53</v>
      </c>
      <c r="T121" s="362">
        <v>0</v>
      </c>
      <c r="U121" s="362">
        <v>2</v>
      </c>
      <c r="V121" s="362">
        <v>0</v>
      </c>
      <c r="X121" s="362">
        <v>2</v>
      </c>
      <c r="Y121" s="362">
        <v>0</v>
      </c>
      <c r="Z121" s="362">
        <v>3</v>
      </c>
      <c r="AA121" s="362">
        <v>2</v>
      </c>
      <c r="AC121" s="362">
        <v>0</v>
      </c>
      <c r="AD121" s="362">
        <v>2</v>
      </c>
      <c r="AE121" s="39">
        <f t="shared" si="14"/>
        <v>250</v>
      </c>
    </row>
    <row r="122" spans="1:31" s="286" customFormat="1" ht="16.5">
      <c r="A122" s="287">
        <v>84</v>
      </c>
      <c r="B122" s="288">
        <v>6</v>
      </c>
      <c r="C122" s="299">
        <v>39</v>
      </c>
      <c r="D122" s="289" t="s">
        <v>564</v>
      </c>
      <c r="E122" s="329" t="s">
        <v>589</v>
      </c>
      <c r="F122" s="574">
        <v>228</v>
      </c>
      <c r="G122" s="575" t="s">
        <v>199</v>
      </c>
      <c r="H122" s="548">
        <v>614</v>
      </c>
      <c r="I122" s="361">
        <v>115</v>
      </c>
      <c r="J122" s="361">
        <v>61</v>
      </c>
      <c r="K122" s="361">
        <v>10</v>
      </c>
      <c r="L122" s="361">
        <v>4</v>
      </c>
      <c r="M122" s="361">
        <v>6</v>
      </c>
      <c r="N122" s="361">
        <v>5</v>
      </c>
      <c r="O122" s="361">
        <v>0</v>
      </c>
      <c r="P122" s="361">
        <v>2</v>
      </c>
      <c r="Q122" s="361">
        <v>1</v>
      </c>
      <c r="R122" s="361">
        <v>24</v>
      </c>
      <c r="T122" s="361">
        <v>0</v>
      </c>
      <c r="U122" s="361">
        <v>2</v>
      </c>
      <c r="V122" s="361">
        <v>1</v>
      </c>
      <c r="X122" s="361">
        <v>1</v>
      </c>
      <c r="Y122" s="361">
        <v>1</v>
      </c>
      <c r="Z122" s="361">
        <v>1</v>
      </c>
      <c r="AA122" s="361">
        <v>2</v>
      </c>
      <c r="AC122" s="361">
        <v>0</v>
      </c>
      <c r="AD122" s="361">
        <v>11</v>
      </c>
      <c r="AE122" s="39">
        <f t="shared" si="14"/>
        <v>247</v>
      </c>
    </row>
    <row r="123" spans="1:31" s="286" customFormat="1" ht="16.5">
      <c r="A123" s="287">
        <v>85</v>
      </c>
      <c r="B123" s="288">
        <v>6</v>
      </c>
      <c r="C123" s="299">
        <v>39</v>
      </c>
      <c r="D123" s="289" t="s">
        <v>564</v>
      </c>
      <c r="E123" s="329" t="s">
        <v>589</v>
      </c>
      <c r="F123" s="574">
        <v>228</v>
      </c>
      <c r="G123" s="575" t="s">
        <v>337</v>
      </c>
      <c r="H123" s="548">
        <v>614</v>
      </c>
      <c r="I123" s="361">
        <v>159</v>
      </c>
      <c r="J123" s="361">
        <v>72</v>
      </c>
      <c r="K123" s="361">
        <v>26</v>
      </c>
      <c r="L123" s="361">
        <v>3</v>
      </c>
      <c r="M123" s="361">
        <v>3</v>
      </c>
      <c r="N123" s="361">
        <v>8</v>
      </c>
      <c r="O123" s="361">
        <v>1</v>
      </c>
      <c r="P123" s="361">
        <v>5</v>
      </c>
      <c r="Q123" s="361">
        <v>2</v>
      </c>
      <c r="R123" s="361">
        <v>14</v>
      </c>
      <c r="T123" s="361">
        <v>0</v>
      </c>
      <c r="U123" s="361">
        <v>0</v>
      </c>
      <c r="V123" s="361">
        <v>0</v>
      </c>
      <c r="X123" s="361">
        <v>3</v>
      </c>
      <c r="Y123" s="361">
        <v>3</v>
      </c>
      <c r="Z123" s="361">
        <v>0</v>
      </c>
      <c r="AA123" s="361">
        <v>1</v>
      </c>
      <c r="AC123" s="361">
        <v>0</v>
      </c>
      <c r="AD123" s="361">
        <v>7</v>
      </c>
      <c r="AE123" s="39">
        <f t="shared" si="14"/>
        <v>307</v>
      </c>
    </row>
    <row r="124" spans="1:31" s="286" customFormat="1" ht="16.5">
      <c r="A124" s="287">
        <v>86</v>
      </c>
      <c r="B124" s="288">
        <v>6</v>
      </c>
      <c r="C124" s="299">
        <v>39</v>
      </c>
      <c r="D124" s="289" t="s">
        <v>564</v>
      </c>
      <c r="E124" s="329" t="s">
        <v>590</v>
      </c>
      <c r="F124" s="574">
        <v>229</v>
      </c>
      <c r="G124" s="575" t="s">
        <v>33</v>
      </c>
      <c r="H124" s="548">
        <v>122</v>
      </c>
      <c r="I124" s="361">
        <v>5</v>
      </c>
      <c r="J124" s="361">
        <v>38</v>
      </c>
      <c r="K124" s="361">
        <v>2</v>
      </c>
      <c r="L124" s="361">
        <v>2</v>
      </c>
      <c r="M124" s="361">
        <v>4</v>
      </c>
      <c r="N124" s="361">
        <v>0</v>
      </c>
      <c r="O124" s="361">
        <v>0</v>
      </c>
      <c r="P124" s="361">
        <v>0</v>
      </c>
      <c r="Q124" s="361">
        <v>0</v>
      </c>
      <c r="R124" s="361">
        <v>3</v>
      </c>
      <c r="T124" s="361">
        <v>0</v>
      </c>
      <c r="U124" s="361">
        <v>0</v>
      </c>
      <c r="V124" s="361">
        <v>0</v>
      </c>
      <c r="X124" s="361">
        <v>3</v>
      </c>
      <c r="Y124" s="361">
        <v>0</v>
      </c>
      <c r="Z124" s="361">
        <v>6</v>
      </c>
      <c r="AA124" s="361">
        <v>0</v>
      </c>
      <c r="AC124" s="361">
        <v>0</v>
      </c>
      <c r="AD124" s="361">
        <v>2</v>
      </c>
      <c r="AE124" s="39">
        <f t="shared" si="14"/>
        <v>65</v>
      </c>
    </row>
    <row r="125" spans="1:31" s="286" customFormat="1" ht="16.5">
      <c r="A125" s="287">
        <v>87</v>
      </c>
      <c r="B125" s="288">
        <v>6</v>
      </c>
      <c r="C125" s="299">
        <v>39</v>
      </c>
      <c r="D125" s="289" t="s">
        <v>564</v>
      </c>
      <c r="E125" s="329" t="s">
        <v>591</v>
      </c>
      <c r="F125" s="574">
        <v>230</v>
      </c>
      <c r="G125" s="575" t="s">
        <v>33</v>
      </c>
      <c r="H125" s="548">
        <v>231</v>
      </c>
      <c r="I125" s="361">
        <v>38</v>
      </c>
      <c r="J125" s="361">
        <v>58</v>
      </c>
      <c r="K125" s="361">
        <v>15</v>
      </c>
      <c r="L125" s="361">
        <v>0</v>
      </c>
      <c r="M125" s="361">
        <v>4</v>
      </c>
      <c r="N125" s="361">
        <v>0</v>
      </c>
      <c r="O125" s="361">
        <v>0</v>
      </c>
      <c r="P125" s="361">
        <v>2</v>
      </c>
      <c r="Q125" s="361">
        <v>0</v>
      </c>
      <c r="R125" s="361">
        <v>13</v>
      </c>
      <c r="T125" s="361">
        <v>0</v>
      </c>
      <c r="U125" s="361">
        <v>0</v>
      </c>
      <c r="V125" s="361">
        <v>1</v>
      </c>
      <c r="X125" s="361">
        <v>2</v>
      </c>
      <c r="Y125" s="361">
        <v>0</v>
      </c>
      <c r="Z125" s="361">
        <v>4</v>
      </c>
      <c r="AA125" s="361">
        <v>3</v>
      </c>
      <c r="AC125" s="361">
        <v>0</v>
      </c>
      <c r="AD125" s="361">
        <v>3</v>
      </c>
      <c r="AE125" s="39">
        <f t="shared" si="14"/>
        <v>143</v>
      </c>
    </row>
    <row r="126" spans="1:31" s="286" customFormat="1" ht="16.5">
      <c r="A126" s="287">
        <v>88</v>
      </c>
      <c r="B126" s="288">
        <v>6</v>
      </c>
      <c r="C126" s="299">
        <v>39</v>
      </c>
      <c r="D126" s="289" t="s">
        <v>564</v>
      </c>
      <c r="E126" s="329" t="s">
        <v>592</v>
      </c>
      <c r="F126" s="576">
        <v>231</v>
      </c>
      <c r="G126" s="575" t="s">
        <v>33</v>
      </c>
      <c r="H126" s="548">
        <v>567</v>
      </c>
      <c r="I126" s="362">
        <v>47</v>
      </c>
      <c r="J126" s="362">
        <v>37</v>
      </c>
      <c r="K126" s="362">
        <v>13</v>
      </c>
      <c r="L126" s="362">
        <v>2</v>
      </c>
      <c r="M126" s="362">
        <v>4</v>
      </c>
      <c r="N126" s="362">
        <v>1</v>
      </c>
      <c r="O126" s="362">
        <v>2</v>
      </c>
      <c r="P126" s="362">
        <v>13</v>
      </c>
      <c r="Q126" s="362">
        <v>2</v>
      </c>
      <c r="R126" s="362">
        <v>71</v>
      </c>
      <c r="T126" s="362">
        <v>0</v>
      </c>
      <c r="U126" s="362">
        <v>3</v>
      </c>
      <c r="V126" s="362">
        <v>0</v>
      </c>
      <c r="X126" s="362">
        <v>6</v>
      </c>
      <c r="Y126" s="362">
        <v>3</v>
      </c>
      <c r="Z126" s="362">
        <v>14</v>
      </c>
      <c r="AA126" s="362">
        <v>5</v>
      </c>
      <c r="AC126" s="362">
        <v>0</v>
      </c>
      <c r="AD126" s="362">
        <v>3</v>
      </c>
      <c r="AE126" s="39">
        <f t="shared" si="14"/>
        <v>226</v>
      </c>
    </row>
    <row r="127" spans="1:31" s="286" customFormat="1" ht="16.5">
      <c r="A127" s="287">
        <v>89</v>
      </c>
      <c r="B127" s="288">
        <v>6</v>
      </c>
      <c r="C127" s="299">
        <v>39</v>
      </c>
      <c r="D127" s="289" t="s">
        <v>564</v>
      </c>
      <c r="E127" s="329" t="s">
        <v>592</v>
      </c>
      <c r="F127" s="576">
        <v>231</v>
      </c>
      <c r="G127" s="577" t="s">
        <v>34</v>
      </c>
      <c r="H127" s="548">
        <v>567</v>
      </c>
      <c r="I127" s="362">
        <v>41</v>
      </c>
      <c r="J127" s="362">
        <v>48</v>
      </c>
      <c r="K127" s="362">
        <v>14</v>
      </c>
      <c r="L127" s="362">
        <v>3</v>
      </c>
      <c r="M127" s="362">
        <v>2</v>
      </c>
      <c r="N127" s="362">
        <v>3</v>
      </c>
      <c r="O127" s="362">
        <v>1</v>
      </c>
      <c r="P127" s="362">
        <v>7</v>
      </c>
      <c r="Q127" s="362">
        <v>2</v>
      </c>
      <c r="R127" s="362">
        <v>59</v>
      </c>
      <c r="T127" s="362">
        <v>0</v>
      </c>
      <c r="U127" s="362">
        <v>1</v>
      </c>
      <c r="V127" s="362">
        <v>0</v>
      </c>
      <c r="X127" s="362">
        <v>4</v>
      </c>
      <c r="Y127" s="362">
        <v>2</v>
      </c>
      <c r="Z127" s="362">
        <v>10</v>
      </c>
      <c r="AA127" s="362">
        <v>4</v>
      </c>
      <c r="AC127" s="362">
        <v>0</v>
      </c>
      <c r="AD127" s="362">
        <v>10</v>
      </c>
      <c r="AE127" s="39">
        <f t="shared" si="14"/>
        <v>211</v>
      </c>
    </row>
    <row r="128" spans="1:31" s="286" customFormat="1" ht="16.5">
      <c r="A128" s="287">
        <v>90</v>
      </c>
      <c r="B128" s="288">
        <v>6</v>
      </c>
      <c r="C128" s="299">
        <v>39</v>
      </c>
      <c r="D128" s="289" t="s">
        <v>564</v>
      </c>
      <c r="E128" s="329" t="s">
        <v>592</v>
      </c>
      <c r="F128" s="574">
        <v>231</v>
      </c>
      <c r="G128" s="575" t="s">
        <v>35</v>
      </c>
      <c r="H128" s="548">
        <v>567</v>
      </c>
      <c r="I128" s="361">
        <v>55</v>
      </c>
      <c r="J128" s="361">
        <v>56</v>
      </c>
      <c r="K128" s="361">
        <v>9</v>
      </c>
      <c r="L128" s="361">
        <v>2</v>
      </c>
      <c r="M128" s="361">
        <v>5</v>
      </c>
      <c r="N128" s="361">
        <v>4</v>
      </c>
      <c r="O128" s="361">
        <v>2</v>
      </c>
      <c r="P128" s="361">
        <v>16</v>
      </c>
      <c r="Q128" s="361">
        <v>1</v>
      </c>
      <c r="R128" s="361">
        <v>65</v>
      </c>
      <c r="T128" s="361">
        <v>2</v>
      </c>
      <c r="U128" s="361">
        <v>5</v>
      </c>
      <c r="V128" s="361">
        <v>1</v>
      </c>
      <c r="X128" s="361">
        <v>2</v>
      </c>
      <c r="Y128" s="361">
        <v>2</v>
      </c>
      <c r="Z128" s="361">
        <v>9</v>
      </c>
      <c r="AA128" s="361">
        <v>3</v>
      </c>
      <c r="AC128" s="361">
        <v>0</v>
      </c>
      <c r="AD128" s="361">
        <v>11</v>
      </c>
      <c r="AE128" s="39">
        <f t="shared" si="14"/>
        <v>250</v>
      </c>
    </row>
    <row r="129" spans="1:31" s="286" customFormat="1" ht="16.5">
      <c r="A129" s="287">
        <v>91</v>
      </c>
      <c r="B129" s="288">
        <v>6</v>
      </c>
      <c r="C129" s="299">
        <v>39</v>
      </c>
      <c r="D129" s="289" t="s">
        <v>564</v>
      </c>
      <c r="E129" s="329" t="s">
        <v>592</v>
      </c>
      <c r="F129" s="574">
        <v>231</v>
      </c>
      <c r="G129" s="575" t="s">
        <v>199</v>
      </c>
      <c r="H129" s="548">
        <v>566</v>
      </c>
      <c r="I129" s="361">
        <v>51</v>
      </c>
      <c r="J129" s="361">
        <v>46</v>
      </c>
      <c r="K129" s="361">
        <v>13</v>
      </c>
      <c r="L129" s="361">
        <v>2</v>
      </c>
      <c r="M129" s="361">
        <v>11</v>
      </c>
      <c r="N129" s="361">
        <v>3</v>
      </c>
      <c r="O129" s="361">
        <v>3</v>
      </c>
      <c r="P129" s="361">
        <v>8</v>
      </c>
      <c r="Q129" s="361">
        <v>0</v>
      </c>
      <c r="R129" s="361">
        <v>83</v>
      </c>
      <c r="T129" s="361">
        <v>3</v>
      </c>
      <c r="U129" s="361">
        <v>0</v>
      </c>
      <c r="V129" s="361">
        <v>4</v>
      </c>
      <c r="X129" s="361">
        <v>1</v>
      </c>
      <c r="Y129" s="361">
        <v>0</v>
      </c>
      <c r="Z129" s="361">
        <v>14</v>
      </c>
      <c r="AA129" s="361">
        <v>3</v>
      </c>
      <c r="AC129" s="361">
        <v>0</v>
      </c>
      <c r="AD129" s="361">
        <v>7</v>
      </c>
      <c r="AE129" s="39">
        <f t="shared" si="14"/>
        <v>252</v>
      </c>
    </row>
    <row r="130" spans="1:31" s="286" customFormat="1" ht="16.5">
      <c r="A130" s="287">
        <v>92</v>
      </c>
      <c r="B130" s="288">
        <v>6</v>
      </c>
      <c r="C130" s="299">
        <v>39</v>
      </c>
      <c r="D130" s="289" t="s">
        <v>564</v>
      </c>
      <c r="E130" s="329" t="s">
        <v>592</v>
      </c>
      <c r="F130" s="574">
        <v>231</v>
      </c>
      <c r="G130" s="575" t="s">
        <v>98</v>
      </c>
      <c r="H130" s="548"/>
      <c r="I130" s="361">
        <v>5</v>
      </c>
      <c r="J130" s="361">
        <v>6</v>
      </c>
      <c r="K130" s="361">
        <v>3</v>
      </c>
      <c r="L130" s="361">
        <v>2</v>
      </c>
      <c r="M130" s="361">
        <v>1</v>
      </c>
      <c r="N130" s="361">
        <v>0</v>
      </c>
      <c r="O130" s="361">
        <v>0</v>
      </c>
      <c r="P130" s="361">
        <v>0</v>
      </c>
      <c r="Q130" s="361">
        <v>0</v>
      </c>
      <c r="R130" s="361">
        <v>11</v>
      </c>
      <c r="T130" s="361">
        <v>1</v>
      </c>
      <c r="U130" s="361">
        <v>0</v>
      </c>
      <c r="V130" s="361">
        <v>0</v>
      </c>
      <c r="X130" s="361">
        <v>0</v>
      </c>
      <c r="Y130" s="361">
        <v>2</v>
      </c>
      <c r="Z130" s="361">
        <v>0</v>
      </c>
      <c r="AA130" s="361">
        <v>1</v>
      </c>
      <c r="AC130" s="361">
        <v>0</v>
      </c>
      <c r="AD130" s="361">
        <v>0</v>
      </c>
      <c r="AE130" s="39">
        <f t="shared" si="14"/>
        <v>32</v>
      </c>
    </row>
    <row r="131" spans="1:31" s="286" customFormat="1" ht="16.5">
      <c r="A131" s="287">
        <v>93</v>
      </c>
      <c r="B131" s="288">
        <v>6</v>
      </c>
      <c r="C131" s="299">
        <v>39</v>
      </c>
      <c r="D131" s="289" t="s">
        <v>564</v>
      </c>
      <c r="E131" s="329" t="s">
        <v>593</v>
      </c>
      <c r="F131" s="576">
        <v>926</v>
      </c>
      <c r="G131" s="575" t="s">
        <v>33</v>
      </c>
      <c r="H131" s="548">
        <v>380</v>
      </c>
      <c r="I131" s="362">
        <v>95</v>
      </c>
      <c r="J131" s="362">
        <v>82</v>
      </c>
      <c r="K131" s="362">
        <v>9</v>
      </c>
      <c r="L131" s="362">
        <v>1</v>
      </c>
      <c r="M131" s="362">
        <v>0</v>
      </c>
      <c r="N131" s="362">
        <v>0</v>
      </c>
      <c r="O131" s="362">
        <v>0</v>
      </c>
      <c r="P131" s="362">
        <v>1</v>
      </c>
      <c r="Q131" s="362">
        <v>0</v>
      </c>
      <c r="R131" s="362">
        <v>13</v>
      </c>
      <c r="T131" s="362">
        <v>0</v>
      </c>
      <c r="U131" s="362">
        <v>2</v>
      </c>
      <c r="V131" s="362">
        <v>2</v>
      </c>
      <c r="X131" s="362">
        <v>4</v>
      </c>
      <c r="Y131" s="362">
        <v>0</v>
      </c>
      <c r="Z131" s="362">
        <v>1</v>
      </c>
      <c r="AA131" s="362">
        <v>1</v>
      </c>
      <c r="AC131" s="362">
        <v>0</v>
      </c>
      <c r="AD131" s="362">
        <v>4</v>
      </c>
      <c r="AE131" s="39">
        <f t="shared" si="14"/>
        <v>215</v>
      </c>
    </row>
    <row r="132" spans="1:31" s="286" customFormat="1" ht="16.5">
      <c r="A132" s="287">
        <v>94</v>
      </c>
      <c r="B132" s="288">
        <v>6</v>
      </c>
      <c r="C132" s="299">
        <v>39</v>
      </c>
      <c r="D132" s="289" t="s">
        <v>564</v>
      </c>
      <c r="E132" s="329" t="s">
        <v>594</v>
      </c>
      <c r="F132" s="574">
        <v>1280</v>
      </c>
      <c r="G132" s="575" t="s">
        <v>33</v>
      </c>
      <c r="H132" s="548">
        <v>555</v>
      </c>
      <c r="I132" s="361">
        <v>117</v>
      </c>
      <c r="J132" s="361">
        <v>77</v>
      </c>
      <c r="K132" s="361">
        <v>40</v>
      </c>
      <c r="L132" s="361">
        <v>9</v>
      </c>
      <c r="M132" s="361">
        <v>3</v>
      </c>
      <c r="N132" s="361">
        <v>5</v>
      </c>
      <c r="O132" s="361">
        <v>7</v>
      </c>
      <c r="P132" s="361">
        <v>0</v>
      </c>
      <c r="Q132" s="361">
        <v>1</v>
      </c>
      <c r="R132" s="361">
        <v>27</v>
      </c>
      <c r="T132" s="361">
        <v>0</v>
      </c>
      <c r="U132" s="361">
        <v>1</v>
      </c>
      <c r="V132" s="361">
        <v>2</v>
      </c>
      <c r="X132" s="361">
        <v>17</v>
      </c>
      <c r="Y132" s="361">
        <v>0</v>
      </c>
      <c r="Z132" s="361">
        <v>6</v>
      </c>
      <c r="AA132" s="361">
        <v>2</v>
      </c>
      <c r="AC132" s="361">
        <v>0</v>
      </c>
      <c r="AD132" s="361">
        <v>9</v>
      </c>
      <c r="AE132" s="39">
        <f t="shared" si="14"/>
        <v>323</v>
      </c>
    </row>
    <row r="133" spans="1:31" s="286" customFormat="1" ht="17.25" thickBot="1">
      <c r="A133" s="287">
        <v>95</v>
      </c>
      <c r="B133" s="288">
        <v>6</v>
      </c>
      <c r="C133" s="299">
        <v>39</v>
      </c>
      <c r="D133" s="289" t="s">
        <v>564</v>
      </c>
      <c r="E133" s="329" t="s">
        <v>595</v>
      </c>
      <c r="F133" s="574">
        <v>2451</v>
      </c>
      <c r="G133" s="575" t="s">
        <v>33</v>
      </c>
      <c r="H133" s="561">
        <v>444</v>
      </c>
      <c r="I133" s="361">
        <v>137</v>
      </c>
      <c r="J133" s="361">
        <v>98</v>
      </c>
      <c r="K133" s="361">
        <v>1</v>
      </c>
      <c r="L133" s="361">
        <v>1</v>
      </c>
      <c r="M133" s="361">
        <v>2</v>
      </c>
      <c r="N133" s="361">
        <v>0</v>
      </c>
      <c r="O133" s="361">
        <v>1</v>
      </c>
      <c r="P133" s="361">
        <v>0</v>
      </c>
      <c r="Q133" s="361">
        <v>0</v>
      </c>
      <c r="R133" s="361">
        <v>9</v>
      </c>
      <c r="T133" s="361">
        <v>0</v>
      </c>
      <c r="U133" s="361">
        <v>1</v>
      </c>
      <c r="V133" s="361">
        <v>1</v>
      </c>
      <c r="X133" s="361">
        <v>3</v>
      </c>
      <c r="Y133" s="361">
        <v>0</v>
      </c>
      <c r="Z133" s="361">
        <v>0</v>
      </c>
      <c r="AA133" s="361">
        <v>0</v>
      </c>
      <c r="AC133" s="361">
        <v>0</v>
      </c>
      <c r="AD133" s="361">
        <v>2</v>
      </c>
      <c r="AE133" s="39">
        <f t="shared" si="14"/>
        <v>256</v>
      </c>
    </row>
    <row r="134" spans="1:31" s="286" customFormat="1" ht="16.5">
      <c r="C134" s="300" t="s">
        <v>65</v>
      </c>
      <c r="D134" s="688" t="s">
        <v>66</v>
      </c>
      <c r="E134" s="688"/>
      <c r="F134" s="118"/>
      <c r="G134" s="118"/>
      <c r="H134" s="119">
        <f t="shared" ref="H134:R134" si="15">SUM(H39:H133)</f>
        <v>54142</v>
      </c>
      <c r="I134" s="119">
        <f t="shared" si="15"/>
        <v>5372</v>
      </c>
      <c r="J134" s="119">
        <f t="shared" si="15"/>
        <v>6475</v>
      </c>
      <c r="K134" s="119">
        <f t="shared" si="15"/>
        <v>1262</v>
      </c>
      <c r="L134" s="119">
        <f t="shared" si="15"/>
        <v>241</v>
      </c>
      <c r="M134" s="119">
        <f t="shared" si="15"/>
        <v>469</v>
      </c>
      <c r="N134" s="119">
        <f t="shared" si="15"/>
        <v>631</v>
      </c>
      <c r="O134" s="119">
        <f t="shared" si="15"/>
        <v>201</v>
      </c>
      <c r="P134" s="119">
        <f t="shared" si="15"/>
        <v>437</v>
      </c>
      <c r="Q134" s="119">
        <f t="shared" si="15"/>
        <v>132</v>
      </c>
      <c r="R134" s="119">
        <f t="shared" si="15"/>
        <v>6694</v>
      </c>
      <c r="S134" s="119">
        <f>SUM(S39:S133)</f>
        <v>0</v>
      </c>
      <c r="T134" s="119">
        <f>SUM(T39:T133)</f>
        <v>67</v>
      </c>
      <c r="U134" s="119">
        <f t="shared" ref="U134:AE134" si="16">SUM(U39:U133)</f>
        <v>209</v>
      </c>
      <c r="V134" s="119">
        <f t="shared" si="16"/>
        <v>138</v>
      </c>
      <c r="W134" s="119">
        <f t="shared" si="16"/>
        <v>0</v>
      </c>
      <c r="X134" s="119">
        <f t="shared" si="16"/>
        <v>586</v>
      </c>
      <c r="Y134" s="119">
        <f t="shared" si="16"/>
        <v>138</v>
      </c>
      <c r="Z134" s="363">
        <f t="shared" si="16"/>
        <v>688</v>
      </c>
      <c r="AA134" s="363">
        <f t="shared" si="16"/>
        <v>498</v>
      </c>
      <c r="AB134" s="363">
        <f t="shared" si="16"/>
        <v>0</v>
      </c>
      <c r="AC134" s="119">
        <f t="shared" si="16"/>
        <v>7</v>
      </c>
      <c r="AD134" s="363">
        <f t="shared" si="16"/>
        <v>637</v>
      </c>
      <c r="AE134" s="119">
        <f t="shared" si="16"/>
        <v>24882</v>
      </c>
    </row>
    <row r="135" spans="1:31" s="286" customFormat="1" ht="16.5">
      <c r="F135" s="297"/>
      <c r="G135" s="297"/>
      <c r="U135" s="286">
        <f>U134/2</f>
        <v>104.5</v>
      </c>
      <c r="V135" s="286">
        <f>V134/2</f>
        <v>69</v>
      </c>
    </row>
    <row r="136" spans="1:31" s="286" customFormat="1" ht="16.5">
      <c r="C136" s="300" t="s">
        <v>67</v>
      </c>
      <c r="D136" s="689" t="s">
        <v>68</v>
      </c>
      <c r="E136" s="690"/>
      <c r="F136" s="690"/>
      <c r="G136" s="691"/>
      <c r="H136" s="301" t="s">
        <v>8</v>
      </c>
      <c r="I136" s="293" t="s">
        <v>9</v>
      </c>
      <c r="J136" s="293" t="s">
        <v>10</v>
      </c>
      <c r="K136" s="293" t="s">
        <v>11</v>
      </c>
      <c r="L136" s="293" t="s">
        <v>12</v>
      </c>
      <c r="M136" s="293" t="s">
        <v>13</v>
      </c>
      <c r="N136" s="293" t="s">
        <v>14</v>
      </c>
      <c r="O136" s="293" t="s">
        <v>15</v>
      </c>
      <c r="P136" s="293" t="s">
        <v>16</v>
      </c>
      <c r="Q136" s="293" t="s">
        <v>17</v>
      </c>
      <c r="R136" s="293" t="s">
        <v>18</v>
      </c>
      <c r="S136" s="293" t="s">
        <v>19</v>
      </c>
      <c r="T136" s="293" t="s">
        <v>20</v>
      </c>
      <c r="U136" s="293" t="s">
        <v>24</v>
      </c>
      <c r="V136" s="293" t="s">
        <v>25</v>
      </c>
      <c r="W136" s="293" t="s">
        <v>26</v>
      </c>
      <c r="X136" s="293" t="s">
        <v>27</v>
      </c>
      <c r="Y136" s="293" t="s">
        <v>28</v>
      </c>
      <c r="Z136" s="293" t="s">
        <v>29</v>
      </c>
      <c r="AA136" s="293" t="s">
        <v>30</v>
      </c>
      <c r="AB136" s="293" t="s">
        <v>31</v>
      </c>
    </row>
    <row r="137" spans="1:31" s="286" customFormat="1" ht="16.5">
      <c r="D137" s="692"/>
      <c r="E137" s="693"/>
      <c r="F137" s="693"/>
      <c r="G137" s="694"/>
      <c r="H137" s="294">
        <f>H134</f>
        <v>54142</v>
      </c>
      <c r="I137" s="294">
        <f>I134+105</f>
        <v>5477</v>
      </c>
      <c r="J137" s="294">
        <f>J134+69</f>
        <v>6544</v>
      </c>
      <c r="K137" s="294">
        <f>K134+104</f>
        <v>1366</v>
      </c>
      <c r="L137" s="294">
        <f>L134+69</f>
        <v>310</v>
      </c>
      <c r="M137" s="294">
        <f t="shared" ref="M137:R137" si="17">M134</f>
        <v>469</v>
      </c>
      <c r="N137" s="294">
        <f t="shared" si="17"/>
        <v>631</v>
      </c>
      <c r="O137" s="294">
        <f t="shared" si="17"/>
        <v>201</v>
      </c>
      <c r="P137" s="294">
        <f t="shared" si="17"/>
        <v>437</v>
      </c>
      <c r="Q137" s="294">
        <f t="shared" si="17"/>
        <v>132</v>
      </c>
      <c r="R137" s="294">
        <f t="shared" si="17"/>
        <v>6694</v>
      </c>
      <c r="S137" s="294"/>
      <c r="T137" s="286">
        <f>T134</f>
        <v>67</v>
      </c>
      <c r="U137" s="294">
        <f>X134</f>
        <v>586</v>
      </c>
      <c r="V137" s="294">
        <f>Y134</f>
        <v>138</v>
      </c>
      <c r="W137" s="294">
        <f>Z134</f>
        <v>688</v>
      </c>
      <c r="X137" s="294">
        <f>AA134</f>
        <v>498</v>
      </c>
      <c r="Z137" s="294">
        <f>AC134</f>
        <v>7</v>
      </c>
      <c r="AA137" s="294">
        <f>AD134</f>
        <v>637</v>
      </c>
      <c r="AB137" s="294">
        <f>SUM(I137:AA137)</f>
        <v>24882</v>
      </c>
    </row>
    <row r="138" spans="1:31" s="286" customFormat="1" ht="16.5">
      <c r="F138" s="297"/>
      <c r="G138" s="297"/>
    </row>
    <row r="139" spans="1:31" s="286" customFormat="1" ht="30.75" customHeight="1">
      <c r="C139" s="300" t="s">
        <v>69</v>
      </c>
      <c r="D139" s="695" t="s">
        <v>70</v>
      </c>
      <c r="E139" s="695"/>
      <c r="F139" s="695"/>
      <c r="G139" s="695"/>
      <c r="H139" s="301" t="s">
        <v>8</v>
      </c>
      <c r="I139" s="696" t="s">
        <v>71</v>
      </c>
      <c r="J139" s="696"/>
      <c r="K139" s="696" t="s">
        <v>72</v>
      </c>
      <c r="L139" s="696"/>
      <c r="M139" s="293" t="s">
        <v>13</v>
      </c>
      <c r="N139" s="293" t="s">
        <v>14</v>
      </c>
      <c r="O139" s="293" t="s">
        <v>15</v>
      </c>
      <c r="P139" s="293" t="s">
        <v>16</v>
      </c>
      <c r="Q139" s="293" t="s">
        <v>17</v>
      </c>
      <c r="R139" s="293" t="s">
        <v>18</v>
      </c>
      <c r="S139" s="293" t="s">
        <v>19</v>
      </c>
      <c r="T139" s="293" t="s">
        <v>20</v>
      </c>
      <c r="U139" s="293" t="s">
        <v>24</v>
      </c>
      <c r="V139" s="293" t="s">
        <v>25</v>
      </c>
      <c r="W139" s="293" t="s">
        <v>26</v>
      </c>
      <c r="X139" s="293" t="s">
        <v>27</v>
      </c>
      <c r="Y139" s="507" t="s">
        <v>28</v>
      </c>
      <c r="Z139" s="293" t="s">
        <v>29</v>
      </c>
      <c r="AA139" s="293" t="s">
        <v>30</v>
      </c>
      <c r="AB139" s="293" t="s">
        <v>31</v>
      </c>
    </row>
    <row r="140" spans="1:31" s="286" customFormat="1" ht="16.5">
      <c r="D140" s="695"/>
      <c r="E140" s="695"/>
      <c r="F140" s="695"/>
      <c r="G140" s="695"/>
      <c r="H140" s="294">
        <f>H134</f>
        <v>54142</v>
      </c>
      <c r="I140" s="697">
        <f>I137+K137</f>
        <v>6843</v>
      </c>
      <c r="J140" s="697"/>
      <c r="K140" s="697">
        <f>J137+L137</f>
        <v>6854</v>
      </c>
      <c r="L140" s="697"/>
      <c r="M140" s="294">
        <f>M137</f>
        <v>469</v>
      </c>
      <c r="N140" s="294">
        <f t="shared" ref="N140:R140" si="18">N137</f>
        <v>631</v>
      </c>
      <c r="O140" s="294">
        <f t="shared" si="18"/>
        <v>201</v>
      </c>
      <c r="P140" s="294">
        <f t="shared" si="18"/>
        <v>437</v>
      </c>
      <c r="Q140" s="294">
        <f t="shared" si="18"/>
        <v>132</v>
      </c>
      <c r="R140" s="364">
        <f t="shared" si="18"/>
        <v>6694</v>
      </c>
      <c r="S140" s="294" t="s">
        <v>799</v>
      </c>
      <c r="T140" s="286">
        <f>T137</f>
        <v>67</v>
      </c>
      <c r="U140" s="294">
        <f>U137</f>
        <v>586</v>
      </c>
      <c r="V140" s="294">
        <f>V137</f>
        <v>138</v>
      </c>
      <c r="W140" s="294">
        <f>W137</f>
        <v>688</v>
      </c>
      <c r="X140" s="294">
        <f>X137</f>
        <v>498</v>
      </c>
      <c r="Y140" s="286" t="s">
        <v>799</v>
      </c>
      <c r="Z140" s="294">
        <f>Z137</f>
        <v>7</v>
      </c>
      <c r="AA140" s="294">
        <f>AA137</f>
        <v>637</v>
      </c>
      <c r="AB140" s="294">
        <f>SUM(I140:AA140)</f>
        <v>24882</v>
      </c>
    </row>
    <row r="141" spans="1:31" s="286" customFormat="1" ht="16.5"/>
    <row r="142" spans="1:31" s="283" customFormat="1">
      <c r="D142" s="283" t="s">
        <v>24</v>
      </c>
      <c r="E142" s="283" t="s">
        <v>25</v>
      </c>
      <c r="F142" s="283" t="s">
        <v>26</v>
      </c>
      <c r="G142" s="365" t="s">
        <v>27</v>
      </c>
    </row>
    <row r="143" spans="1:31" s="283" customFormat="1" ht="51">
      <c r="D143" s="360" t="s">
        <v>560</v>
      </c>
      <c r="E143" s="360" t="s">
        <v>561</v>
      </c>
      <c r="F143" s="360" t="s">
        <v>562</v>
      </c>
      <c r="G143" s="360" t="s">
        <v>563</v>
      </c>
    </row>
    <row r="144" spans="1:31" s="283" customFormat="1"/>
    <row r="146" spans="1:31" s="51" customFormat="1" ht="16.5">
      <c r="A146" s="56" t="s">
        <v>1</v>
      </c>
      <c r="B146" s="50" t="s">
        <v>2</v>
      </c>
      <c r="C146" s="57" t="s">
        <v>3</v>
      </c>
      <c r="D146" s="56" t="s">
        <v>4</v>
      </c>
      <c r="E146" s="56" t="s">
        <v>5</v>
      </c>
      <c r="F146" s="49" t="s">
        <v>6</v>
      </c>
      <c r="G146" s="49" t="s">
        <v>7</v>
      </c>
      <c r="H146" s="49" t="s">
        <v>8</v>
      </c>
      <c r="I146" s="58" t="s">
        <v>9</v>
      </c>
      <c r="J146" s="58" t="s">
        <v>10</v>
      </c>
      <c r="K146" s="58" t="s">
        <v>11</v>
      </c>
      <c r="L146" s="58" t="s">
        <v>12</v>
      </c>
      <c r="M146" s="58" t="s">
        <v>13</v>
      </c>
      <c r="N146" s="58" t="s">
        <v>14</v>
      </c>
      <c r="O146" s="58" t="s">
        <v>15</v>
      </c>
      <c r="P146" s="58" t="s">
        <v>16</v>
      </c>
      <c r="Q146" s="58" t="s">
        <v>17</v>
      </c>
      <c r="R146" s="58" t="s">
        <v>18</v>
      </c>
      <c r="S146" s="58" t="s">
        <v>19</v>
      </c>
      <c r="T146" s="58" t="s">
        <v>20</v>
      </c>
      <c r="U146" s="60" t="s">
        <v>21</v>
      </c>
      <c r="V146" s="60" t="s">
        <v>22</v>
      </c>
      <c r="W146" s="60" t="s">
        <v>23</v>
      </c>
      <c r="X146" s="58" t="s">
        <v>24</v>
      </c>
      <c r="Y146" s="58" t="s">
        <v>25</v>
      </c>
      <c r="Z146" s="58" t="s">
        <v>26</v>
      </c>
      <c r="AA146" s="58" t="s">
        <v>27</v>
      </c>
      <c r="AB146" s="58" t="s">
        <v>28</v>
      </c>
      <c r="AC146" s="58" t="s">
        <v>29</v>
      </c>
      <c r="AD146" s="58" t="s">
        <v>30</v>
      </c>
      <c r="AE146" s="58" t="s">
        <v>31</v>
      </c>
    </row>
    <row r="147" spans="1:31" s="51" customFormat="1" ht="16.5">
      <c r="A147" s="52">
        <v>1</v>
      </c>
      <c r="B147" s="53">
        <v>6</v>
      </c>
      <c r="C147" s="64">
        <v>6</v>
      </c>
      <c r="D147" s="54" t="s">
        <v>221</v>
      </c>
      <c r="E147" s="54" t="s">
        <v>221</v>
      </c>
      <c r="F147" s="63">
        <v>389</v>
      </c>
      <c r="G147" s="54" t="s">
        <v>33</v>
      </c>
      <c r="H147" s="548">
        <v>456</v>
      </c>
      <c r="I147" s="59">
        <v>10</v>
      </c>
      <c r="J147" s="59">
        <v>63</v>
      </c>
      <c r="K147" s="59">
        <v>53</v>
      </c>
      <c r="L147" s="59">
        <v>4</v>
      </c>
      <c r="M147" s="59">
        <v>49</v>
      </c>
      <c r="N147" s="59">
        <v>1</v>
      </c>
      <c r="O147" s="59">
        <v>0</v>
      </c>
      <c r="P147" s="59">
        <v>60</v>
      </c>
      <c r="Q147" s="59">
        <v>0</v>
      </c>
      <c r="R147" s="59">
        <v>36</v>
      </c>
      <c r="S147" s="59">
        <v>0</v>
      </c>
      <c r="T147" s="59">
        <v>0</v>
      </c>
      <c r="U147" s="61">
        <v>2</v>
      </c>
      <c r="V147" s="61">
        <v>1</v>
      </c>
      <c r="W147" s="61">
        <v>0</v>
      </c>
      <c r="X147" s="59">
        <v>0</v>
      </c>
      <c r="Y147" s="59">
        <v>0</v>
      </c>
      <c r="Z147" s="59">
        <v>0</v>
      </c>
      <c r="AA147" s="59">
        <v>0</v>
      </c>
      <c r="AB147" s="59">
        <v>0</v>
      </c>
      <c r="AC147" s="59">
        <v>37</v>
      </c>
      <c r="AD147" s="59">
        <v>11</v>
      </c>
      <c r="AE147" s="59">
        <f>SUM(I147:AD147)</f>
        <v>327</v>
      </c>
    </row>
    <row r="148" spans="1:31" s="51" customFormat="1" ht="16.5">
      <c r="A148" s="52">
        <v>2</v>
      </c>
      <c r="B148" s="53">
        <v>6</v>
      </c>
      <c r="C148" s="64">
        <v>6</v>
      </c>
      <c r="D148" s="54" t="s">
        <v>221</v>
      </c>
      <c r="E148" s="54" t="s">
        <v>221</v>
      </c>
      <c r="F148" s="63">
        <v>389</v>
      </c>
      <c r="G148" s="54" t="s">
        <v>34</v>
      </c>
      <c r="H148" s="548">
        <v>455</v>
      </c>
      <c r="I148" s="59">
        <v>7</v>
      </c>
      <c r="J148" s="59">
        <v>68</v>
      </c>
      <c r="K148" s="59">
        <v>36</v>
      </c>
      <c r="L148" s="59">
        <v>2</v>
      </c>
      <c r="M148" s="59">
        <v>68</v>
      </c>
      <c r="N148" s="59">
        <v>2</v>
      </c>
      <c r="O148" s="59">
        <v>0</v>
      </c>
      <c r="P148" s="59">
        <v>51</v>
      </c>
      <c r="Q148" s="59">
        <v>0</v>
      </c>
      <c r="R148" s="59">
        <v>39</v>
      </c>
      <c r="S148" s="59">
        <v>0</v>
      </c>
      <c r="T148" s="59">
        <v>0</v>
      </c>
      <c r="U148" s="61">
        <v>0</v>
      </c>
      <c r="V148" s="61">
        <v>2</v>
      </c>
      <c r="W148" s="61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9">
        <v>38</v>
      </c>
      <c r="AD148" s="59">
        <v>12</v>
      </c>
      <c r="AE148" s="59">
        <f t="shared" ref="AE148:AE154" si="19">SUM(I148:AD148)</f>
        <v>325</v>
      </c>
    </row>
    <row r="149" spans="1:31" s="51" customFormat="1" ht="16.5">
      <c r="A149" s="52">
        <v>3</v>
      </c>
      <c r="B149" s="53">
        <v>6</v>
      </c>
      <c r="C149" s="64">
        <v>6</v>
      </c>
      <c r="D149" s="54" t="s">
        <v>221</v>
      </c>
      <c r="E149" s="54" t="s">
        <v>221</v>
      </c>
      <c r="F149" s="63">
        <v>390</v>
      </c>
      <c r="G149" s="54" t="s">
        <v>33</v>
      </c>
      <c r="H149" s="548">
        <v>351</v>
      </c>
      <c r="I149" s="59">
        <v>3</v>
      </c>
      <c r="J149" s="59">
        <v>66</v>
      </c>
      <c r="K149" s="59">
        <v>40</v>
      </c>
      <c r="L149" s="59">
        <v>3</v>
      </c>
      <c r="M149" s="59">
        <v>50</v>
      </c>
      <c r="N149" s="59">
        <v>0</v>
      </c>
      <c r="O149" s="59">
        <v>0</v>
      </c>
      <c r="P149" s="59">
        <v>13</v>
      </c>
      <c r="Q149" s="59">
        <v>0</v>
      </c>
      <c r="R149" s="59">
        <v>36</v>
      </c>
      <c r="S149" s="59">
        <v>0</v>
      </c>
      <c r="T149" s="59">
        <v>0</v>
      </c>
      <c r="U149" s="61">
        <v>0</v>
      </c>
      <c r="V149" s="61">
        <v>2</v>
      </c>
      <c r="W149" s="61">
        <v>0</v>
      </c>
      <c r="X149" s="59">
        <v>0</v>
      </c>
      <c r="Y149" s="59">
        <v>0</v>
      </c>
      <c r="Z149" s="59">
        <v>0</v>
      </c>
      <c r="AA149" s="59">
        <v>0</v>
      </c>
      <c r="AB149" s="59">
        <v>0</v>
      </c>
      <c r="AC149" s="59">
        <v>10</v>
      </c>
      <c r="AD149" s="59">
        <v>8</v>
      </c>
      <c r="AE149" s="59">
        <f t="shared" si="19"/>
        <v>231</v>
      </c>
    </row>
    <row r="150" spans="1:31" s="51" customFormat="1" ht="16.5">
      <c r="A150" s="52">
        <v>4</v>
      </c>
      <c r="B150" s="53">
        <v>6</v>
      </c>
      <c r="C150" s="64">
        <v>6</v>
      </c>
      <c r="D150" s="54" t="s">
        <v>221</v>
      </c>
      <c r="E150" s="54" t="s">
        <v>221</v>
      </c>
      <c r="F150" s="63">
        <v>391</v>
      </c>
      <c r="G150" s="54" t="s">
        <v>33</v>
      </c>
      <c r="H150" s="548">
        <v>497</v>
      </c>
      <c r="I150" s="59">
        <v>5</v>
      </c>
      <c r="J150" s="59">
        <v>98</v>
      </c>
      <c r="K150" s="59">
        <v>36</v>
      </c>
      <c r="L150" s="59">
        <v>1</v>
      </c>
      <c r="M150" s="59">
        <v>96</v>
      </c>
      <c r="N150" s="59">
        <v>0</v>
      </c>
      <c r="O150" s="59">
        <v>0</v>
      </c>
      <c r="P150" s="59">
        <v>44</v>
      </c>
      <c r="Q150" s="59">
        <v>0</v>
      </c>
      <c r="R150" s="59">
        <v>42</v>
      </c>
      <c r="S150" s="59">
        <v>0</v>
      </c>
      <c r="T150" s="59">
        <v>0</v>
      </c>
      <c r="U150" s="61">
        <v>0</v>
      </c>
      <c r="V150" s="61">
        <v>0</v>
      </c>
      <c r="W150" s="61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12</v>
      </c>
      <c r="AD150" s="59">
        <v>10</v>
      </c>
      <c r="AE150" s="59">
        <f t="shared" si="19"/>
        <v>344</v>
      </c>
    </row>
    <row r="151" spans="1:31" s="51" customFormat="1" ht="16.5">
      <c r="A151" s="52">
        <v>5</v>
      </c>
      <c r="B151" s="53">
        <v>6</v>
      </c>
      <c r="C151" s="64">
        <v>6</v>
      </c>
      <c r="D151" s="54" t="s">
        <v>221</v>
      </c>
      <c r="E151" s="54" t="s">
        <v>222</v>
      </c>
      <c r="F151" s="63">
        <v>392</v>
      </c>
      <c r="G151" s="54" t="s">
        <v>33</v>
      </c>
      <c r="H151" s="548">
        <v>98</v>
      </c>
      <c r="I151" s="59">
        <v>0</v>
      </c>
      <c r="J151" s="59">
        <v>13</v>
      </c>
      <c r="K151" s="59">
        <v>15</v>
      </c>
      <c r="L151" s="59">
        <v>1</v>
      </c>
      <c r="M151" s="59">
        <v>13</v>
      </c>
      <c r="N151" s="59">
        <v>0</v>
      </c>
      <c r="O151" s="59">
        <v>0</v>
      </c>
      <c r="P151" s="59">
        <v>4</v>
      </c>
      <c r="Q151" s="59">
        <v>0</v>
      </c>
      <c r="R151" s="59">
        <v>5</v>
      </c>
      <c r="S151" s="59">
        <v>0</v>
      </c>
      <c r="T151" s="59">
        <v>0</v>
      </c>
      <c r="U151" s="61">
        <v>0</v>
      </c>
      <c r="V151" s="61">
        <v>0</v>
      </c>
      <c r="W151" s="61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9">
        <v>6</v>
      </c>
      <c r="AD151" s="59">
        <v>2</v>
      </c>
      <c r="AE151" s="59">
        <f t="shared" si="19"/>
        <v>59</v>
      </c>
    </row>
    <row r="152" spans="1:31" s="51" customFormat="1" ht="16.5">
      <c r="A152" s="52">
        <v>6</v>
      </c>
      <c r="B152" s="53">
        <v>6</v>
      </c>
      <c r="C152" s="64">
        <v>6</v>
      </c>
      <c r="D152" s="54" t="s">
        <v>221</v>
      </c>
      <c r="E152" s="54" t="s">
        <v>223</v>
      </c>
      <c r="F152" s="63">
        <v>393</v>
      </c>
      <c r="G152" s="54" t="s">
        <v>33</v>
      </c>
      <c r="H152" s="548">
        <v>368</v>
      </c>
      <c r="I152" s="59">
        <v>0</v>
      </c>
      <c r="J152" s="59">
        <v>57</v>
      </c>
      <c r="K152" s="59">
        <v>69</v>
      </c>
      <c r="L152" s="59">
        <v>1</v>
      </c>
      <c r="M152" s="59">
        <v>12</v>
      </c>
      <c r="N152" s="59">
        <v>2</v>
      </c>
      <c r="O152" s="59">
        <v>0</v>
      </c>
      <c r="P152" s="59">
        <v>25</v>
      </c>
      <c r="Q152" s="59">
        <v>0</v>
      </c>
      <c r="R152" s="59">
        <v>5</v>
      </c>
      <c r="S152" s="59">
        <v>0</v>
      </c>
      <c r="T152" s="59">
        <v>0</v>
      </c>
      <c r="U152" s="61">
        <v>0</v>
      </c>
      <c r="V152" s="61">
        <v>0</v>
      </c>
      <c r="W152" s="61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9">
        <v>8</v>
      </c>
      <c r="AD152" s="59">
        <v>5</v>
      </c>
      <c r="AE152" s="59">
        <f t="shared" si="19"/>
        <v>184</v>
      </c>
    </row>
    <row r="153" spans="1:31" s="51" customFormat="1" ht="16.5">
      <c r="A153" s="52">
        <v>7</v>
      </c>
      <c r="B153" s="53">
        <v>6</v>
      </c>
      <c r="C153" s="64">
        <v>6</v>
      </c>
      <c r="D153" s="54" t="s">
        <v>221</v>
      </c>
      <c r="E153" s="54" t="s">
        <v>224</v>
      </c>
      <c r="F153" s="63">
        <v>394</v>
      </c>
      <c r="G153" s="54" t="s">
        <v>33</v>
      </c>
      <c r="H153" s="548">
        <v>316</v>
      </c>
      <c r="I153" s="59">
        <v>0</v>
      </c>
      <c r="J153" s="59">
        <v>37</v>
      </c>
      <c r="K153" s="59">
        <v>33</v>
      </c>
      <c r="L153" s="59">
        <v>1</v>
      </c>
      <c r="M153" s="59">
        <v>11</v>
      </c>
      <c r="N153" s="59">
        <v>0</v>
      </c>
      <c r="O153" s="59">
        <v>0</v>
      </c>
      <c r="P153" s="59">
        <v>114</v>
      </c>
      <c r="Q153" s="59">
        <v>0</v>
      </c>
      <c r="R153" s="59">
        <v>4</v>
      </c>
      <c r="S153" s="59">
        <v>0</v>
      </c>
      <c r="T153" s="59">
        <v>0</v>
      </c>
      <c r="U153" s="61">
        <v>2</v>
      </c>
      <c r="V153" s="61">
        <v>1</v>
      </c>
      <c r="W153" s="61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9">
        <v>0</v>
      </c>
      <c r="AD153" s="59">
        <v>3</v>
      </c>
      <c r="AE153" s="59">
        <f t="shared" si="19"/>
        <v>206</v>
      </c>
    </row>
    <row r="154" spans="1:31" s="51" customFormat="1" ht="17.25" thickBot="1">
      <c r="A154" s="52">
        <v>8</v>
      </c>
      <c r="B154" s="53">
        <v>6</v>
      </c>
      <c r="C154" s="64">
        <v>6</v>
      </c>
      <c r="D154" s="54" t="s">
        <v>221</v>
      </c>
      <c r="E154" s="54" t="s">
        <v>225</v>
      </c>
      <c r="F154" s="63">
        <v>395</v>
      </c>
      <c r="G154" s="54" t="s">
        <v>33</v>
      </c>
      <c r="H154" s="561">
        <v>176</v>
      </c>
      <c r="I154" s="59">
        <v>0</v>
      </c>
      <c r="J154" s="59">
        <v>37</v>
      </c>
      <c r="K154" s="59">
        <v>15</v>
      </c>
      <c r="L154" s="59">
        <v>2</v>
      </c>
      <c r="M154" s="59">
        <v>2</v>
      </c>
      <c r="N154" s="59">
        <v>1</v>
      </c>
      <c r="O154" s="59">
        <v>0</v>
      </c>
      <c r="P154" s="59">
        <v>34</v>
      </c>
      <c r="Q154" s="59">
        <v>0</v>
      </c>
      <c r="R154" s="59">
        <v>3</v>
      </c>
      <c r="S154" s="59">
        <v>0</v>
      </c>
      <c r="T154" s="59">
        <v>0</v>
      </c>
      <c r="U154" s="61">
        <v>0</v>
      </c>
      <c r="V154" s="61">
        <v>0</v>
      </c>
      <c r="W154" s="61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9">
        <v>0</v>
      </c>
      <c r="AD154" s="59">
        <v>10</v>
      </c>
      <c r="AE154" s="59">
        <f t="shared" si="19"/>
        <v>104</v>
      </c>
    </row>
    <row r="155" spans="1:31" s="51" customFormat="1" ht="16.5">
      <c r="C155" s="65" t="s">
        <v>65</v>
      </c>
      <c r="D155" s="688" t="s">
        <v>66</v>
      </c>
      <c r="E155" s="688"/>
      <c r="F155" s="68"/>
      <c r="G155" s="68"/>
      <c r="H155" s="67">
        <f t="shared" ref="H155:AE155" si="20">SUM(H147:H154)</f>
        <v>2717</v>
      </c>
      <c r="I155" s="67">
        <f t="shared" si="20"/>
        <v>25</v>
      </c>
      <c r="J155" s="67">
        <f t="shared" si="20"/>
        <v>439</v>
      </c>
      <c r="K155" s="67">
        <f t="shared" si="20"/>
        <v>297</v>
      </c>
      <c r="L155" s="67">
        <f t="shared" si="20"/>
        <v>15</v>
      </c>
      <c r="M155" s="67">
        <f t="shared" si="20"/>
        <v>301</v>
      </c>
      <c r="N155" s="67">
        <f t="shared" si="20"/>
        <v>6</v>
      </c>
      <c r="O155" s="67">
        <f t="shared" si="20"/>
        <v>0</v>
      </c>
      <c r="P155" s="67">
        <f t="shared" si="20"/>
        <v>345</v>
      </c>
      <c r="Q155" s="67">
        <f t="shared" si="20"/>
        <v>0</v>
      </c>
      <c r="R155" s="67">
        <f t="shared" si="20"/>
        <v>170</v>
      </c>
      <c r="S155" s="67">
        <f t="shared" si="20"/>
        <v>0</v>
      </c>
      <c r="T155" s="67">
        <f t="shared" si="20"/>
        <v>0</v>
      </c>
      <c r="U155" s="67">
        <f t="shared" si="20"/>
        <v>4</v>
      </c>
      <c r="V155" s="67">
        <f t="shared" si="20"/>
        <v>6</v>
      </c>
      <c r="W155" s="67">
        <f t="shared" si="20"/>
        <v>0</v>
      </c>
      <c r="X155" s="67">
        <f t="shared" si="20"/>
        <v>0</v>
      </c>
      <c r="Y155" s="67">
        <f t="shared" si="20"/>
        <v>0</v>
      </c>
      <c r="Z155" s="67">
        <f t="shared" si="20"/>
        <v>0</v>
      </c>
      <c r="AA155" s="67">
        <f t="shared" si="20"/>
        <v>0</v>
      </c>
      <c r="AB155" s="67">
        <f t="shared" si="20"/>
        <v>0</v>
      </c>
      <c r="AC155" s="67">
        <f t="shared" si="20"/>
        <v>111</v>
      </c>
      <c r="AD155" s="67">
        <f t="shared" si="20"/>
        <v>61</v>
      </c>
      <c r="AE155" s="67">
        <f t="shared" si="20"/>
        <v>1780</v>
      </c>
    </row>
    <row r="156" spans="1:31" s="51" customFormat="1" ht="16.5">
      <c r="F156" s="62"/>
      <c r="G156" s="62"/>
    </row>
    <row r="157" spans="1:31" s="51" customFormat="1" ht="16.5">
      <c r="C157" s="65" t="s">
        <v>67</v>
      </c>
      <c r="D157" s="689" t="s">
        <v>68</v>
      </c>
      <c r="E157" s="690"/>
      <c r="F157" s="690"/>
      <c r="G157" s="691"/>
      <c r="H157" s="66" t="s">
        <v>8</v>
      </c>
      <c r="I157" s="58" t="s">
        <v>9</v>
      </c>
      <c r="J157" s="58" t="s">
        <v>10</v>
      </c>
      <c r="K157" s="58" t="s">
        <v>11</v>
      </c>
      <c r="L157" s="58" t="s">
        <v>12</v>
      </c>
      <c r="M157" s="58" t="s">
        <v>13</v>
      </c>
      <c r="N157" s="58" t="s">
        <v>14</v>
      </c>
      <c r="O157" s="58" t="s">
        <v>15</v>
      </c>
      <c r="P157" s="58" t="s">
        <v>16</v>
      </c>
      <c r="Q157" s="58" t="s">
        <v>17</v>
      </c>
      <c r="R157" s="58" t="s">
        <v>18</v>
      </c>
      <c r="S157" s="58" t="s">
        <v>19</v>
      </c>
      <c r="T157" s="58" t="s">
        <v>20</v>
      </c>
      <c r="U157" s="58" t="s">
        <v>24</v>
      </c>
      <c r="V157" s="58" t="s">
        <v>25</v>
      </c>
      <c r="W157" s="58" t="s">
        <v>26</v>
      </c>
      <c r="X157" s="58" t="s">
        <v>27</v>
      </c>
      <c r="Y157" s="58" t="s">
        <v>28</v>
      </c>
      <c r="Z157" s="58" t="s">
        <v>29</v>
      </c>
      <c r="AA157" s="58" t="s">
        <v>30</v>
      </c>
      <c r="AB157" s="58" t="s">
        <v>31</v>
      </c>
    </row>
    <row r="158" spans="1:31" s="51" customFormat="1" ht="16.5">
      <c r="D158" s="692"/>
      <c r="E158" s="693"/>
      <c r="F158" s="693"/>
      <c r="G158" s="694"/>
      <c r="H158" s="59">
        <f>H155</f>
        <v>2717</v>
      </c>
      <c r="I158" s="59">
        <f>I155+2</f>
        <v>27</v>
      </c>
      <c r="J158" s="59">
        <f>J155+3</f>
        <v>442</v>
      </c>
      <c r="K158" s="59">
        <f>K155+2</f>
        <v>299</v>
      </c>
      <c r="L158" s="59">
        <f>L155+3</f>
        <v>18</v>
      </c>
      <c r="M158" s="59">
        <f t="shared" ref="M158:T158" si="21">M155</f>
        <v>301</v>
      </c>
      <c r="N158" s="59">
        <f t="shared" si="21"/>
        <v>6</v>
      </c>
      <c r="O158" s="59">
        <f t="shared" si="21"/>
        <v>0</v>
      </c>
      <c r="P158" s="59">
        <f t="shared" si="21"/>
        <v>345</v>
      </c>
      <c r="Q158" s="59">
        <f t="shared" si="21"/>
        <v>0</v>
      </c>
      <c r="R158" s="59">
        <f t="shared" si="21"/>
        <v>170</v>
      </c>
      <c r="S158" s="59">
        <f t="shared" si="21"/>
        <v>0</v>
      </c>
      <c r="T158" s="59">
        <f t="shared" si="21"/>
        <v>0</v>
      </c>
      <c r="U158" s="59">
        <f>X147</f>
        <v>0</v>
      </c>
      <c r="V158" s="59">
        <f>Y147</f>
        <v>0</v>
      </c>
      <c r="W158" s="59">
        <f>Z147</f>
        <v>0</v>
      </c>
      <c r="X158" s="59">
        <f>AA147</f>
        <v>0</v>
      </c>
      <c r="Y158" s="59">
        <f>AB147</f>
        <v>0</v>
      </c>
      <c r="Z158" s="59">
        <f>AC155</f>
        <v>111</v>
      </c>
      <c r="AA158" s="59">
        <f>AD155</f>
        <v>61</v>
      </c>
      <c r="AB158" s="59">
        <f>SUM(I158:AA158)</f>
        <v>1780</v>
      </c>
    </row>
    <row r="159" spans="1:31" s="51" customFormat="1" ht="16.5">
      <c r="F159" s="62"/>
      <c r="G159" s="62"/>
    </row>
    <row r="160" spans="1:31" s="51" customFormat="1" ht="30.75" customHeight="1">
      <c r="C160" s="65" t="s">
        <v>69</v>
      </c>
      <c r="D160" s="695" t="s">
        <v>70</v>
      </c>
      <c r="E160" s="695"/>
      <c r="F160" s="695"/>
      <c r="G160" s="695"/>
      <c r="H160" s="66" t="s">
        <v>8</v>
      </c>
      <c r="I160" s="696" t="s">
        <v>71</v>
      </c>
      <c r="J160" s="696"/>
      <c r="K160" s="696" t="s">
        <v>72</v>
      </c>
      <c r="L160" s="696"/>
      <c r="M160" s="58" t="s">
        <v>13</v>
      </c>
      <c r="N160" s="58" t="s">
        <v>14</v>
      </c>
      <c r="O160" s="58" t="s">
        <v>15</v>
      </c>
      <c r="P160" s="58" t="s">
        <v>16</v>
      </c>
      <c r="Q160" s="58" t="s">
        <v>17</v>
      </c>
      <c r="R160" s="58" t="s">
        <v>18</v>
      </c>
      <c r="S160" s="58" t="s">
        <v>19</v>
      </c>
      <c r="T160" s="58" t="s">
        <v>20</v>
      </c>
      <c r="U160" s="58" t="s">
        <v>24</v>
      </c>
      <c r="V160" s="58" t="s">
        <v>25</v>
      </c>
      <c r="W160" s="58" t="s">
        <v>26</v>
      </c>
      <c r="X160" s="58" t="s">
        <v>27</v>
      </c>
      <c r="Y160" s="58" t="s">
        <v>28</v>
      </c>
      <c r="Z160" s="58" t="s">
        <v>29</v>
      </c>
      <c r="AA160" s="58" t="s">
        <v>30</v>
      </c>
      <c r="AB160" s="58" t="s">
        <v>31</v>
      </c>
    </row>
    <row r="161" spans="1:31" s="51" customFormat="1" ht="16.5">
      <c r="D161" s="695"/>
      <c r="E161" s="695"/>
      <c r="F161" s="695"/>
      <c r="G161" s="695"/>
      <c r="H161" s="59">
        <f>H155</f>
        <v>2717</v>
      </c>
      <c r="I161" s="697">
        <f>I158+K158</f>
        <v>326</v>
      </c>
      <c r="J161" s="697"/>
      <c r="K161" s="697">
        <f>J158+L158</f>
        <v>460</v>
      </c>
      <c r="L161" s="697"/>
      <c r="M161" s="59">
        <f>M158</f>
        <v>301</v>
      </c>
      <c r="N161" s="59">
        <f t="shared" ref="N161:R161" si="22">N158</f>
        <v>6</v>
      </c>
      <c r="O161" s="59" t="s">
        <v>799</v>
      </c>
      <c r="P161" s="59">
        <f t="shared" si="22"/>
        <v>345</v>
      </c>
      <c r="Q161" s="59" t="s">
        <v>799</v>
      </c>
      <c r="R161" s="59">
        <f t="shared" si="22"/>
        <v>170</v>
      </c>
      <c r="S161" s="59" t="s">
        <v>799</v>
      </c>
      <c r="T161" s="294" t="s">
        <v>799</v>
      </c>
      <c r="U161" s="294" t="s">
        <v>799</v>
      </c>
      <c r="V161" s="294" t="s">
        <v>799</v>
      </c>
      <c r="W161" s="294" t="s">
        <v>799</v>
      </c>
      <c r="X161" s="294" t="s">
        <v>799</v>
      </c>
      <c r="Y161" s="294" t="s">
        <v>799</v>
      </c>
      <c r="Z161" s="59">
        <f>Z158</f>
        <v>111</v>
      </c>
      <c r="AA161" s="59">
        <f>AA158</f>
        <v>61</v>
      </c>
      <c r="AB161" s="59">
        <f>SUM(I161:AA161)</f>
        <v>1780</v>
      </c>
    </row>
    <row r="164" spans="1:31">
      <c r="A164" s="77" t="s">
        <v>1</v>
      </c>
      <c r="B164" s="71" t="s">
        <v>2</v>
      </c>
      <c r="C164" s="78" t="s">
        <v>3</v>
      </c>
      <c r="D164" s="77" t="s">
        <v>4</v>
      </c>
      <c r="E164" s="77" t="s">
        <v>5</v>
      </c>
      <c r="F164" s="70" t="s">
        <v>6</v>
      </c>
      <c r="G164" s="70" t="s">
        <v>7</v>
      </c>
      <c r="H164" s="70" t="s">
        <v>8</v>
      </c>
      <c r="I164" s="79" t="s">
        <v>9</v>
      </c>
      <c r="J164" s="79" t="s">
        <v>10</v>
      </c>
      <c r="K164" s="79" t="s">
        <v>11</v>
      </c>
      <c r="L164" s="79" t="s">
        <v>12</v>
      </c>
      <c r="M164" s="79" t="s">
        <v>13</v>
      </c>
      <c r="N164" s="79" t="s">
        <v>14</v>
      </c>
      <c r="O164" s="79" t="s">
        <v>15</v>
      </c>
      <c r="P164" s="79" t="s">
        <v>16</v>
      </c>
      <c r="Q164" s="79" t="s">
        <v>17</v>
      </c>
      <c r="R164" s="79" t="s">
        <v>18</v>
      </c>
      <c r="S164" s="79" t="s">
        <v>19</v>
      </c>
      <c r="T164" s="79" t="s">
        <v>20</v>
      </c>
      <c r="U164" s="81" t="s">
        <v>21</v>
      </c>
      <c r="V164" s="81" t="s">
        <v>22</v>
      </c>
      <c r="W164" s="81" t="s">
        <v>23</v>
      </c>
      <c r="X164" s="79" t="s">
        <v>24</v>
      </c>
      <c r="Y164" s="79" t="s">
        <v>25</v>
      </c>
      <c r="Z164" s="79" t="s">
        <v>26</v>
      </c>
      <c r="AA164" s="79" t="s">
        <v>27</v>
      </c>
      <c r="AB164" s="79" t="s">
        <v>28</v>
      </c>
      <c r="AC164" s="79" t="s">
        <v>29</v>
      </c>
      <c r="AD164" s="79" t="s">
        <v>30</v>
      </c>
      <c r="AE164" s="79" t="s">
        <v>31</v>
      </c>
    </row>
    <row r="165" spans="1:31" ht="16.5">
      <c r="A165" s="73">
        <v>1</v>
      </c>
      <c r="B165" s="74">
        <v>6</v>
      </c>
      <c r="C165" s="85"/>
      <c r="D165" s="75" t="s">
        <v>226</v>
      </c>
      <c r="E165" s="75"/>
      <c r="F165" s="84">
        <v>924</v>
      </c>
      <c r="G165" s="75" t="s">
        <v>33</v>
      </c>
      <c r="H165" s="548">
        <v>551</v>
      </c>
      <c r="I165" s="80">
        <v>91</v>
      </c>
      <c r="J165" s="80">
        <v>216</v>
      </c>
      <c r="K165" s="80">
        <v>10</v>
      </c>
      <c r="L165" s="80">
        <v>0</v>
      </c>
      <c r="M165" s="80">
        <v>0</v>
      </c>
      <c r="N165" s="80">
        <v>1</v>
      </c>
      <c r="O165" s="80">
        <v>0</v>
      </c>
      <c r="P165" s="80">
        <v>0</v>
      </c>
      <c r="Q165" s="80">
        <v>0</v>
      </c>
      <c r="R165" s="80">
        <v>4</v>
      </c>
      <c r="S165" s="80">
        <v>0</v>
      </c>
      <c r="T165" s="80">
        <v>0</v>
      </c>
      <c r="U165" s="82">
        <v>1</v>
      </c>
      <c r="V165" s="82">
        <v>6</v>
      </c>
      <c r="W165" s="82">
        <v>0</v>
      </c>
      <c r="X165" s="80">
        <v>0</v>
      </c>
      <c r="Y165" s="80">
        <v>0</v>
      </c>
      <c r="Z165" s="80">
        <v>0</v>
      </c>
      <c r="AA165" s="80">
        <v>0</v>
      </c>
      <c r="AB165" s="80">
        <v>0</v>
      </c>
      <c r="AC165" s="80">
        <v>0</v>
      </c>
      <c r="AD165" s="80">
        <v>4</v>
      </c>
      <c r="AE165" s="80">
        <f>SUM(I165:AD165)</f>
        <v>333</v>
      </c>
    </row>
    <row r="166" spans="1:31" ht="16.5">
      <c r="A166" s="73">
        <v>2</v>
      </c>
      <c r="B166" s="74">
        <v>6</v>
      </c>
      <c r="C166" s="85"/>
      <c r="D166" s="75" t="s">
        <v>226</v>
      </c>
      <c r="E166" s="75"/>
      <c r="F166" s="84">
        <v>925</v>
      </c>
      <c r="G166" s="75" t="s">
        <v>33</v>
      </c>
      <c r="H166" s="548">
        <v>625</v>
      </c>
      <c r="I166" s="80">
        <v>167</v>
      </c>
      <c r="J166" s="80">
        <v>191</v>
      </c>
      <c r="K166" s="80">
        <v>13</v>
      </c>
      <c r="L166" s="80">
        <v>5</v>
      </c>
      <c r="M166" s="80">
        <v>2</v>
      </c>
      <c r="N166" s="80">
        <v>1</v>
      </c>
      <c r="O166" s="80">
        <v>0</v>
      </c>
      <c r="P166" s="80">
        <v>0</v>
      </c>
      <c r="Q166" s="80">
        <v>0</v>
      </c>
      <c r="R166" s="80">
        <v>17</v>
      </c>
      <c r="S166" s="80">
        <v>0</v>
      </c>
      <c r="T166" s="80">
        <v>0</v>
      </c>
      <c r="U166" s="82">
        <v>1</v>
      </c>
      <c r="V166" s="82">
        <v>2</v>
      </c>
      <c r="W166" s="82">
        <v>0</v>
      </c>
      <c r="X166" s="80">
        <v>0</v>
      </c>
      <c r="Y166" s="80">
        <v>0</v>
      </c>
      <c r="Z166" s="80">
        <v>0</v>
      </c>
      <c r="AA166" s="80">
        <v>0</v>
      </c>
      <c r="AB166" s="80">
        <v>0</v>
      </c>
      <c r="AC166" s="80">
        <v>0</v>
      </c>
      <c r="AD166" s="80">
        <v>9</v>
      </c>
      <c r="AE166" s="294">
        <f>SUM(I166:AD166)</f>
        <v>408</v>
      </c>
    </row>
    <row r="167" spans="1:31" ht="16.5">
      <c r="A167" s="69"/>
      <c r="B167" s="69"/>
      <c r="C167" s="86" t="s">
        <v>65</v>
      </c>
      <c r="D167" s="688" t="s">
        <v>66</v>
      </c>
      <c r="E167" s="688"/>
      <c r="F167" s="89"/>
      <c r="G167" s="89"/>
      <c r="H167" s="88">
        <f>SUM(H165:H166)</f>
        <v>1176</v>
      </c>
      <c r="I167" s="88">
        <v>258</v>
      </c>
      <c r="J167" s="88">
        <v>407</v>
      </c>
      <c r="K167" s="88">
        <v>23</v>
      </c>
      <c r="L167" s="88">
        <v>5</v>
      </c>
      <c r="M167" s="88">
        <v>2</v>
      </c>
      <c r="N167" s="88">
        <v>2</v>
      </c>
      <c r="O167" s="88">
        <v>0</v>
      </c>
      <c r="P167" s="88">
        <v>0</v>
      </c>
      <c r="Q167" s="88">
        <v>0</v>
      </c>
      <c r="R167" s="88">
        <v>21</v>
      </c>
      <c r="S167" s="88">
        <v>0</v>
      </c>
      <c r="T167" s="88">
        <v>0</v>
      </c>
      <c r="U167" s="88">
        <v>2</v>
      </c>
      <c r="V167" s="88">
        <v>8</v>
      </c>
      <c r="W167" s="88">
        <v>0</v>
      </c>
      <c r="X167" s="88">
        <v>0</v>
      </c>
      <c r="Y167" s="88">
        <v>0</v>
      </c>
      <c r="Z167" s="88">
        <v>0</v>
      </c>
      <c r="AA167" s="88">
        <v>0</v>
      </c>
      <c r="AB167" s="88">
        <v>0</v>
      </c>
      <c r="AC167" s="88">
        <v>0</v>
      </c>
      <c r="AD167" s="88">
        <v>13</v>
      </c>
      <c r="AE167" s="88">
        <v>741</v>
      </c>
    </row>
    <row r="168" spans="1:31" ht="16.5">
      <c r="A168" s="69"/>
      <c r="B168" s="69"/>
      <c r="C168" s="69"/>
      <c r="D168" s="69"/>
      <c r="E168" s="69"/>
      <c r="F168" s="83"/>
      <c r="G168" s="83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</row>
    <row r="169" spans="1:31" ht="16.5">
      <c r="A169" s="48"/>
      <c r="B169" s="48"/>
      <c r="C169" s="86" t="s">
        <v>67</v>
      </c>
      <c r="D169" s="689" t="s">
        <v>68</v>
      </c>
      <c r="E169" s="690"/>
      <c r="F169" s="690"/>
      <c r="G169" s="691"/>
      <c r="H169" s="87" t="s">
        <v>8</v>
      </c>
      <c r="I169" s="79" t="s">
        <v>9</v>
      </c>
      <c r="J169" s="79" t="s">
        <v>10</v>
      </c>
      <c r="K169" s="79" t="s">
        <v>11</v>
      </c>
      <c r="L169" s="79" t="s">
        <v>12</v>
      </c>
      <c r="M169" s="79" t="s">
        <v>13</v>
      </c>
      <c r="N169" s="79" t="s">
        <v>14</v>
      </c>
      <c r="O169" s="79" t="s">
        <v>15</v>
      </c>
      <c r="P169" s="79" t="s">
        <v>16</v>
      </c>
      <c r="Q169" s="79" t="s">
        <v>17</v>
      </c>
      <c r="R169" s="79" t="s">
        <v>18</v>
      </c>
      <c r="S169" s="79" t="s">
        <v>19</v>
      </c>
      <c r="T169" s="79" t="s">
        <v>20</v>
      </c>
      <c r="U169" s="79" t="s">
        <v>24</v>
      </c>
      <c r="V169" s="79" t="s">
        <v>25</v>
      </c>
      <c r="W169" s="79" t="s">
        <v>26</v>
      </c>
      <c r="X169" s="79" t="s">
        <v>27</v>
      </c>
      <c r="Y169" s="79" t="s">
        <v>28</v>
      </c>
      <c r="Z169" s="79" t="s">
        <v>29</v>
      </c>
      <c r="AA169" s="79" t="s">
        <v>30</v>
      </c>
      <c r="AB169" s="79" t="s">
        <v>31</v>
      </c>
      <c r="AC169" s="48"/>
      <c r="AD169" s="48"/>
      <c r="AE169" s="48"/>
    </row>
    <row r="170" spans="1:31" ht="16.5">
      <c r="A170" s="48"/>
      <c r="B170" s="48"/>
      <c r="C170" s="69"/>
      <c r="D170" s="692"/>
      <c r="E170" s="693"/>
      <c r="F170" s="693"/>
      <c r="G170" s="694"/>
      <c r="H170" s="80">
        <v>1224</v>
      </c>
      <c r="I170" s="80">
        <v>259</v>
      </c>
      <c r="J170" s="80">
        <v>411</v>
      </c>
      <c r="K170" s="80">
        <v>24</v>
      </c>
      <c r="L170" s="80">
        <v>9</v>
      </c>
      <c r="M170" s="80">
        <v>2</v>
      </c>
      <c r="N170" s="80">
        <v>2</v>
      </c>
      <c r="O170" s="80">
        <v>0</v>
      </c>
      <c r="P170" s="80">
        <v>0</v>
      </c>
      <c r="Q170" s="80">
        <v>0</v>
      </c>
      <c r="R170" s="80">
        <v>21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  <c r="Z170" s="80">
        <v>0</v>
      </c>
      <c r="AA170" s="80">
        <v>13</v>
      </c>
      <c r="AB170" s="80">
        <f>SUM(I170:AA170)</f>
        <v>741</v>
      </c>
      <c r="AC170" s="48"/>
      <c r="AD170" s="48"/>
      <c r="AE170" s="48"/>
    </row>
    <row r="171" spans="1:31" ht="16.5">
      <c r="A171" s="48"/>
      <c r="B171" s="48"/>
      <c r="C171" s="69"/>
      <c r="D171" s="69"/>
      <c r="E171" s="69"/>
      <c r="F171" s="83"/>
      <c r="G171" s="83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48"/>
      <c r="AD171" s="48"/>
      <c r="AE171" s="48"/>
    </row>
    <row r="172" spans="1:31" ht="16.5">
      <c r="A172" s="48"/>
      <c r="B172" s="48"/>
      <c r="C172" s="86" t="s">
        <v>69</v>
      </c>
      <c r="D172" s="695" t="s">
        <v>70</v>
      </c>
      <c r="E172" s="695"/>
      <c r="F172" s="695"/>
      <c r="G172" s="695"/>
      <c r="H172" s="87" t="s">
        <v>8</v>
      </c>
      <c r="I172" s="696" t="s">
        <v>71</v>
      </c>
      <c r="J172" s="696"/>
      <c r="K172" s="696" t="s">
        <v>72</v>
      </c>
      <c r="L172" s="696"/>
      <c r="M172" s="79" t="s">
        <v>13</v>
      </c>
      <c r="N172" s="79" t="s">
        <v>14</v>
      </c>
      <c r="O172" s="79" t="s">
        <v>15</v>
      </c>
      <c r="P172" s="79" t="s">
        <v>16</v>
      </c>
      <c r="Q172" s="79" t="s">
        <v>17</v>
      </c>
      <c r="R172" s="79" t="s">
        <v>18</v>
      </c>
      <c r="S172" s="79" t="s">
        <v>19</v>
      </c>
      <c r="T172" s="79" t="s">
        <v>20</v>
      </c>
      <c r="U172" s="79" t="s">
        <v>24</v>
      </c>
      <c r="V172" s="79" t="s">
        <v>25</v>
      </c>
      <c r="W172" s="79" t="s">
        <v>26</v>
      </c>
      <c r="X172" s="79" t="s">
        <v>27</v>
      </c>
      <c r="Y172" s="79" t="s">
        <v>28</v>
      </c>
      <c r="Z172" s="79" t="s">
        <v>29</v>
      </c>
      <c r="AA172" s="79" t="s">
        <v>30</v>
      </c>
      <c r="AB172" s="79" t="s">
        <v>31</v>
      </c>
      <c r="AC172" s="48"/>
      <c r="AD172" s="48"/>
      <c r="AE172" s="48"/>
    </row>
    <row r="173" spans="1:31" ht="16.5">
      <c r="A173" s="48"/>
      <c r="B173" s="48"/>
      <c r="C173" s="69"/>
      <c r="D173" s="695"/>
      <c r="E173" s="695"/>
      <c r="F173" s="695"/>
      <c r="G173" s="695"/>
      <c r="H173" s="80">
        <v>1224</v>
      </c>
      <c r="I173" s="697">
        <f>I170+K170</f>
        <v>283</v>
      </c>
      <c r="J173" s="697"/>
      <c r="K173" s="697">
        <f>J170+L170</f>
        <v>420</v>
      </c>
      <c r="L173" s="697"/>
      <c r="M173" s="80">
        <v>2</v>
      </c>
      <c r="N173" s="80">
        <v>2</v>
      </c>
      <c r="O173" s="80" t="s">
        <v>799</v>
      </c>
      <c r="P173" s="80" t="s">
        <v>799</v>
      </c>
      <c r="Q173" s="80" t="s">
        <v>799</v>
      </c>
      <c r="R173" s="80">
        <v>21</v>
      </c>
      <c r="S173" s="80" t="s">
        <v>799</v>
      </c>
      <c r="T173" s="294" t="s">
        <v>799</v>
      </c>
      <c r="U173" s="294" t="s">
        <v>799</v>
      </c>
      <c r="V173" s="294" t="s">
        <v>799</v>
      </c>
      <c r="W173" s="294" t="s">
        <v>799</v>
      </c>
      <c r="X173" s="294" t="s">
        <v>799</v>
      </c>
      <c r="Y173" s="294" t="s">
        <v>799</v>
      </c>
      <c r="Z173" s="80">
        <v>0</v>
      </c>
      <c r="AA173" s="80">
        <v>13</v>
      </c>
      <c r="AB173" s="294">
        <f>SUM(I173:AA173)</f>
        <v>741</v>
      </c>
      <c r="AC173" s="48"/>
      <c r="AD173" s="48"/>
      <c r="AE173" s="48"/>
    </row>
    <row r="176" spans="1:31" s="286" customFormat="1" ht="16.5">
      <c r="A176" s="291" t="s">
        <v>1</v>
      </c>
      <c r="B176" s="285" t="s">
        <v>2</v>
      </c>
      <c r="C176" s="292" t="s">
        <v>3</v>
      </c>
      <c r="D176" s="291" t="s">
        <v>4</v>
      </c>
      <c r="E176" s="291" t="s">
        <v>5</v>
      </c>
      <c r="F176" s="284" t="s">
        <v>6</v>
      </c>
      <c r="G176" s="284" t="s">
        <v>7</v>
      </c>
      <c r="H176" s="284" t="s">
        <v>8</v>
      </c>
      <c r="I176" s="293" t="s">
        <v>9</v>
      </c>
      <c r="J176" s="293" t="s">
        <v>10</v>
      </c>
      <c r="K176" s="293" t="s">
        <v>11</v>
      </c>
      <c r="L176" s="293" t="s">
        <v>12</v>
      </c>
      <c r="M176" s="293" t="s">
        <v>13</v>
      </c>
      <c r="N176" s="293" t="s">
        <v>14</v>
      </c>
      <c r="O176" s="293" t="s">
        <v>15</v>
      </c>
      <c r="P176" s="293" t="s">
        <v>16</v>
      </c>
      <c r="Q176" s="293" t="s">
        <v>17</v>
      </c>
      <c r="R176" s="293" t="s">
        <v>18</v>
      </c>
      <c r="S176" s="293" t="s">
        <v>19</v>
      </c>
      <c r="T176" s="293" t="s">
        <v>20</v>
      </c>
      <c r="U176" s="295" t="s">
        <v>21</v>
      </c>
      <c r="V176" s="295" t="s">
        <v>22</v>
      </c>
      <c r="W176" s="295" t="s">
        <v>23</v>
      </c>
      <c r="X176" s="293" t="s">
        <v>24</v>
      </c>
      <c r="Y176" s="293" t="s">
        <v>25</v>
      </c>
      <c r="Z176" s="293" t="s">
        <v>26</v>
      </c>
      <c r="AA176" s="293" t="s">
        <v>27</v>
      </c>
      <c r="AB176" s="293" t="s">
        <v>28</v>
      </c>
      <c r="AC176" s="293" t="s">
        <v>29</v>
      </c>
      <c r="AD176" s="293" t="s">
        <v>30</v>
      </c>
      <c r="AE176" s="293" t="s">
        <v>31</v>
      </c>
    </row>
    <row r="177" spans="1:31" s="286" customFormat="1" ht="16.5">
      <c r="A177" s="287">
        <v>1</v>
      </c>
      <c r="B177" s="288">
        <v>6</v>
      </c>
      <c r="C177" s="299">
        <v>181</v>
      </c>
      <c r="D177" s="289" t="s">
        <v>789</v>
      </c>
      <c r="E177" s="289" t="s">
        <v>789</v>
      </c>
      <c r="F177" s="486">
        <v>1005</v>
      </c>
      <c r="G177" s="486" t="s">
        <v>33</v>
      </c>
      <c r="H177" s="548">
        <v>310</v>
      </c>
      <c r="I177" s="487">
        <v>119</v>
      </c>
      <c r="J177" s="487">
        <v>101</v>
      </c>
      <c r="K177" s="487">
        <v>4</v>
      </c>
      <c r="L177" s="487">
        <v>0</v>
      </c>
      <c r="M177" s="487">
        <v>1</v>
      </c>
      <c r="N177" s="487">
        <v>0</v>
      </c>
      <c r="O177" s="487">
        <v>0</v>
      </c>
      <c r="P177" s="487">
        <v>0</v>
      </c>
      <c r="Q177" s="487">
        <v>0</v>
      </c>
      <c r="R177" s="487">
        <v>11</v>
      </c>
      <c r="S177" s="294"/>
      <c r="T177" s="487">
        <v>0</v>
      </c>
      <c r="U177" s="487">
        <v>2</v>
      </c>
      <c r="V177" s="487">
        <v>4</v>
      </c>
      <c r="W177" s="294"/>
      <c r="X177" s="487">
        <v>0</v>
      </c>
      <c r="Y177" s="487">
        <v>0</v>
      </c>
      <c r="Z177" s="487">
        <v>0</v>
      </c>
      <c r="AA177" s="487">
        <v>0</v>
      </c>
      <c r="AB177" s="294"/>
      <c r="AC177" s="487">
        <v>0</v>
      </c>
      <c r="AD177" s="487">
        <v>4</v>
      </c>
      <c r="AE177" s="294">
        <f>SUM(I177:AD177)</f>
        <v>246</v>
      </c>
    </row>
    <row r="178" spans="1:31" s="286" customFormat="1" ht="17.25" thickBot="1">
      <c r="A178" s="287">
        <v>2</v>
      </c>
      <c r="B178" s="288">
        <v>6</v>
      </c>
      <c r="C178" s="299">
        <v>181</v>
      </c>
      <c r="D178" s="289" t="s">
        <v>789</v>
      </c>
      <c r="E178" s="289" t="s">
        <v>789</v>
      </c>
      <c r="F178" s="486">
        <v>1006</v>
      </c>
      <c r="G178" s="486" t="s">
        <v>33</v>
      </c>
      <c r="H178" s="561">
        <v>94</v>
      </c>
      <c r="I178" s="487">
        <v>7</v>
      </c>
      <c r="J178" s="487">
        <v>35</v>
      </c>
      <c r="K178" s="487">
        <v>1</v>
      </c>
      <c r="L178" s="487">
        <v>0</v>
      </c>
      <c r="M178" s="487">
        <v>1</v>
      </c>
      <c r="N178" s="487">
        <v>0</v>
      </c>
      <c r="O178" s="487">
        <v>0</v>
      </c>
      <c r="P178" s="487">
        <v>0</v>
      </c>
      <c r="Q178" s="487">
        <v>0</v>
      </c>
      <c r="R178" s="487">
        <v>18</v>
      </c>
      <c r="S178" s="294"/>
      <c r="T178" s="487">
        <v>0</v>
      </c>
      <c r="U178" s="487">
        <v>0</v>
      </c>
      <c r="V178" s="487">
        <v>0</v>
      </c>
      <c r="W178" s="294"/>
      <c r="X178" s="487">
        <v>0</v>
      </c>
      <c r="Y178" s="487">
        <v>0</v>
      </c>
      <c r="Z178" s="487">
        <v>0</v>
      </c>
      <c r="AA178" s="487">
        <v>0</v>
      </c>
      <c r="AB178" s="294"/>
      <c r="AC178" s="487">
        <v>0</v>
      </c>
      <c r="AD178" s="487">
        <v>2</v>
      </c>
      <c r="AE178" s="294">
        <f>SUM(I178:AD178)</f>
        <v>64</v>
      </c>
    </row>
    <row r="179" spans="1:31" s="286" customFormat="1" ht="16.5">
      <c r="C179" s="300" t="s">
        <v>65</v>
      </c>
      <c r="D179" s="710" t="s">
        <v>66</v>
      </c>
      <c r="E179" s="710"/>
      <c r="F179" s="118"/>
      <c r="G179" s="118"/>
      <c r="H179" s="119">
        <f t="shared" ref="H179:R179" si="23">SUM(H177:H178)</f>
        <v>404</v>
      </c>
      <c r="I179" s="488">
        <f t="shared" si="23"/>
        <v>126</v>
      </c>
      <c r="J179" s="488">
        <f t="shared" si="23"/>
        <v>136</v>
      </c>
      <c r="K179" s="488">
        <f t="shared" si="23"/>
        <v>5</v>
      </c>
      <c r="L179" s="488">
        <f t="shared" si="23"/>
        <v>0</v>
      </c>
      <c r="M179" s="488">
        <f t="shared" si="23"/>
        <v>2</v>
      </c>
      <c r="N179" s="488">
        <f t="shared" si="23"/>
        <v>0</v>
      </c>
      <c r="O179" s="488">
        <f t="shared" si="23"/>
        <v>0</v>
      </c>
      <c r="P179" s="488">
        <f t="shared" si="23"/>
        <v>0</v>
      </c>
      <c r="Q179" s="488">
        <f t="shared" si="23"/>
        <v>0</v>
      </c>
      <c r="R179" s="488">
        <f t="shared" si="23"/>
        <v>29</v>
      </c>
      <c r="S179" s="488">
        <f t="shared" ref="S179" si="24">SUM(S177:S178)</f>
        <v>0</v>
      </c>
      <c r="T179" s="488">
        <f t="shared" ref="T179" si="25">SUM(T177:T178)</f>
        <v>0</v>
      </c>
      <c r="U179" s="488">
        <f t="shared" ref="U179" si="26">SUM(U177:U178)</f>
        <v>2</v>
      </c>
      <c r="V179" s="488">
        <f t="shared" ref="V179" si="27">SUM(V177:V178)</f>
        <v>4</v>
      </c>
      <c r="W179" s="488">
        <f t="shared" ref="W179" si="28">SUM(W177:W178)</f>
        <v>0</v>
      </c>
      <c r="X179" s="488">
        <f t="shared" ref="X179" si="29">SUM(X177:X178)</f>
        <v>0</v>
      </c>
      <c r="Y179" s="488">
        <f t="shared" ref="Y179" si="30">SUM(Y177:Y178)</f>
        <v>0</v>
      </c>
      <c r="Z179" s="488">
        <f t="shared" ref="Z179" si="31">SUM(Z177:Z178)</f>
        <v>0</v>
      </c>
      <c r="AA179" s="488">
        <f t="shared" ref="AA179" si="32">SUM(AA177:AA178)</f>
        <v>0</v>
      </c>
      <c r="AB179" s="488">
        <f t="shared" ref="AB179" si="33">SUM(AB177:AB178)</f>
        <v>0</v>
      </c>
      <c r="AC179" s="488">
        <f t="shared" ref="AC179" si="34">SUM(AC177:AC178)</f>
        <v>0</v>
      </c>
      <c r="AD179" s="489">
        <f>SUM(AD177:AD178)</f>
        <v>6</v>
      </c>
      <c r="AE179" s="119">
        <f>SUM(AE177:AE178)</f>
        <v>310</v>
      </c>
    </row>
    <row r="180" spans="1:31" s="286" customFormat="1" ht="16.5">
      <c r="F180" s="297"/>
      <c r="G180" s="297"/>
    </row>
    <row r="181" spans="1:31" s="286" customFormat="1" ht="16.5">
      <c r="C181" s="300" t="s">
        <v>67</v>
      </c>
      <c r="D181" s="689" t="s">
        <v>68</v>
      </c>
      <c r="E181" s="690"/>
      <c r="F181" s="690"/>
      <c r="G181" s="691"/>
      <c r="H181" s="301" t="s">
        <v>8</v>
      </c>
      <c r="I181" s="293" t="s">
        <v>9</v>
      </c>
      <c r="J181" s="293" t="s">
        <v>10</v>
      </c>
      <c r="K181" s="293" t="s">
        <v>11</v>
      </c>
      <c r="L181" s="293" t="s">
        <v>12</v>
      </c>
      <c r="M181" s="293" t="s">
        <v>13</v>
      </c>
      <c r="N181" s="293" t="s">
        <v>14</v>
      </c>
      <c r="O181" s="293" t="s">
        <v>15</v>
      </c>
      <c r="P181" s="293" t="s">
        <v>16</v>
      </c>
      <c r="Q181" s="293" t="s">
        <v>17</v>
      </c>
      <c r="R181" s="293" t="s">
        <v>18</v>
      </c>
      <c r="S181" s="293" t="s">
        <v>19</v>
      </c>
      <c r="T181" s="293" t="s">
        <v>20</v>
      </c>
      <c r="U181" s="293" t="s">
        <v>24</v>
      </c>
      <c r="V181" s="293" t="s">
        <v>25</v>
      </c>
      <c r="W181" s="293" t="s">
        <v>26</v>
      </c>
      <c r="X181" s="293" t="s">
        <v>27</v>
      </c>
      <c r="Y181" s="595" t="s">
        <v>28</v>
      </c>
      <c r="Z181" s="293" t="s">
        <v>29</v>
      </c>
      <c r="AA181" s="293" t="s">
        <v>30</v>
      </c>
      <c r="AB181" s="293" t="s">
        <v>31</v>
      </c>
    </row>
    <row r="182" spans="1:31" s="286" customFormat="1" ht="16.5">
      <c r="D182" s="692"/>
      <c r="E182" s="693"/>
      <c r="F182" s="693"/>
      <c r="G182" s="694"/>
      <c r="H182" s="294">
        <f>H179</f>
        <v>404</v>
      </c>
      <c r="I182" s="294">
        <f>I179+1</f>
        <v>127</v>
      </c>
      <c r="J182" s="294">
        <f>J179+2</f>
        <v>138</v>
      </c>
      <c r="K182" s="294">
        <f>K179+1</f>
        <v>6</v>
      </c>
      <c r="L182" s="294">
        <f>L179+2</f>
        <v>2</v>
      </c>
      <c r="M182" s="294">
        <f t="shared" ref="M182:R182" si="35">M179</f>
        <v>2</v>
      </c>
      <c r="N182" s="294">
        <f t="shared" si="35"/>
        <v>0</v>
      </c>
      <c r="O182" s="294">
        <f t="shared" si="35"/>
        <v>0</v>
      </c>
      <c r="P182" s="294">
        <f t="shared" si="35"/>
        <v>0</v>
      </c>
      <c r="Q182" s="294">
        <f t="shared" si="35"/>
        <v>0</v>
      </c>
      <c r="R182" s="294">
        <f t="shared" si="35"/>
        <v>29</v>
      </c>
      <c r="S182" s="294">
        <f>T179</f>
        <v>0</v>
      </c>
      <c r="T182" s="294"/>
      <c r="U182" s="294">
        <f>X179</f>
        <v>0</v>
      </c>
      <c r="V182" s="294">
        <f>Y179</f>
        <v>0</v>
      </c>
      <c r="W182" s="294">
        <f>Z179</f>
        <v>0</v>
      </c>
      <c r="X182" s="294">
        <f>AA179</f>
        <v>0</v>
      </c>
      <c r="Z182" s="294">
        <f>AC179</f>
        <v>0</v>
      </c>
      <c r="AA182" s="294">
        <f>AD179</f>
        <v>6</v>
      </c>
      <c r="AB182" s="294">
        <f>SUM(I182:AA182)</f>
        <v>310</v>
      </c>
    </row>
    <row r="183" spans="1:31" s="286" customFormat="1" ht="16.5">
      <c r="F183" s="297"/>
      <c r="G183" s="297"/>
    </row>
    <row r="184" spans="1:31" s="286" customFormat="1" ht="30.75" customHeight="1">
      <c r="C184" s="300" t="s">
        <v>69</v>
      </c>
      <c r="D184" s="695" t="s">
        <v>70</v>
      </c>
      <c r="E184" s="695"/>
      <c r="F184" s="695"/>
      <c r="G184" s="695"/>
      <c r="H184" s="301" t="s">
        <v>8</v>
      </c>
      <c r="I184" s="696" t="s">
        <v>71</v>
      </c>
      <c r="J184" s="696"/>
      <c r="K184" s="696" t="s">
        <v>72</v>
      </c>
      <c r="L184" s="696"/>
      <c r="M184" s="293" t="s">
        <v>13</v>
      </c>
      <c r="N184" s="293" t="s">
        <v>14</v>
      </c>
      <c r="O184" s="293" t="s">
        <v>15</v>
      </c>
      <c r="P184" s="293" t="s">
        <v>16</v>
      </c>
      <c r="Q184" s="293" t="s">
        <v>17</v>
      </c>
      <c r="R184" s="293" t="s">
        <v>18</v>
      </c>
      <c r="S184" s="293" t="s">
        <v>19</v>
      </c>
      <c r="T184" s="293" t="s">
        <v>20</v>
      </c>
      <c r="U184" s="293" t="s">
        <v>24</v>
      </c>
      <c r="V184" s="293" t="s">
        <v>25</v>
      </c>
      <c r="W184" s="293" t="s">
        <v>26</v>
      </c>
      <c r="X184" s="293" t="s">
        <v>27</v>
      </c>
      <c r="Y184" s="595" t="s">
        <v>28</v>
      </c>
      <c r="Z184" s="293" t="s">
        <v>29</v>
      </c>
      <c r="AA184" s="293" t="s">
        <v>30</v>
      </c>
      <c r="AB184" s="293" t="s">
        <v>31</v>
      </c>
    </row>
    <row r="185" spans="1:31" s="286" customFormat="1" ht="16.5">
      <c r="D185" s="695"/>
      <c r="E185" s="695"/>
      <c r="F185" s="695"/>
      <c r="G185" s="695"/>
      <c r="H185" s="294">
        <f>H179</f>
        <v>404</v>
      </c>
      <c r="I185" s="697">
        <f>I182+K182</f>
        <v>133</v>
      </c>
      <c r="J185" s="697"/>
      <c r="K185" s="697">
        <f>J182+L182</f>
        <v>140</v>
      </c>
      <c r="L185" s="697"/>
      <c r="M185" s="294">
        <f>M182</f>
        <v>2</v>
      </c>
      <c r="N185" s="294">
        <f t="shared" ref="N185:R185" si="36">N182</f>
        <v>0</v>
      </c>
      <c r="O185" s="294" t="s">
        <v>799</v>
      </c>
      <c r="P185" s="294" t="s">
        <v>799</v>
      </c>
      <c r="Q185" s="294" t="s">
        <v>799</v>
      </c>
      <c r="R185" s="364">
        <f t="shared" si="36"/>
        <v>29</v>
      </c>
      <c r="S185" s="364" t="s">
        <v>799</v>
      </c>
      <c r="T185" s="364" t="s">
        <v>799</v>
      </c>
      <c r="U185" s="364" t="s">
        <v>799</v>
      </c>
      <c r="V185" s="364" t="s">
        <v>799</v>
      </c>
      <c r="W185" s="364" t="s">
        <v>799</v>
      </c>
      <c r="X185" s="364" t="s">
        <v>799</v>
      </c>
      <c r="Z185" s="294">
        <f t="shared" ref="Z185:AA185" si="37">Z182</f>
        <v>0</v>
      </c>
      <c r="AA185" s="294">
        <f t="shared" si="37"/>
        <v>6</v>
      </c>
      <c r="AB185" s="294">
        <f>SUM(I185:AA185)</f>
        <v>310</v>
      </c>
    </row>
    <row r="186" spans="1:31" s="286" customFormat="1" ht="16.5"/>
    <row r="188" spans="1:31" s="283" customFormat="1">
      <c r="A188" s="291" t="s">
        <v>1</v>
      </c>
      <c r="B188" s="285" t="s">
        <v>2</v>
      </c>
      <c r="C188" s="292" t="s">
        <v>3</v>
      </c>
      <c r="D188" s="291" t="s">
        <v>4</v>
      </c>
      <c r="E188" s="291" t="s">
        <v>5</v>
      </c>
      <c r="F188" s="284" t="s">
        <v>6</v>
      </c>
      <c r="G188" s="284" t="s">
        <v>7</v>
      </c>
      <c r="H188" s="284" t="s">
        <v>8</v>
      </c>
      <c r="I188" s="293" t="s">
        <v>9</v>
      </c>
      <c r="J188" s="293" t="s">
        <v>10</v>
      </c>
      <c r="K188" s="293" t="s">
        <v>11</v>
      </c>
      <c r="L188" s="293" t="s">
        <v>12</v>
      </c>
      <c r="M188" s="293" t="s">
        <v>13</v>
      </c>
      <c r="N188" s="293" t="s">
        <v>14</v>
      </c>
      <c r="O188" s="293" t="s">
        <v>15</v>
      </c>
      <c r="P188" s="293" t="s">
        <v>16</v>
      </c>
      <c r="Q188" s="293" t="s">
        <v>17</v>
      </c>
      <c r="R188" s="293" t="s">
        <v>18</v>
      </c>
      <c r="S188" s="293" t="s">
        <v>19</v>
      </c>
      <c r="T188" s="293" t="s">
        <v>20</v>
      </c>
      <c r="U188" s="295" t="s">
        <v>21</v>
      </c>
      <c r="V188" s="295" t="s">
        <v>22</v>
      </c>
      <c r="W188" s="295" t="s">
        <v>23</v>
      </c>
      <c r="X188" s="293" t="s">
        <v>24</v>
      </c>
      <c r="Y188" s="293" t="s">
        <v>25</v>
      </c>
      <c r="Z188" s="293" t="s">
        <v>26</v>
      </c>
      <c r="AA188" s="293" t="s">
        <v>27</v>
      </c>
      <c r="AB188" s="293" t="s">
        <v>28</v>
      </c>
      <c r="AC188" s="293" t="s">
        <v>29</v>
      </c>
      <c r="AD188" s="293" t="s">
        <v>30</v>
      </c>
      <c r="AE188" s="293" t="s">
        <v>31</v>
      </c>
    </row>
    <row r="189" spans="1:31" s="283" customFormat="1" ht="17.25" thickBot="1">
      <c r="A189" s="287">
        <v>1</v>
      </c>
      <c r="B189" s="288">
        <v>6</v>
      </c>
      <c r="C189" s="299"/>
      <c r="D189" s="289" t="s">
        <v>787</v>
      </c>
      <c r="E189" s="525"/>
      <c r="F189" s="561">
        <v>1162</v>
      </c>
      <c r="G189" s="525" t="s">
        <v>33</v>
      </c>
      <c r="H189" s="561">
        <v>441</v>
      </c>
      <c r="I189" s="294">
        <v>58</v>
      </c>
      <c r="J189" s="294">
        <v>12</v>
      </c>
      <c r="K189" s="294">
        <v>8</v>
      </c>
      <c r="L189" s="294">
        <v>0</v>
      </c>
      <c r="M189" s="294">
        <v>0</v>
      </c>
      <c r="N189" s="294">
        <v>30</v>
      </c>
      <c r="O189" s="294"/>
      <c r="P189" s="294"/>
      <c r="Q189" s="294"/>
      <c r="R189" s="294">
        <v>0</v>
      </c>
      <c r="S189" s="294"/>
      <c r="T189" s="294"/>
      <c r="U189" s="296">
        <v>0</v>
      </c>
      <c r="V189" s="296">
        <v>0</v>
      </c>
      <c r="W189" s="296"/>
      <c r="X189" s="294"/>
      <c r="Y189" s="294"/>
      <c r="Z189" s="294"/>
      <c r="AA189" s="294"/>
      <c r="AB189" s="294"/>
      <c r="AC189" s="294">
        <v>0</v>
      </c>
      <c r="AD189" s="294">
        <v>3</v>
      </c>
      <c r="AE189" s="294">
        <f>SUM(I189:AD189)</f>
        <v>111</v>
      </c>
    </row>
    <row r="190" spans="1:31" s="283" customFormat="1" ht="16.5">
      <c r="A190" s="287">
        <v>2</v>
      </c>
      <c r="B190" s="288">
        <v>6</v>
      </c>
      <c r="C190" s="299"/>
      <c r="D190" s="289" t="s">
        <v>787</v>
      </c>
      <c r="E190" s="525"/>
      <c r="F190" s="545">
        <v>1163</v>
      </c>
      <c r="G190" s="525" t="s">
        <v>33</v>
      </c>
      <c r="H190" s="550">
        <v>184</v>
      </c>
      <c r="I190" s="294">
        <v>101</v>
      </c>
      <c r="J190" s="294">
        <v>76</v>
      </c>
      <c r="K190" s="294">
        <v>3</v>
      </c>
      <c r="L190" s="294">
        <v>0</v>
      </c>
      <c r="M190" s="294">
        <v>0</v>
      </c>
      <c r="N190" s="294">
        <v>47</v>
      </c>
      <c r="O190" s="294"/>
      <c r="P190" s="294"/>
      <c r="Q190" s="294"/>
      <c r="R190" s="294">
        <v>7</v>
      </c>
      <c r="S190" s="294"/>
      <c r="T190" s="294"/>
      <c r="U190" s="296">
        <v>5</v>
      </c>
      <c r="V190" s="296">
        <v>1</v>
      </c>
      <c r="W190" s="296"/>
      <c r="X190" s="294"/>
      <c r="Y190" s="294"/>
      <c r="Z190" s="294"/>
      <c r="AA190" s="294"/>
      <c r="AB190" s="294"/>
      <c r="AC190" s="294">
        <v>0</v>
      </c>
      <c r="AD190" s="294">
        <v>19</v>
      </c>
      <c r="AE190" s="294">
        <f>SUM(I190:AD190)</f>
        <v>259</v>
      </c>
    </row>
    <row r="191" spans="1:31" s="283" customFormat="1" ht="16.5">
      <c r="C191" s="300" t="s">
        <v>65</v>
      </c>
      <c r="D191" s="688" t="s">
        <v>66</v>
      </c>
      <c r="E191" s="688"/>
      <c r="F191" s="484"/>
      <c r="G191" s="484"/>
      <c r="H191" s="302">
        <f>SUM(H189:H190)</f>
        <v>625</v>
      </c>
      <c r="I191" s="302">
        <f>SUM(I189:I190)</f>
        <v>159</v>
      </c>
      <c r="J191" s="302">
        <f t="shared" ref="J191:AE191" si="38">SUM(J189:J190)</f>
        <v>88</v>
      </c>
      <c r="K191" s="302">
        <f t="shared" si="38"/>
        <v>11</v>
      </c>
      <c r="L191" s="302">
        <f t="shared" si="38"/>
        <v>0</v>
      </c>
      <c r="M191" s="302">
        <f t="shared" si="38"/>
        <v>0</v>
      </c>
      <c r="N191" s="302">
        <f t="shared" si="38"/>
        <v>77</v>
      </c>
      <c r="O191" s="302">
        <f t="shared" si="38"/>
        <v>0</v>
      </c>
      <c r="P191" s="302">
        <f t="shared" si="38"/>
        <v>0</v>
      </c>
      <c r="Q191" s="302">
        <f t="shared" si="38"/>
        <v>0</v>
      </c>
      <c r="R191" s="302">
        <f t="shared" si="38"/>
        <v>7</v>
      </c>
      <c r="S191" s="302">
        <f t="shared" si="38"/>
        <v>0</v>
      </c>
      <c r="T191" s="302">
        <f t="shared" si="38"/>
        <v>0</v>
      </c>
      <c r="U191" s="302">
        <f t="shared" si="38"/>
        <v>5</v>
      </c>
      <c r="V191" s="302">
        <f t="shared" si="38"/>
        <v>1</v>
      </c>
      <c r="W191" s="302">
        <f t="shared" si="38"/>
        <v>0</v>
      </c>
      <c r="X191" s="302">
        <f t="shared" si="38"/>
        <v>0</v>
      </c>
      <c r="Y191" s="302">
        <f t="shared" si="38"/>
        <v>0</v>
      </c>
      <c r="Z191" s="302">
        <f t="shared" si="38"/>
        <v>0</v>
      </c>
      <c r="AA191" s="302">
        <f t="shared" si="38"/>
        <v>0</v>
      </c>
      <c r="AB191" s="302">
        <f t="shared" si="38"/>
        <v>0</v>
      </c>
      <c r="AC191" s="302">
        <f t="shared" si="38"/>
        <v>0</v>
      </c>
      <c r="AD191" s="302">
        <f t="shared" si="38"/>
        <v>22</v>
      </c>
      <c r="AE191" s="302">
        <f t="shared" si="38"/>
        <v>370</v>
      </c>
    </row>
    <row r="192" spans="1:31" s="283" customFormat="1" ht="16.5">
      <c r="F192" s="297"/>
      <c r="G192" s="297"/>
    </row>
    <row r="193" spans="1:31" s="283" customFormat="1" ht="16.5">
      <c r="C193" s="300" t="s">
        <v>67</v>
      </c>
      <c r="D193" s="689" t="s">
        <v>68</v>
      </c>
      <c r="E193" s="690"/>
      <c r="F193" s="690"/>
      <c r="G193" s="691"/>
      <c r="H193" s="301" t="s">
        <v>8</v>
      </c>
      <c r="I193" s="293" t="s">
        <v>9</v>
      </c>
      <c r="J193" s="293" t="s">
        <v>10</v>
      </c>
      <c r="K193" s="293" t="s">
        <v>11</v>
      </c>
      <c r="L193" s="293" t="s">
        <v>12</v>
      </c>
      <c r="M193" s="293" t="s">
        <v>13</v>
      </c>
      <c r="N193" s="293" t="s">
        <v>14</v>
      </c>
      <c r="O193" s="293" t="s">
        <v>15</v>
      </c>
      <c r="P193" s="293" t="s">
        <v>16</v>
      </c>
      <c r="Q193" s="293" t="s">
        <v>17</v>
      </c>
      <c r="R193" s="293" t="s">
        <v>18</v>
      </c>
      <c r="S193" s="293" t="s">
        <v>19</v>
      </c>
      <c r="T193" s="293" t="s">
        <v>20</v>
      </c>
      <c r="U193" s="293" t="s">
        <v>24</v>
      </c>
      <c r="V193" s="293" t="s">
        <v>25</v>
      </c>
      <c r="W193" s="293" t="s">
        <v>26</v>
      </c>
      <c r="X193" s="293" t="s">
        <v>27</v>
      </c>
      <c r="Y193" s="293" t="s">
        <v>28</v>
      </c>
      <c r="Z193" s="293" t="s">
        <v>29</v>
      </c>
      <c r="AA193" s="293" t="s">
        <v>30</v>
      </c>
      <c r="AB193" s="293" t="s">
        <v>31</v>
      </c>
    </row>
    <row r="194" spans="1:31" s="283" customFormat="1" ht="16.5">
      <c r="D194" s="692"/>
      <c r="E194" s="693"/>
      <c r="F194" s="693"/>
      <c r="G194" s="694"/>
      <c r="H194" s="294">
        <v>1224</v>
      </c>
      <c r="I194" s="294">
        <f>I191+3</f>
        <v>162</v>
      </c>
      <c r="J194" s="294">
        <f>J191+1</f>
        <v>89</v>
      </c>
      <c r="K194" s="294">
        <f>K191+2</f>
        <v>13</v>
      </c>
      <c r="L194" s="294">
        <f t="shared" ref="L194:T194" si="39">L191</f>
        <v>0</v>
      </c>
      <c r="M194" s="294">
        <f t="shared" si="39"/>
        <v>0</v>
      </c>
      <c r="N194" s="294">
        <f t="shared" si="39"/>
        <v>77</v>
      </c>
      <c r="O194" s="294">
        <f t="shared" si="39"/>
        <v>0</v>
      </c>
      <c r="P194" s="294">
        <f t="shared" si="39"/>
        <v>0</v>
      </c>
      <c r="Q194" s="294">
        <f t="shared" si="39"/>
        <v>0</v>
      </c>
      <c r="R194" s="294">
        <f t="shared" si="39"/>
        <v>7</v>
      </c>
      <c r="S194" s="294">
        <f t="shared" si="39"/>
        <v>0</v>
      </c>
      <c r="T194" s="294">
        <f t="shared" si="39"/>
        <v>0</v>
      </c>
      <c r="U194" s="294">
        <v>0</v>
      </c>
      <c r="V194" s="294">
        <v>0</v>
      </c>
      <c r="W194" s="294">
        <v>0</v>
      </c>
      <c r="X194" s="294">
        <v>0</v>
      </c>
      <c r="Y194" s="294">
        <v>0</v>
      </c>
      <c r="Z194" s="294">
        <v>0</v>
      </c>
      <c r="AA194" s="294">
        <v>22</v>
      </c>
      <c r="AB194" s="294">
        <f>SUM(I194:AA194)</f>
        <v>370</v>
      </c>
    </row>
    <row r="195" spans="1:31" s="283" customFormat="1" ht="16.5">
      <c r="F195" s="297"/>
      <c r="G195" s="297"/>
    </row>
    <row r="196" spans="1:31" s="283" customFormat="1" ht="23.25" customHeight="1">
      <c r="C196" s="300" t="s">
        <v>69</v>
      </c>
      <c r="D196" s="695" t="s">
        <v>70</v>
      </c>
      <c r="E196" s="695"/>
      <c r="F196" s="695"/>
      <c r="G196" s="695"/>
      <c r="H196" s="301" t="s">
        <v>8</v>
      </c>
      <c r="I196" s="696" t="s">
        <v>71</v>
      </c>
      <c r="J196" s="696"/>
      <c r="K196" s="696" t="s">
        <v>72</v>
      </c>
      <c r="L196" s="696"/>
      <c r="M196" s="293" t="s">
        <v>13</v>
      </c>
      <c r="N196" s="293" t="s">
        <v>14</v>
      </c>
      <c r="O196" s="293" t="s">
        <v>15</v>
      </c>
      <c r="P196" s="293" t="s">
        <v>16</v>
      </c>
      <c r="Q196" s="293" t="s">
        <v>17</v>
      </c>
      <c r="R196" s="293" t="s">
        <v>18</v>
      </c>
      <c r="S196" s="293" t="s">
        <v>19</v>
      </c>
      <c r="T196" s="293" t="s">
        <v>20</v>
      </c>
      <c r="U196" s="293" t="s">
        <v>24</v>
      </c>
      <c r="V196" s="293" t="s">
        <v>25</v>
      </c>
      <c r="W196" s="293" t="s">
        <v>26</v>
      </c>
      <c r="X196" s="293" t="s">
        <v>27</v>
      </c>
      <c r="Y196" s="293" t="s">
        <v>28</v>
      </c>
      <c r="Z196" s="293" t="s">
        <v>29</v>
      </c>
      <c r="AA196" s="293" t="s">
        <v>30</v>
      </c>
      <c r="AB196" s="293" t="s">
        <v>31</v>
      </c>
    </row>
    <row r="197" spans="1:31" s="283" customFormat="1" ht="16.5">
      <c r="D197" s="695"/>
      <c r="E197" s="695"/>
      <c r="F197" s="695"/>
      <c r="G197" s="695"/>
      <c r="H197" s="294">
        <v>1224</v>
      </c>
      <c r="I197" s="697">
        <f>I194+K194</f>
        <v>175</v>
      </c>
      <c r="J197" s="697"/>
      <c r="K197" s="697">
        <f>J194+L194</f>
        <v>89</v>
      </c>
      <c r="L197" s="697"/>
      <c r="M197" s="294">
        <v>0</v>
      </c>
      <c r="N197" s="294">
        <v>77</v>
      </c>
      <c r="O197" s="294" t="s">
        <v>799</v>
      </c>
      <c r="P197" s="294" t="s">
        <v>799</v>
      </c>
      <c r="Q197" s="294" t="s">
        <v>799</v>
      </c>
      <c r="R197" s="294">
        <v>7</v>
      </c>
      <c r="S197" s="294" t="s">
        <v>799</v>
      </c>
      <c r="T197" s="294" t="s">
        <v>799</v>
      </c>
      <c r="U197" s="294" t="s">
        <v>799</v>
      </c>
      <c r="V197" s="294" t="s">
        <v>799</v>
      </c>
      <c r="W197" s="294" t="s">
        <v>799</v>
      </c>
      <c r="X197" s="294" t="s">
        <v>799</v>
      </c>
      <c r="Y197" s="294" t="s">
        <v>799</v>
      </c>
      <c r="Z197" s="294">
        <v>0</v>
      </c>
      <c r="AA197" s="294">
        <v>22</v>
      </c>
      <c r="AB197" s="294">
        <f>SUM(I197:AA197)</f>
        <v>370</v>
      </c>
    </row>
    <row r="198" spans="1:31" s="283" customFormat="1"/>
    <row r="199" spans="1:31" s="283" customFormat="1"/>
    <row r="200" spans="1:31" s="72" customFormat="1" ht="16.5">
      <c r="A200" s="77" t="s">
        <v>1</v>
      </c>
      <c r="B200" s="71" t="s">
        <v>2</v>
      </c>
      <c r="C200" s="78" t="s">
        <v>3</v>
      </c>
      <c r="D200" s="77" t="s">
        <v>4</v>
      </c>
      <c r="E200" s="77" t="s">
        <v>5</v>
      </c>
      <c r="F200" s="70" t="s">
        <v>6</v>
      </c>
      <c r="G200" s="70" t="s">
        <v>7</v>
      </c>
      <c r="H200" s="70" t="s">
        <v>8</v>
      </c>
      <c r="I200" s="79" t="s">
        <v>9</v>
      </c>
      <c r="J200" s="79" t="s">
        <v>10</v>
      </c>
      <c r="K200" s="79" t="s">
        <v>11</v>
      </c>
      <c r="L200" s="79" t="s">
        <v>12</v>
      </c>
      <c r="M200" s="79" t="s">
        <v>13</v>
      </c>
      <c r="N200" s="79" t="s">
        <v>14</v>
      </c>
      <c r="O200" s="79" t="s">
        <v>15</v>
      </c>
      <c r="P200" s="79" t="s">
        <v>16</v>
      </c>
      <c r="Q200" s="79" t="s">
        <v>17</v>
      </c>
      <c r="R200" s="79" t="s">
        <v>18</v>
      </c>
      <c r="S200" s="79" t="s">
        <v>19</v>
      </c>
      <c r="T200" s="79" t="s">
        <v>20</v>
      </c>
      <c r="U200" s="81" t="s">
        <v>21</v>
      </c>
      <c r="V200" s="81" t="s">
        <v>22</v>
      </c>
      <c r="W200" s="81" t="s">
        <v>23</v>
      </c>
      <c r="X200" s="79" t="s">
        <v>24</v>
      </c>
      <c r="Y200" s="79" t="s">
        <v>25</v>
      </c>
      <c r="Z200" s="79" t="s">
        <v>26</v>
      </c>
      <c r="AA200" s="79" t="s">
        <v>27</v>
      </c>
      <c r="AB200" s="79" t="s">
        <v>28</v>
      </c>
      <c r="AC200" s="79" t="s">
        <v>29</v>
      </c>
      <c r="AD200" s="79" t="s">
        <v>30</v>
      </c>
      <c r="AE200" s="79" t="s">
        <v>31</v>
      </c>
    </row>
    <row r="201" spans="1:31" s="72" customFormat="1" ht="16.5">
      <c r="A201" s="73">
        <v>1</v>
      </c>
      <c r="B201" s="74">
        <v>6</v>
      </c>
      <c r="C201" s="85">
        <v>237</v>
      </c>
      <c r="D201" s="75" t="s">
        <v>227</v>
      </c>
      <c r="E201" s="75" t="s">
        <v>227</v>
      </c>
      <c r="F201" s="84">
        <v>1278</v>
      </c>
      <c r="G201" s="75" t="s">
        <v>33</v>
      </c>
      <c r="H201" s="76">
        <v>648</v>
      </c>
      <c r="I201" s="80">
        <v>7</v>
      </c>
      <c r="J201" s="80">
        <v>138</v>
      </c>
      <c r="K201" s="80">
        <v>213</v>
      </c>
      <c r="L201" s="80">
        <v>0</v>
      </c>
      <c r="M201" s="80">
        <v>0</v>
      </c>
      <c r="N201" s="80">
        <v>2</v>
      </c>
      <c r="O201" s="80">
        <v>0</v>
      </c>
      <c r="P201" s="80">
        <v>0</v>
      </c>
      <c r="Q201" s="80">
        <v>2</v>
      </c>
      <c r="R201" s="80">
        <v>23</v>
      </c>
      <c r="S201" s="80">
        <v>0</v>
      </c>
      <c r="T201" s="80">
        <v>0</v>
      </c>
      <c r="U201" s="82">
        <v>7</v>
      </c>
      <c r="V201" s="82">
        <v>5</v>
      </c>
      <c r="W201" s="82">
        <v>0</v>
      </c>
      <c r="X201" s="80">
        <v>0</v>
      </c>
      <c r="Y201" s="80">
        <v>0</v>
      </c>
      <c r="Z201" s="80">
        <v>0</v>
      </c>
      <c r="AA201" s="80">
        <v>0</v>
      </c>
      <c r="AB201" s="80">
        <v>0</v>
      </c>
      <c r="AC201" s="80">
        <v>0</v>
      </c>
      <c r="AD201" s="80">
        <v>8</v>
      </c>
      <c r="AE201" s="80">
        <f>SUM(I201:AD201)</f>
        <v>405</v>
      </c>
    </row>
    <row r="202" spans="1:31" s="72" customFormat="1" ht="16.5">
      <c r="A202" s="73">
        <v>2</v>
      </c>
      <c r="B202" s="74">
        <v>6</v>
      </c>
      <c r="C202" s="85">
        <v>237</v>
      </c>
      <c r="D202" s="75" t="s">
        <v>227</v>
      </c>
      <c r="E202" s="75" t="s">
        <v>227</v>
      </c>
      <c r="F202" s="84">
        <v>1279</v>
      </c>
      <c r="G202" s="75" t="s">
        <v>33</v>
      </c>
      <c r="H202" s="76">
        <v>369</v>
      </c>
      <c r="I202" s="80">
        <v>6</v>
      </c>
      <c r="J202" s="80">
        <v>100</v>
      </c>
      <c r="K202" s="80">
        <v>122</v>
      </c>
      <c r="L202" s="80">
        <v>0</v>
      </c>
      <c r="M202" s="80">
        <v>0</v>
      </c>
      <c r="N202" s="80">
        <v>0</v>
      </c>
      <c r="O202" s="80">
        <v>0</v>
      </c>
      <c r="P202" s="80">
        <v>0</v>
      </c>
      <c r="Q202" s="80">
        <v>1</v>
      </c>
      <c r="R202" s="80">
        <v>8</v>
      </c>
      <c r="S202" s="80">
        <v>0</v>
      </c>
      <c r="T202" s="80">
        <v>0</v>
      </c>
      <c r="U202" s="82">
        <v>7</v>
      </c>
      <c r="V202" s="82">
        <v>1</v>
      </c>
      <c r="W202" s="82">
        <v>0</v>
      </c>
      <c r="X202" s="80">
        <v>0</v>
      </c>
      <c r="Y202" s="80">
        <v>0</v>
      </c>
      <c r="Z202" s="80">
        <v>0</v>
      </c>
      <c r="AA202" s="80">
        <v>0</v>
      </c>
      <c r="AB202" s="80">
        <v>0</v>
      </c>
      <c r="AC202" s="80">
        <v>0</v>
      </c>
      <c r="AD202" s="80">
        <v>2</v>
      </c>
      <c r="AE202" s="80">
        <f t="shared" ref="AE202:AE203" si="40">SUM(I202:AD202)</f>
        <v>247</v>
      </c>
    </row>
    <row r="203" spans="1:31" s="72" customFormat="1" ht="16.5">
      <c r="A203" s="73">
        <v>3</v>
      </c>
      <c r="B203" s="74">
        <v>6</v>
      </c>
      <c r="C203" s="85">
        <v>237</v>
      </c>
      <c r="D203" s="75" t="s">
        <v>227</v>
      </c>
      <c r="E203" s="75" t="s">
        <v>228</v>
      </c>
      <c r="F203" s="84">
        <v>1281</v>
      </c>
      <c r="G203" s="75" t="s">
        <v>33</v>
      </c>
      <c r="H203" s="76">
        <v>249</v>
      </c>
      <c r="I203" s="80">
        <v>1</v>
      </c>
      <c r="J203" s="80">
        <v>118</v>
      </c>
      <c r="K203" s="80">
        <v>45</v>
      </c>
      <c r="L203" s="80">
        <v>1</v>
      </c>
      <c r="M203" s="80">
        <v>0</v>
      </c>
      <c r="N203" s="80">
        <v>0</v>
      </c>
      <c r="O203" s="80">
        <v>0</v>
      </c>
      <c r="P203" s="80">
        <v>0</v>
      </c>
      <c r="Q203" s="80">
        <v>0</v>
      </c>
      <c r="R203" s="80">
        <v>6</v>
      </c>
      <c r="S203" s="80">
        <v>0</v>
      </c>
      <c r="T203" s="80">
        <v>0</v>
      </c>
      <c r="U203" s="82">
        <v>0</v>
      </c>
      <c r="V203" s="82">
        <v>1</v>
      </c>
      <c r="W203" s="82">
        <v>0</v>
      </c>
      <c r="X203" s="80">
        <v>0</v>
      </c>
      <c r="Y203" s="80">
        <v>0</v>
      </c>
      <c r="Z203" s="80">
        <v>0</v>
      </c>
      <c r="AA203" s="80">
        <v>0</v>
      </c>
      <c r="AB203" s="80">
        <v>0</v>
      </c>
      <c r="AC203" s="80">
        <v>0</v>
      </c>
      <c r="AD203" s="80">
        <v>1</v>
      </c>
      <c r="AE203" s="80">
        <f t="shared" si="40"/>
        <v>173</v>
      </c>
    </row>
    <row r="204" spans="1:31" s="72" customFormat="1" ht="16.5">
      <c r="C204" s="86" t="s">
        <v>65</v>
      </c>
      <c r="D204" s="688" t="s">
        <v>66</v>
      </c>
      <c r="E204" s="688"/>
      <c r="F204" s="89"/>
      <c r="G204" s="89"/>
      <c r="H204" s="88">
        <f t="shared" ref="H204:AE204" si="41">SUM(H201:H203)</f>
        <v>1266</v>
      </c>
      <c r="I204" s="88">
        <f t="shared" si="41"/>
        <v>14</v>
      </c>
      <c r="J204" s="88">
        <f t="shared" si="41"/>
        <v>356</v>
      </c>
      <c r="K204" s="88">
        <f t="shared" si="41"/>
        <v>380</v>
      </c>
      <c r="L204" s="88">
        <f t="shared" si="41"/>
        <v>1</v>
      </c>
      <c r="M204" s="88">
        <f t="shared" si="41"/>
        <v>0</v>
      </c>
      <c r="N204" s="88">
        <f t="shared" si="41"/>
        <v>2</v>
      </c>
      <c r="O204" s="88">
        <f t="shared" si="41"/>
        <v>0</v>
      </c>
      <c r="P204" s="88">
        <f t="shared" si="41"/>
        <v>0</v>
      </c>
      <c r="Q204" s="88">
        <f t="shared" si="41"/>
        <v>3</v>
      </c>
      <c r="R204" s="88">
        <f t="shared" si="41"/>
        <v>37</v>
      </c>
      <c r="S204" s="88">
        <f t="shared" si="41"/>
        <v>0</v>
      </c>
      <c r="T204" s="88">
        <f t="shared" si="41"/>
        <v>0</v>
      </c>
      <c r="U204" s="88">
        <f t="shared" si="41"/>
        <v>14</v>
      </c>
      <c r="V204" s="88">
        <f t="shared" si="41"/>
        <v>7</v>
      </c>
      <c r="W204" s="88">
        <f t="shared" si="41"/>
        <v>0</v>
      </c>
      <c r="X204" s="88">
        <f t="shared" si="41"/>
        <v>0</v>
      </c>
      <c r="Y204" s="88">
        <f t="shared" si="41"/>
        <v>0</v>
      </c>
      <c r="Z204" s="88">
        <f t="shared" si="41"/>
        <v>0</v>
      </c>
      <c r="AA204" s="88">
        <f t="shared" si="41"/>
        <v>0</v>
      </c>
      <c r="AB204" s="88">
        <f t="shared" si="41"/>
        <v>0</v>
      </c>
      <c r="AC204" s="88">
        <f t="shared" si="41"/>
        <v>0</v>
      </c>
      <c r="AD204" s="88">
        <f t="shared" si="41"/>
        <v>11</v>
      </c>
      <c r="AE204" s="88">
        <f t="shared" si="41"/>
        <v>825</v>
      </c>
    </row>
    <row r="205" spans="1:31" s="72" customFormat="1" ht="16.5">
      <c r="F205" s="83"/>
      <c r="G205" s="83"/>
    </row>
    <row r="206" spans="1:31" s="72" customFormat="1" ht="16.5">
      <c r="C206" s="86" t="s">
        <v>67</v>
      </c>
      <c r="D206" s="689" t="s">
        <v>68</v>
      </c>
      <c r="E206" s="690"/>
      <c r="F206" s="690"/>
      <c r="G206" s="691"/>
      <c r="H206" s="87" t="s">
        <v>8</v>
      </c>
      <c r="I206" s="79" t="s">
        <v>9</v>
      </c>
      <c r="J206" s="79" t="s">
        <v>10</v>
      </c>
      <c r="K206" s="79" t="s">
        <v>11</v>
      </c>
      <c r="L206" s="79" t="s">
        <v>12</v>
      </c>
      <c r="M206" s="79" t="s">
        <v>13</v>
      </c>
      <c r="N206" s="79" t="s">
        <v>14</v>
      </c>
      <c r="O206" s="79" t="s">
        <v>15</v>
      </c>
      <c r="P206" s="79" t="s">
        <v>16</v>
      </c>
      <c r="Q206" s="79" t="s">
        <v>17</v>
      </c>
      <c r="R206" s="79" t="s">
        <v>18</v>
      </c>
      <c r="S206" s="79" t="s">
        <v>19</v>
      </c>
      <c r="T206" s="79" t="s">
        <v>20</v>
      </c>
      <c r="U206" s="79" t="s">
        <v>24</v>
      </c>
      <c r="V206" s="79" t="s">
        <v>25</v>
      </c>
      <c r="W206" s="79" t="s">
        <v>26</v>
      </c>
      <c r="X206" s="79" t="s">
        <v>27</v>
      </c>
      <c r="Y206" s="79" t="s">
        <v>28</v>
      </c>
      <c r="Z206" s="79" t="s">
        <v>29</v>
      </c>
      <c r="AA206" s="79" t="s">
        <v>30</v>
      </c>
      <c r="AB206" s="79" t="s">
        <v>31</v>
      </c>
    </row>
    <row r="207" spans="1:31" s="72" customFormat="1" ht="16.5">
      <c r="D207" s="692"/>
      <c r="E207" s="693"/>
      <c r="F207" s="693"/>
      <c r="G207" s="694"/>
      <c r="H207" s="80">
        <f>H204</f>
        <v>1266</v>
      </c>
      <c r="I207" s="80">
        <f>I204+7</f>
        <v>21</v>
      </c>
      <c r="J207" s="80">
        <f>J204+4</f>
        <v>360</v>
      </c>
      <c r="K207" s="80">
        <f>K204+7</f>
        <v>387</v>
      </c>
      <c r="L207" s="80">
        <f>L204+3</f>
        <v>4</v>
      </c>
      <c r="M207" s="80">
        <f t="shared" ref="M207:T207" si="42">M204</f>
        <v>0</v>
      </c>
      <c r="N207" s="80">
        <f t="shared" si="42"/>
        <v>2</v>
      </c>
      <c r="O207" s="80">
        <f t="shared" si="42"/>
        <v>0</v>
      </c>
      <c r="P207" s="80">
        <f t="shared" si="42"/>
        <v>0</v>
      </c>
      <c r="Q207" s="80">
        <f t="shared" si="42"/>
        <v>3</v>
      </c>
      <c r="R207" s="80">
        <f t="shared" si="42"/>
        <v>37</v>
      </c>
      <c r="S207" s="80">
        <f t="shared" si="42"/>
        <v>0</v>
      </c>
      <c r="T207" s="80">
        <f t="shared" si="42"/>
        <v>0</v>
      </c>
      <c r="U207" s="80">
        <f>X201</f>
        <v>0</v>
      </c>
      <c r="V207" s="80">
        <f>Y201</f>
        <v>0</v>
      </c>
      <c r="W207" s="80">
        <f>Z201</f>
        <v>0</v>
      </c>
      <c r="X207" s="80">
        <f>AA201</f>
        <v>0</v>
      </c>
      <c r="Y207" s="80">
        <f>AB201</f>
        <v>0</v>
      </c>
      <c r="Z207" s="80">
        <f>AC204</f>
        <v>0</v>
      </c>
      <c r="AA207" s="80">
        <f>AD204</f>
        <v>11</v>
      </c>
      <c r="AB207" s="80">
        <f>SUM(I207:AA207)</f>
        <v>825</v>
      </c>
    </row>
    <row r="208" spans="1:31" s="72" customFormat="1" ht="16.5">
      <c r="F208" s="83"/>
      <c r="G208" s="83"/>
    </row>
    <row r="209" spans="1:31" s="72" customFormat="1" ht="30.75" customHeight="1">
      <c r="C209" s="86" t="s">
        <v>69</v>
      </c>
      <c r="D209" s="695" t="s">
        <v>70</v>
      </c>
      <c r="E209" s="695"/>
      <c r="F209" s="695"/>
      <c r="G209" s="695"/>
      <c r="H209" s="87" t="s">
        <v>8</v>
      </c>
      <c r="I209" s="696" t="s">
        <v>71</v>
      </c>
      <c r="J209" s="696"/>
      <c r="K209" s="696" t="s">
        <v>72</v>
      </c>
      <c r="L209" s="696"/>
      <c r="M209" s="79" t="s">
        <v>13</v>
      </c>
      <c r="N209" s="79" t="s">
        <v>14</v>
      </c>
      <c r="O209" s="79" t="s">
        <v>15</v>
      </c>
      <c r="P209" s="79" t="s">
        <v>16</v>
      </c>
      <c r="Q209" s="79" t="s">
        <v>17</v>
      </c>
      <c r="R209" s="79" t="s">
        <v>18</v>
      </c>
      <c r="S209" s="79" t="s">
        <v>19</v>
      </c>
      <c r="T209" s="79" t="s">
        <v>20</v>
      </c>
      <c r="U209" s="79" t="s">
        <v>24</v>
      </c>
      <c r="V209" s="79" t="s">
        <v>25</v>
      </c>
      <c r="W209" s="79" t="s">
        <v>26</v>
      </c>
      <c r="X209" s="79" t="s">
        <v>27</v>
      </c>
      <c r="Y209" s="79" t="s">
        <v>28</v>
      </c>
      <c r="Z209" s="79" t="s">
        <v>29</v>
      </c>
      <c r="AA209" s="79" t="s">
        <v>30</v>
      </c>
      <c r="AB209" s="79" t="s">
        <v>31</v>
      </c>
    </row>
    <row r="210" spans="1:31" s="72" customFormat="1" ht="16.5">
      <c r="D210" s="695"/>
      <c r="E210" s="695"/>
      <c r="F210" s="695"/>
      <c r="G210" s="695"/>
      <c r="H210" s="80">
        <f>H204</f>
        <v>1266</v>
      </c>
      <c r="I210" s="697">
        <f>I207+K207</f>
        <v>408</v>
      </c>
      <c r="J210" s="697"/>
      <c r="K210" s="697">
        <f>J207+L207</f>
        <v>364</v>
      </c>
      <c r="L210" s="697"/>
      <c r="M210" s="80">
        <f>M207</f>
        <v>0</v>
      </c>
      <c r="N210" s="80">
        <f t="shared" ref="N210:R210" si="43">N207</f>
        <v>2</v>
      </c>
      <c r="O210" s="80" t="s">
        <v>799</v>
      </c>
      <c r="P210" s="80" t="s">
        <v>799</v>
      </c>
      <c r="Q210" s="80">
        <f t="shared" si="43"/>
        <v>3</v>
      </c>
      <c r="R210" s="80">
        <f t="shared" si="43"/>
        <v>37</v>
      </c>
      <c r="S210" s="80" t="s">
        <v>799</v>
      </c>
      <c r="T210" s="294" t="s">
        <v>799</v>
      </c>
      <c r="U210" s="294" t="s">
        <v>799</v>
      </c>
      <c r="V210" s="294" t="s">
        <v>799</v>
      </c>
      <c r="W210" s="294" t="s">
        <v>799</v>
      </c>
      <c r="X210" s="294" t="s">
        <v>799</v>
      </c>
      <c r="Y210" s="294" t="s">
        <v>799</v>
      </c>
      <c r="Z210" s="80">
        <f>Z207</f>
        <v>0</v>
      </c>
      <c r="AA210" s="80">
        <f>AA207</f>
        <v>11</v>
      </c>
      <c r="AB210" s="80">
        <f>SUM(I210:AA210)</f>
        <v>825</v>
      </c>
    </row>
    <row r="212" spans="1:31" s="69" customFormat="1"/>
    <row r="213" spans="1:31" s="286" customFormat="1" ht="16.5">
      <c r="A213" s="291" t="s">
        <v>1</v>
      </c>
      <c r="B213" s="285" t="s">
        <v>2</v>
      </c>
      <c r="C213" s="292" t="s">
        <v>3</v>
      </c>
      <c r="D213" s="291" t="s">
        <v>4</v>
      </c>
      <c r="E213" s="291" t="s">
        <v>5</v>
      </c>
      <c r="F213" s="284" t="s">
        <v>6</v>
      </c>
      <c r="G213" s="284" t="s">
        <v>7</v>
      </c>
      <c r="H213" s="284" t="s">
        <v>8</v>
      </c>
      <c r="I213" s="293" t="s">
        <v>9</v>
      </c>
      <c r="J213" s="293" t="s">
        <v>10</v>
      </c>
      <c r="K213" s="293" t="s">
        <v>11</v>
      </c>
      <c r="L213" s="293" t="s">
        <v>12</v>
      </c>
      <c r="M213" s="293" t="s">
        <v>13</v>
      </c>
      <c r="N213" s="293" t="s">
        <v>14</v>
      </c>
      <c r="O213" s="293" t="s">
        <v>15</v>
      </c>
      <c r="P213" s="293" t="s">
        <v>16</v>
      </c>
      <c r="Q213" s="293" t="s">
        <v>17</v>
      </c>
      <c r="R213" s="293" t="s">
        <v>18</v>
      </c>
      <c r="S213" s="293" t="s">
        <v>19</v>
      </c>
      <c r="T213" s="293" t="s">
        <v>20</v>
      </c>
      <c r="U213" s="295" t="s">
        <v>21</v>
      </c>
      <c r="V213" s="295" t="s">
        <v>22</v>
      </c>
      <c r="W213" s="295" t="s">
        <v>23</v>
      </c>
      <c r="X213" s="293" t="s">
        <v>24</v>
      </c>
      <c r="Y213" s="293" t="s">
        <v>25</v>
      </c>
      <c r="Z213" s="293" t="s">
        <v>26</v>
      </c>
      <c r="AA213" s="293" t="s">
        <v>27</v>
      </c>
      <c r="AB213" s="293" t="s">
        <v>28</v>
      </c>
      <c r="AC213" s="293" t="s">
        <v>29</v>
      </c>
      <c r="AD213" s="293" t="s">
        <v>30</v>
      </c>
      <c r="AE213" s="293" t="s">
        <v>31</v>
      </c>
    </row>
    <row r="214" spans="1:31" s="286" customFormat="1" ht="16.5">
      <c r="A214" s="287">
        <v>1</v>
      </c>
      <c r="B214" s="288">
        <v>6</v>
      </c>
      <c r="C214" s="299">
        <v>245</v>
      </c>
      <c r="D214" s="289" t="s">
        <v>790</v>
      </c>
      <c r="E214" s="289"/>
      <c r="F214" s="181">
        <v>1294</v>
      </c>
      <c r="G214" s="182" t="s">
        <v>33</v>
      </c>
      <c r="H214" s="181">
        <v>425</v>
      </c>
      <c r="I214" s="294">
        <v>1</v>
      </c>
      <c r="J214" s="294">
        <v>153</v>
      </c>
      <c r="K214" s="294">
        <v>163</v>
      </c>
      <c r="L214" s="294">
        <v>0</v>
      </c>
      <c r="M214" s="294">
        <v>1</v>
      </c>
      <c r="N214" s="294">
        <v>0</v>
      </c>
      <c r="O214" s="294"/>
      <c r="P214" s="294"/>
      <c r="Q214" s="294"/>
      <c r="R214" s="294">
        <v>6</v>
      </c>
      <c r="S214" s="294"/>
      <c r="T214" s="294"/>
      <c r="U214" s="296">
        <v>0</v>
      </c>
      <c r="V214" s="296">
        <v>1</v>
      </c>
      <c r="W214" s="296"/>
      <c r="X214" s="294"/>
      <c r="Y214" s="294"/>
      <c r="Z214" s="294"/>
      <c r="AA214" s="294"/>
      <c r="AB214" s="294"/>
      <c r="AC214" s="294">
        <v>0</v>
      </c>
      <c r="AD214" s="294">
        <v>5</v>
      </c>
      <c r="AE214" s="294">
        <f>SUM(I214:AD214)</f>
        <v>330</v>
      </c>
    </row>
    <row r="215" spans="1:31" s="286" customFormat="1" ht="16.5">
      <c r="A215" s="287">
        <v>2</v>
      </c>
      <c r="B215" s="288">
        <v>6</v>
      </c>
      <c r="C215" s="299">
        <v>245</v>
      </c>
      <c r="D215" s="289" t="s">
        <v>790</v>
      </c>
      <c r="E215" s="289"/>
      <c r="F215" s="181">
        <v>1294</v>
      </c>
      <c r="G215" s="182" t="s">
        <v>34</v>
      </c>
      <c r="H215" s="181">
        <v>424</v>
      </c>
      <c r="I215" s="294">
        <v>0</v>
      </c>
      <c r="J215" s="294">
        <v>148</v>
      </c>
      <c r="K215" s="294">
        <v>141</v>
      </c>
      <c r="L215" s="294">
        <v>0</v>
      </c>
      <c r="M215" s="294">
        <v>0</v>
      </c>
      <c r="N215" s="294">
        <v>0</v>
      </c>
      <c r="O215" s="294"/>
      <c r="P215" s="294"/>
      <c r="Q215" s="294"/>
      <c r="R215" s="294">
        <v>15</v>
      </c>
      <c r="S215" s="294"/>
      <c r="T215" s="294"/>
      <c r="U215" s="296">
        <v>3</v>
      </c>
      <c r="V215" s="296">
        <v>7</v>
      </c>
      <c r="W215" s="296"/>
      <c r="X215" s="294"/>
      <c r="Y215" s="294"/>
      <c r="Z215" s="294"/>
      <c r="AA215" s="294"/>
      <c r="AB215" s="294"/>
      <c r="AC215" s="294">
        <v>0</v>
      </c>
      <c r="AD215" s="294">
        <v>5</v>
      </c>
      <c r="AE215" s="294">
        <f t="shared" ref="AE215:AE216" si="44">SUM(I215:AD215)</f>
        <v>319</v>
      </c>
    </row>
    <row r="216" spans="1:31" s="286" customFormat="1" ht="17.25" thickBot="1">
      <c r="A216" s="287">
        <v>3</v>
      </c>
      <c r="B216" s="288">
        <v>1</v>
      </c>
      <c r="C216" s="299">
        <v>245</v>
      </c>
      <c r="D216" s="289" t="s">
        <v>790</v>
      </c>
      <c r="E216" s="289"/>
      <c r="F216" s="183">
        <v>1295</v>
      </c>
      <c r="G216" s="184" t="s">
        <v>33</v>
      </c>
      <c r="H216" s="183">
        <v>374</v>
      </c>
      <c r="I216" s="294">
        <v>0</v>
      </c>
      <c r="J216" s="294">
        <v>86</v>
      </c>
      <c r="K216" s="294">
        <v>128</v>
      </c>
      <c r="L216" s="294">
        <v>0</v>
      </c>
      <c r="M216" s="294">
        <v>0</v>
      </c>
      <c r="N216" s="294">
        <v>0</v>
      </c>
      <c r="O216" s="294"/>
      <c r="P216" s="294"/>
      <c r="Q216" s="294"/>
      <c r="R216" s="294">
        <v>7</v>
      </c>
      <c r="S216" s="294"/>
      <c r="T216" s="294"/>
      <c r="U216" s="296">
        <v>3</v>
      </c>
      <c r="V216" s="296">
        <v>3</v>
      </c>
      <c r="W216" s="296"/>
      <c r="X216" s="294"/>
      <c r="Y216" s="294"/>
      <c r="Z216" s="294"/>
      <c r="AA216" s="294"/>
      <c r="AB216" s="294"/>
      <c r="AC216" s="294">
        <v>0</v>
      </c>
      <c r="AD216" s="294">
        <v>5</v>
      </c>
      <c r="AE216" s="294">
        <f t="shared" si="44"/>
        <v>232</v>
      </c>
    </row>
    <row r="217" spans="1:31" s="286" customFormat="1" ht="16.5">
      <c r="C217" s="300" t="s">
        <v>65</v>
      </c>
      <c r="D217" s="688" t="s">
        <v>66</v>
      </c>
      <c r="E217" s="688"/>
      <c r="F217" s="484"/>
      <c r="G217" s="484"/>
      <c r="H217" s="302">
        <f t="shared" ref="H217:AE217" si="45">SUM(H214:H216)</f>
        <v>1223</v>
      </c>
      <c r="I217" s="302">
        <f t="shared" si="45"/>
        <v>1</v>
      </c>
      <c r="J217" s="302">
        <f t="shared" si="45"/>
        <v>387</v>
      </c>
      <c r="K217" s="302">
        <f t="shared" si="45"/>
        <v>432</v>
      </c>
      <c r="L217" s="302">
        <f t="shared" si="45"/>
        <v>0</v>
      </c>
      <c r="M217" s="302">
        <f t="shared" si="45"/>
        <v>1</v>
      </c>
      <c r="N217" s="302">
        <f t="shared" si="45"/>
        <v>0</v>
      </c>
      <c r="O217" s="302">
        <f t="shared" si="45"/>
        <v>0</v>
      </c>
      <c r="P217" s="302">
        <f t="shared" si="45"/>
        <v>0</v>
      </c>
      <c r="Q217" s="302">
        <f t="shared" si="45"/>
        <v>0</v>
      </c>
      <c r="R217" s="302">
        <f t="shared" si="45"/>
        <v>28</v>
      </c>
      <c r="S217" s="302">
        <f t="shared" si="45"/>
        <v>0</v>
      </c>
      <c r="T217" s="302">
        <f t="shared" si="45"/>
        <v>0</v>
      </c>
      <c r="U217" s="302">
        <f t="shared" si="45"/>
        <v>6</v>
      </c>
      <c r="V217" s="302">
        <f t="shared" si="45"/>
        <v>11</v>
      </c>
      <c r="W217" s="302">
        <f t="shared" si="45"/>
        <v>0</v>
      </c>
      <c r="X217" s="302">
        <f t="shared" si="45"/>
        <v>0</v>
      </c>
      <c r="Y217" s="302">
        <f t="shared" si="45"/>
        <v>0</v>
      </c>
      <c r="Z217" s="302">
        <f t="shared" si="45"/>
        <v>0</v>
      </c>
      <c r="AA217" s="302">
        <f t="shared" si="45"/>
        <v>0</v>
      </c>
      <c r="AB217" s="302">
        <f t="shared" si="45"/>
        <v>0</v>
      </c>
      <c r="AC217" s="302">
        <f t="shared" si="45"/>
        <v>0</v>
      </c>
      <c r="AD217" s="302">
        <f t="shared" si="45"/>
        <v>15</v>
      </c>
      <c r="AE217" s="302">
        <f t="shared" si="45"/>
        <v>881</v>
      </c>
    </row>
    <row r="218" spans="1:31" s="286" customFormat="1" ht="16.5">
      <c r="F218" s="297"/>
      <c r="G218" s="297"/>
    </row>
    <row r="219" spans="1:31" s="286" customFormat="1" ht="16.5">
      <c r="C219" s="300" t="s">
        <v>67</v>
      </c>
      <c r="D219" s="689" t="s">
        <v>68</v>
      </c>
      <c r="E219" s="690"/>
      <c r="F219" s="690"/>
      <c r="G219" s="691"/>
      <c r="H219" s="301" t="s">
        <v>8</v>
      </c>
      <c r="I219" s="293" t="s">
        <v>9</v>
      </c>
      <c r="J219" s="293" t="s">
        <v>10</v>
      </c>
      <c r="K219" s="293" t="s">
        <v>11</v>
      </c>
      <c r="L219" s="293" t="s">
        <v>12</v>
      </c>
      <c r="M219" s="293" t="s">
        <v>13</v>
      </c>
      <c r="N219" s="293" t="s">
        <v>14</v>
      </c>
      <c r="O219" s="293" t="s">
        <v>15</v>
      </c>
      <c r="P219" s="293" t="s">
        <v>16</v>
      </c>
      <c r="Q219" s="293" t="s">
        <v>17</v>
      </c>
      <c r="R219" s="293" t="s">
        <v>18</v>
      </c>
      <c r="S219" s="293" t="s">
        <v>19</v>
      </c>
      <c r="T219" s="293" t="s">
        <v>20</v>
      </c>
      <c r="U219" s="293" t="s">
        <v>24</v>
      </c>
      <c r="V219" s="293" t="s">
        <v>25</v>
      </c>
      <c r="W219" s="293" t="s">
        <v>26</v>
      </c>
      <c r="X219" s="293" t="s">
        <v>27</v>
      </c>
      <c r="Y219" s="293" t="s">
        <v>28</v>
      </c>
      <c r="Z219" s="293" t="s">
        <v>29</v>
      </c>
      <c r="AA219" s="293" t="s">
        <v>30</v>
      </c>
      <c r="AB219" s="293" t="s">
        <v>31</v>
      </c>
    </row>
    <row r="220" spans="1:31" s="286" customFormat="1" ht="16.5">
      <c r="D220" s="692"/>
      <c r="E220" s="693"/>
      <c r="F220" s="693"/>
      <c r="G220" s="694"/>
      <c r="H220" s="294">
        <f>H217</f>
        <v>1223</v>
      </c>
      <c r="I220" s="294">
        <f>I217+3</f>
        <v>4</v>
      </c>
      <c r="J220" s="294">
        <f>J217+6</f>
        <v>393</v>
      </c>
      <c r="K220" s="294">
        <f>K217+3</f>
        <v>435</v>
      </c>
      <c r="L220" s="294">
        <f>L217+5</f>
        <v>5</v>
      </c>
      <c r="M220" s="294">
        <f t="shared" ref="M220:T220" si="46">M217</f>
        <v>1</v>
      </c>
      <c r="N220" s="294">
        <f t="shared" si="46"/>
        <v>0</v>
      </c>
      <c r="O220" s="294">
        <f t="shared" si="46"/>
        <v>0</v>
      </c>
      <c r="P220" s="294">
        <f t="shared" si="46"/>
        <v>0</v>
      </c>
      <c r="Q220" s="294">
        <f t="shared" si="46"/>
        <v>0</v>
      </c>
      <c r="R220" s="294">
        <f t="shared" si="46"/>
        <v>28</v>
      </c>
      <c r="S220" s="294">
        <f t="shared" si="46"/>
        <v>0</v>
      </c>
      <c r="T220" s="294">
        <f t="shared" si="46"/>
        <v>0</v>
      </c>
      <c r="U220" s="294">
        <f>X214</f>
        <v>0</v>
      </c>
      <c r="V220" s="294">
        <f>Y214</f>
        <v>0</v>
      </c>
      <c r="W220" s="294">
        <f>Z214</f>
        <v>0</v>
      </c>
      <c r="X220" s="294">
        <f>AA214</f>
        <v>0</v>
      </c>
      <c r="Y220" s="294">
        <f>AB214</f>
        <v>0</v>
      </c>
      <c r="Z220" s="294">
        <f>AC217</f>
        <v>0</v>
      </c>
      <c r="AA220" s="294">
        <f>AD217</f>
        <v>15</v>
      </c>
      <c r="AB220" s="294">
        <f>SUM(I220:AA220)</f>
        <v>881</v>
      </c>
    </row>
    <row r="221" spans="1:31" s="286" customFormat="1" ht="16.5">
      <c r="F221" s="297"/>
      <c r="G221" s="297"/>
    </row>
    <row r="222" spans="1:31" s="286" customFormat="1" ht="30.75" customHeight="1">
      <c r="C222" s="300" t="s">
        <v>69</v>
      </c>
      <c r="D222" s="695" t="s">
        <v>70</v>
      </c>
      <c r="E222" s="695"/>
      <c r="F222" s="695"/>
      <c r="G222" s="695"/>
      <c r="H222" s="301" t="s">
        <v>8</v>
      </c>
      <c r="I222" s="696" t="s">
        <v>71</v>
      </c>
      <c r="J222" s="696"/>
      <c r="K222" s="696" t="s">
        <v>72</v>
      </c>
      <c r="L222" s="696"/>
      <c r="M222" s="293" t="s">
        <v>13</v>
      </c>
      <c r="N222" s="293" t="s">
        <v>14</v>
      </c>
      <c r="O222" s="293" t="s">
        <v>15</v>
      </c>
      <c r="P222" s="293" t="s">
        <v>16</v>
      </c>
      <c r="Q222" s="293" t="s">
        <v>17</v>
      </c>
      <c r="R222" s="293" t="s">
        <v>18</v>
      </c>
      <c r="S222" s="293" t="s">
        <v>19</v>
      </c>
      <c r="T222" s="293" t="s">
        <v>20</v>
      </c>
      <c r="U222" s="293" t="s">
        <v>24</v>
      </c>
      <c r="V222" s="293" t="s">
        <v>25</v>
      </c>
      <c r="W222" s="293" t="s">
        <v>26</v>
      </c>
      <c r="X222" s="293" t="s">
        <v>27</v>
      </c>
      <c r="Y222" s="293" t="s">
        <v>28</v>
      </c>
      <c r="Z222" s="293" t="s">
        <v>29</v>
      </c>
      <c r="AA222" s="293" t="s">
        <v>30</v>
      </c>
      <c r="AB222" s="293" t="s">
        <v>31</v>
      </c>
    </row>
    <row r="223" spans="1:31" s="286" customFormat="1" ht="16.5">
      <c r="D223" s="695"/>
      <c r="E223" s="695"/>
      <c r="F223" s="695"/>
      <c r="G223" s="695"/>
      <c r="H223" s="294">
        <f>H217</f>
        <v>1223</v>
      </c>
      <c r="I223" s="697">
        <f>I220+K220</f>
        <v>439</v>
      </c>
      <c r="J223" s="697"/>
      <c r="K223" s="697">
        <f>J220+L220</f>
        <v>398</v>
      </c>
      <c r="L223" s="697"/>
      <c r="M223" s="294">
        <f>M220</f>
        <v>1</v>
      </c>
      <c r="N223" s="294" t="s">
        <v>799</v>
      </c>
      <c r="O223" s="294" t="s">
        <v>799</v>
      </c>
      <c r="P223" s="294" t="s">
        <v>799</v>
      </c>
      <c r="Q223" s="294" t="s">
        <v>799</v>
      </c>
      <c r="R223" s="294">
        <f t="shared" ref="R223" si="47">R220</f>
        <v>28</v>
      </c>
      <c r="S223" s="294" t="s">
        <v>799</v>
      </c>
      <c r="T223" s="294" t="s">
        <v>799</v>
      </c>
      <c r="U223" s="294" t="s">
        <v>799</v>
      </c>
      <c r="V223" s="294" t="s">
        <v>799</v>
      </c>
      <c r="W223" s="294" t="s">
        <v>799</v>
      </c>
      <c r="X223" s="294" t="s">
        <v>799</v>
      </c>
      <c r="Y223" s="294" t="s">
        <v>799</v>
      </c>
      <c r="Z223" s="294">
        <f>Z220</f>
        <v>0</v>
      </c>
      <c r="AA223" s="294">
        <f>AA220</f>
        <v>15</v>
      </c>
      <c r="AB223" s="294">
        <f>SUM(I223:AA223)</f>
        <v>881</v>
      </c>
    </row>
    <row r="224" spans="1:31" s="283" customFormat="1"/>
    <row r="225" spans="1:31" s="283" customFormat="1"/>
    <row r="226" spans="1:31" s="72" customFormat="1" ht="16.5">
      <c r="A226" s="77" t="s">
        <v>1</v>
      </c>
      <c r="B226" s="71" t="s">
        <v>2</v>
      </c>
      <c r="C226" s="78" t="s">
        <v>3</v>
      </c>
      <c r="D226" s="77" t="s">
        <v>4</v>
      </c>
      <c r="E226" s="77" t="s">
        <v>5</v>
      </c>
      <c r="F226" s="70" t="s">
        <v>6</v>
      </c>
      <c r="G226" s="70" t="s">
        <v>7</v>
      </c>
      <c r="H226" s="70" t="s">
        <v>8</v>
      </c>
      <c r="I226" s="79" t="s">
        <v>9</v>
      </c>
      <c r="J226" s="79" t="s">
        <v>10</v>
      </c>
      <c r="K226" s="79" t="s">
        <v>11</v>
      </c>
      <c r="L226" s="79" t="s">
        <v>12</v>
      </c>
      <c r="M226" s="79" t="s">
        <v>13</v>
      </c>
      <c r="N226" s="79" t="s">
        <v>14</v>
      </c>
      <c r="O226" s="79" t="s">
        <v>15</v>
      </c>
      <c r="P226" s="79" t="s">
        <v>16</v>
      </c>
      <c r="Q226" s="79" t="s">
        <v>17</v>
      </c>
      <c r="R226" s="79" t="s">
        <v>18</v>
      </c>
      <c r="S226" s="79" t="s">
        <v>19</v>
      </c>
      <c r="T226" s="79" t="s">
        <v>20</v>
      </c>
      <c r="U226" s="81" t="s">
        <v>21</v>
      </c>
      <c r="V226" s="81" t="s">
        <v>22</v>
      </c>
      <c r="W226" s="81" t="s">
        <v>23</v>
      </c>
      <c r="X226" s="79" t="s">
        <v>24</v>
      </c>
      <c r="Y226" s="79" t="s">
        <v>25</v>
      </c>
      <c r="Z226" s="79" t="s">
        <v>26</v>
      </c>
      <c r="AA226" s="79" t="s">
        <v>27</v>
      </c>
      <c r="AB226" s="79" t="s">
        <v>28</v>
      </c>
      <c r="AC226" s="79" t="s">
        <v>29</v>
      </c>
      <c r="AD226" s="79" t="s">
        <v>30</v>
      </c>
      <c r="AE226" s="79" t="s">
        <v>31</v>
      </c>
    </row>
    <row r="227" spans="1:31" s="72" customFormat="1" ht="16.5">
      <c r="A227" s="73">
        <v>1</v>
      </c>
      <c r="B227" s="74">
        <v>6</v>
      </c>
      <c r="C227" s="85">
        <v>2</v>
      </c>
      <c r="D227" s="75" t="s">
        <v>263</v>
      </c>
      <c r="E227" s="75"/>
      <c r="F227" s="84">
        <v>1320</v>
      </c>
      <c r="G227" s="75" t="s">
        <v>33</v>
      </c>
      <c r="H227" s="548">
        <v>517</v>
      </c>
      <c r="I227" s="80">
        <v>166</v>
      </c>
      <c r="J227" s="80">
        <v>101</v>
      </c>
      <c r="K227" s="80">
        <v>2</v>
      </c>
      <c r="L227" s="80">
        <v>2</v>
      </c>
      <c r="M227" s="80">
        <v>65</v>
      </c>
      <c r="N227" s="80">
        <v>0</v>
      </c>
      <c r="O227" s="80">
        <v>0</v>
      </c>
      <c r="P227" s="80">
        <v>0</v>
      </c>
      <c r="Q227" s="80">
        <v>0</v>
      </c>
      <c r="R227" s="80">
        <v>17</v>
      </c>
      <c r="S227" s="80">
        <v>0</v>
      </c>
      <c r="T227" s="80">
        <v>0</v>
      </c>
      <c r="U227" s="82">
        <v>5</v>
      </c>
      <c r="V227" s="82">
        <v>2</v>
      </c>
      <c r="W227" s="82"/>
      <c r="X227" s="80">
        <v>0</v>
      </c>
      <c r="Y227" s="80">
        <v>0</v>
      </c>
      <c r="Z227" s="80">
        <v>0</v>
      </c>
      <c r="AA227" s="80">
        <v>0</v>
      </c>
      <c r="AB227" s="80">
        <v>0</v>
      </c>
      <c r="AC227" s="80">
        <v>0</v>
      </c>
      <c r="AD227" s="80">
        <v>16</v>
      </c>
      <c r="AE227" s="80">
        <f>SUM(I227:AD227)</f>
        <v>376</v>
      </c>
    </row>
    <row r="228" spans="1:31" s="72" customFormat="1" ht="16.5">
      <c r="A228" s="73">
        <v>2</v>
      </c>
      <c r="B228" s="74">
        <v>6</v>
      </c>
      <c r="C228" s="85">
        <v>2</v>
      </c>
      <c r="D228" s="75" t="s">
        <v>263</v>
      </c>
      <c r="E228" s="75"/>
      <c r="F228" s="84">
        <v>1320</v>
      </c>
      <c r="G228" s="75" t="s">
        <v>34</v>
      </c>
      <c r="H228" s="548">
        <v>516</v>
      </c>
      <c r="I228" s="80">
        <v>116</v>
      </c>
      <c r="J228" s="80">
        <v>140</v>
      </c>
      <c r="K228" s="80">
        <v>4</v>
      </c>
      <c r="L228" s="80">
        <v>0</v>
      </c>
      <c r="M228" s="80">
        <v>60</v>
      </c>
      <c r="N228" s="80">
        <v>0</v>
      </c>
      <c r="O228" s="80">
        <v>0</v>
      </c>
      <c r="P228" s="80">
        <v>0</v>
      </c>
      <c r="Q228" s="80">
        <v>0</v>
      </c>
      <c r="R228" s="80">
        <v>19</v>
      </c>
      <c r="S228" s="80">
        <v>0</v>
      </c>
      <c r="T228" s="80">
        <v>0</v>
      </c>
      <c r="U228" s="82">
        <v>0</v>
      </c>
      <c r="V228" s="82">
        <v>4</v>
      </c>
      <c r="W228" s="82">
        <v>0</v>
      </c>
      <c r="X228" s="80">
        <v>0</v>
      </c>
      <c r="Y228" s="80">
        <v>0</v>
      </c>
      <c r="Z228" s="80">
        <v>0</v>
      </c>
      <c r="AA228" s="80">
        <v>0</v>
      </c>
      <c r="AB228" s="80">
        <v>0</v>
      </c>
      <c r="AC228" s="80">
        <v>0</v>
      </c>
      <c r="AD228" s="80">
        <v>8</v>
      </c>
      <c r="AE228" s="80">
        <f t="shared" ref="AE228:AE230" si="48">SUM(I228:AD228)</f>
        <v>351</v>
      </c>
    </row>
    <row r="229" spans="1:31" s="72" customFormat="1" ht="16.5">
      <c r="A229" s="73">
        <v>3</v>
      </c>
      <c r="B229" s="74">
        <v>6</v>
      </c>
      <c r="C229" s="85">
        <v>2</v>
      </c>
      <c r="D229" s="75" t="s">
        <v>263</v>
      </c>
      <c r="E229" s="75"/>
      <c r="F229" s="84">
        <v>1320</v>
      </c>
      <c r="G229" s="75" t="s">
        <v>35</v>
      </c>
      <c r="H229" s="548">
        <v>516</v>
      </c>
      <c r="I229" s="80">
        <v>129</v>
      </c>
      <c r="J229" s="80">
        <v>139</v>
      </c>
      <c r="K229" s="80">
        <v>6</v>
      </c>
      <c r="L229" s="80">
        <v>1</v>
      </c>
      <c r="M229" s="80">
        <v>64</v>
      </c>
      <c r="N229" s="80">
        <v>0</v>
      </c>
      <c r="O229" s="80">
        <v>0</v>
      </c>
      <c r="P229" s="80">
        <v>0</v>
      </c>
      <c r="Q229" s="80">
        <v>0</v>
      </c>
      <c r="R229" s="80">
        <v>19</v>
      </c>
      <c r="S229" s="80">
        <v>0</v>
      </c>
      <c r="T229" s="80">
        <v>0</v>
      </c>
      <c r="U229" s="82">
        <v>0</v>
      </c>
      <c r="V229" s="82">
        <v>1</v>
      </c>
      <c r="W229" s="82">
        <v>0</v>
      </c>
      <c r="X229" s="80">
        <v>0</v>
      </c>
      <c r="Y229" s="80">
        <v>0</v>
      </c>
      <c r="Z229" s="80">
        <v>0</v>
      </c>
      <c r="AA229" s="80">
        <v>0</v>
      </c>
      <c r="AB229" s="80">
        <v>0</v>
      </c>
      <c r="AC229" s="80">
        <v>0</v>
      </c>
      <c r="AD229" s="80">
        <v>5</v>
      </c>
      <c r="AE229" s="80">
        <f t="shared" si="48"/>
        <v>364</v>
      </c>
    </row>
    <row r="230" spans="1:31" s="72" customFormat="1" ht="17.25" thickBot="1">
      <c r="A230" s="73">
        <v>4</v>
      </c>
      <c r="B230" s="74">
        <v>6</v>
      </c>
      <c r="C230" s="85">
        <v>2</v>
      </c>
      <c r="D230" s="75" t="s">
        <v>263</v>
      </c>
      <c r="E230" s="75"/>
      <c r="F230" s="84">
        <v>1321</v>
      </c>
      <c r="G230" s="75" t="s">
        <v>33</v>
      </c>
      <c r="H230" s="561">
        <v>334</v>
      </c>
      <c r="I230" s="80">
        <v>102</v>
      </c>
      <c r="J230" s="80">
        <v>91</v>
      </c>
      <c r="K230" s="80">
        <v>16</v>
      </c>
      <c r="L230" s="80">
        <v>0</v>
      </c>
      <c r="M230" s="80">
        <v>11</v>
      </c>
      <c r="N230" s="80">
        <v>0</v>
      </c>
      <c r="O230" s="80">
        <v>0</v>
      </c>
      <c r="P230" s="80">
        <v>0</v>
      </c>
      <c r="Q230" s="80">
        <v>0</v>
      </c>
      <c r="R230" s="80">
        <v>4</v>
      </c>
      <c r="S230" s="80">
        <v>0</v>
      </c>
      <c r="T230" s="80">
        <v>0</v>
      </c>
      <c r="U230" s="82">
        <v>3</v>
      </c>
      <c r="V230" s="82">
        <v>3</v>
      </c>
      <c r="W230" s="82">
        <v>0</v>
      </c>
      <c r="X230" s="80">
        <v>0</v>
      </c>
      <c r="Y230" s="80">
        <v>0</v>
      </c>
      <c r="Z230" s="80">
        <v>0</v>
      </c>
      <c r="AA230" s="80">
        <v>0</v>
      </c>
      <c r="AB230" s="80">
        <v>0</v>
      </c>
      <c r="AC230" s="80">
        <v>0</v>
      </c>
      <c r="AD230" s="80">
        <v>1</v>
      </c>
      <c r="AE230" s="80">
        <f t="shared" si="48"/>
        <v>231</v>
      </c>
    </row>
    <row r="231" spans="1:31" s="72" customFormat="1" ht="16.5">
      <c r="C231" s="86" t="s">
        <v>65</v>
      </c>
      <c r="D231" s="688" t="s">
        <v>66</v>
      </c>
      <c r="E231" s="688"/>
      <c r="F231" s="89"/>
      <c r="G231" s="89"/>
      <c r="H231" s="88">
        <f t="shared" ref="H231:AE231" si="49">SUM(H227:H230)</f>
        <v>1883</v>
      </c>
      <c r="I231" s="88">
        <f t="shared" si="49"/>
        <v>513</v>
      </c>
      <c r="J231" s="88">
        <f t="shared" si="49"/>
        <v>471</v>
      </c>
      <c r="K231" s="88">
        <f t="shared" si="49"/>
        <v>28</v>
      </c>
      <c r="L231" s="88">
        <f t="shared" si="49"/>
        <v>3</v>
      </c>
      <c r="M231" s="88">
        <f t="shared" si="49"/>
        <v>200</v>
      </c>
      <c r="N231" s="88">
        <f t="shared" si="49"/>
        <v>0</v>
      </c>
      <c r="O231" s="88">
        <f t="shared" si="49"/>
        <v>0</v>
      </c>
      <c r="P231" s="88">
        <f t="shared" si="49"/>
        <v>0</v>
      </c>
      <c r="Q231" s="88">
        <f t="shared" si="49"/>
        <v>0</v>
      </c>
      <c r="R231" s="88">
        <f t="shared" si="49"/>
        <v>59</v>
      </c>
      <c r="S231" s="88">
        <f t="shared" si="49"/>
        <v>0</v>
      </c>
      <c r="T231" s="88">
        <f t="shared" si="49"/>
        <v>0</v>
      </c>
      <c r="U231" s="88">
        <f t="shared" si="49"/>
        <v>8</v>
      </c>
      <c r="V231" s="88">
        <f t="shared" si="49"/>
        <v>10</v>
      </c>
      <c r="W231" s="88">
        <f t="shared" si="49"/>
        <v>0</v>
      </c>
      <c r="X231" s="88">
        <f t="shared" si="49"/>
        <v>0</v>
      </c>
      <c r="Y231" s="88">
        <f t="shared" si="49"/>
        <v>0</v>
      </c>
      <c r="Z231" s="88">
        <f t="shared" si="49"/>
        <v>0</v>
      </c>
      <c r="AA231" s="88">
        <f t="shared" si="49"/>
        <v>0</v>
      </c>
      <c r="AB231" s="88">
        <f t="shared" si="49"/>
        <v>0</v>
      </c>
      <c r="AC231" s="88">
        <f t="shared" si="49"/>
        <v>0</v>
      </c>
      <c r="AD231" s="88">
        <f t="shared" si="49"/>
        <v>30</v>
      </c>
      <c r="AE231" s="88">
        <f t="shared" si="49"/>
        <v>1322</v>
      </c>
    </row>
    <row r="232" spans="1:31" s="72" customFormat="1" ht="16.5">
      <c r="F232" s="83"/>
      <c r="G232" s="83"/>
    </row>
    <row r="233" spans="1:31" s="72" customFormat="1" ht="16.5">
      <c r="C233" s="86" t="s">
        <v>67</v>
      </c>
      <c r="D233" s="689" t="s">
        <v>68</v>
      </c>
      <c r="E233" s="690"/>
      <c r="F233" s="690"/>
      <c r="G233" s="691"/>
      <c r="H233" s="87" t="s">
        <v>8</v>
      </c>
      <c r="I233" s="79" t="s">
        <v>9</v>
      </c>
      <c r="J233" s="79" t="s">
        <v>10</v>
      </c>
      <c r="K233" s="79" t="s">
        <v>11</v>
      </c>
      <c r="L233" s="79" t="s">
        <v>12</v>
      </c>
      <c r="M233" s="79" t="s">
        <v>13</v>
      </c>
      <c r="N233" s="79" t="s">
        <v>14</v>
      </c>
      <c r="O233" s="79" t="s">
        <v>15</v>
      </c>
      <c r="P233" s="79" t="s">
        <v>16</v>
      </c>
      <c r="Q233" s="79" t="s">
        <v>17</v>
      </c>
      <c r="R233" s="79" t="s">
        <v>18</v>
      </c>
      <c r="S233" s="79" t="s">
        <v>19</v>
      </c>
      <c r="T233" s="79" t="s">
        <v>20</v>
      </c>
      <c r="U233" s="79" t="s">
        <v>24</v>
      </c>
      <c r="V233" s="79" t="s">
        <v>25</v>
      </c>
      <c r="W233" s="79" t="s">
        <v>26</v>
      </c>
      <c r="X233" s="79" t="s">
        <v>27</v>
      </c>
      <c r="Y233" s="79" t="s">
        <v>28</v>
      </c>
      <c r="Z233" s="79" t="s">
        <v>29</v>
      </c>
      <c r="AA233" s="79" t="s">
        <v>30</v>
      </c>
      <c r="AB233" s="79" t="s">
        <v>31</v>
      </c>
    </row>
    <row r="234" spans="1:31" s="72" customFormat="1" ht="16.5">
      <c r="D234" s="692"/>
      <c r="E234" s="693"/>
      <c r="F234" s="693"/>
      <c r="G234" s="694"/>
      <c r="H234" s="80">
        <f>H231</f>
        <v>1883</v>
      </c>
      <c r="I234" s="80">
        <v>517</v>
      </c>
      <c r="J234" s="80">
        <v>476</v>
      </c>
      <c r="K234" s="80">
        <v>32</v>
      </c>
      <c r="L234" s="80">
        <v>8</v>
      </c>
      <c r="M234" s="80">
        <f t="shared" ref="M234:T234" si="50">M231</f>
        <v>200</v>
      </c>
      <c r="N234" s="80">
        <f t="shared" si="50"/>
        <v>0</v>
      </c>
      <c r="O234" s="80">
        <f t="shared" si="50"/>
        <v>0</v>
      </c>
      <c r="P234" s="80">
        <f t="shared" si="50"/>
        <v>0</v>
      </c>
      <c r="Q234" s="80">
        <f t="shared" si="50"/>
        <v>0</v>
      </c>
      <c r="R234" s="80">
        <f t="shared" si="50"/>
        <v>59</v>
      </c>
      <c r="S234" s="80">
        <f t="shared" si="50"/>
        <v>0</v>
      </c>
      <c r="T234" s="80">
        <f t="shared" si="50"/>
        <v>0</v>
      </c>
      <c r="U234" s="80">
        <f>X227</f>
        <v>0</v>
      </c>
      <c r="V234" s="80">
        <f>Y227</f>
        <v>0</v>
      </c>
      <c r="W234" s="80">
        <f>Z227</f>
        <v>0</v>
      </c>
      <c r="X234" s="80">
        <f>AA227</f>
        <v>0</v>
      </c>
      <c r="Y234" s="80">
        <f>AB227</f>
        <v>0</v>
      </c>
      <c r="Z234" s="80">
        <f>AC231</f>
        <v>0</v>
      </c>
      <c r="AA234" s="80">
        <f>AD231</f>
        <v>30</v>
      </c>
      <c r="AB234" s="80">
        <f>SUM(I234:AA234)</f>
        <v>1322</v>
      </c>
    </row>
    <row r="235" spans="1:31" s="72" customFormat="1" ht="16.5">
      <c r="F235" s="83"/>
      <c r="G235" s="83"/>
    </row>
    <row r="236" spans="1:31" s="72" customFormat="1" ht="30.75" customHeight="1">
      <c r="C236" s="86" t="s">
        <v>69</v>
      </c>
      <c r="D236" s="695" t="s">
        <v>70</v>
      </c>
      <c r="E236" s="695"/>
      <c r="F236" s="695"/>
      <c r="G236" s="695"/>
      <c r="H236" s="87" t="s">
        <v>8</v>
      </c>
      <c r="I236" s="696" t="s">
        <v>71</v>
      </c>
      <c r="J236" s="696"/>
      <c r="K236" s="696" t="s">
        <v>72</v>
      </c>
      <c r="L236" s="696"/>
      <c r="M236" s="79" t="s">
        <v>13</v>
      </c>
      <c r="N236" s="79" t="s">
        <v>14</v>
      </c>
      <c r="O236" s="79" t="s">
        <v>15</v>
      </c>
      <c r="P236" s="79" t="s">
        <v>16</v>
      </c>
      <c r="Q236" s="79" t="s">
        <v>17</v>
      </c>
      <c r="R236" s="79" t="s">
        <v>18</v>
      </c>
      <c r="S236" s="79" t="s">
        <v>19</v>
      </c>
      <c r="T236" s="79" t="s">
        <v>20</v>
      </c>
      <c r="U236" s="79" t="s">
        <v>24</v>
      </c>
      <c r="V236" s="79" t="s">
        <v>25</v>
      </c>
      <c r="W236" s="79" t="s">
        <v>26</v>
      </c>
      <c r="X236" s="79" t="s">
        <v>27</v>
      </c>
      <c r="Y236" s="79" t="s">
        <v>28</v>
      </c>
      <c r="Z236" s="79" t="s">
        <v>29</v>
      </c>
      <c r="AA236" s="79" t="s">
        <v>30</v>
      </c>
      <c r="AB236" s="79" t="s">
        <v>31</v>
      </c>
    </row>
    <row r="237" spans="1:31" s="72" customFormat="1" ht="16.5">
      <c r="D237" s="695"/>
      <c r="E237" s="695"/>
      <c r="F237" s="695"/>
      <c r="G237" s="695"/>
      <c r="H237" s="80">
        <f>H231</f>
        <v>1883</v>
      </c>
      <c r="I237" s="697">
        <f>I234+K234</f>
        <v>549</v>
      </c>
      <c r="J237" s="697"/>
      <c r="K237" s="697">
        <f>J234+L234</f>
        <v>484</v>
      </c>
      <c r="L237" s="697"/>
      <c r="M237" s="80">
        <f>M234</f>
        <v>200</v>
      </c>
      <c r="N237" s="80" t="s">
        <v>799</v>
      </c>
      <c r="O237" s="80" t="s">
        <v>799</v>
      </c>
      <c r="P237" s="80" t="s">
        <v>799</v>
      </c>
      <c r="Q237" s="80" t="s">
        <v>799</v>
      </c>
      <c r="R237" s="80">
        <f t="shared" ref="R237" si="51">R234</f>
        <v>59</v>
      </c>
      <c r="S237" s="80" t="s">
        <v>799</v>
      </c>
      <c r="T237" s="294" t="s">
        <v>799</v>
      </c>
      <c r="U237" s="294" t="s">
        <v>799</v>
      </c>
      <c r="V237" s="294" t="s">
        <v>799</v>
      </c>
      <c r="W237" s="294" t="s">
        <v>799</v>
      </c>
      <c r="X237" s="294" t="s">
        <v>799</v>
      </c>
      <c r="Y237" s="294" t="s">
        <v>799</v>
      </c>
      <c r="Z237" s="80">
        <f>Z234</f>
        <v>0</v>
      </c>
      <c r="AA237" s="80">
        <f>AA234</f>
        <v>30</v>
      </c>
      <c r="AB237" s="80">
        <f>SUM(I237:AA237)</f>
        <v>1322</v>
      </c>
    </row>
    <row r="238" spans="1:31" s="69" customFormat="1"/>
    <row r="239" spans="1:31" s="69" customFormat="1"/>
    <row r="240" spans="1:31" s="286" customFormat="1" ht="16.5">
      <c r="A240" s="291" t="s">
        <v>1</v>
      </c>
      <c r="B240" s="285" t="s">
        <v>2</v>
      </c>
      <c r="C240" s="292" t="s">
        <v>3</v>
      </c>
      <c r="D240" s="291" t="s">
        <v>4</v>
      </c>
      <c r="E240" s="291" t="s">
        <v>5</v>
      </c>
      <c r="F240" s="284" t="s">
        <v>6</v>
      </c>
      <c r="G240" s="284" t="s">
        <v>7</v>
      </c>
      <c r="H240" s="284" t="s">
        <v>8</v>
      </c>
      <c r="I240" s="293" t="s">
        <v>9</v>
      </c>
      <c r="J240" s="293" t="s">
        <v>10</v>
      </c>
      <c r="K240" s="293" t="s">
        <v>11</v>
      </c>
      <c r="L240" s="293" t="s">
        <v>12</v>
      </c>
      <c r="M240" s="293" t="s">
        <v>13</v>
      </c>
      <c r="N240" s="293" t="s">
        <v>14</v>
      </c>
      <c r="O240" s="293" t="s">
        <v>15</v>
      </c>
      <c r="P240" s="293" t="s">
        <v>16</v>
      </c>
      <c r="Q240" s="293" t="s">
        <v>17</v>
      </c>
      <c r="R240" s="293" t="s">
        <v>18</v>
      </c>
      <c r="S240" s="293" t="s">
        <v>19</v>
      </c>
      <c r="T240" s="293" t="s">
        <v>20</v>
      </c>
      <c r="U240" s="295" t="s">
        <v>21</v>
      </c>
      <c r="V240" s="295" t="s">
        <v>22</v>
      </c>
      <c r="W240" s="295" t="s">
        <v>23</v>
      </c>
      <c r="X240" s="293" t="s">
        <v>24</v>
      </c>
      <c r="Y240" s="293" t="s">
        <v>25</v>
      </c>
      <c r="Z240" s="293" t="s">
        <v>26</v>
      </c>
      <c r="AA240" s="293" t="s">
        <v>27</v>
      </c>
      <c r="AB240" s="293" t="s">
        <v>28</v>
      </c>
      <c r="AC240" s="293" t="s">
        <v>29</v>
      </c>
      <c r="AD240" s="293" t="s">
        <v>30</v>
      </c>
      <c r="AE240" s="293" t="s">
        <v>31</v>
      </c>
    </row>
    <row r="241" spans="1:31" s="286" customFormat="1" ht="16.5">
      <c r="A241" s="287">
        <v>1</v>
      </c>
      <c r="B241" s="288">
        <v>6</v>
      </c>
      <c r="C241" s="299">
        <v>260</v>
      </c>
      <c r="D241" s="289" t="s">
        <v>791</v>
      </c>
      <c r="E241" s="289"/>
      <c r="F241" s="298">
        <v>1324</v>
      </c>
      <c r="G241" s="289" t="s">
        <v>33</v>
      </c>
      <c r="H241" s="290">
        <v>455</v>
      </c>
      <c r="I241" s="294">
        <v>211</v>
      </c>
      <c r="J241" s="294">
        <v>74</v>
      </c>
      <c r="K241" s="294">
        <v>3</v>
      </c>
      <c r="L241" s="294">
        <v>0</v>
      </c>
      <c r="M241" s="294">
        <v>73</v>
      </c>
      <c r="N241" s="294">
        <v>1</v>
      </c>
      <c r="O241" s="294"/>
      <c r="P241" s="294">
        <v>0</v>
      </c>
      <c r="Q241" s="294">
        <v>0</v>
      </c>
      <c r="R241" s="294">
        <v>2</v>
      </c>
      <c r="S241" s="294"/>
      <c r="T241" s="294"/>
      <c r="U241" s="296">
        <v>3</v>
      </c>
      <c r="V241" s="296">
        <v>0</v>
      </c>
      <c r="W241" s="296"/>
      <c r="X241" s="294"/>
      <c r="Y241" s="294"/>
      <c r="Z241" s="294"/>
      <c r="AA241" s="294"/>
      <c r="AB241" s="294"/>
      <c r="AC241" s="294">
        <v>0</v>
      </c>
      <c r="AD241" s="294">
        <v>6</v>
      </c>
      <c r="AE241" s="294">
        <f>SUM(I241:AD241)</f>
        <v>373</v>
      </c>
    </row>
    <row r="242" spans="1:31" s="286" customFormat="1" ht="16.5">
      <c r="A242" s="287">
        <v>2</v>
      </c>
      <c r="B242" s="288">
        <v>6</v>
      </c>
      <c r="C242" s="299">
        <v>260</v>
      </c>
      <c r="D242" s="289" t="s">
        <v>791</v>
      </c>
      <c r="E242" s="289"/>
      <c r="F242" s="298">
        <v>1324</v>
      </c>
      <c r="G242" s="289" t="s">
        <v>34</v>
      </c>
      <c r="H242" s="290">
        <v>454</v>
      </c>
      <c r="I242" s="294">
        <v>200</v>
      </c>
      <c r="J242" s="294">
        <v>62</v>
      </c>
      <c r="K242" s="294">
        <v>4</v>
      </c>
      <c r="L242" s="294">
        <v>0</v>
      </c>
      <c r="M242" s="294">
        <v>88</v>
      </c>
      <c r="N242" s="294">
        <v>0</v>
      </c>
      <c r="O242" s="294"/>
      <c r="P242" s="294">
        <v>1</v>
      </c>
      <c r="Q242" s="294">
        <v>0</v>
      </c>
      <c r="R242" s="294">
        <v>3</v>
      </c>
      <c r="S242" s="294"/>
      <c r="T242" s="294"/>
      <c r="U242" s="296">
        <v>0</v>
      </c>
      <c r="V242" s="296">
        <v>0</v>
      </c>
      <c r="W242" s="296"/>
      <c r="X242" s="294"/>
      <c r="Y242" s="294"/>
      <c r="Z242" s="294"/>
      <c r="AA242" s="294"/>
      <c r="AB242" s="294"/>
      <c r="AC242" s="294">
        <v>0</v>
      </c>
      <c r="AD242" s="294">
        <v>3</v>
      </c>
      <c r="AE242" s="294">
        <f t="shared" ref="AE242:AE253" si="52">SUM(I242:AD242)</f>
        <v>361</v>
      </c>
    </row>
    <row r="243" spans="1:31" s="286" customFormat="1" ht="16.5">
      <c r="A243" s="287">
        <v>3</v>
      </c>
      <c r="B243" s="288">
        <v>6</v>
      </c>
      <c r="C243" s="299">
        <v>260</v>
      </c>
      <c r="D243" s="289" t="s">
        <v>791</v>
      </c>
      <c r="E243" s="289"/>
      <c r="F243" s="298">
        <v>1325</v>
      </c>
      <c r="G243" s="289" t="s">
        <v>33</v>
      </c>
      <c r="H243" s="290">
        <v>477</v>
      </c>
      <c r="I243" s="294">
        <v>124</v>
      </c>
      <c r="J243" s="294">
        <v>72</v>
      </c>
      <c r="K243" s="294">
        <v>16</v>
      </c>
      <c r="L243" s="294">
        <v>2</v>
      </c>
      <c r="M243" s="294">
        <v>40</v>
      </c>
      <c r="N243" s="294">
        <v>0</v>
      </c>
      <c r="O243" s="294"/>
      <c r="P243" s="294">
        <v>1</v>
      </c>
      <c r="Q243" s="294">
        <v>0</v>
      </c>
      <c r="R243" s="294">
        <v>22</v>
      </c>
      <c r="S243" s="294"/>
      <c r="T243" s="294"/>
      <c r="U243" s="296">
        <v>7</v>
      </c>
      <c r="V243" s="296">
        <v>0</v>
      </c>
      <c r="W243" s="296"/>
      <c r="X243" s="294"/>
      <c r="Y243" s="294"/>
      <c r="Z243" s="294"/>
      <c r="AA243" s="294"/>
      <c r="AB243" s="294"/>
      <c r="AC243" s="294">
        <v>0</v>
      </c>
      <c r="AD243" s="294">
        <v>9</v>
      </c>
      <c r="AE243" s="294">
        <f t="shared" si="52"/>
        <v>293</v>
      </c>
    </row>
    <row r="244" spans="1:31" s="286" customFormat="1" ht="16.5">
      <c r="A244" s="287">
        <v>4</v>
      </c>
      <c r="B244" s="288">
        <v>6</v>
      </c>
      <c r="C244" s="299">
        <v>260</v>
      </c>
      <c r="D244" s="289" t="s">
        <v>791</v>
      </c>
      <c r="E244" s="289"/>
      <c r="F244" s="298">
        <v>1325</v>
      </c>
      <c r="G244" s="289" t="s">
        <v>34</v>
      </c>
      <c r="H244" s="290">
        <v>476</v>
      </c>
      <c r="I244" s="294">
        <v>147</v>
      </c>
      <c r="J244" s="294">
        <v>42</v>
      </c>
      <c r="K244" s="294">
        <v>7</v>
      </c>
      <c r="L244" s="294">
        <v>2</v>
      </c>
      <c r="M244" s="294">
        <v>49</v>
      </c>
      <c r="N244" s="294">
        <v>0</v>
      </c>
      <c r="O244" s="294"/>
      <c r="P244" s="294">
        <v>4</v>
      </c>
      <c r="Q244" s="294">
        <v>0</v>
      </c>
      <c r="R244" s="294">
        <v>12</v>
      </c>
      <c r="S244" s="294"/>
      <c r="T244" s="294"/>
      <c r="U244" s="296">
        <v>2</v>
      </c>
      <c r="V244" s="296">
        <v>0</v>
      </c>
      <c r="W244" s="296"/>
      <c r="X244" s="294"/>
      <c r="Y244" s="294"/>
      <c r="Z244" s="294"/>
      <c r="AA244" s="294"/>
      <c r="AB244" s="294"/>
      <c r="AC244" s="294">
        <v>0</v>
      </c>
      <c r="AD244" s="294">
        <v>14</v>
      </c>
      <c r="AE244" s="294">
        <f t="shared" si="52"/>
        <v>279</v>
      </c>
    </row>
    <row r="245" spans="1:31" s="286" customFormat="1" ht="16.5">
      <c r="A245" s="287">
        <v>5</v>
      </c>
      <c r="B245" s="288">
        <v>6</v>
      </c>
      <c r="C245" s="299">
        <v>260</v>
      </c>
      <c r="D245" s="289" t="s">
        <v>791</v>
      </c>
      <c r="E245" s="289"/>
      <c r="F245" s="298">
        <v>1326</v>
      </c>
      <c r="G245" s="289" t="s">
        <v>33</v>
      </c>
      <c r="H245" s="290">
        <v>506</v>
      </c>
      <c r="I245" s="294">
        <v>153</v>
      </c>
      <c r="J245" s="294">
        <v>151</v>
      </c>
      <c r="K245" s="294">
        <v>7</v>
      </c>
      <c r="L245" s="294">
        <v>3</v>
      </c>
      <c r="M245" s="294">
        <v>57</v>
      </c>
      <c r="N245" s="294">
        <v>1</v>
      </c>
      <c r="O245" s="294"/>
      <c r="P245" s="294">
        <v>3</v>
      </c>
      <c r="Q245" s="294">
        <v>0</v>
      </c>
      <c r="R245" s="294">
        <v>1</v>
      </c>
      <c r="S245" s="294"/>
      <c r="T245" s="294"/>
      <c r="U245" s="296">
        <v>0</v>
      </c>
      <c r="V245" s="296">
        <v>1</v>
      </c>
      <c r="W245" s="296"/>
      <c r="X245" s="294"/>
      <c r="Y245" s="294"/>
      <c r="Z245" s="294"/>
      <c r="AA245" s="294"/>
      <c r="AB245" s="294"/>
      <c r="AC245" s="294">
        <v>0</v>
      </c>
      <c r="AD245" s="294">
        <v>4</v>
      </c>
      <c r="AE245" s="294">
        <f t="shared" si="52"/>
        <v>381</v>
      </c>
    </row>
    <row r="246" spans="1:31" s="286" customFormat="1" ht="16.5">
      <c r="A246" s="287">
        <v>6</v>
      </c>
      <c r="B246" s="288">
        <v>6</v>
      </c>
      <c r="C246" s="299">
        <v>260</v>
      </c>
      <c r="D246" s="289" t="s">
        <v>791</v>
      </c>
      <c r="E246" s="289"/>
      <c r="F246" s="298">
        <v>1326</v>
      </c>
      <c r="G246" s="289" t="s">
        <v>34</v>
      </c>
      <c r="H246" s="290">
        <v>506</v>
      </c>
      <c r="I246" s="294">
        <v>155</v>
      </c>
      <c r="J246" s="294">
        <v>162</v>
      </c>
      <c r="K246" s="294">
        <v>3</v>
      </c>
      <c r="L246" s="294">
        <v>0</v>
      </c>
      <c r="M246" s="294">
        <v>25</v>
      </c>
      <c r="N246" s="294">
        <v>0</v>
      </c>
      <c r="O246" s="294"/>
      <c r="P246" s="294">
        <v>1</v>
      </c>
      <c r="Q246" s="294">
        <v>1</v>
      </c>
      <c r="R246" s="294">
        <v>6</v>
      </c>
      <c r="S246" s="294"/>
      <c r="T246" s="294"/>
      <c r="U246" s="296">
        <v>3</v>
      </c>
      <c r="V246" s="296">
        <v>0</v>
      </c>
      <c r="W246" s="296"/>
      <c r="X246" s="294"/>
      <c r="Y246" s="294"/>
      <c r="Z246" s="294"/>
      <c r="AA246" s="294"/>
      <c r="AB246" s="294"/>
      <c r="AC246" s="294">
        <v>0</v>
      </c>
      <c r="AD246" s="294">
        <v>13</v>
      </c>
      <c r="AE246" s="294">
        <f t="shared" si="52"/>
        <v>369</v>
      </c>
    </row>
    <row r="247" spans="1:31" s="286" customFormat="1" ht="16.5">
      <c r="A247" s="287">
        <v>7</v>
      </c>
      <c r="B247" s="288">
        <v>6</v>
      </c>
      <c r="C247" s="299">
        <v>260</v>
      </c>
      <c r="D247" s="289" t="s">
        <v>791</v>
      </c>
      <c r="E247" s="289"/>
      <c r="F247" s="298">
        <v>1327</v>
      </c>
      <c r="G247" s="289" t="s">
        <v>33</v>
      </c>
      <c r="H247" s="290">
        <v>462</v>
      </c>
      <c r="I247" s="294">
        <v>174</v>
      </c>
      <c r="J247" s="294">
        <v>43</v>
      </c>
      <c r="K247" s="294">
        <v>2</v>
      </c>
      <c r="L247" s="294">
        <v>0</v>
      </c>
      <c r="M247" s="294">
        <v>55</v>
      </c>
      <c r="N247" s="294">
        <v>1</v>
      </c>
      <c r="O247" s="294"/>
      <c r="P247" s="294">
        <v>2</v>
      </c>
      <c r="Q247" s="294">
        <v>1</v>
      </c>
      <c r="R247" s="294">
        <v>17</v>
      </c>
      <c r="S247" s="294"/>
      <c r="T247" s="294"/>
      <c r="U247" s="296">
        <v>0</v>
      </c>
      <c r="V247" s="296">
        <v>0</v>
      </c>
      <c r="W247" s="296"/>
      <c r="X247" s="294"/>
      <c r="Y247" s="294"/>
      <c r="Z247" s="294"/>
      <c r="AA247" s="294"/>
      <c r="AB247" s="294"/>
      <c r="AC247" s="294">
        <v>0</v>
      </c>
      <c r="AD247" s="294">
        <v>12</v>
      </c>
      <c r="AE247" s="294">
        <f t="shared" si="52"/>
        <v>307</v>
      </c>
    </row>
    <row r="248" spans="1:31" s="286" customFormat="1" ht="16.5">
      <c r="A248" s="287">
        <v>8</v>
      </c>
      <c r="B248" s="288">
        <v>6</v>
      </c>
      <c r="C248" s="299">
        <v>260</v>
      </c>
      <c r="D248" s="289" t="s">
        <v>791</v>
      </c>
      <c r="E248" s="289"/>
      <c r="F248" s="298">
        <v>1327</v>
      </c>
      <c r="G248" s="289" t="s">
        <v>81</v>
      </c>
      <c r="H248" s="290">
        <v>182</v>
      </c>
      <c r="I248" s="294">
        <v>87</v>
      </c>
      <c r="J248" s="294">
        <v>24</v>
      </c>
      <c r="K248" s="294">
        <v>0</v>
      </c>
      <c r="L248" s="294">
        <v>0</v>
      </c>
      <c r="M248" s="294">
        <v>38</v>
      </c>
      <c r="N248" s="294">
        <v>0</v>
      </c>
      <c r="O248" s="294"/>
      <c r="P248" s="294">
        <v>0</v>
      </c>
      <c r="Q248" s="294">
        <v>0</v>
      </c>
      <c r="R248" s="294">
        <v>0</v>
      </c>
      <c r="S248" s="294"/>
      <c r="T248" s="294"/>
      <c r="U248" s="296">
        <v>0</v>
      </c>
      <c r="V248" s="296">
        <v>0</v>
      </c>
      <c r="W248" s="296"/>
      <c r="X248" s="294"/>
      <c r="Y248" s="294"/>
      <c r="Z248" s="294"/>
      <c r="AA248" s="294"/>
      <c r="AB248" s="294"/>
      <c r="AC248" s="294">
        <v>0</v>
      </c>
      <c r="AD248" s="294">
        <v>7</v>
      </c>
      <c r="AE248" s="294">
        <f t="shared" si="52"/>
        <v>156</v>
      </c>
    </row>
    <row r="249" spans="1:31" s="286" customFormat="1" ht="16.5">
      <c r="A249" s="287">
        <v>9</v>
      </c>
      <c r="B249" s="288">
        <v>6</v>
      </c>
      <c r="C249" s="299">
        <v>260</v>
      </c>
      <c r="D249" s="289" t="s">
        <v>791</v>
      </c>
      <c r="E249" s="289"/>
      <c r="F249" s="298">
        <v>1328</v>
      </c>
      <c r="G249" s="289" t="s">
        <v>33</v>
      </c>
      <c r="H249" s="290">
        <v>152</v>
      </c>
      <c r="I249" s="294">
        <v>61</v>
      </c>
      <c r="J249" s="294">
        <v>30</v>
      </c>
      <c r="K249" s="294">
        <v>11</v>
      </c>
      <c r="L249" s="294">
        <v>0</v>
      </c>
      <c r="M249" s="294">
        <v>14</v>
      </c>
      <c r="N249" s="294">
        <v>0</v>
      </c>
      <c r="O249" s="294"/>
      <c r="P249" s="294">
        <v>0</v>
      </c>
      <c r="Q249" s="294">
        <v>0</v>
      </c>
      <c r="R249" s="294">
        <v>1</v>
      </c>
      <c r="S249" s="294"/>
      <c r="T249" s="294"/>
      <c r="U249" s="296">
        <v>0</v>
      </c>
      <c r="V249" s="296">
        <v>0</v>
      </c>
      <c r="W249" s="296"/>
      <c r="X249" s="294"/>
      <c r="Y249" s="294"/>
      <c r="Z249" s="294"/>
      <c r="AA249" s="294"/>
      <c r="AB249" s="294"/>
      <c r="AC249" s="294">
        <v>0</v>
      </c>
      <c r="AD249" s="294">
        <v>0</v>
      </c>
      <c r="AE249" s="294">
        <f t="shared" si="52"/>
        <v>117</v>
      </c>
    </row>
    <row r="250" spans="1:31" s="286" customFormat="1" ht="16.5">
      <c r="A250" s="287">
        <v>10</v>
      </c>
      <c r="B250" s="288">
        <v>6</v>
      </c>
      <c r="C250" s="299">
        <v>260</v>
      </c>
      <c r="D250" s="289" t="s">
        <v>791</v>
      </c>
      <c r="E250" s="289"/>
      <c r="F250" s="298">
        <v>1329</v>
      </c>
      <c r="G250" s="289" t="s">
        <v>33</v>
      </c>
      <c r="H250" s="290">
        <v>245</v>
      </c>
      <c r="I250" s="294">
        <v>61</v>
      </c>
      <c r="J250" s="294">
        <v>52</v>
      </c>
      <c r="K250" s="294">
        <v>3</v>
      </c>
      <c r="L250" s="294">
        <v>0</v>
      </c>
      <c r="M250" s="294">
        <v>44</v>
      </c>
      <c r="N250" s="294">
        <v>0</v>
      </c>
      <c r="O250" s="294"/>
      <c r="P250" s="294">
        <v>0</v>
      </c>
      <c r="Q250" s="294">
        <v>0</v>
      </c>
      <c r="R250" s="294">
        <v>0</v>
      </c>
      <c r="S250" s="294"/>
      <c r="T250" s="294"/>
      <c r="U250" s="296">
        <v>0</v>
      </c>
      <c r="V250" s="296">
        <v>0</v>
      </c>
      <c r="W250" s="296"/>
      <c r="X250" s="294"/>
      <c r="Y250" s="294"/>
      <c r="Z250" s="294"/>
      <c r="AA250" s="294"/>
      <c r="AB250" s="294"/>
      <c r="AC250" s="294">
        <v>0</v>
      </c>
      <c r="AD250" s="294">
        <v>3</v>
      </c>
      <c r="AE250" s="294">
        <f t="shared" si="52"/>
        <v>163</v>
      </c>
    </row>
    <row r="251" spans="1:31" s="286" customFormat="1" ht="16.5">
      <c r="A251" s="287">
        <v>11</v>
      </c>
      <c r="B251" s="288">
        <v>6</v>
      </c>
      <c r="C251" s="299">
        <v>260</v>
      </c>
      <c r="D251" s="289" t="s">
        <v>791</v>
      </c>
      <c r="E251" s="289"/>
      <c r="F251" s="298">
        <v>1330</v>
      </c>
      <c r="G251" s="289" t="s">
        <v>33</v>
      </c>
      <c r="H251" s="290">
        <v>302</v>
      </c>
      <c r="I251" s="294">
        <v>144</v>
      </c>
      <c r="J251" s="294">
        <v>65</v>
      </c>
      <c r="K251" s="294">
        <v>3</v>
      </c>
      <c r="L251" s="294">
        <v>1</v>
      </c>
      <c r="M251" s="294">
        <v>15</v>
      </c>
      <c r="N251" s="294">
        <v>0</v>
      </c>
      <c r="O251" s="294"/>
      <c r="P251" s="294">
        <v>1</v>
      </c>
      <c r="Q251" s="294">
        <v>0</v>
      </c>
      <c r="R251" s="294">
        <v>0</v>
      </c>
      <c r="S251" s="294"/>
      <c r="T251" s="294"/>
      <c r="U251" s="296">
        <v>0</v>
      </c>
      <c r="V251" s="296">
        <v>0</v>
      </c>
      <c r="W251" s="296"/>
      <c r="X251" s="294"/>
      <c r="Y251" s="294"/>
      <c r="Z251" s="294"/>
      <c r="AA251" s="294"/>
      <c r="AB251" s="294"/>
      <c r="AC251" s="294">
        <v>0</v>
      </c>
      <c r="AD251" s="294">
        <v>1</v>
      </c>
      <c r="AE251" s="294">
        <f t="shared" si="52"/>
        <v>230</v>
      </c>
    </row>
    <row r="252" spans="1:31" s="286" customFormat="1" ht="16.5">
      <c r="A252" s="287">
        <v>12</v>
      </c>
      <c r="B252" s="288">
        <v>6</v>
      </c>
      <c r="C252" s="299">
        <v>260</v>
      </c>
      <c r="D252" s="289" t="s">
        <v>791</v>
      </c>
      <c r="E252" s="289"/>
      <c r="F252" s="298">
        <v>1331</v>
      </c>
      <c r="G252" s="289" t="s">
        <v>33</v>
      </c>
      <c r="H252" s="290">
        <v>537</v>
      </c>
      <c r="I252" s="294">
        <v>45</v>
      </c>
      <c r="J252" s="294">
        <v>86</v>
      </c>
      <c r="K252" s="294">
        <v>105</v>
      </c>
      <c r="L252" s="294">
        <v>0</v>
      </c>
      <c r="M252" s="294">
        <v>142</v>
      </c>
      <c r="N252" s="294">
        <v>0</v>
      </c>
      <c r="O252" s="294"/>
      <c r="P252" s="294">
        <v>0</v>
      </c>
      <c r="Q252" s="294">
        <v>0</v>
      </c>
      <c r="R252" s="294">
        <v>1</v>
      </c>
      <c r="S252" s="294"/>
      <c r="T252" s="294"/>
      <c r="U252" s="296">
        <v>0</v>
      </c>
      <c r="V252" s="296">
        <v>0</v>
      </c>
      <c r="W252" s="296"/>
      <c r="X252" s="294"/>
      <c r="Y252" s="294"/>
      <c r="Z252" s="294"/>
      <c r="AA252" s="294"/>
      <c r="AB252" s="294"/>
      <c r="AC252" s="294">
        <v>0</v>
      </c>
      <c r="AD252" s="294">
        <v>8</v>
      </c>
      <c r="AE252" s="294">
        <f t="shared" si="52"/>
        <v>387</v>
      </c>
    </row>
    <row r="253" spans="1:31" s="286" customFormat="1" ht="16.5">
      <c r="A253" s="287">
        <v>13</v>
      </c>
      <c r="B253" s="288">
        <v>6</v>
      </c>
      <c r="C253" s="299">
        <v>260</v>
      </c>
      <c r="D253" s="289" t="s">
        <v>791</v>
      </c>
      <c r="E253" s="289"/>
      <c r="F253" s="298">
        <v>1332</v>
      </c>
      <c r="G253" s="289" t="s">
        <v>33</v>
      </c>
      <c r="H253" s="290">
        <v>147</v>
      </c>
      <c r="I253" s="294">
        <v>30</v>
      </c>
      <c r="J253" s="294">
        <v>33</v>
      </c>
      <c r="K253" s="294">
        <v>2</v>
      </c>
      <c r="L253" s="294">
        <v>1</v>
      </c>
      <c r="M253" s="294">
        <v>2</v>
      </c>
      <c r="N253" s="294">
        <v>0</v>
      </c>
      <c r="O253" s="294"/>
      <c r="P253" s="294">
        <v>1</v>
      </c>
      <c r="Q253" s="294">
        <v>0</v>
      </c>
      <c r="R253" s="294">
        <v>4</v>
      </c>
      <c r="S253" s="294"/>
      <c r="T253" s="294"/>
      <c r="U253" s="296">
        <v>0</v>
      </c>
      <c r="V253" s="296">
        <v>0</v>
      </c>
      <c r="W253" s="296"/>
      <c r="X253" s="294"/>
      <c r="Y253" s="294"/>
      <c r="Z253" s="294"/>
      <c r="AA253" s="294"/>
      <c r="AB253" s="294"/>
      <c r="AC253" s="294">
        <v>0</v>
      </c>
      <c r="AD253" s="294">
        <v>3</v>
      </c>
      <c r="AE253" s="294">
        <f t="shared" si="52"/>
        <v>76</v>
      </c>
    </row>
    <row r="254" spans="1:31" s="286" customFormat="1" ht="16.5">
      <c r="C254" s="300" t="s">
        <v>65</v>
      </c>
      <c r="D254" s="688" t="s">
        <v>66</v>
      </c>
      <c r="E254" s="688"/>
      <c r="F254" s="485"/>
      <c r="G254" s="485"/>
      <c r="H254" s="302">
        <f>SUM(H241:H253)</f>
        <v>4901</v>
      </c>
      <c r="I254" s="302">
        <f t="shared" ref="I254:AE254" si="53">SUM(I241:I253)</f>
        <v>1592</v>
      </c>
      <c r="J254" s="302">
        <f t="shared" si="53"/>
        <v>896</v>
      </c>
      <c r="K254" s="302">
        <f t="shared" si="53"/>
        <v>166</v>
      </c>
      <c r="L254" s="302">
        <f t="shared" si="53"/>
        <v>9</v>
      </c>
      <c r="M254" s="302">
        <f t="shared" si="53"/>
        <v>642</v>
      </c>
      <c r="N254" s="302">
        <f t="shared" si="53"/>
        <v>3</v>
      </c>
      <c r="O254" s="302">
        <f t="shared" si="53"/>
        <v>0</v>
      </c>
      <c r="P254" s="302">
        <f t="shared" si="53"/>
        <v>14</v>
      </c>
      <c r="Q254" s="302">
        <f t="shared" si="53"/>
        <v>2</v>
      </c>
      <c r="R254" s="302">
        <f t="shared" si="53"/>
        <v>69</v>
      </c>
      <c r="S254" s="302">
        <f t="shared" si="53"/>
        <v>0</v>
      </c>
      <c r="T254" s="302">
        <f t="shared" si="53"/>
        <v>0</v>
      </c>
      <c r="U254" s="302">
        <f t="shared" si="53"/>
        <v>15</v>
      </c>
      <c r="V254" s="302">
        <f t="shared" si="53"/>
        <v>1</v>
      </c>
      <c r="W254" s="302">
        <f t="shared" si="53"/>
        <v>0</v>
      </c>
      <c r="X254" s="302">
        <f t="shared" si="53"/>
        <v>0</v>
      </c>
      <c r="Y254" s="302">
        <f t="shared" si="53"/>
        <v>0</v>
      </c>
      <c r="Z254" s="302">
        <f t="shared" si="53"/>
        <v>0</v>
      </c>
      <c r="AA254" s="302">
        <f t="shared" si="53"/>
        <v>0</v>
      </c>
      <c r="AB254" s="302">
        <f t="shared" si="53"/>
        <v>0</v>
      </c>
      <c r="AC254" s="302">
        <f t="shared" si="53"/>
        <v>0</v>
      </c>
      <c r="AD254" s="302">
        <f t="shared" si="53"/>
        <v>83</v>
      </c>
      <c r="AE254" s="302">
        <f t="shared" si="53"/>
        <v>3492</v>
      </c>
    </row>
    <row r="255" spans="1:31" s="286" customFormat="1" ht="16.5">
      <c r="F255" s="297"/>
      <c r="G255" s="297"/>
      <c r="U255" s="286">
        <f>U254/2</f>
        <v>7.5</v>
      </c>
    </row>
    <row r="256" spans="1:31" s="286" customFormat="1" ht="16.5">
      <c r="C256" s="300" t="s">
        <v>67</v>
      </c>
      <c r="D256" s="689" t="s">
        <v>68</v>
      </c>
      <c r="E256" s="690"/>
      <c r="F256" s="690"/>
      <c r="G256" s="691"/>
      <c r="H256" s="301" t="s">
        <v>8</v>
      </c>
      <c r="I256" s="293" t="s">
        <v>9</v>
      </c>
      <c r="J256" s="293" t="s">
        <v>10</v>
      </c>
      <c r="K256" s="293" t="s">
        <v>11</v>
      </c>
      <c r="L256" s="293" t="s">
        <v>12</v>
      </c>
      <c r="M256" s="293" t="s">
        <v>13</v>
      </c>
      <c r="N256" s="293" t="s">
        <v>14</v>
      </c>
      <c r="O256" s="293" t="s">
        <v>15</v>
      </c>
      <c r="P256" s="293" t="s">
        <v>16</v>
      </c>
      <c r="Q256" s="293" t="s">
        <v>17</v>
      </c>
      <c r="R256" s="293" t="s">
        <v>18</v>
      </c>
      <c r="S256" s="293" t="s">
        <v>19</v>
      </c>
      <c r="T256" s="293" t="s">
        <v>20</v>
      </c>
      <c r="U256" s="293" t="s">
        <v>24</v>
      </c>
      <c r="V256" s="293" t="s">
        <v>25</v>
      </c>
      <c r="W256" s="293" t="s">
        <v>26</v>
      </c>
      <c r="X256" s="293" t="s">
        <v>27</v>
      </c>
      <c r="Y256" s="293" t="s">
        <v>28</v>
      </c>
      <c r="Z256" s="293" t="s">
        <v>29</v>
      </c>
      <c r="AA256" s="293" t="s">
        <v>30</v>
      </c>
      <c r="AB256" s="293" t="s">
        <v>31</v>
      </c>
    </row>
    <row r="257" spans="1:31" s="286" customFormat="1" ht="16.5">
      <c r="D257" s="692"/>
      <c r="E257" s="693"/>
      <c r="F257" s="693"/>
      <c r="G257" s="694"/>
      <c r="H257" s="294">
        <f>H254</f>
        <v>4901</v>
      </c>
      <c r="I257" s="294">
        <f>I254+8</f>
        <v>1600</v>
      </c>
      <c r="J257" s="294">
        <f>J254+1</f>
        <v>897</v>
      </c>
      <c r="K257" s="294">
        <f>K254+7</f>
        <v>173</v>
      </c>
      <c r="L257" s="294">
        <f t="shared" ref="L257:T257" si="54">L254</f>
        <v>9</v>
      </c>
      <c r="M257" s="294">
        <f t="shared" si="54"/>
        <v>642</v>
      </c>
      <c r="N257" s="294">
        <f t="shared" si="54"/>
        <v>3</v>
      </c>
      <c r="O257" s="294">
        <f t="shared" si="54"/>
        <v>0</v>
      </c>
      <c r="P257" s="294">
        <f t="shared" si="54"/>
        <v>14</v>
      </c>
      <c r="Q257" s="294">
        <f t="shared" si="54"/>
        <v>2</v>
      </c>
      <c r="R257" s="294">
        <f t="shared" si="54"/>
        <v>69</v>
      </c>
      <c r="S257" s="294">
        <f t="shared" si="54"/>
        <v>0</v>
      </c>
      <c r="T257" s="294">
        <f t="shared" si="54"/>
        <v>0</v>
      </c>
      <c r="U257" s="294">
        <f>X254</f>
        <v>0</v>
      </c>
      <c r="V257" s="294">
        <f t="shared" ref="V257:AA257" si="55">Y254</f>
        <v>0</v>
      </c>
      <c r="W257" s="294">
        <f t="shared" si="55"/>
        <v>0</v>
      </c>
      <c r="X257" s="294">
        <f t="shared" si="55"/>
        <v>0</v>
      </c>
      <c r="Y257" s="294">
        <f t="shared" si="55"/>
        <v>0</v>
      </c>
      <c r="Z257" s="294">
        <f t="shared" si="55"/>
        <v>0</v>
      </c>
      <c r="AA257" s="294">
        <f t="shared" si="55"/>
        <v>83</v>
      </c>
      <c r="AB257" s="294">
        <f>SUM(I257:AA257)</f>
        <v>3492</v>
      </c>
    </row>
    <row r="258" spans="1:31" s="286" customFormat="1" ht="16.5">
      <c r="F258" s="297"/>
      <c r="G258" s="297"/>
    </row>
    <row r="259" spans="1:31" s="286" customFormat="1" ht="30.75" customHeight="1">
      <c r="C259" s="300" t="s">
        <v>69</v>
      </c>
      <c r="D259" s="695" t="s">
        <v>70</v>
      </c>
      <c r="E259" s="695"/>
      <c r="F259" s="695"/>
      <c r="G259" s="695"/>
      <c r="H259" s="301" t="s">
        <v>8</v>
      </c>
      <c r="I259" s="696" t="s">
        <v>71</v>
      </c>
      <c r="J259" s="696"/>
      <c r="K259" s="696" t="s">
        <v>72</v>
      </c>
      <c r="L259" s="696"/>
      <c r="M259" s="293" t="s">
        <v>13</v>
      </c>
      <c r="N259" s="293" t="s">
        <v>14</v>
      </c>
      <c r="O259" s="293" t="s">
        <v>15</v>
      </c>
      <c r="P259" s="293" t="s">
        <v>16</v>
      </c>
      <c r="Q259" s="293" t="s">
        <v>17</v>
      </c>
      <c r="R259" s="293" t="s">
        <v>18</v>
      </c>
      <c r="S259" s="293" t="s">
        <v>19</v>
      </c>
      <c r="T259" s="293" t="s">
        <v>20</v>
      </c>
      <c r="U259" s="293" t="s">
        <v>24</v>
      </c>
      <c r="V259" s="293" t="s">
        <v>25</v>
      </c>
      <c r="W259" s="293" t="s">
        <v>26</v>
      </c>
      <c r="X259" s="293" t="s">
        <v>27</v>
      </c>
      <c r="Y259" s="293" t="s">
        <v>28</v>
      </c>
      <c r="Z259" s="293" t="s">
        <v>29</v>
      </c>
      <c r="AA259" s="293" t="s">
        <v>30</v>
      </c>
      <c r="AB259" s="293" t="s">
        <v>31</v>
      </c>
    </row>
    <row r="260" spans="1:31" s="286" customFormat="1" ht="16.5">
      <c r="D260" s="695"/>
      <c r="E260" s="695"/>
      <c r="F260" s="695"/>
      <c r="G260" s="695"/>
      <c r="H260" s="294">
        <f>H254</f>
        <v>4901</v>
      </c>
      <c r="I260" s="697">
        <f>I257+K257</f>
        <v>1773</v>
      </c>
      <c r="J260" s="697"/>
      <c r="K260" s="697">
        <f>J257+L257</f>
        <v>906</v>
      </c>
      <c r="L260" s="697"/>
      <c r="M260" s="294">
        <f>M257</f>
        <v>642</v>
      </c>
      <c r="N260" s="294">
        <f t="shared" ref="N260:R260" si="56">N257</f>
        <v>3</v>
      </c>
      <c r="O260" s="294" t="s">
        <v>799</v>
      </c>
      <c r="P260" s="294">
        <f t="shared" si="56"/>
        <v>14</v>
      </c>
      <c r="Q260" s="294">
        <f t="shared" si="56"/>
        <v>2</v>
      </c>
      <c r="R260" s="294">
        <f t="shared" si="56"/>
        <v>69</v>
      </c>
      <c r="S260" s="294" t="s">
        <v>799</v>
      </c>
      <c r="T260" s="294" t="s">
        <v>799</v>
      </c>
      <c r="U260" s="294" t="s">
        <v>799</v>
      </c>
      <c r="V260" s="294" t="s">
        <v>799</v>
      </c>
      <c r="W260" s="294" t="s">
        <v>799</v>
      </c>
      <c r="X260" s="294" t="s">
        <v>799</v>
      </c>
      <c r="Y260" s="294" t="s">
        <v>799</v>
      </c>
      <c r="Z260" s="294">
        <f>Z257</f>
        <v>0</v>
      </c>
      <c r="AA260" s="294">
        <f>AA257</f>
        <v>83</v>
      </c>
      <c r="AB260" s="294">
        <f>SUM(I260:AA260)</f>
        <v>3492</v>
      </c>
    </row>
    <row r="261" spans="1:31" s="283" customFormat="1"/>
    <row r="262" spans="1:31" s="283" customFormat="1"/>
    <row r="263" spans="1:31" s="286" customFormat="1" ht="16.5">
      <c r="A263" s="291" t="s">
        <v>1</v>
      </c>
      <c r="B263" s="285" t="s">
        <v>2</v>
      </c>
      <c r="C263" s="292" t="s">
        <v>3</v>
      </c>
      <c r="D263" s="291" t="s">
        <v>4</v>
      </c>
      <c r="E263" s="291" t="s">
        <v>5</v>
      </c>
      <c r="F263" s="284" t="s">
        <v>6</v>
      </c>
      <c r="G263" s="284" t="s">
        <v>7</v>
      </c>
      <c r="H263" s="284" t="s">
        <v>8</v>
      </c>
      <c r="I263" s="293" t="s">
        <v>9</v>
      </c>
      <c r="J263" s="293" t="s">
        <v>10</v>
      </c>
      <c r="K263" s="293" t="s">
        <v>11</v>
      </c>
      <c r="L263" s="293" t="s">
        <v>12</v>
      </c>
      <c r="M263" s="293" t="s">
        <v>13</v>
      </c>
      <c r="N263" s="293" t="s">
        <v>14</v>
      </c>
      <c r="O263" s="293" t="s">
        <v>15</v>
      </c>
      <c r="P263" s="293" t="s">
        <v>16</v>
      </c>
      <c r="Q263" s="293" t="s">
        <v>17</v>
      </c>
      <c r="R263" s="293" t="s">
        <v>18</v>
      </c>
      <c r="S263" s="293" t="s">
        <v>19</v>
      </c>
      <c r="T263" s="293" t="s">
        <v>20</v>
      </c>
      <c r="U263" s="295" t="s">
        <v>21</v>
      </c>
      <c r="V263" s="295" t="s">
        <v>22</v>
      </c>
      <c r="W263" s="295" t="s">
        <v>23</v>
      </c>
      <c r="X263" s="293" t="s">
        <v>24</v>
      </c>
      <c r="Y263" s="293" t="s">
        <v>25</v>
      </c>
      <c r="Z263" s="293" t="s">
        <v>26</v>
      </c>
      <c r="AA263" s="293" t="s">
        <v>27</v>
      </c>
      <c r="AB263" s="293" t="s">
        <v>28</v>
      </c>
      <c r="AC263" s="293" t="s">
        <v>29</v>
      </c>
      <c r="AD263" s="293" t="s">
        <v>30</v>
      </c>
      <c r="AE263" s="293" t="s">
        <v>31</v>
      </c>
    </row>
    <row r="264" spans="1:31" s="286" customFormat="1" ht="16.5">
      <c r="A264" s="287">
        <v>1</v>
      </c>
      <c r="B264" s="288">
        <v>6</v>
      </c>
      <c r="C264" s="299"/>
      <c r="D264" s="289" t="s">
        <v>786</v>
      </c>
      <c r="E264" s="289"/>
      <c r="F264" s="298">
        <v>1418</v>
      </c>
      <c r="G264" s="549" t="s">
        <v>67</v>
      </c>
      <c r="H264" s="548">
        <v>393</v>
      </c>
      <c r="I264" s="294">
        <v>1</v>
      </c>
      <c r="J264" s="294">
        <v>60</v>
      </c>
      <c r="K264" s="294">
        <v>109</v>
      </c>
      <c r="L264" s="294">
        <v>0</v>
      </c>
      <c r="M264" s="294">
        <v>2</v>
      </c>
      <c r="N264" s="294">
        <v>70</v>
      </c>
      <c r="O264" s="294">
        <v>0</v>
      </c>
      <c r="P264" s="294">
        <v>0</v>
      </c>
      <c r="Q264" s="294">
        <v>0</v>
      </c>
      <c r="R264" s="294">
        <v>25</v>
      </c>
      <c r="S264" s="294">
        <v>0</v>
      </c>
      <c r="T264" s="294">
        <v>0</v>
      </c>
      <c r="U264" s="296">
        <v>0</v>
      </c>
      <c r="V264" s="296">
        <v>0</v>
      </c>
      <c r="W264" s="296"/>
      <c r="X264" s="294"/>
      <c r="Y264" s="294"/>
      <c r="Z264" s="294"/>
      <c r="AA264" s="294"/>
      <c r="AB264" s="294"/>
      <c r="AC264" s="294">
        <v>1</v>
      </c>
      <c r="AD264" s="294">
        <v>6</v>
      </c>
      <c r="AE264" s="294">
        <f>SUM(I264:AD264)</f>
        <v>274</v>
      </c>
    </row>
    <row r="265" spans="1:31" s="286" customFormat="1" ht="17.25" thickBot="1">
      <c r="A265" s="287">
        <v>2</v>
      </c>
      <c r="B265" s="288">
        <v>6</v>
      </c>
      <c r="C265" s="299"/>
      <c r="D265" s="289" t="s">
        <v>786</v>
      </c>
      <c r="E265" s="289"/>
      <c r="F265" s="298">
        <v>1418</v>
      </c>
      <c r="G265" s="549" t="s">
        <v>144</v>
      </c>
      <c r="H265" s="561">
        <v>393</v>
      </c>
      <c r="I265" s="294">
        <v>2</v>
      </c>
      <c r="J265" s="294">
        <v>58</v>
      </c>
      <c r="K265" s="294">
        <v>115</v>
      </c>
      <c r="L265" s="294">
        <v>2</v>
      </c>
      <c r="M265" s="294">
        <v>0</v>
      </c>
      <c r="N265" s="294">
        <v>59</v>
      </c>
      <c r="O265" s="294">
        <v>0</v>
      </c>
      <c r="P265" s="294">
        <v>0</v>
      </c>
      <c r="Q265" s="294">
        <v>0</v>
      </c>
      <c r="R265" s="294">
        <v>45</v>
      </c>
      <c r="S265" s="294">
        <v>0</v>
      </c>
      <c r="T265" s="294">
        <v>0</v>
      </c>
      <c r="U265" s="296">
        <v>1</v>
      </c>
      <c r="V265" s="296">
        <v>2</v>
      </c>
      <c r="W265" s="296"/>
      <c r="X265" s="294"/>
      <c r="Y265" s="294"/>
      <c r="Z265" s="294"/>
      <c r="AA265" s="294"/>
      <c r="AB265" s="294"/>
      <c r="AC265" s="294">
        <v>0</v>
      </c>
      <c r="AD265" s="294">
        <v>3</v>
      </c>
      <c r="AE265" s="294">
        <f t="shared" ref="AE265" si="57">SUM(I265:AD265)</f>
        <v>287</v>
      </c>
    </row>
    <row r="266" spans="1:31" s="286" customFormat="1" ht="16.5">
      <c r="C266" s="300" t="s">
        <v>65</v>
      </c>
      <c r="D266" s="688" t="s">
        <v>66</v>
      </c>
      <c r="E266" s="688"/>
      <c r="F266" s="478"/>
      <c r="G266" s="478"/>
      <c r="H266" s="302">
        <f t="shared" ref="H266:AE266" si="58">SUM(H264:H265)</f>
        <v>786</v>
      </c>
      <c r="I266" s="302">
        <f t="shared" si="58"/>
        <v>3</v>
      </c>
      <c r="J266" s="302">
        <f t="shared" si="58"/>
        <v>118</v>
      </c>
      <c r="K266" s="302">
        <f t="shared" si="58"/>
        <v>224</v>
      </c>
      <c r="L266" s="302">
        <f t="shared" si="58"/>
        <v>2</v>
      </c>
      <c r="M266" s="302">
        <f t="shared" si="58"/>
        <v>2</v>
      </c>
      <c r="N266" s="302">
        <f t="shared" si="58"/>
        <v>129</v>
      </c>
      <c r="O266" s="302">
        <f t="shared" si="58"/>
        <v>0</v>
      </c>
      <c r="P266" s="302">
        <f t="shared" si="58"/>
        <v>0</v>
      </c>
      <c r="Q266" s="302">
        <f t="shared" si="58"/>
        <v>0</v>
      </c>
      <c r="R266" s="302">
        <f t="shared" si="58"/>
        <v>70</v>
      </c>
      <c r="S266" s="302">
        <f t="shared" si="58"/>
        <v>0</v>
      </c>
      <c r="T266" s="302">
        <f t="shared" si="58"/>
        <v>0</v>
      </c>
      <c r="U266" s="302">
        <f t="shared" si="58"/>
        <v>1</v>
      </c>
      <c r="V266" s="302">
        <f t="shared" si="58"/>
        <v>2</v>
      </c>
      <c r="W266" s="302">
        <f t="shared" si="58"/>
        <v>0</v>
      </c>
      <c r="X266" s="302">
        <f t="shared" si="58"/>
        <v>0</v>
      </c>
      <c r="Y266" s="302">
        <f t="shared" si="58"/>
        <v>0</v>
      </c>
      <c r="Z266" s="302">
        <f t="shared" si="58"/>
        <v>0</v>
      </c>
      <c r="AA266" s="302">
        <f t="shared" si="58"/>
        <v>0</v>
      </c>
      <c r="AB266" s="302">
        <f t="shared" si="58"/>
        <v>0</v>
      </c>
      <c r="AC266" s="302">
        <f t="shared" si="58"/>
        <v>1</v>
      </c>
      <c r="AD266" s="302">
        <f t="shared" si="58"/>
        <v>9</v>
      </c>
      <c r="AE266" s="302">
        <f t="shared" si="58"/>
        <v>561</v>
      </c>
    </row>
    <row r="267" spans="1:31" s="286" customFormat="1" ht="16.5">
      <c r="F267" s="297"/>
      <c r="G267" s="297"/>
    </row>
    <row r="268" spans="1:31" s="286" customFormat="1" ht="16.5">
      <c r="C268" s="300" t="s">
        <v>67</v>
      </c>
      <c r="D268" s="689" t="s">
        <v>68</v>
      </c>
      <c r="E268" s="690"/>
      <c r="F268" s="690"/>
      <c r="G268" s="691"/>
      <c r="H268" s="301" t="s">
        <v>8</v>
      </c>
      <c r="I268" s="293" t="s">
        <v>9</v>
      </c>
      <c r="J268" s="293" t="s">
        <v>10</v>
      </c>
      <c r="K268" s="293" t="s">
        <v>11</v>
      </c>
      <c r="L268" s="293" t="s">
        <v>12</v>
      </c>
      <c r="M268" s="293" t="s">
        <v>13</v>
      </c>
      <c r="N268" s="293" t="s">
        <v>14</v>
      </c>
      <c r="O268" s="293" t="s">
        <v>15</v>
      </c>
      <c r="P268" s="293" t="s">
        <v>16</v>
      </c>
      <c r="Q268" s="293" t="s">
        <v>17</v>
      </c>
      <c r="R268" s="293" t="s">
        <v>18</v>
      </c>
      <c r="S268" s="293" t="s">
        <v>19</v>
      </c>
      <c r="T268" s="293" t="s">
        <v>20</v>
      </c>
      <c r="U268" s="293" t="s">
        <v>24</v>
      </c>
      <c r="V268" s="293" t="s">
        <v>25</v>
      </c>
      <c r="W268" s="293" t="s">
        <v>26</v>
      </c>
      <c r="X268" s="293" t="s">
        <v>27</v>
      </c>
      <c r="Y268" s="293" t="s">
        <v>28</v>
      </c>
      <c r="Z268" s="293" t="s">
        <v>29</v>
      </c>
      <c r="AA268" s="293" t="s">
        <v>30</v>
      </c>
      <c r="AB268" s="293" t="s">
        <v>31</v>
      </c>
    </row>
    <row r="269" spans="1:31" s="286" customFormat="1" ht="16.5">
      <c r="D269" s="692"/>
      <c r="E269" s="693"/>
      <c r="F269" s="693"/>
      <c r="G269" s="694"/>
      <c r="H269" s="294">
        <f>H266</f>
        <v>786</v>
      </c>
      <c r="I269" s="294">
        <f>I266</f>
        <v>3</v>
      </c>
      <c r="J269" s="294">
        <f>J266+1</f>
        <v>119</v>
      </c>
      <c r="K269" s="294">
        <f>K266+1</f>
        <v>225</v>
      </c>
      <c r="L269" s="294">
        <f>L266+1</f>
        <v>3</v>
      </c>
      <c r="M269" s="294">
        <f t="shared" ref="M269:T269" si="59">M266</f>
        <v>2</v>
      </c>
      <c r="N269" s="294">
        <f t="shared" si="59"/>
        <v>129</v>
      </c>
      <c r="O269" s="294">
        <f t="shared" si="59"/>
        <v>0</v>
      </c>
      <c r="P269" s="294">
        <f t="shared" si="59"/>
        <v>0</v>
      </c>
      <c r="Q269" s="294">
        <f t="shared" si="59"/>
        <v>0</v>
      </c>
      <c r="R269" s="294">
        <f t="shared" si="59"/>
        <v>70</v>
      </c>
      <c r="S269" s="294">
        <f t="shared" si="59"/>
        <v>0</v>
      </c>
      <c r="T269" s="294">
        <f t="shared" si="59"/>
        <v>0</v>
      </c>
      <c r="U269" s="294">
        <f>X264</f>
        <v>0</v>
      </c>
      <c r="V269" s="294">
        <f>Y264</f>
        <v>0</v>
      </c>
      <c r="W269" s="294">
        <f>Z264</f>
        <v>0</v>
      </c>
      <c r="X269" s="294">
        <f>AA264</f>
        <v>0</v>
      </c>
      <c r="Y269" s="294">
        <f>AB264</f>
        <v>0</v>
      </c>
      <c r="Z269" s="294">
        <f>AC266</f>
        <v>1</v>
      </c>
      <c r="AA269" s="294">
        <f>AD266</f>
        <v>9</v>
      </c>
      <c r="AB269" s="294">
        <f>SUM(I269:AA269)</f>
        <v>561</v>
      </c>
    </row>
    <row r="270" spans="1:31" s="286" customFormat="1" ht="16.5">
      <c r="F270" s="297"/>
      <c r="G270" s="297"/>
    </row>
    <row r="271" spans="1:31" s="286" customFormat="1" ht="30.75" customHeight="1">
      <c r="C271" s="300" t="s">
        <v>69</v>
      </c>
      <c r="D271" s="695" t="s">
        <v>70</v>
      </c>
      <c r="E271" s="695"/>
      <c r="F271" s="695"/>
      <c r="G271" s="695"/>
      <c r="H271" s="301" t="s">
        <v>8</v>
      </c>
      <c r="I271" s="696" t="s">
        <v>71</v>
      </c>
      <c r="J271" s="696"/>
      <c r="K271" s="696" t="s">
        <v>72</v>
      </c>
      <c r="L271" s="696"/>
      <c r="M271" s="293" t="s">
        <v>13</v>
      </c>
      <c r="N271" s="293" t="s">
        <v>14</v>
      </c>
      <c r="O271" s="293" t="s">
        <v>15</v>
      </c>
      <c r="P271" s="293" t="s">
        <v>16</v>
      </c>
      <c r="Q271" s="293" t="s">
        <v>17</v>
      </c>
      <c r="R271" s="293" t="s">
        <v>18</v>
      </c>
      <c r="S271" s="293" t="s">
        <v>19</v>
      </c>
      <c r="T271" s="293" t="s">
        <v>20</v>
      </c>
      <c r="U271" s="293" t="s">
        <v>24</v>
      </c>
      <c r="V271" s="293" t="s">
        <v>25</v>
      </c>
      <c r="W271" s="293" t="s">
        <v>26</v>
      </c>
      <c r="X271" s="293" t="s">
        <v>27</v>
      </c>
      <c r="Y271" s="293" t="s">
        <v>28</v>
      </c>
      <c r="Z271" s="293" t="s">
        <v>29</v>
      </c>
      <c r="AA271" s="293" t="s">
        <v>30</v>
      </c>
      <c r="AB271" s="293" t="s">
        <v>31</v>
      </c>
    </row>
    <row r="272" spans="1:31" s="286" customFormat="1" ht="16.5">
      <c r="D272" s="695"/>
      <c r="E272" s="695"/>
      <c r="F272" s="695"/>
      <c r="G272" s="695"/>
      <c r="H272" s="294">
        <f>H266</f>
        <v>786</v>
      </c>
      <c r="I272" s="697">
        <f>I269+K269</f>
        <v>228</v>
      </c>
      <c r="J272" s="697"/>
      <c r="K272" s="697">
        <f>J269+L269</f>
        <v>122</v>
      </c>
      <c r="L272" s="697"/>
      <c r="M272" s="294">
        <f>M269</f>
        <v>2</v>
      </c>
      <c r="N272" s="294">
        <f t="shared" ref="N272:R272" si="60">N269</f>
        <v>129</v>
      </c>
      <c r="O272" s="294" t="s">
        <v>799</v>
      </c>
      <c r="P272" s="294" t="s">
        <v>799</v>
      </c>
      <c r="Q272" s="294" t="s">
        <v>799</v>
      </c>
      <c r="R272" s="294">
        <f t="shared" si="60"/>
        <v>70</v>
      </c>
      <c r="S272" s="294" t="s">
        <v>799</v>
      </c>
      <c r="T272" s="294" t="s">
        <v>799</v>
      </c>
      <c r="U272" s="294" t="s">
        <v>799</v>
      </c>
      <c r="V272" s="294" t="s">
        <v>799</v>
      </c>
      <c r="W272" s="294" t="s">
        <v>799</v>
      </c>
      <c r="X272" s="294" t="s">
        <v>799</v>
      </c>
      <c r="Y272" s="294" t="s">
        <v>799</v>
      </c>
      <c r="Z272" s="294">
        <f>Z269</f>
        <v>1</v>
      </c>
      <c r="AA272" s="294">
        <f>AA269</f>
        <v>9</v>
      </c>
      <c r="AB272" s="294">
        <f>SUM(I272:AA272)</f>
        <v>561</v>
      </c>
    </row>
    <row r="273" spans="1:31" s="283" customFormat="1"/>
    <row r="274" spans="1:31" s="283" customFormat="1"/>
    <row r="275" spans="1:31" s="72" customFormat="1" ht="16.5">
      <c r="A275" s="77" t="s">
        <v>1</v>
      </c>
      <c r="B275" s="71" t="s">
        <v>2</v>
      </c>
      <c r="C275" s="78" t="s">
        <v>3</v>
      </c>
      <c r="D275" s="77" t="s">
        <v>4</v>
      </c>
      <c r="E275" s="77" t="s">
        <v>5</v>
      </c>
      <c r="F275" s="70" t="s">
        <v>6</v>
      </c>
      <c r="G275" s="70" t="s">
        <v>7</v>
      </c>
      <c r="H275" s="70" t="s">
        <v>8</v>
      </c>
      <c r="I275" s="79" t="s">
        <v>9</v>
      </c>
      <c r="J275" s="79" t="s">
        <v>10</v>
      </c>
      <c r="K275" s="79" t="s">
        <v>11</v>
      </c>
      <c r="L275" s="79" t="s">
        <v>12</v>
      </c>
      <c r="M275" s="79" t="s">
        <v>13</v>
      </c>
      <c r="N275" s="79" t="s">
        <v>14</v>
      </c>
      <c r="O275" s="79" t="s">
        <v>15</v>
      </c>
      <c r="P275" s="79" t="s">
        <v>16</v>
      </c>
      <c r="Q275" s="79" t="s">
        <v>17</v>
      </c>
      <c r="R275" s="79" t="s">
        <v>18</v>
      </c>
      <c r="S275" s="79" t="s">
        <v>19</v>
      </c>
      <c r="T275" s="79" t="s">
        <v>20</v>
      </c>
      <c r="U275" s="81" t="s">
        <v>21</v>
      </c>
      <c r="V275" s="81" t="s">
        <v>22</v>
      </c>
      <c r="W275" s="81" t="s">
        <v>23</v>
      </c>
      <c r="X275" s="79" t="s">
        <v>24</v>
      </c>
      <c r="Y275" s="79" t="s">
        <v>25</v>
      </c>
      <c r="Z275" s="79" t="s">
        <v>26</v>
      </c>
      <c r="AA275" s="79" t="s">
        <v>27</v>
      </c>
      <c r="AB275" s="79" t="s">
        <v>28</v>
      </c>
      <c r="AC275" s="79" t="s">
        <v>29</v>
      </c>
      <c r="AD275" s="79" t="s">
        <v>30</v>
      </c>
      <c r="AE275" s="79" t="s">
        <v>31</v>
      </c>
    </row>
    <row r="276" spans="1:31" s="72" customFormat="1" ht="16.5">
      <c r="A276" s="73">
        <v>1</v>
      </c>
      <c r="B276" s="74">
        <v>6</v>
      </c>
      <c r="C276" s="85">
        <v>382</v>
      </c>
      <c r="D276" s="75" t="s">
        <v>229</v>
      </c>
      <c r="E276" s="75" t="s">
        <v>230</v>
      </c>
      <c r="F276" s="84">
        <v>1704</v>
      </c>
      <c r="G276" s="75" t="s">
        <v>33</v>
      </c>
      <c r="H276" s="548">
        <v>464</v>
      </c>
      <c r="I276" s="80">
        <v>73</v>
      </c>
      <c r="J276" s="80">
        <v>131</v>
      </c>
      <c r="K276" s="80">
        <v>93</v>
      </c>
      <c r="L276" s="80">
        <v>4</v>
      </c>
      <c r="M276" s="80">
        <v>0</v>
      </c>
      <c r="N276" s="80">
        <v>0</v>
      </c>
      <c r="O276" s="80">
        <v>0</v>
      </c>
      <c r="P276" s="80">
        <v>0</v>
      </c>
      <c r="Q276" s="80">
        <v>0</v>
      </c>
      <c r="R276" s="80">
        <v>8</v>
      </c>
      <c r="S276" s="80">
        <v>0</v>
      </c>
      <c r="T276" s="80">
        <v>0</v>
      </c>
      <c r="U276" s="82">
        <v>6</v>
      </c>
      <c r="V276" s="82">
        <v>1</v>
      </c>
      <c r="W276" s="82"/>
      <c r="X276" s="80"/>
      <c r="Y276" s="80"/>
      <c r="Z276" s="80"/>
      <c r="AA276" s="80"/>
      <c r="AB276" s="80"/>
      <c r="AC276" s="80">
        <v>0</v>
      </c>
      <c r="AD276" s="80">
        <v>7</v>
      </c>
      <c r="AE276" s="80">
        <f>SUM(I276:AD276)</f>
        <v>323</v>
      </c>
    </row>
    <row r="277" spans="1:31" s="72" customFormat="1" ht="16.5">
      <c r="A277" s="73">
        <v>2</v>
      </c>
      <c r="B277" s="74">
        <v>6</v>
      </c>
      <c r="C277" s="85">
        <v>382</v>
      </c>
      <c r="D277" s="75" t="s">
        <v>229</v>
      </c>
      <c r="E277" s="75" t="s">
        <v>230</v>
      </c>
      <c r="F277" s="84">
        <v>1704</v>
      </c>
      <c r="G277" s="75" t="s">
        <v>34</v>
      </c>
      <c r="H277" s="548">
        <v>463</v>
      </c>
      <c r="I277" s="80">
        <v>75</v>
      </c>
      <c r="J277" s="80">
        <v>105</v>
      </c>
      <c r="K277" s="80">
        <v>100</v>
      </c>
      <c r="L277" s="80">
        <v>3</v>
      </c>
      <c r="M277" s="80">
        <v>0</v>
      </c>
      <c r="N277" s="80">
        <v>0</v>
      </c>
      <c r="O277" s="80">
        <v>0</v>
      </c>
      <c r="P277" s="80">
        <v>0</v>
      </c>
      <c r="Q277" s="80">
        <v>0</v>
      </c>
      <c r="R277" s="80">
        <v>10</v>
      </c>
      <c r="S277" s="80">
        <v>0</v>
      </c>
      <c r="T277" s="80">
        <v>0</v>
      </c>
      <c r="U277" s="82">
        <v>3</v>
      </c>
      <c r="V277" s="82">
        <v>0</v>
      </c>
      <c r="W277" s="82"/>
      <c r="X277" s="80"/>
      <c r="Y277" s="80"/>
      <c r="Z277" s="80"/>
      <c r="AA277" s="80"/>
      <c r="AB277" s="80"/>
      <c r="AC277" s="80">
        <v>0</v>
      </c>
      <c r="AD277" s="80">
        <v>8</v>
      </c>
      <c r="AE277" s="80">
        <f t="shared" ref="AE277:AE280" si="61">SUM(I277:AD277)</f>
        <v>304</v>
      </c>
    </row>
    <row r="278" spans="1:31" s="72" customFormat="1" ht="16.5">
      <c r="A278" s="73">
        <v>3</v>
      </c>
      <c r="B278" s="74">
        <v>6</v>
      </c>
      <c r="C278" s="85">
        <v>382</v>
      </c>
      <c r="D278" s="75" t="s">
        <v>229</v>
      </c>
      <c r="E278" s="75" t="s">
        <v>231</v>
      </c>
      <c r="F278" s="84">
        <v>1705</v>
      </c>
      <c r="G278" s="75" t="s">
        <v>33</v>
      </c>
      <c r="H278" s="548">
        <v>378</v>
      </c>
      <c r="I278" s="80">
        <v>70</v>
      </c>
      <c r="J278" s="80">
        <v>125</v>
      </c>
      <c r="K278" s="80">
        <v>41</v>
      </c>
      <c r="L278" s="80">
        <v>3</v>
      </c>
      <c r="M278" s="80">
        <v>0</v>
      </c>
      <c r="N278" s="80">
        <v>0</v>
      </c>
      <c r="O278" s="80">
        <v>0</v>
      </c>
      <c r="P278" s="80">
        <v>0</v>
      </c>
      <c r="Q278" s="80">
        <v>0</v>
      </c>
      <c r="R278" s="80">
        <v>5</v>
      </c>
      <c r="S278" s="80">
        <v>0</v>
      </c>
      <c r="T278" s="80">
        <v>0</v>
      </c>
      <c r="U278" s="82">
        <v>2</v>
      </c>
      <c r="V278" s="82">
        <v>1</v>
      </c>
      <c r="W278" s="82"/>
      <c r="X278" s="80"/>
      <c r="Y278" s="80"/>
      <c r="Z278" s="80"/>
      <c r="AA278" s="80"/>
      <c r="AB278" s="80"/>
      <c r="AC278" s="80">
        <v>0</v>
      </c>
      <c r="AD278" s="80">
        <v>7</v>
      </c>
      <c r="AE278" s="80">
        <f t="shared" si="61"/>
        <v>254</v>
      </c>
    </row>
    <row r="279" spans="1:31" s="72" customFormat="1" ht="16.5">
      <c r="A279" s="73">
        <v>4</v>
      </c>
      <c r="B279" s="74">
        <v>6</v>
      </c>
      <c r="C279" s="85">
        <v>382</v>
      </c>
      <c r="D279" s="75" t="s">
        <v>229</v>
      </c>
      <c r="E279" s="75" t="s">
        <v>231</v>
      </c>
      <c r="F279" s="84">
        <v>1705</v>
      </c>
      <c r="G279" s="75" t="s">
        <v>34</v>
      </c>
      <c r="H279" s="548">
        <v>378</v>
      </c>
      <c r="I279" s="80">
        <v>66</v>
      </c>
      <c r="J279" s="80">
        <v>139</v>
      </c>
      <c r="K279" s="80">
        <v>38</v>
      </c>
      <c r="L279" s="80">
        <v>0</v>
      </c>
      <c r="M279" s="80">
        <v>0</v>
      </c>
      <c r="N279" s="80">
        <v>0</v>
      </c>
      <c r="O279" s="80">
        <v>0</v>
      </c>
      <c r="P279" s="80">
        <v>0</v>
      </c>
      <c r="Q279" s="80">
        <v>0</v>
      </c>
      <c r="R279" s="80">
        <v>15</v>
      </c>
      <c r="S279" s="80">
        <v>0</v>
      </c>
      <c r="T279" s="80">
        <v>0</v>
      </c>
      <c r="U279" s="82">
        <v>1</v>
      </c>
      <c r="V279" s="82">
        <v>2</v>
      </c>
      <c r="W279" s="82"/>
      <c r="X279" s="80"/>
      <c r="Y279" s="80"/>
      <c r="Z279" s="80"/>
      <c r="AA279" s="80"/>
      <c r="AB279" s="80"/>
      <c r="AC279" s="80">
        <v>0</v>
      </c>
      <c r="AD279" s="80">
        <v>6</v>
      </c>
      <c r="AE279" s="80">
        <f t="shared" si="61"/>
        <v>267</v>
      </c>
    </row>
    <row r="280" spans="1:31" s="72" customFormat="1" ht="17.25" thickBot="1">
      <c r="A280" s="73">
        <v>5</v>
      </c>
      <c r="B280" s="74">
        <v>6</v>
      </c>
      <c r="C280" s="85">
        <v>382</v>
      </c>
      <c r="D280" s="75" t="s">
        <v>229</v>
      </c>
      <c r="E280" s="75" t="s">
        <v>232</v>
      </c>
      <c r="F280" s="84">
        <v>1706</v>
      </c>
      <c r="G280" s="75" t="s">
        <v>33</v>
      </c>
      <c r="H280" s="561">
        <v>368</v>
      </c>
      <c r="I280" s="80">
        <v>20</v>
      </c>
      <c r="J280" s="80">
        <v>97</v>
      </c>
      <c r="K280" s="80">
        <v>83</v>
      </c>
      <c r="L280" s="80">
        <v>0</v>
      </c>
      <c r="M280" s="80">
        <v>0</v>
      </c>
      <c r="N280" s="80">
        <v>1</v>
      </c>
      <c r="O280" s="80">
        <v>0</v>
      </c>
      <c r="P280" s="80">
        <v>0</v>
      </c>
      <c r="Q280" s="80">
        <v>0</v>
      </c>
      <c r="R280" s="80">
        <v>24</v>
      </c>
      <c r="S280" s="80">
        <v>0</v>
      </c>
      <c r="T280" s="80">
        <v>0</v>
      </c>
      <c r="U280" s="82">
        <v>0</v>
      </c>
      <c r="V280" s="82">
        <v>1</v>
      </c>
      <c r="W280" s="82"/>
      <c r="X280" s="80"/>
      <c r="Y280" s="80"/>
      <c r="Z280" s="80"/>
      <c r="AA280" s="80"/>
      <c r="AB280" s="80"/>
      <c r="AC280" s="80">
        <v>0</v>
      </c>
      <c r="AD280" s="80">
        <v>2</v>
      </c>
      <c r="AE280" s="80">
        <f t="shared" si="61"/>
        <v>228</v>
      </c>
    </row>
    <row r="281" spans="1:31" s="72" customFormat="1" ht="16.5">
      <c r="C281" s="86" t="s">
        <v>65</v>
      </c>
      <c r="D281" s="688" t="s">
        <v>66</v>
      </c>
      <c r="E281" s="688"/>
      <c r="F281" s="89"/>
      <c r="G281" s="89"/>
      <c r="H281" s="88">
        <f t="shared" ref="H281:AE281" si="62">SUM(H276:H280)</f>
        <v>2051</v>
      </c>
      <c r="I281" s="88">
        <f t="shared" si="62"/>
        <v>304</v>
      </c>
      <c r="J281" s="88">
        <f t="shared" si="62"/>
        <v>597</v>
      </c>
      <c r="K281" s="88">
        <f t="shared" si="62"/>
        <v>355</v>
      </c>
      <c r="L281" s="88">
        <f t="shared" si="62"/>
        <v>10</v>
      </c>
      <c r="M281" s="88">
        <f t="shared" si="62"/>
        <v>0</v>
      </c>
      <c r="N281" s="88">
        <f t="shared" si="62"/>
        <v>1</v>
      </c>
      <c r="O281" s="88">
        <f t="shared" si="62"/>
        <v>0</v>
      </c>
      <c r="P281" s="88">
        <f t="shared" si="62"/>
        <v>0</v>
      </c>
      <c r="Q281" s="88">
        <f t="shared" si="62"/>
        <v>0</v>
      </c>
      <c r="R281" s="88">
        <f t="shared" si="62"/>
        <v>62</v>
      </c>
      <c r="S281" s="88">
        <f t="shared" si="62"/>
        <v>0</v>
      </c>
      <c r="T281" s="88">
        <f t="shared" si="62"/>
        <v>0</v>
      </c>
      <c r="U281" s="88">
        <f t="shared" si="62"/>
        <v>12</v>
      </c>
      <c r="V281" s="88">
        <f t="shared" si="62"/>
        <v>5</v>
      </c>
      <c r="W281" s="88">
        <f t="shared" si="62"/>
        <v>0</v>
      </c>
      <c r="X281" s="88">
        <f t="shared" si="62"/>
        <v>0</v>
      </c>
      <c r="Y281" s="88">
        <f t="shared" si="62"/>
        <v>0</v>
      </c>
      <c r="Z281" s="88">
        <f t="shared" si="62"/>
        <v>0</v>
      </c>
      <c r="AA281" s="88">
        <f t="shared" si="62"/>
        <v>0</v>
      </c>
      <c r="AB281" s="88">
        <f t="shared" si="62"/>
        <v>0</v>
      </c>
      <c r="AC281" s="88">
        <f t="shared" si="62"/>
        <v>0</v>
      </c>
      <c r="AD281" s="88">
        <f t="shared" si="62"/>
        <v>30</v>
      </c>
      <c r="AE281" s="88">
        <f t="shared" si="62"/>
        <v>1376</v>
      </c>
    </row>
    <row r="282" spans="1:31" s="72" customFormat="1" ht="16.5">
      <c r="F282" s="83"/>
      <c r="G282" s="83"/>
      <c r="U282" s="72">
        <f>U281/2</f>
        <v>6</v>
      </c>
      <c r="V282" s="72">
        <f>V281/2</f>
        <v>2.5</v>
      </c>
    </row>
    <row r="283" spans="1:31" s="72" customFormat="1" ht="16.5">
      <c r="C283" s="86" t="s">
        <v>67</v>
      </c>
      <c r="D283" s="689" t="s">
        <v>68</v>
      </c>
      <c r="E283" s="690"/>
      <c r="F283" s="690"/>
      <c r="G283" s="691"/>
      <c r="H283" s="87" t="s">
        <v>8</v>
      </c>
      <c r="I283" s="79" t="s">
        <v>9</v>
      </c>
      <c r="J283" s="79" t="s">
        <v>10</v>
      </c>
      <c r="K283" s="79" t="s">
        <v>11</v>
      </c>
      <c r="L283" s="79" t="s">
        <v>12</v>
      </c>
      <c r="M283" s="79" t="s">
        <v>13</v>
      </c>
      <c r="N283" s="79" t="s">
        <v>14</v>
      </c>
      <c r="O283" s="79" t="s">
        <v>15</v>
      </c>
      <c r="P283" s="79" t="s">
        <v>16</v>
      </c>
      <c r="Q283" s="79" t="s">
        <v>17</v>
      </c>
      <c r="R283" s="79" t="s">
        <v>18</v>
      </c>
      <c r="S283" s="79" t="s">
        <v>19</v>
      </c>
      <c r="T283" s="79" t="s">
        <v>20</v>
      </c>
      <c r="U283" s="79" t="s">
        <v>24</v>
      </c>
      <c r="V283" s="79" t="s">
        <v>25</v>
      </c>
      <c r="W283" s="79" t="s">
        <v>26</v>
      </c>
      <c r="X283" s="79" t="s">
        <v>27</v>
      </c>
      <c r="Y283" s="79" t="s">
        <v>28</v>
      </c>
      <c r="Z283" s="79" t="s">
        <v>29</v>
      </c>
      <c r="AA283" s="79" t="s">
        <v>30</v>
      </c>
      <c r="AB283" s="79" t="s">
        <v>31</v>
      </c>
    </row>
    <row r="284" spans="1:31" s="72" customFormat="1" ht="16.5">
      <c r="D284" s="692"/>
      <c r="E284" s="693"/>
      <c r="F284" s="693"/>
      <c r="G284" s="694"/>
      <c r="H284" s="80">
        <f>H281</f>
        <v>2051</v>
      </c>
      <c r="I284" s="80">
        <f>I281+6</f>
        <v>310</v>
      </c>
      <c r="J284" s="80">
        <f>J281+3</f>
        <v>600</v>
      </c>
      <c r="K284" s="80">
        <f>K281+6</f>
        <v>361</v>
      </c>
      <c r="L284" s="80">
        <f>L281+2</f>
        <v>12</v>
      </c>
      <c r="M284" s="80">
        <f t="shared" ref="M284:T284" si="63">M281</f>
        <v>0</v>
      </c>
      <c r="N284" s="80">
        <f t="shared" si="63"/>
        <v>1</v>
      </c>
      <c r="O284" s="80">
        <f t="shared" si="63"/>
        <v>0</v>
      </c>
      <c r="P284" s="80">
        <f t="shared" si="63"/>
        <v>0</v>
      </c>
      <c r="Q284" s="80">
        <f t="shared" si="63"/>
        <v>0</v>
      </c>
      <c r="R284" s="80">
        <f t="shared" si="63"/>
        <v>62</v>
      </c>
      <c r="S284" s="80">
        <f t="shared" si="63"/>
        <v>0</v>
      </c>
      <c r="T284" s="80">
        <f t="shared" si="63"/>
        <v>0</v>
      </c>
      <c r="U284" s="80">
        <f>X276</f>
        <v>0</v>
      </c>
      <c r="V284" s="80">
        <f>Y276</f>
        <v>0</v>
      </c>
      <c r="W284" s="80">
        <f>Z276</f>
        <v>0</v>
      </c>
      <c r="X284" s="80">
        <f>AA276</f>
        <v>0</v>
      </c>
      <c r="Y284" s="80">
        <f>AB276</f>
        <v>0</v>
      </c>
      <c r="Z284" s="80">
        <f>AC281</f>
        <v>0</v>
      </c>
      <c r="AA284" s="80">
        <f>AD281</f>
        <v>30</v>
      </c>
      <c r="AB284" s="80">
        <f>SUM(I284:AA284)</f>
        <v>1376</v>
      </c>
    </row>
    <row r="285" spans="1:31" s="72" customFormat="1" ht="16.5">
      <c r="F285" s="83"/>
      <c r="G285" s="83"/>
    </row>
    <row r="286" spans="1:31" s="72" customFormat="1" ht="30.75" customHeight="1">
      <c r="C286" s="86" t="s">
        <v>69</v>
      </c>
      <c r="D286" s="695" t="s">
        <v>70</v>
      </c>
      <c r="E286" s="695"/>
      <c r="F286" s="695"/>
      <c r="G286" s="695"/>
      <c r="H286" s="87" t="s">
        <v>8</v>
      </c>
      <c r="I286" s="696" t="s">
        <v>71</v>
      </c>
      <c r="J286" s="696"/>
      <c r="K286" s="696" t="s">
        <v>72</v>
      </c>
      <c r="L286" s="696"/>
      <c r="M286" s="79" t="s">
        <v>13</v>
      </c>
      <c r="N286" s="79" t="s">
        <v>14</v>
      </c>
      <c r="O286" s="79" t="s">
        <v>15</v>
      </c>
      <c r="P286" s="79" t="s">
        <v>16</v>
      </c>
      <c r="Q286" s="79" t="s">
        <v>17</v>
      </c>
      <c r="R286" s="79" t="s">
        <v>18</v>
      </c>
      <c r="S286" s="79" t="s">
        <v>19</v>
      </c>
      <c r="T286" s="79" t="s">
        <v>20</v>
      </c>
      <c r="U286" s="79" t="s">
        <v>24</v>
      </c>
      <c r="V286" s="79" t="s">
        <v>25</v>
      </c>
      <c r="W286" s="79" t="s">
        <v>26</v>
      </c>
      <c r="X286" s="79" t="s">
        <v>27</v>
      </c>
      <c r="Y286" s="79" t="s">
        <v>28</v>
      </c>
      <c r="Z286" s="79" t="s">
        <v>29</v>
      </c>
      <c r="AA286" s="79" t="s">
        <v>30</v>
      </c>
      <c r="AB286" s="79" t="s">
        <v>31</v>
      </c>
    </row>
    <row r="287" spans="1:31" s="72" customFormat="1" ht="16.5">
      <c r="D287" s="695"/>
      <c r="E287" s="695"/>
      <c r="F287" s="695"/>
      <c r="G287" s="695"/>
      <c r="H287" s="80">
        <f>H281</f>
        <v>2051</v>
      </c>
      <c r="I287" s="697">
        <f>I284+K284</f>
        <v>671</v>
      </c>
      <c r="J287" s="697"/>
      <c r="K287" s="697">
        <f>J284+L284</f>
        <v>612</v>
      </c>
      <c r="L287" s="697"/>
      <c r="M287" s="80">
        <f>M284</f>
        <v>0</v>
      </c>
      <c r="N287" s="80">
        <f t="shared" ref="N287:R287" si="64">N284</f>
        <v>1</v>
      </c>
      <c r="O287" s="80" t="s">
        <v>799</v>
      </c>
      <c r="P287" s="80" t="s">
        <v>799</v>
      </c>
      <c r="Q287" s="80" t="s">
        <v>799</v>
      </c>
      <c r="R287" s="80">
        <f t="shared" si="64"/>
        <v>62</v>
      </c>
      <c r="S287" s="80" t="s">
        <v>799</v>
      </c>
      <c r="T287" s="294" t="s">
        <v>799</v>
      </c>
      <c r="U287" s="294" t="s">
        <v>799</v>
      </c>
      <c r="V287" s="294" t="s">
        <v>799</v>
      </c>
      <c r="W287" s="294" t="s">
        <v>799</v>
      </c>
      <c r="X287" s="294" t="s">
        <v>799</v>
      </c>
      <c r="Y287" s="294" t="s">
        <v>799</v>
      </c>
      <c r="Z287" s="80">
        <f>Z284</f>
        <v>0</v>
      </c>
      <c r="AA287" s="80">
        <f>AA284</f>
        <v>30</v>
      </c>
      <c r="AB287" s="80">
        <f>SUM(I287:AA287)</f>
        <v>1376</v>
      </c>
    </row>
    <row r="290" spans="1:31" s="72" customFormat="1" ht="16.5">
      <c r="A290" s="77" t="s">
        <v>1</v>
      </c>
      <c r="B290" s="71" t="s">
        <v>2</v>
      </c>
      <c r="C290" s="78" t="s">
        <v>3</v>
      </c>
      <c r="D290" s="77" t="s">
        <v>4</v>
      </c>
      <c r="E290" s="77" t="s">
        <v>5</v>
      </c>
      <c r="F290" s="70" t="s">
        <v>6</v>
      </c>
      <c r="G290" s="70" t="s">
        <v>7</v>
      </c>
      <c r="H290" s="70" t="s">
        <v>8</v>
      </c>
      <c r="I290" s="79" t="s">
        <v>9</v>
      </c>
      <c r="J290" s="79" t="s">
        <v>10</v>
      </c>
      <c r="K290" s="79" t="s">
        <v>11</v>
      </c>
      <c r="L290" s="79" t="s">
        <v>12</v>
      </c>
      <c r="M290" s="79" t="s">
        <v>13</v>
      </c>
      <c r="N290" s="79" t="s">
        <v>14</v>
      </c>
      <c r="O290" s="79" t="s">
        <v>15</v>
      </c>
      <c r="P290" s="79" t="s">
        <v>16</v>
      </c>
      <c r="Q290" s="79" t="s">
        <v>17</v>
      </c>
      <c r="R290" s="79" t="s">
        <v>18</v>
      </c>
      <c r="S290" s="79" t="s">
        <v>19</v>
      </c>
      <c r="T290" s="79" t="s">
        <v>20</v>
      </c>
      <c r="U290" s="81" t="s">
        <v>21</v>
      </c>
      <c r="V290" s="81" t="s">
        <v>22</v>
      </c>
      <c r="W290" s="81" t="s">
        <v>23</v>
      </c>
      <c r="X290" s="79" t="s">
        <v>24</v>
      </c>
      <c r="Y290" s="79" t="s">
        <v>25</v>
      </c>
      <c r="Z290" s="79" t="s">
        <v>26</v>
      </c>
      <c r="AA290" s="79" t="s">
        <v>27</v>
      </c>
      <c r="AB290" s="79" t="s">
        <v>28</v>
      </c>
      <c r="AC290" s="79" t="s">
        <v>29</v>
      </c>
      <c r="AD290" s="79" t="s">
        <v>30</v>
      </c>
      <c r="AE290" s="79" t="s">
        <v>31</v>
      </c>
    </row>
    <row r="291" spans="1:31" s="72" customFormat="1" ht="16.5">
      <c r="A291" s="73">
        <v>1</v>
      </c>
      <c r="B291" s="74">
        <v>6</v>
      </c>
      <c r="C291" s="85">
        <v>456</v>
      </c>
      <c r="D291" s="75" t="s">
        <v>233</v>
      </c>
      <c r="E291" s="75" t="s">
        <v>233</v>
      </c>
      <c r="F291" s="84">
        <v>1971</v>
      </c>
      <c r="G291" s="75" t="s">
        <v>33</v>
      </c>
      <c r="H291" s="76">
        <v>674</v>
      </c>
      <c r="I291" s="80">
        <v>165</v>
      </c>
      <c r="J291" s="80">
        <v>199</v>
      </c>
      <c r="K291" s="80">
        <v>6</v>
      </c>
      <c r="L291" s="80">
        <v>4</v>
      </c>
      <c r="M291" s="80">
        <v>3</v>
      </c>
      <c r="N291" s="80">
        <v>0</v>
      </c>
      <c r="O291" s="80">
        <v>0</v>
      </c>
      <c r="P291" s="80">
        <v>0</v>
      </c>
      <c r="Q291" s="80">
        <v>0</v>
      </c>
      <c r="R291" s="80">
        <v>10</v>
      </c>
      <c r="S291" s="80">
        <v>0</v>
      </c>
      <c r="T291" s="80">
        <v>0</v>
      </c>
      <c r="U291" s="82">
        <v>0</v>
      </c>
      <c r="V291" s="82">
        <v>7</v>
      </c>
      <c r="W291" s="82">
        <v>0</v>
      </c>
      <c r="X291" s="80">
        <v>0</v>
      </c>
      <c r="Y291" s="80">
        <v>0</v>
      </c>
      <c r="Z291" s="80">
        <v>0</v>
      </c>
      <c r="AA291" s="80">
        <v>0</v>
      </c>
      <c r="AB291" s="80">
        <v>0</v>
      </c>
      <c r="AC291" s="80">
        <v>0</v>
      </c>
      <c r="AD291" s="80">
        <v>14</v>
      </c>
      <c r="AE291" s="80">
        <f>SUM(I291:AD291)</f>
        <v>408</v>
      </c>
    </row>
    <row r="292" spans="1:31" s="72" customFormat="1" ht="16.5">
      <c r="A292" s="73">
        <v>2</v>
      </c>
      <c r="B292" s="74">
        <v>6</v>
      </c>
      <c r="C292" s="85">
        <v>456</v>
      </c>
      <c r="D292" s="75" t="s">
        <v>233</v>
      </c>
      <c r="E292" s="75" t="s">
        <v>233</v>
      </c>
      <c r="F292" s="84">
        <v>1971</v>
      </c>
      <c r="G292" s="75" t="s">
        <v>34</v>
      </c>
      <c r="H292" s="76">
        <v>674</v>
      </c>
      <c r="I292" s="80">
        <v>236</v>
      </c>
      <c r="J292" s="80">
        <v>148</v>
      </c>
      <c r="K292" s="80">
        <v>3</v>
      </c>
      <c r="L292" s="80">
        <v>0</v>
      </c>
      <c r="M292" s="80">
        <v>1</v>
      </c>
      <c r="N292" s="80">
        <v>0</v>
      </c>
      <c r="O292" s="80">
        <v>0</v>
      </c>
      <c r="P292" s="80">
        <v>0</v>
      </c>
      <c r="Q292" s="80">
        <v>0</v>
      </c>
      <c r="R292" s="80">
        <v>5</v>
      </c>
      <c r="S292" s="80">
        <v>0</v>
      </c>
      <c r="T292" s="80">
        <v>0</v>
      </c>
      <c r="U292" s="82">
        <v>3</v>
      </c>
      <c r="V292" s="82">
        <v>7</v>
      </c>
      <c r="W292" s="82">
        <v>0</v>
      </c>
      <c r="X292" s="80">
        <v>0</v>
      </c>
      <c r="Y292" s="80">
        <v>0</v>
      </c>
      <c r="Z292" s="80">
        <v>0</v>
      </c>
      <c r="AA292" s="80">
        <v>0</v>
      </c>
      <c r="AB292" s="80">
        <v>0</v>
      </c>
      <c r="AC292" s="80">
        <v>0</v>
      </c>
      <c r="AD292" s="80">
        <v>10</v>
      </c>
      <c r="AE292" s="80">
        <f t="shared" ref="AE292:AE293" si="65">SUM(I292:AD292)</f>
        <v>413</v>
      </c>
    </row>
    <row r="293" spans="1:31" s="72" customFormat="1" ht="16.5">
      <c r="A293" s="73">
        <v>3</v>
      </c>
      <c r="B293" s="74">
        <v>1</v>
      </c>
      <c r="C293" s="85">
        <v>456</v>
      </c>
      <c r="D293" s="75" t="s">
        <v>233</v>
      </c>
      <c r="E293" s="75" t="s">
        <v>234</v>
      </c>
      <c r="F293" s="84">
        <v>1972</v>
      </c>
      <c r="G293" s="75" t="s">
        <v>33</v>
      </c>
      <c r="H293" s="76">
        <v>474</v>
      </c>
      <c r="I293" s="80">
        <v>90</v>
      </c>
      <c r="J293" s="80">
        <v>119</v>
      </c>
      <c r="K293" s="80">
        <v>21</v>
      </c>
      <c r="L293" s="80">
        <v>2</v>
      </c>
      <c r="M293" s="80">
        <v>1</v>
      </c>
      <c r="N293" s="80">
        <v>0</v>
      </c>
      <c r="O293" s="80">
        <v>0</v>
      </c>
      <c r="P293" s="80">
        <v>0</v>
      </c>
      <c r="Q293" s="80">
        <v>0</v>
      </c>
      <c r="R293" s="80">
        <v>8</v>
      </c>
      <c r="S293" s="80">
        <v>0</v>
      </c>
      <c r="T293" s="80">
        <v>0</v>
      </c>
      <c r="U293" s="82">
        <v>2</v>
      </c>
      <c r="V293" s="82">
        <v>0</v>
      </c>
      <c r="W293" s="82">
        <v>0</v>
      </c>
      <c r="X293" s="80">
        <v>0</v>
      </c>
      <c r="Y293" s="80">
        <v>0</v>
      </c>
      <c r="Z293" s="80">
        <v>0</v>
      </c>
      <c r="AA293" s="80">
        <v>0</v>
      </c>
      <c r="AB293" s="80">
        <v>0</v>
      </c>
      <c r="AC293" s="80">
        <v>0</v>
      </c>
      <c r="AD293" s="80">
        <v>11</v>
      </c>
      <c r="AE293" s="80">
        <f t="shared" si="65"/>
        <v>254</v>
      </c>
    </row>
    <row r="294" spans="1:31" s="72" customFormat="1" ht="16.5">
      <c r="C294" s="86" t="s">
        <v>65</v>
      </c>
      <c r="D294" s="688" t="s">
        <v>66</v>
      </c>
      <c r="E294" s="688"/>
      <c r="F294" s="89"/>
      <c r="G294" s="89"/>
      <c r="H294" s="88">
        <f t="shared" ref="H294:AE294" si="66">SUM(H291:H293)</f>
        <v>1822</v>
      </c>
      <c r="I294" s="88">
        <f t="shared" si="66"/>
        <v>491</v>
      </c>
      <c r="J294" s="88">
        <f t="shared" si="66"/>
        <v>466</v>
      </c>
      <c r="K294" s="88">
        <f t="shared" si="66"/>
        <v>30</v>
      </c>
      <c r="L294" s="88">
        <f t="shared" si="66"/>
        <v>6</v>
      </c>
      <c r="M294" s="88">
        <f t="shared" si="66"/>
        <v>5</v>
      </c>
      <c r="N294" s="88">
        <f t="shared" si="66"/>
        <v>0</v>
      </c>
      <c r="O294" s="88">
        <f t="shared" si="66"/>
        <v>0</v>
      </c>
      <c r="P294" s="88">
        <f t="shared" si="66"/>
        <v>0</v>
      </c>
      <c r="Q294" s="88">
        <f t="shared" si="66"/>
        <v>0</v>
      </c>
      <c r="R294" s="88">
        <f t="shared" si="66"/>
        <v>23</v>
      </c>
      <c r="S294" s="88">
        <f t="shared" si="66"/>
        <v>0</v>
      </c>
      <c r="T294" s="88">
        <f t="shared" si="66"/>
        <v>0</v>
      </c>
      <c r="U294" s="88">
        <f t="shared" si="66"/>
        <v>5</v>
      </c>
      <c r="V294" s="88">
        <f t="shared" si="66"/>
        <v>14</v>
      </c>
      <c r="W294" s="88">
        <f t="shared" si="66"/>
        <v>0</v>
      </c>
      <c r="X294" s="88">
        <f t="shared" si="66"/>
        <v>0</v>
      </c>
      <c r="Y294" s="88">
        <f t="shared" si="66"/>
        <v>0</v>
      </c>
      <c r="Z294" s="88">
        <f t="shared" si="66"/>
        <v>0</v>
      </c>
      <c r="AA294" s="88">
        <f t="shared" si="66"/>
        <v>0</v>
      </c>
      <c r="AB294" s="88">
        <f t="shared" si="66"/>
        <v>0</v>
      </c>
      <c r="AC294" s="88">
        <f t="shared" si="66"/>
        <v>0</v>
      </c>
      <c r="AD294" s="88">
        <f t="shared" si="66"/>
        <v>35</v>
      </c>
      <c r="AE294" s="88">
        <f t="shared" si="66"/>
        <v>1075</v>
      </c>
    </row>
    <row r="295" spans="1:31" s="72" customFormat="1" ht="16.5">
      <c r="F295" s="83"/>
      <c r="G295" s="83"/>
    </row>
    <row r="296" spans="1:31" s="72" customFormat="1" ht="16.5">
      <c r="C296" s="86" t="s">
        <v>67</v>
      </c>
      <c r="D296" s="689" t="s">
        <v>68</v>
      </c>
      <c r="E296" s="690"/>
      <c r="F296" s="690"/>
      <c r="G296" s="691"/>
      <c r="H296" s="87" t="s">
        <v>8</v>
      </c>
      <c r="I296" s="79" t="s">
        <v>9</v>
      </c>
      <c r="J296" s="79" t="s">
        <v>10</v>
      </c>
      <c r="K296" s="79" t="s">
        <v>11</v>
      </c>
      <c r="L296" s="79" t="s">
        <v>12</v>
      </c>
      <c r="M296" s="79" t="s">
        <v>13</v>
      </c>
      <c r="N296" s="79" t="s">
        <v>14</v>
      </c>
      <c r="O296" s="79" t="s">
        <v>15</v>
      </c>
      <c r="P296" s="79" t="s">
        <v>16</v>
      </c>
      <c r="Q296" s="79" t="s">
        <v>17</v>
      </c>
      <c r="R296" s="79" t="s">
        <v>18</v>
      </c>
      <c r="S296" s="79" t="s">
        <v>19</v>
      </c>
      <c r="T296" s="79" t="s">
        <v>20</v>
      </c>
      <c r="U296" s="79" t="s">
        <v>24</v>
      </c>
      <c r="V296" s="79" t="s">
        <v>25</v>
      </c>
      <c r="W296" s="79" t="s">
        <v>26</v>
      </c>
      <c r="X296" s="79" t="s">
        <v>27</v>
      </c>
      <c r="Y296" s="79" t="s">
        <v>28</v>
      </c>
      <c r="Z296" s="79" t="s">
        <v>29</v>
      </c>
      <c r="AA296" s="79" t="s">
        <v>30</v>
      </c>
      <c r="AB296" s="79" t="s">
        <v>31</v>
      </c>
    </row>
    <row r="297" spans="1:31" s="72" customFormat="1" ht="16.5">
      <c r="D297" s="692"/>
      <c r="E297" s="693"/>
      <c r="F297" s="693"/>
      <c r="G297" s="694"/>
      <c r="H297" s="80">
        <f>H294</f>
        <v>1822</v>
      </c>
      <c r="I297" s="80">
        <v>494</v>
      </c>
      <c r="J297" s="80">
        <v>473</v>
      </c>
      <c r="K297" s="80">
        <v>32</v>
      </c>
      <c r="L297" s="80">
        <v>13</v>
      </c>
      <c r="M297" s="80">
        <f t="shared" ref="M297:T297" si="67">M294</f>
        <v>5</v>
      </c>
      <c r="N297" s="80">
        <f t="shared" si="67"/>
        <v>0</v>
      </c>
      <c r="O297" s="80">
        <f t="shared" si="67"/>
        <v>0</v>
      </c>
      <c r="P297" s="80">
        <f t="shared" si="67"/>
        <v>0</v>
      </c>
      <c r="Q297" s="80">
        <f t="shared" si="67"/>
        <v>0</v>
      </c>
      <c r="R297" s="80">
        <f t="shared" si="67"/>
        <v>23</v>
      </c>
      <c r="S297" s="80">
        <f t="shared" si="67"/>
        <v>0</v>
      </c>
      <c r="T297" s="80">
        <f t="shared" si="67"/>
        <v>0</v>
      </c>
      <c r="U297" s="80">
        <f>X291</f>
        <v>0</v>
      </c>
      <c r="V297" s="80">
        <f>Y291</f>
        <v>0</v>
      </c>
      <c r="W297" s="80">
        <f>Z291</f>
        <v>0</v>
      </c>
      <c r="X297" s="80">
        <f>AA291</f>
        <v>0</v>
      </c>
      <c r="Y297" s="80">
        <f>AB291</f>
        <v>0</v>
      </c>
      <c r="Z297" s="80">
        <f>AC294</f>
        <v>0</v>
      </c>
      <c r="AA297" s="80">
        <f>AD294</f>
        <v>35</v>
      </c>
      <c r="AB297" s="80">
        <f>SUM(I297:AA297)</f>
        <v>1075</v>
      </c>
    </row>
    <row r="298" spans="1:31" s="72" customFormat="1" ht="16.5">
      <c r="F298" s="83"/>
      <c r="G298" s="83"/>
    </row>
    <row r="299" spans="1:31" s="72" customFormat="1" ht="30.75" customHeight="1">
      <c r="C299" s="86" t="s">
        <v>69</v>
      </c>
      <c r="D299" s="695" t="s">
        <v>70</v>
      </c>
      <c r="E299" s="695"/>
      <c r="F299" s="695"/>
      <c r="G299" s="695"/>
      <c r="H299" s="87" t="s">
        <v>8</v>
      </c>
      <c r="I299" s="696" t="s">
        <v>71</v>
      </c>
      <c r="J299" s="696"/>
      <c r="K299" s="696" t="s">
        <v>72</v>
      </c>
      <c r="L299" s="696"/>
      <c r="M299" s="79" t="s">
        <v>13</v>
      </c>
      <c r="N299" s="79" t="s">
        <v>14</v>
      </c>
      <c r="O299" s="79" t="s">
        <v>15</v>
      </c>
      <c r="P299" s="79" t="s">
        <v>16</v>
      </c>
      <c r="Q299" s="79" t="s">
        <v>17</v>
      </c>
      <c r="R299" s="79" t="s">
        <v>18</v>
      </c>
      <c r="S299" s="79" t="s">
        <v>19</v>
      </c>
      <c r="T299" s="79" t="s">
        <v>20</v>
      </c>
      <c r="U299" s="79" t="s">
        <v>24</v>
      </c>
      <c r="V299" s="79" t="s">
        <v>25</v>
      </c>
      <c r="W299" s="79" t="s">
        <v>26</v>
      </c>
      <c r="X299" s="79" t="s">
        <v>27</v>
      </c>
      <c r="Y299" s="79" t="s">
        <v>28</v>
      </c>
      <c r="Z299" s="79" t="s">
        <v>29</v>
      </c>
      <c r="AA299" s="79" t="s">
        <v>30</v>
      </c>
      <c r="AB299" s="79" t="s">
        <v>31</v>
      </c>
    </row>
    <row r="300" spans="1:31" s="72" customFormat="1" ht="16.5">
      <c r="D300" s="695"/>
      <c r="E300" s="695"/>
      <c r="F300" s="695"/>
      <c r="G300" s="695"/>
      <c r="H300" s="80">
        <f>H294</f>
        <v>1822</v>
      </c>
      <c r="I300" s="697">
        <f>I297+K297</f>
        <v>526</v>
      </c>
      <c r="J300" s="697"/>
      <c r="K300" s="697">
        <f>J297+L297</f>
        <v>486</v>
      </c>
      <c r="L300" s="697"/>
      <c r="M300" s="80">
        <f>M297</f>
        <v>5</v>
      </c>
      <c r="N300" s="80">
        <f t="shared" ref="N300:R300" si="68">N297</f>
        <v>0</v>
      </c>
      <c r="O300" s="508" t="s">
        <v>799</v>
      </c>
      <c r="P300" s="508" t="s">
        <v>799</v>
      </c>
      <c r="Q300" s="508" t="s">
        <v>799</v>
      </c>
      <c r="R300" s="80">
        <f t="shared" si="68"/>
        <v>23</v>
      </c>
      <c r="S300" s="508" t="s">
        <v>799</v>
      </c>
      <c r="T300" s="508" t="s">
        <v>799</v>
      </c>
      <c r="U300" s="508" t="s">
        <v>799</v>
      </c>
      <c r="V300" s="508" t="s">
        <v>799</v>
      </c>
      <c r="W300" s="508" t="s">
        <v>799</v>
      </c>
      <c r="X300" s="508" t="s">
        <v>799</v>
      </c>
      <c r="Y300" s="508" t="s">
        <v>799</v>
      </c>
      <c r="Z300" s="80">
        <f>Z297</f>
        <v>0</v>
      </c>
      <c r="AA300" s="80">
        <f>AA297</f>
        <v>35</v>
      </c>
      <c r="AB300" s="80">
        <f>SUM(I300:AA300)</f>
        <v>1075</v>
      </c>
    </row>
    <row r="303" spans="1:31" s="72" customFormat="1" ht="16.5">
      <c r="A303" s="77" t="s">
        <v>1</v>
      </c>
      <c r="B303" s="71" t="s">
        <v>2</v>
      </c>
      <c r="C303" s="78" t="s">
        <v>3</v>
      </c>
      <c r="D303" s="77" t="s">
        <v>4</v>
      </c>
      <c r="E303" s="77" t="s">
        <v>5</v>
      </c>
      <c r="F303" s="70" t="s">
        <v>6</v>
      </c>
      <c r="G303" s="70" t="s">
        <v>7</v>
      </c>
      <c r="H303" s="70" t="s">
        <v>8</v>
      </c>
      <c r="I303" s="79" t="s">
        <v>9</v>
      </c>
      <c r="J303" s="79" t="s">
        <v>10</v>
      </c>
      <c r="K303" s="79" t="s">
        <v>11</v>
      </c>
      <c r="L303" s="79" t="s">
        <v>12</v>
      </c>
      <c r="M303" s="79" t="s">
        <v>13</v>
      </c>
      <c r="N303" s="79" t="s">
        <v>14</v>
      </c>
      <c r="O303" s="79" t="s">
        <v>15</v>
      </c>
      <c r="P303" s="79" t="s">
        <v>16</v>
      </c>
      <c r="Q303" s="79" t="s">
        <v>17</v>
      </c>
      <c r="R303" s="79" t="s">
        <v>18</v>
      </c>
      <c r="S303" s="79" t="s">
        <v>19</v>
      </c>
      <c r="T303" s="79" t="s">
        <v>20</v>
      </c>
      <c r="U303" s="81" t="s">
        <v>21</v>
      </c>
      <c r="V303" s="81" t="s">
        <v>22</v>
      </c>
      <c r="W303" s="81" t="s">
        <v>23</v>
      </c>
      <c r="X303" s="79" t="s">
        <v>24</v>
      </c>
      <c r="Y303" s="79" t="s">
        <v>25</v>
      </c>
      <c r="Z303" s="79" t="s">
        <v>26</v>
      </c>
      <c r="AA303" s="79" t="s">
        <v>27</v>
      </c>
      <c r="AB303" s="79" t="s">
        <v>28</v>
      </c>
      <c r="AC303" s="79" t="s">
        <v>29</v>
      </c>
      <c r="AD303" s="79" t="s">
        <v>30</v>
      </c>
      <c r="AE303" s="79" t="s">
        <v>31</v>
      </c>
    </row>
    <row r="304" spans="1:31" s="72" customFormat="1" ht="16.5">
      <c r="A304" s="73">
        <v>1</v>
      </c>
      <c r="B304" s="74">
        <v>6</v>
      </c>
      <c r="C304" s="85">
        <v>459</v>
      </c>
      <c r="D304" s="75" t="s">
        <v>235</v>
      </c>
      <c r="E304" s="75" t="s">
        <v>235</v>
      </c>
      <c r="F304" s="84">
        <v>1978</v>
      </c>
      <c r="G304" s="75" t="s">
        <v>33</v>
      </c>
      <c r="H304" s="181">
        <v>493</v>
      </c>
      <c r="I304" s="80">
        <v>2</v>
      </c>
      <c r="J304" s="80">
        <v>149</v>
      </c>
      <c r="K304" s="80">
        <v>139</v>
      </c>
      <c r="L304" s="80">
        <v>4</v>
      </c>
      <c r="M304" s="80">
        <v>1</v>
      </c>
      <c r="N304" s="80">
        <v>0</v>
      </c>
      <c r="O304" s="80">
        <v>0</v>
      </c>
      <c r="P304" s="80">
        <v>0</v>
      </c>
      <c r="Q304" s="80">
        <v>2</v>
      </c>
      <c r="R304" s="80">
        <v>35</v>
      </c>
      <c r="S304" s="80">
        <v>0</v>
      </c>
      <c r="T304" s="80">
        <v>0</v>
      </c>
      <c r="U304" s="82">
        <v>0</v>
      </c>
      <c r="V304" s="82">
        <v>3</v>
      </c>
      <c r="W304" s="82">
        <v>0</v>
      </c>
      <c r="X304" s="80">
        <v>0</v>
      </c>
      <c r="Y304" s="80">
        <v>0</v>
      </c>
      <c r="Z304" s="80">
        <v>0</v>
      </c>
      <c r="AA304" s="80">
        <v>0</v>
      </c>
      <c r="AB304" s="80">
        <v>0</v>
      </c>
      <c r="AC304" s="80">
        <v>0</v>
      </c>
      <c r="AD304" s="80">
        <v>7</v>
      </c>
      <c r="AE304" s="80">
        <f t="shared" ref="AE304:AE313" si="69">SUM(I304:AD304)</f>
        <v>342</v>
      </c>
    </row>
    <row r="305" spans="1:31" s="72" customFormat="1" ht="16.5">
      <c r="A305" s="73">
        <v>2</v>
      </c>
      <c r="B305" s="74">
        <v>6</v>
      </c>
      <c r="C305" s="85">
        <v>459</v>
      </c>
      <c r="D305" s="75" t="s">
        <v>235</v>
      </c>
      <c r="E305" s="75" t="s">
        <v>235</v>
      </c>
      <c r="F305" s="84">
        <v>1978</v>
      </c>
      <c r="G305" s="75" t="s">
        <v>34</v>
      </c>
      <c r="H305" s="181">
        <v>493</v>
      </c>
      <c r="I305" s="80">
        <v>2</v>
      </c>
      <c r="J305" s="80">
        <v>174</v>
      </c>
      <c r="K305" s="80">
        <v>124</v>
      </c>
      <c r="L305" s="80">
        <v>5</v>
      </c>
      <c r="M305" s="80">
        <v>2</v>
      </c>
      <c r="N305" s="80">
        <v>0</v>
      </c>
      <c r="O305" s="80">
        <v>0</v>
      </c>
      <c r="P305" s="80">
        <v>0</v>
      </c>
      <c r="Q305" s="80">
        <v>2</v>
      </c>
      <c r="R305" s="80">
        <v>28</v>
      </c>
      <c r="S305" s="80">
        <v>0</v>
      </c>
      <c r="T305" s="80">
        <v>0</v>
      </c>
      <c r="U305" s="82">
        <v>0</v>
      </c>
      <c r="V305" s="82">
        <v>0</v>
      </c>
      <c r="W305" s="82">
        <v>0</v>
      </c>
      <c r="X305" s="80">
        <v>0</v>
      </c>
      <c r="Y305" s="80">
        <v>0</v>
      </c>
      <c r="Z305" s="80">
        <v>0</v>
      </c>
      <c r="AA305" s="80">
        <v>0</v>
      </c>
      <c r="AB305" s="80">
        <v>0</v>
      </c>
      <c r="AC305" s="80">
        <v>0</v>
      </c>
      <c r="AD305" s="80">
        <v>8</v>
      </c>
      <c r="AE305" s="80">
        <f t="shared" si="69"/>
        <v>345</v>
      </c>
    </row>
    <row r="306" spans="1:31" s="72" customFormat="1" ht="16.5">
      <c r="A306" s="73">
        <v>3</v>
      </c>
      <c r="B306" s="74">
        <v>6</v>
      </c>
      <c r="C306" s="85">
        <v>459</v>
      </c>
      <c r="D306" s="75" t="s">
        <v>235</v>
      </c>
      <c r="E306" s="75" t="s">
        <v>235</v>
      </c>
      <c r="F306" s="84">
        <v>1979</v>
      </c>
      <c r="G306" s="75" t="s">
        <v>33</v>
      </c>
      <c r="H306" s="181">
        <v>692</v>
      </c>
      <c r="I306" s="80">
        <v>5</v>
      </c>
      <c r="J306" s="80">
        <v>248</v>
      </c>
      <c r="K306" s="80">
        <v>163</v>
      </c>
      <c r="L306" s="80">
        <v>3</v>
      </c>
      <c r="M306" s="80">
        <v>3</v>
      </c>
      <c r="N306" s="80">
        <v>0</v>
      </c>
      <c r="O306" s="80">
        <v>0</v>
      </c>
      <c r="P306" s="80">
        <v>0</v>
      </c>
      <c r="Q306" s="80">
        <v>2</v>
      </c>
      <c r="R306" s="80">
        <v>55</v>
      </c>
      <c r="S306" s="80">
        <v>0</v>
      </c>
      <c r="T306" s="80">
        <v>0</v>
      </c>
      <c r="U306" s="82">
        <v>0</v>
      </c>
      <c r="V306" s="82">
        <v>0</v>
      </c>
      <c r="W306" s="82">
        <v>0</v>
      </c>
      <c r="X306" s="80">
        <v>0</v>
      </c>
      <c r="Y306" s="80">
        <v>0</v>
      </c>
      <c r="Z306" s="80">
        <v>0</v>
      </c>
      <c r="AA306" s="80">
        <v>0</v>
      </c>
      <c r="AB306" s="80">
        <v>0</v>
      </c>
      <c r="AC306" s="80">
        <v>0</v>
      </c>
      <c r="AD306" s="80">
        <v>3</v>
      </c>
      <c r="AE306" s="80">
        <f t="shared" si="69"/>
        <v>482</v>
      </c>
    </row>
    <row r="307" spans="1:31" s="72" customFormat="1" ht="16.5">
      <c r="A307" s="73">
        <v>4</v>
      </c>
      <c r="B307" s="74">
        <v>6</v>
      </c>
      <c r="C307" s="85">
        <v>459</v>
      </c>
      <c r="D307" s="75" t="s">
        <v>235</v>
      </c>
      <c r="E307" s="75" t="s">
        <v>236</v>
      </c>
      <c r="F307" s="84">
        <v>1980</v>
      </c>
      <c r="G307" s="75" t="s">
        <v>33</v>
      </c>
      <c r="H307" s="181">
        <v>323</v>
      </c>
      <c r="I307" s="80">
        <v>1</v>
      </c>
      <c r="J307" s="80">
        <v>89</v>
      </c>
      <c r="K307" s="80">
        <v>86</v>
      </c>
      <c r="L307" s="80">
        <v>0</v>
      </c>
      <c r="M307" s="80">
        <v>2</v>
      </c>
      <c r="N307" s="80">
        <v>1</v>
      </c>
      <c r="O307" s="80">
        <v>0</v>
      </c>
      <c r="P307" s="80">
        <v>0</v>
      </c>
      <c r="Q307" s="80">
        <v>4</v>
      </c>
      <c r="R307" s="80">
        <v>52</v>
      </c>
      <c r="S307" s="80">
        <v>0</v>
      </c>
      <c r="T307" s="80">
        <v>0</v>
      </c>
      <c r="U307" s="82">
        <v>0</v>
      </c>
      <c r="V307" s="82">
        <v>0</v>
      </c>
      <c r="W307" s="82">
        <v>0</v>
      </c>
      <c r="X307" s="80">
        <v>0</v>
      </c>
      <c r="Y307" s="80">
        <v>0</v>
      </c>
      <c r="Z307" s="80">
        <v>0</v>
      </c>
      <c r="AA307" s="80">
        <v>0</v>
      </c>
      <c r="AB307" s="80">
        <v>0</v>
      </c>
      <c r="AC307" s="80">
        <v>0</v>
      </c>
      <c r="AD307" s="80">
        <v>3</v>
      </c>
      <c r="AE307" s="80">
        <f t="shared" si="69"/>
        <v>238</v>
      </c>
    </row>
    <row r="308" spans="1:31" s="72" customFormat="1" ht="16.5">
      <c r="A308" s="73">
        <v>5</v>
      </c>
      <c r="B308" s="74">
        <v>6</v>
      </c>
      <c r="C308" s="85">
        <v>459</v>
      </c>
      <c r="D308" s="75" t="s">
        <v>235</v>
      </c>
      <c r="E308" s="75" t="s">
        <v>237</v>
      </c>
      <c r="F308" s="84">
        <v>1981</v>
      </c>
      <c r="G308" s="75" t="s">
        <v>33</v>
      </c>
      <c r="H308" s="181">
        <v>194</v>
      </c>
      <c r="I308" s="80">
        <v>3</v>
      </c>
      <c r="J308" s="80">
        <v>61</v>
      </c>
      <c r="K308" s="80">
        <v>34</v>
      </c>
      <c r="L308" s="80">
        <v>4</v>
      </c>
      <c r="M308" s="80">
        <v>0</v>
      </c>
      <c r="N308" s="80">
        <v>1</v>
      </c>
      <c r="O308" s="80">
        <v>0</v>
      </c>
      <c r="P308" s="80">
        <v>0</v>
      </c>
      <c r="Q308" s="80">
        <v>1</v>
      </c>
      <c r="R308" s="80">
        <v>9</v>
      </c>
      <c r="S308" s="80">
        <v>0</v>
      </c>
      <c r="T308" s="80">
        <v>0</v>
      </c>
      <c r="U308" s="82">
        <v>0</v>
      </c>
      <c r="V308" s="82">
        <v>0</v>
      </c>
      <c r="W308" s="82">
        <v>0</v>
      </c>
      <c r="X308" s="80">
        <v>0</v>
      </c>
      <c r="Y308" s="80">
        <v>0</v>
      </c>
      <c r="Z308" s="80">
        <v>0</v>
      </c>
      <c r="AA308" s="80">
        <v>0</v>
      </c>
      <c r="AB308" s="80">
        <v>0</v>
      </c>
      <c r="AC308" s="80">
        <v>0</v>
      </c>
      <c r="AD308" s="80">
        <v>3</v>
      </c>
      <c r="AE308" s="80">
        <f t="shared" si="69"/>
        <v>116</v>
      </c>
    </row>
    <row r="309" spans="1:31" s="72" customFormat="1" ht="16.5">
      <c r="A309" s="73">
        <v>6</v>
      </c>
      <c r="B309" s="74">
        <v>6</v>
      </c>
      <c r="C309" s="85">
        <v>459</v>
      </c>
      <c r="D309" s="75" t="s">
        <v>235</v>
      </c>
      <c r="E309" s="75" t="s">
        <v>238</v>
      </c>
      <c r="F309" s="84">
        <v>1982</v>
      </c>
      <c r="G309" s="75" t="s">
        <v>33</v>
      </c>
      <c r="H309" s="181">
        <v>293</v>
      </c>
      <c r="I309" s="80">
        <v>0</v>
      </c>
      <c r="J309" s="80">
        <v>65</v>
      </c>
      <c r="K309" s="80">
        <v>104</v>
      </c>
      <c r="L309" s="80">
        <v>1</v>
      </c>
      <c r="M309" s="80">
        <v>3</v>
      </c>
      <c r="N309" s="80">
        <v>1</v>
      </c>
      <c r="O309" s="80">
        <v>0</v>
      </c>
      <c r="P309" s="80">
        <v>0</v>
      </c>
      <c r="Q309" s="80">
        <v>0</v>
      </c>
      <c r="R309" s="80">
        <v>19</v>
      </c>
      <c r="S309" s="80">
        <v>0</v>
      </c>
      <c r="T309" s="80">
        <v>0</v>
      </c>
      <c r="U309" s="82">
        <v>0</v>
      </c>
      <c r="V309" s="82">
        <v>0</v>
      </c>
      <c r="W309" s="82">
        <v>0</v>
      </c>
      <c r="X309" s="80">
        <v>0</v>
      </c>
      <c r="Y309" s="80">
        <v>0</v>
      </c>
      <c r="Z309" s="80">
        <v>0</v>
      </c>
      <c r="AA309" s="80">
        <v>0</v>
      </c>
      <c r="AB309" s="80">
        <v>0</v>
      </c>
      <c r="AC309" s="80">
        <v>0</v>
      </c>
      <c r="AD309" s="80">
        <v>4</v>
      </c>
      <c r="AE309" s="80">
        <f t="shared" si="69"/>
        <v>197</v>
      </c>
    </row>
    <row r="310" spans="1:31" s="72" customFormat="1" ht="16.5">
      <c r="A310" s="73">
        <v>7</v>
      </c>
      <c r="B310" s="74">
        <v>6</v>
      </c>
      <c r="C310" s="85">
        <v>459</v>
      </c>
      <c r="D310" s="75" t="s">
        <v>235</v>
      </c>
      <c r="E310" s="75" t="s">
        <v>239</v>
      </c>
      <c r="F310" s="84">
        <v>1983</v>
      </c>
      <c r="G310" s="75" t="s">
        <v>33</v>
      </c>
      <c r="H310" s="181">
        <v>191</v>
      </c>
      <c r="I310" s="80">
        <v>2</v>
      </c>
      <c r="J310" s="80">
        <v>61</v>
      </c>
      <c r="K310" s="80">
        <v>43</v>
      </c>
      <c r="L310" s="80">
        <v>1</v>
      </c>
      <c r="M310" s="80">
        <v>1</v>
      </c>
      <c r="N310" s="80">
        <v>0</v>
      </c>
      <c r="O310" s="80">
        <v>0</v>
      </c>
      <c r="P310" s="80">
        <v>0</v>
      </c>
      <c r="Q310" s="80">
        <v>1</v>
      </c>
      <c r="R310" s="80">
        <v>30</v>
      </c>
      <c r="S310" s="80">
        <v>0</v>
      </c>
      <c r="T310" s="80">
        <v>0</v>
      </c>
      <c r="U310" s="82">
        <v>1</v>
      </c>
      <c r="V310" s="82">
        <v>0</v>
      </c>
      <c r="W310" s="82">
        <v>0</v>
      </c>
      <c r="X310" s="80">
        <v>0</v>
      </c>
      <c r="Y310" s="80">
        <v>0</v>
      </c>
      <c r="Z310" s="80">
        <v>0</v>
      </c>
      <c r="AA310" s="80">
        <v>0</v>
      </c>
      <c r="AB310" s="80">
        <v>0</v>
      </c>
      <c r="AC310" s="80">
        <v>0</v>
      </c>
      <c r="AD310" s="80">
        <v>3</v>
      </c>
      <c r="AE310" s="80">
        <f t="shared" si="69"/>
        <v>143</v>
      </c>
    </row>
    <row r="311" spans="1:31" s="72" customFormat="1" ht="16.5">
      <c r="A311" s="73">
        <v>8</v>
      </c>
      <c r="B311" s="74">
        <v>6</v>
      </c>
      <c r="C311" s="85">
        <v>459</v>
      </c>
      <c r="D311" s="75" t="s">
        <v>235</v>
      </c>
      <c r="E311" s="75" t="s">
        <v>240</v>
      </c>
      <c r="F311" s="84">
        <v>1984</v>
      </c>
      <c r="G311" s="75" t="s">
        <v>33</v>
      </c>
      <c r="H311" s="181">
        <v>107</v>
      </c>
      <c r="I311" s="80">
        <v>0</v>
      </c>
      <c r="J311" s="80">
        <v>6</v>
      </c>
      <c r="K311" s="80">
        <v>3</v>
      </c>
      <c r="L311" s="80">
        <v>0</v>
      </c>
      <c r="M311" s="80">
        <v>0</v>
      </c>
      <c r="N311" s="80">
        <v>1</v>
      </c>
      <c r="O311" s="80">
        <v>0</v>
      </c>
      <c r="P311" s="80">
        <v>0</v>
      </c>
      <c r="Q311" s="80">
        <v>4</v>
      </c>
      <c r="R311" s="80">
        <v>67</v>
      </c>
      <c r="S311" s="80">
        <v>0</v>
      </c>
      <c r="T311" s="80">
        <v>0</v>
      </c>
      <c r="U311" s="82">
        <v>0</v>
      </c>
      <c r="V311" s="82">
        <v>0</v>
      </c>
      <c r="W311" s="82">
        <v>0</v>
      </c>
      <c r="X311" s="80">
        <v>0</v>
      </c>
      <c r="Y311" s="80">
        <v>0</v>
      </c>
      <c r="Z311" s="80">
        <v>0</v>
      </c>
      <c r="AA311" s="80">
        <v>0</v>
      </c>
      <c r="AB311" s="80">
        <v>0</v>
      </c>
      <c r="AC311" s="80">
        <v>0</v>
      </c>
      <c r="AD311" s="80">
        <v>3</v>
      </c>
      <c r="AE311" s="80">
        <f t="shared" si="69"/>
        <v>84</v>
      </c>
    </row>
    <row r="312" spans="1:31" s="72" customFormat="1" ht="16.5">
      <c r="A312" s="73">
        <v>9</v>
      </c>
      <c r="B312" s="74">
        <v>6</v>
      </c>
      <c r="C312" s="85">
        <v>459</v>
      </c>
      <c r="D312" s="75" t="s">
        <v>235</v>
      </c>
      <c r="E312" s="75" t="s">
        <v>241</v>
      </c>
      <c r="F312" s="84">
        <v>1985</v>
      </c>
      <c r="G312" s="75" t="s">
        <v>33</v>
      </c>
      <c r="H312" s="181">
        <v>233</v>
      </c>
      <c r="I312" s="80">
        <v>1</v>
      </c>
      <c r="J312" s="80">
        <v>15</v>
      </c>
      <c r="K312" s="80">
        <v>12</v>
      </c>
      <c r="L312" s="80">
        <v>2</v>
      </c>
      <c r="M312" s="80">
        <v>2</v>
      </c>
      <c r="N312" s="80">
        <v>2</v>
      </c>
      <c r="O312" s="80">
        <v>0</v>
      </c>
      <c r="P312" s="80">
        <v>0</v>
      </c>
      <c r="Q312" s="80">
        <v>8</v>
      </c>
      <c r="R312" s="80">
        <v>131</v>
      </c>
      <c r="S312" s="80">
        <v>0</v>
      </c>
      <c r="T312" s="80">
        <v>0</v>
      </c>
      <c r="U312" s="82">
        <v>0</v>
      </c>
      <c r="V312" s="82">
        <v>0</v>
      </c>
      <c r="W312" s="82">
        <v>0</v>
      </c>
      <c r="X312" s="80">
        <v>0</v>
      </c>
      <c r="Y312" s="80">
        <v>0</v>
      </c>
      <c r="Z312" s="80">
        <v>0</v>
      </c>
      <c r="AA312" s="80">
        <v>0</v>
      </c>
      <c r="AB312" s="80">
        <v>0</v>
      </c>
      <c r="AC312" s="80">
        <v>0</v>
      </c>
      <c r="AD312" s="80">
        <v>3</v>
      </c>
      <c r="AE312" s="80">
        <f t="shared" si="69"/>
        <v>176</v>
      </c>
    </row>
    <row r="313" spans="1:31" s="72" customFormat="1" ht="17.25" thickBot="1">
      <c r="A313" s="73">
        <v>10</v>
      </c>
      <c r="B313" s="74">
        <v>6</v>
      </c>
      <c r="C313" s="85">
        <v>459</v>
      </c>
      <c r="D313" s="75" t="s">
        <v>235</v>
      </c>
      <c r="E313" s="75" t="s">
        <v>242</v>
      </c>
      <c r="F313" s="84">
        <v>1986</v>
      </c>
      <c r="G313" s="75" t="s">
        <v>33</v>
      </c>
      <c r="H313" s="183">
        <v>294</v>
      </c>
      <c r="I313" s="80">
        <v>38</v>
      </c>
      <c r="J313" s="80">
        <v>96</v>
      </c>
      <c r="K313" s="80">
        <v>23</v>
      </c>
      <c r="L313" s="80">
        <v>1</v>
      </c>
      <c r="M313" s="80">
        <v>1</v>
      </c>
      <c r="N313" s="80">
        <v>2</v>
      </c>
      <c r="O313" s="80">
        <v>0</v>
      </c>
      <c r="P313" s="80">
        <v>0</v>
      </c>
      <c r="Q313" s="80">
        <v>1</v>
      </c>
      <c r="R313" s="80">
        <v>42</v>
      </c>
      <c r="S313" s="80">
        <v>0</v>
      </c>
      <c r="T313" s="80">
        <v>0</v>
      </c>
      <c r="U313" s="82">
        <v>0</v>
      </c>
      <c r="V313" s="82">
        <v>2</v>
      </c>
      <c r="W313" s="82">
        <v>0</v>
      </c>
      <c r="X313" s="80">
        <v>0</v>
      </c>
      <c r="Y313" s="80">
        <v>0</v>
      </c>
      <c r="Z313" s="80">
        <v>0</v>
      </c>
      <c r="AA313" s="80">
        <v>0</v>
      </c>
      <c r="AB313" s="80">
        <v>0</v>
      </c>
      <c r="AC313" s="80">
        <v>0</v>
      </c>
      <c r="AD313" s="80">
        <v>5</v>
      </c>
      <c r="AE313" s="80">
        <f t="shared" si="69"/>
        <v>211</v>
      </c>
    </row>
    <row r="314" spans="1:31" s="72" customFormat="1" ht="16.5">
      <c r="C314" s="86" t="s">
        <v>65</v>
      </c>
      <c r="D314" s="688" t="s">
        <v>66</v>
      </c>
      <c r="E314" s="688"/>
      <c r="F314" s="89"/>
      <c r="G314" s="89"/>
      <c r="H314" s="88">
        <f t="shared" ref="H314:AE314" si="70">SUM(H304:H313)</f>
        <v>3313</v>
      </c>
      <c r="I314" s="88">
        <f t="shared" si="70"/>
        <v>54</v>
      </c>
      <c r="J314" s="88">
        <f t="shared" si="70"/>
        <v>964</v>
      </c>
      <c r="K314" s="88">
        <f t="shared" si="70"/>
        <v>731</v>
      </c>
      <c r="L314" s="88">
        <f t="shared" si="70"/>
        <v>21</v>
      </c>
      <c r="M314" s="88">
        <f t="shared" si="70"/>
        <v>15</v>
      </c>
      <c r="N314" s="88">
        <f t="shared" si="70"/>
        <v>8</v>
      </c>
      <c r="O314" s="88">
        <f t="shared" si="70"/>
        <v>0</v>
      </c>
      <c r="P314" s="88">
        <f t="shared" si="70"/>
        <v>0</v>
      </c>
      <c r="Q314" s="88">
        <f t="shared" si="70"/>
        <v>25</v>
      </c>
      <c r="R314" s="88">
        <f t="shared" si="70"/>
        <v>468</v>
      </c>
      <c r="S314" s="88">
        <f t="shared" si="70"/>
        <v>0</v>
      </c>
      <c r="T314" s="88">
        <f t="shared" si="70"/>
        <v>0</v>
      </c>
      <c r="U314" s="88">
        <f t="shared" si="70"/>
        <v>1</v>
      </c>
      <c r="V314" s="88">
        <f t="shared" si="70"/>
        <v>5</v>
      </c>
      <c r="W314" s="88">
        <f t="shared" si="70"/>
        <v>0</v>
      </c>
      <c r="X314" s="88">
        <f t="shared" si="70"/>
        <v>0</v>
      </c>
      <c r="Y314" s="88">
        <f t="shared" si="70"/>
        <v>0</v>
      </c>
      <c r="Z314" s="88">
        <f t="shared" si="70"/>
        <v>0</v>
      </c>
      <c r="AA314" s="88">
        <f t="shared" si="70"/>
        <v>0</v>
      </c>
      <c r="AB314" s="88">
        <f t="shared" si="70"/>
        <v>0</v>
      </c>
      <c r="AC314" s="88">
        <f t="shared" si="70"/>
        <v>0</v>
      </c>
      <c r="AD314" s="88">
        <f t="shared" si="70"/>
        <v>42</v>
      </c>
      <c r="AE314" s="88">
        <f t="shared" si="70"/>
        <v>2334</v>
      </c>
    </row>
    <row r="315" spans="1:31" s="72" customFormat="1" ht="16.5">
      <c r="F315" s="83"/>
      <c r="G315" s="83"/>
    </row>
    <row r="316" spans="1:31" s="72" customFormat="1" ht="16.5">
      <c r="C316" s="86" t="s">
        <v>67</v>
      </c>
      <c r="D316" s="689" t="s">
        <v>68</v>
      </c>
      <c r="E316" s="690"/>
      <c r="F316" s="690"/>
      <c r="G316" s="691"/>
      <c r="H316" s="87" t="s">
        <v>8</v>
      </c>
      <c r="I316" s="79" t="s">
        <v>9</v>
      </c>
      <c r="J316" s="79" t="s">
        <v>10</v>
      </c>
      <c r="K316" s="79" t="s">
        <v>11</v>
      </c>
      <c r="L316" s="79" t="s">
        <v>12</v>
      </c>
      <c r="M316" s="79" t="s">
        <v>13</v>
      </c>
      <c r="N316" s="79" t="s">
        <v>14</v>
      </c>
      <c r="O316" s="79" t="s">
        <v>15</v>
      </c>
      <c r="P316" s="79" t="s">
        <v>16</v>
      </c>
      <c r="Q316" s="79" t="s">
        <v>17</v>
      </c>
      <c r="R316" s="79" t="s">
        <v>18</v>
      </c>
      <c r="S316" s="79" t="s">
        <v>19</v>
      </c>
      <c r="T316" s="79" t="s">
        <v>20</v>
      </c>
      <c r="U316" s="79" t="s">
        <v>24</v>
      </c>
      <c r="V316" s="79" t="s">
        <v>25</v>
      </c>
      <c r="W316" s="79" t="s">
        <v>26</v>
      </c>
      <c r="X316" s="79" t="s">
        <v>27</v>
      </c>
      <c r="Y316" s="79" t="s">
        <v>28</v>
      </c>
      <c r="Z316" s="79" t="s">
        <v>29</v>
      </c>
      <c r="AA316" s="79" t="s">
        <v>30</v>
      </c>
      <c r="AB316" s="79" t="s">
        <v>31</v>
      </c>
    </row>
    <row r="317" spans="1:31" s="72" customFormat="1" ht="16.5">
      <c r="D317" s="692"/>
      <c r="E317" s="693"/>
      <c r="F317" s="693"/>
      <c r="G317" s="694"/>
      <c r="H317" s="80">
        <f>H314</f>
        <v>3313</v>
      </c>
      <c r="I317" s="80">
        <f>I314</f>
        <v>54</v>
      </c>
      <c r="J317" s="80">
        <f>J314+3</f>
        <v>967</v>
      </c>
      <c r="K317" s="80">
        <f>K314+1</f>
        <v>732</v>
      </c>
      <c r="L317" s="80">
        <f>L314+2</f>
        <v>23</v>
      </c>
      <c r="M317" s="80">
        <f t="shared" ref="M317:T317" si="71">M314</f>
        <v>15</v>
      </c>
      <c r="N317" s="80">
        <f t="shared" si="71"/>
        <v>8</v>
      </c>
      <c r="O317" s="80">
        <f t="shared" si="71"/>
        <v>0</v>
      </c>
      <c r="P317" s="80">
        <f t="shared" si="71"/>
        <v>0</v>
      </c>
      <c r="Q317" s="80">
        <f t="shared" si="71"/>
        <v>25</v>
      </c>
      <c r="R317" s="80">
        <f t="shared" si="71"/>
        <v>468</v>
      </c>
      <c r="S317" s="80">
        <f t="shared" si="71"/>
        <v>0</v>
      </c>
      <c r="T317" s="80">
        <f t="shared" si="71"/>
        <v>0</v>
      </c>
      <c r="U317" s="80">
        <f>X304</f>
        <v>0</v>
      </c>
      <c r="V317" s="80">
        <f>Y304</f>
        <v>0</v>
      </c>
      <c r="W317" s="80">
        <f>Z304</f>
        <v>0</v>
      </c>
      <c r="X317" s="80">
        <f>AA304</f>
        <v>0</v>
      </c>
      <c r="Y317" s="80">
        <f>AB304</f>
        <v>0</v>
      </c>
      <c r="Z317" s="80">
        <f>AC314</f>
        <v>0</v>
      </c>
      <c r="AA317" s="80">
        <f>AD314</f>
        <v>42</v>
      </c>
      <c r="AB317" s="80">
        <f>SUM(I317:AA317)</f>
        <v>2334</v>
      </c>
    </row>
    <row r="318" spans="1:31" s="72" customFormat="1" ht="16.5">
      <c r="F318" s="83"/>
      <c r="G318" s="83"/>
    </row>
    <row r="319" spans="1:31" s="72" customFormat="1" ht="30.75" customHeight="1">
      <c r="C319" s="86" t="s">
        <v>69</v>
      </c>
      <c r="D319" s="695" t="s">
        <v>70</v>
      </c>
      <c r="E319" s="695"/>
      <c r="F319" s="695"/>
      <c r="G319" s="695"/>
      <c r="H319" s="87" t="s">
        <v>8</v>
      </c>
      <c r="I319" s="696" t="s">
        <v>71</v>
      </c>
      <c r="J319" s="696"/>
      <c r="K319" s="696" t="s">
        <v>72</v>
      </c>
      <c r="L319" s="696"/>
      <c r="M319" s="79" t="s">
        <v>13</v>
      </c>
      <c r="N319" s="79" t="s">
        <v>14</v>
      </c>
      <c r="O319" s="79" t="s">
        <v>15</v>
      </c>
      <c r="P319" s="79" t="s">
        <v>16</v>
      </c>
      <c r="Q319" s="79" t="s">
        <v>17</v>
      </c>
      <c r="R319" s="79" t="s">
        <v>18</v>
      </c>
      <c r="S319" s="79" t="s">
        <v>19</v>
      </c>
      <c r="T319" s="79" t="s">
        <v>20</v>
      </c>
      <c r="U319" s="79" t="s">
        <v>24</v>
      </c>
      <c r="V319" s="79" t="s">
        <v>25</v>
      </c>
      <c r="W319" s="79" t="s">
        <v>26</v>
      </c>
      <c r="X319" s="79" t="s">
        <v>27</v>
      </c>
      <c r="Y319" s="79" t="s">
        <v>28</v>
      </c>
      <c r="Z319" s="79" t="s">
        <v>29</v>
      </c>
      <c r="AA319" s="79" t="s">
        <v>30</v>
      </c>
      <c r="AB319" s="79" t="s">
        <v>31</v>
      </c>
    </row>
    <row r="320" spans="1:31" s="72" customFormat="1" ht="16.5">
      <c r="D320" s="695"/>
      <c r="E320" s="695"/>
      <c r="F320" s="695"/>
      <c r="G320" s="695"/>
      <c r="H320" s="80">
        <f>H314</f>
        <v>3313</v>
      </c>
      <c r="I320" s="697">
        <f>I317+K317</f>
        <v>786</v>
      </c>
      <c r="J320" s="697"/>
      <c r="K320" s="697">
        <f>J317+L317</f>
        <v>990</v>
      </c>
      <c r="L320" s="697"/>
      <c r="M320" s="80">
        <f>M317</f>
        <v>15</v>
      </c>
      <c r="N320" s="80">
        <f t="shared" ref="N320:R320" si="72">N317</f>
        <v>8</v>
      </c>
      <c r="O320" s="80" t="s">
        <v>799</v>
      </c>
      <c r="P320" s="80" t="s">
        <v>799</v>
      </c>
      <c r="Q320" s="80">
        <f t="shared" si="72"/>
        <v>25</v>
      </c>
      <c r="R320" s="80">
        <f t="shared" si="72"/>
        <v>468</v>
      </c>
      <c r="S320" s="508" t="s">
        <v>799</v>
      </c>
      <c r="T320" s="508" t="s">
        <v>799</v>
      </c>
      <c r="U320" s="508" t="s">
        <v>799</v>
      </c>
      <c r="V320" s="508" t="s">
        <v>799</v>
      </c>
      <c r="W320" s="508" t="s">
        <v>799</v>
      </c>
      <c r="X320" s="508" t="s">
        <v>799</v>
      </c>
      <c r="Y320" s="508" t="s">
        <v>799</v>
      </c>
      <c r="Z320" s="80">
        <f>Z317</f>
        <v>0</v>
      </c>
      <c r="AA320" s="80">
        <f>AA317</f>
        <v>42</v>
      </c>
      <c r="AB320" s="80">
        <f>SUM(I320:AA320)</f>
        <v>2334</v>
      </c>
    </row>
    <row r="323" spans="1:31" s="286" customFormat="1" ht="16.5">
      <c r="A323" s="291" t="s">
        <v>1</v>
      </c>
      <c r="B323" s="285" t="s">
        <v>2</v>
      </c>
      <c r="C323" s="292" t="s">
        <v>3</v>
      </c>
      <c r="D323" s="291" t="s">
        <v>4</v>
      </c>
      <c r="E323" s="291" t="s">
        <v>5</v>
      </c>
      <c r="F323" s="284" t="s">
        <v>6</v>
      </c>
      <c r="G323" s="284" t="s">
        <v>7</v>
      </c>
      <c r="H323" s="284" t="s">
        <v>8</v>
      </c>
      <c r="I323" s="293" t="s">
        <v>9</v>
      </c>
      <c r="J323" s="293" t="s">
        <v>10</v>
      </c>
      <c r="K323" s="293" t="s">
        <v>11</v>
      </c>
      <c r="L323" s="293" t="s">
        <v>12</v>
      </c>
      <c r="M323" s="293" t="s">
        <v>13</v>
      </c>
      <c r="N323" s="293" t="s">
        <v>14</v>
      </c>
      <c r="O323" s="293" t="s">
        <v>15</v>
      </c>
      <c r="P323" s="293" t="s">
        <v>16</v>
      </c>
      <c r="Q323" s="293" t="s">
        <v>17</v>
      </c>
      <c r="R323" s="293" t="s">
        <v>18</v>
      </c>
      <c r="S323" s="293" t="s">
        <v>19</v>
      </c>
      <c r="T323" s="293" t="s">
        <v>20</v>
      </c>
      <c r="U323" s="295" t="s">
        <v>21</v>
      </c>
      <c r="V323" s="295" t="s">
        <v>22</v>
      </c>
      <c r="W323" s="295" t="s">
        <v>23</v>
      </c>
      <c r="X323" s="293" t="s">
        <v>24</v>
      </c>
      <c r="Y323" s="293" t="s">
        <v>25</v>
      </c>
      <c r="Z323" s="293" t="s">
        <v>26</v>
      </c>
      <c r="AA323" s="293" t="s">
        <v>27</v>
      </c>
      <c r="AB323" s="293" t="s">
        <v>28</v>
      </c>
      <c r="AC323" s="293" t="s">
        <v>29</v>
      </c>
      <c r="AD323" s="293" t="s">
        <v>30</v>
      </c>
      <c r="AE323" s="293" t="s">
        <v>31</v>
      </c>
    </row>
    <row r="324" spans="1:31" s="286" customFormat="1" ht="16.5">
      <c r="A324" s="287">
        <v>1</v>
      </c>
      <c r="B324" s="288">
        <v>6</v>
      </c>
      <c r="C324" s="299">
        <v>463</v>
      </c>
      <c r="D324" s="289" t="s">
        <v>793</v>
      </c>
      <c r="E324" s="289"/>
      <c r="F324" s="298">
        <v>1995</v>
      </c>
      <c r="G324" s="289" t="s">
        <v>33</v>
      </c>
      <c r="H324" s="290">
        <v>615</v>
      </c>
      <c r="I324" s="294">
        <v>134</v>
      </c>
      <c r="J324" s="294">
        <v>101</v>
      </c>
      <c r="K324" s="294">
        <v>97</v>
      </c>
      <c r="L324" s="294">
        <v>21</v>
      </c>
      <c r="M324" s="294">
        <v>1</v>
      </c>
      <c r="N324" s="294">
        <v>2</v>
      </c>
      <c r="O324" s="294"/>
      <c r="P324" s="294"/>
      <c r="Q324" s="294"/>
      <c r="R324" s="294">
        <v>20</v>
      </c>
      <c r="S324" s="294"/>
      <c r="T324" s="294"/>
      <c r="U324" s="296">
        <v>6</v>
      </c>
      <c r="V324" s="296"/>
      <c r="W324" s="296"/>
      <c r="X324" s="294"/>
      <c r="Y324" s="294"/>
      <c r="Z324" s="294"/>
      <c r="AA324" s="294"/>
      <c r="AB324" s="294"/>
      <c r="AC324" s="294">
        <v>0</v>
      </c>
      <c r="AD324" s="294">
        <v>9</v>
      </c>
      <c r="AE324" s="294">
        <f>SUM(I324:AD324)</f>
        <v>391</v>
      </c>
    </row>
    <row r="325" spans="1:31" s="286" customFormat="1" ht="16.5">
      <c r="A325" s="287">
        <v>2</v>
      </c>
      <c r="B325" s="288">
        <v>6</v>
      </c>
      <c r="C325" s="299">
        <v>463</v>
      </c>
      <c r="D325" s="289" t="s">
        <v>793</v>
      </c>
      <c r="E325" s="289"/>
      <c r="F325" s="298">
        <v>1995</v>
      </c>
      <c r="G325" s="289" t="s">
        <v>34</v>
      </c>
      <c r="H325" s="290">
        <v>614</v>
      </c>
      <c r="I325" s="294">
        <v>132</v>
      </c>
      <c r="J325" s="294">
        <v>129</v>
      </c>
      <c r="K325" s="294">
        <v>96</v>
      </c>
      <c r="L325" s="294">
        <v>24</v>
      </c>
      <c r="M325" s="294">
        <v>2</v>
      </c>
      <c r="N325" s="294">
        <v>5</v>
      </c>
      <c r="O325" s="294"/>
      <c r="P325" s="294"/>
      <c r="Q325" s="294"/>
      <c r="R325" s="294">
        <v>24</v>
      </c>
      <c r="S325" s="294"/>
      <c r="T325" s="294"/>
      <c r="U325" s="296">
        <v>9</v>
      </c>
      <c r="V325" s="296"/>
      <c r="W325" s="296"/>
      <c r="X325" s="294"/>
      <c r="Y325" s="294"/>
      <c r="Z325" s="294"/>
      <c r="AA325" s="294"/>
      <c r="AB325" s="294"/>
      <c r="AC325" s="294">
        <v>1</v>
      </c>
      <c r="AD325" s="294">
        <v>10</v>
      </c>
      <c r="AE325" s="294">
        <f t="shared" ref="AE325:AE329" si="73">SUM(I325:AD325)</f>
        <v>432</v>
      </c>
    </row>
    <row r="326" spans="1:31" s="286" customFormat="1" ht="16.5">
      <c r="A326" s="287">
        <v>3</v>
      </c>
      <c r="B326" s="288">
        <v>6</v>
      </c>
      <c r="C326" s="299">
        <v>463</v>
      </c>
      <c r="D326" s="289" t="s">
        <v>793</v>
      </c>
      <c r="E326" s="289"/>
      <c r="F326" s="298">
        <v>1995</v>
      </c>
      <c r="G326" s="289" t="s">
        <v>35</v>
      </c>
      <c r="H326" s="290">
        <v>614</v>
      </c>
      <c r="I326" s="294">
        <v>149</v>
      </c>
      <c r="J326" s="294">
        <v>110</v>
      </c>
      <c r="K326" s="294">
        <v>78</v>
      </c>
      <c r="L326" s="294">
        <v>16</v>
      </c>
      <c r="M326" s="294">
        <v>2</v>
      </c>
      <c r="N326" s="294">
        <v>2</v>
      </c>
      <c r="O326" s="294"/>
      <c r="P326" s="294"/>
      <c r="Q326" s="294"/>
      <c r="R326" s="294">
        <v>29</v>
      </c>
      <c r="S326" s="294"/>
      <c r="T326" s="294"/>
      <c r="U326" s="296">
        <v>8</v>
      </c>
      <c r="V326" s="296"/>
      <c r="W326" s="296"/>
      <c r="X326" s="294"/>
      <c r="Y326" s="294"/>
      <c r="Z326" s="294"/>
      <c r="AA326" s="294"/>
      <c r="AB326" s="294"/>
      <c r="AC326" s="294">
        <v>1</v>
      </c>
      <c r="AD326" s="294">
        <v>7</v>
      </c>
      <c r="AE326" s="294">
        <f t="shared" si="73"/>
        <v>402</v>
      </c>
    </row>
    <row r="327" spans="1:31" s="286" customFormat="1" ht="16.5">
      <c r="A327" s="287">
        <v>4</v>
      </c>
      <c r="B327" s="288">
        <v>6</v>
      </c>
      <c r="C327" s="299">
        <v>463</v>
      </c>
      <c r="D327" s="289" t="s">
        <v>793</v>
      </c>
      <c r="E327" s="289"/>
      <c r="F327" s="298">
        <v>1996</v>
      </c>
      <c r="G327" s="289" t="s">
        <v>33</v>
      </c>
      <c r="H327" s="290">
        <v>377</v>
      </c>
      <c r="I327" s="294">
        <v>60</v>
      </c>
      <c r="J327" s="294">
        <v>66</v>
      </c>
      <c r="K327" s="294">
        <v>48</v>
      </c>
      <c r="L327" s="294">
        <v>5</v>
      </c>
      <c r="M327" s="294">
        <v>1</v>
      </c>
      <c r="N327" s="294">
        <v>1</v>
      </c>
      <c r="O327" s="294"/>
      <c r="P327" s="294"/>
      <c r="Q327" s="294"/>
      <c r="R327" s="294">
        <v>41</v>
      </c>
      <c r="S327" s="294"/>
      <c r="T327" s="294"/>
      <c r="U327" s="296">
        <v>2</v>
      </c>
      <c r="V327" s="296"/>
      <c r="W327" s="296"/>
      <c r="X327" s="294"/>
      <c r="Y327" s="294"/>
      <c r="Z327" s="294"/>
      <c r="AA327" s="294"/>
      <c r="AB327" s="294"/>
      <c r="AC327" s="294">
        <v>0</v>
      </c>
      <c r="AD327" s="294">
        <v>5</v>
      </c>
      <c r="AE327" s="294">
        <f t="shared" si="73"/>
        <v>229</v>
      </c>
    </row>
    <row r="328" spans="1:31" s="286" customFormat="1" ht="16.5">
      <c r="A328" s="287">
        <v>5</v>
      </c>
      <c r="B328" s="288">
        <v>6</v>
      </c>
      <c r="C328" s="299">
        <v>463</v>
      </c>
      <c r="D328" s="289" t="s">
        <v>793</v>
      </c>
      <c r="E328" s="289"/>
      <c r="F328" s="298">
        <v>1997</v>
      </c>
      <c r="G328" s="289" t="s">
        <v>33</v>
      </c>
      <c r="H328" s="290">
        <v>406</v>
      </c>
      <c r="I328" s="294">
        <v>46</v>
      </c>
      <c r="J328" s="294">
        <v>71</v>
      </c>
      <c r="K328" s="294">
        <v>16</v>
      </c>
      <c r="L328" s="294">
        <v>34</v>
      </c>
      <c r="M328" s="294">
        <v>0</v>
      </c>
      <c r="N328" s="294">
        <v>5</v>
      </c>
      <c r="O328" s="294"/>
      <c r="P328" s="294"/>
      <c r="Q328" s="294"/>
      <c r="R328" s="294">
        <v>18</v>
      </c>
      <c r="S328" s="294"/>
      <c r="T328" s="294"/>
      <c r="U328" s="296">
        <v>2</v>
      </c>
      <c r="V328" s="296"/>
      <c r="W328" s="296"/>
      <c r="X328" s="294"/>
      <c r="Y328" s="294"/>
      <c r="Z328" s="294"/>
      <c r="AA328" s="294"/>
      <c r="AB328" s="294"/>
      <c r="AC328" s="294">
        <v>0</v>
      </c>
      <c r="AD328" s="294">
        <v>17</v>
      </c>
      <c r="AE328" s="294">
        <f t="shared" si="73"/>
        <v>209</v>
      </c>
    </row>
    <row r="329" spans="1:31" s="286" customFormat="1" ht="16.5">
      <c r="A329" s="287">
        <v>6</v>
      </c>
      <c r="B329" s="288">
        <v>6</v>
      </c>
      <c r="C329" s="299">
        <v>463</v>
      </c>
      <c r="D329" s="289" t="s">
        <v>793</v>
      </c>
      <c r="E329" s="289"/>
      <c r="F329" s="298">
        <v>1998</v>
      </c>
      <c r="G329" s="289" t="s">
        <v>33</v>
      </c>
      <c r="H329" s="290">
        <v>701</v>
      </c>
      <c r="I329" s="294">
        <v>81</v>
      </c>
      <c r="J329" s="294">
        <v>226</v>
      </c>
      <c r="K329" s="294">
        <v>108</v>
      </c>
      <c r="L329" s="294">
        <v>18</v>
      </c>
      <c r="M329" s="294">
        <v>1</v>
      </c>
      <c r="N329" s="294">
        <v>20</v>
      </c>
      <c r="O329" s="294"/>
      <c r="P329" s="294"/>
      <c r="Q329" s="294"/>
      <c r="R329" s="294">
        <v>4</v>
      </c>
      <c r="S329" s="294"/>
      <c r="T329" s="294"/>
      <c r="U329" s="296">
        <v>2</v>
      </c>
      <c r="V329" s="296"/>
      <c r="W329" s="296"/>
      <c r="X329" s="294"/>
      <c r="Y329" s="294"/>
      <c r="Z329" s="294"/>
      <c r="AA329" s="294"/>
      <c r="AB329" s="294"/>
      <c r="AC329" s="294">
        <v>0</v>
      </c>
      <c r="AD329" s="294">
        <v>12</v>
      </c>
      <c r="AE329" s="294">
        <f t="shared" si="73"/>
        <v>472</v>
      </c>
    </row>
    <row r="330" spans="1:31" s="286" customFormat="1" ht="16.5">
      <c r="C330" s="300" t="s">
        <v>65</v>
      </c>
      <c r="D330" s="688" t="s">
        <v>66</v>
      </c>
      <c r="E330" s="688"/>
      <c r="F330" s="485"/>
      <c r="G330" s="485"/>
      <c r="H330" s="302">
        <f t="shared" ref="H330:AE330" si="74">SUM(H324:H329)</f>
        <v>3327</v>
      </c>
      <c r="I330" s="302">
        <f t="shared" si="74"/>
        <v>602</v>
      </c>
      <c r="J330" s="302">
        <f t="shared" si="74"/>
        <v>703</v>
      </c>
      <c r="K330" s="302">
        <f t="shared" si="74"/>
        <v>443</v>
      </c>
      <c r="L330" s="302">
        <f t="shared" si="74"/>
        <v>118</v>
      </c>
      <c r="M330" s="302">
        <f t="shared" si="74"/>
        <v>7</v>
      </c>
      <c r="N330" s="302">
        <f t="shared" si="74"/>
        <v>35</v>
      </c>
      <c r="O330" s="302">
        <f t="shared" si="74"/>
        <v>0</v>
      </c>
      <c r="P330" s="302">
        <f t="shared" si="74"/>
        <v>0</v>
      </c>
      <c r="Q330" s="302">
        <f t="shared" si="74"/>
        <v>0</v>
      </c>
      <c r="R330" s="302">
        <f t="shared" si="74"/>
        <v>136</v>
      </c>
      <c r="S330" s="302">
        <f t="shared" si="74"/>
        <v>0</v>
      </c>
      <c r="T330" s="302">
        <f t="shared" si="74"/>
        <v>0</v>
      </c>
      <c r="U330" s="302">
        <f t="shared" si="74"/>
        <v>29</v>
      </c>
      <c r="V330" s="302">
        <f t="shared" si="74"/>
        <v>0</v>
      </c>
      <c r="W330" s="302">
        <f t="shared" si="74"/>
        <v>0</v>
      </c>
      <c r="X330" s="302">
        <f t="shared" si="74"/>
        <v>0</v>
      </c>
      <c r="Y330" s="302">
        <f t="shared" si="74"/>
        <v>0</v>
      </c>
      <c r="Z330" s="302">
        <f t="shared" si="74"/>
        <v>0</v>
      </c>
      <c r="AA330" s="302">
        <f t="shared" si="74"/>
        <v>0</v>
      </c>
      <c r="AB330" s="302">
        <f t="shared" si="74"/>
        <v>0</v>
      </c>
      <c r="AC330" s="302">
        <f t="shared" si="74"/>
        <v>2</v>
      </c>
      <c r="AD330" s="302">
        <f t="shared" si="74"/>
        <v>60</v>
      </c>
      <c r="AE330" s="302">
        <f t="shared" si="74"/>
        <v>2135</v>
      </c>
    </row>
    <row r="331" spans="1:31" s="286" customFormat="1" ht="16.5">
      <c r="F331" s="297"/>
      <c r="G331" s="297"/>
      <c r="U331" s="286">
        <f>U330/2</f>
        <v>14.5</v>
      </c>
      <c r="V331" s="286">
        <f>V330/2</f>
        <v>0</v>
      </c>
    </row>
    <row r="332" spans="1:31" s="286" customFormat="1" ht="16.5">
      <c r="C332" s="300" t="s">
        <v>67</v>
      </c>
      <c r="D332" s="689" t="s">
        <v>68</v>
      </c>
      <c r="E332" s="690"/>
      <c r="F332" s="690"/>
      <c r="G332" s="691"/>
      <c r="H332" s="301" t="s">
        <v>8</v>
      </c>
      <c r="I332" s="293" t="s">
        <v>9</v>
      </c>
      <c r="J332" s="293" t="s">
        <v>10</v>
      </c>
      <c r="K332" s="293" t="s">
        <v>11</v>
      </c>
      <c r="L332" s="293" t="s">
        <v>12</v>
      </c>
      <c r="M332" s="293" t="s">
        <v>13</v>
      </c>
      <c r="N332" s="293" t="s">
        <v>14</v>
      </c>
      <c r="O332" s="293" t="s">
        <v>15</v>
      </c>
      <c r="P332" s="293" t="s">
        <v>16</v>
      </c>
      <c r="Q332" s="293" t="s">
        <v>17</v>
      </c>
      <c r="R332" s="293" t="s">
        <v>18</v>
      </c>
      <c r="S332" s="293" t="s">
        <v>19</v>
      </c>
      <c r="T332" s="293" t="s">
        <v>20</v>
      </c>
      <c r="U332" s="293" t="s">
        <v>24</v>
      </c>
      <c r="V332" s="293" t="s">
        <v>25</v>
      </c>
      <c r="W332" s="293" t="s">
        <v>26</v>
      </c>
      <c r="X332" s="293" t="s">
        <v>27</v>
      </c>
      <c r="Y332" s="293" t="s">
        <v>28</v>
      </c>
      <c r="Z332" s="293" t="s">
        <v>29</v>
      </c>
      <c r="AA332" s="293" t="s">
        <v>30</v>
      </c>
      <c r="AB332" s="293" t="s">
        <v>31</v>
      </c>
    </row>
    <row r="333" spans="1:31" s="286" customFormat="1" ht="16.5">
      <c r="D333" s="692"/>
      <c r="E333" s="693"/>
      <c r="F333" s="693"/>
      <c r="G333" s="694"/>
      <c r="H333" s="294">
        <f>H330</f>
        <v>3327</v>
      </c>
      <c r="I333" s="294">
        <f>I330+15</f>
        <v>617</v>
      </c>
      <c r="J333" s="294">
        <f>J330</f>
        <v>703</v>
      </c>
      <c r="K333" s="294">
        <f>K330+14</f>
        <v>457</v>
      </c>
      <c r="L333" s="294">
        <f>L330</f>
        <v>118</v>
      </c>
      <c r="M333" s="294">
        <f t="shared" ref="M333:T333" si="75">M330</f>
        <v>7</v>
      </c>
      <c r="N333" s="294">
        <f t="shared" si="75"/>
        <v>35</v>
      </c>
      <c r="O333" s="294">
        <f t="shared" si="75"/>
        <v>0</v>
      </c>
      <c r="P333" s="294">
        <f t="shared" si="75"/>
        <v>0</v>
      </c>
      <c r="Q333" s="294">
        <f t="shared" si="75"/>
        <v>0</v>
      </c>
      <c r="R333" s="294">
        <f t="shared" si="75"/>
        <v>136</v>
      </c>
      <c r="S333" s="294">
        <f t="shared" si="75"/>
        <v>0</v>
      </c>
      <c r="T333" s="294">
        <f t="shared" si="75"/>
        <v>0</v>
      </c>
      <c r="U333" s="294">
        <f>X330</f>
        <v>0</v>
      </c>
      <c r="V333" s="294">
        <f>Y330</f>
        <v>0</v>
      </c>
      <c r="W333" s="294">
        <f>Z324</f>
        <v>0</v>
      </c>
      <c r="X333" s="294">
        <f>AA324</f>
        <v>0</v>
      </c>
      <c r="Y333" s="294">
        <f>AB324</f>
        <v>0</v>
      </c>
      <c r="Z333" s="294">
        <f>AC330</f>
        <v>2</v>
      </c>
      <c r="AA333" s="294">
        <f>AD330</f>
        <v>60</v>
      </c>
      <c r="AB333" s="294">
        <f>SUM(I333:AA333)</f>
        <v>2135</v>
      </c>
    </row>
    <row r="334" spans="1:31" s="286" customFormat="1" ht="16.5">
      <c r="F334" s="297"/>
      <c r="G334" s="297"/>
    </row>
    <row r="335" spans="1:31" s="286" customFormat="1" ht="30.75" customHeight="1">
      <c r="C335" s="300" t="s">
        <v>69</v>
      </c>
      <c r="D335" s="695" t="s">
        <v>70</v>
      </c>
      <c r="E335" s="695"/>
      <c r="F335" s="695"/>
      <c r="G335" s="695"/>
      <c r="H335" s="301" t="s">
        <v>8</v>
      </c>
      <c r="I335" s="696" t="s">
        <v>71</v>
      </c>
      <c r="J335" s="696"/>
      <c r="K335" s="44" t="s">
        <v>10</v>
      </c>
      <c r="L335" s="353" t="s">
        <v>12</v>
      </c>
      <c r="M335" s="293" t="s">
        <v>13</v>
      </c>
      <c r="N335" s="293" t="s">
        <v>14</v>
      </c>
      <c r="O335" s="293" t="s">
        <v>15</v>
      </c>
      <c r="P335" s="293" t="s">
        <v>16</v>
      </c>
      <c r="Q335" s="293" t="s">
        <v>17</v>
      </c>
      <c r="R335" s="293" t="s">
        <v>18</v>
      </c>
      <c r="S335" s="293" t="s">
        <v>19</v>
      </c>
      <c r="T335" s="293" t="s">
        <v>20</v>
      </c>
      <c r="U335" s="293" t="s">
        <v>24</v>
      </c>
      <c r="V335" s="293" t="s">
        <v>25</v>
      </c>
      <c r="W335" s="293" t="s">
        <v>26</v>
      </c>
      <c r="X335" s="293" t="s">
        <v>27</v>
      </c>
      <c r="Y335" s="293" t="s">
        <v>28</v>
      </c>
      <c r="Z335" s="293" t="s">
        <v>29</v>
      </c>
      <c r="AA335" s="293" t="s">
        <v>30</v>
      </c>
      <c r="AB335" s="293" t="s">
        <v>31</v>
      </c>
    </row>
    <row r="336" spans="1:31" s="286" customFormat="1" ht="16.5">
      <c r="D336" s="695"/>
      <c r="E336" s="695"/>
      <c r="F336" s="695"/>
      <c r="G336" s="695"/>
      <c r="H336" s="294">
        <f>H330</f>
        <v>3327</v>
      </c>
      <c r="I336" s="697">
        <f>I333+K333</f>
        <v>1074</v>
      </c>
      <c r="J336" s="697"/>
      <c r="K336" s="46">
        <f>J333</f>
        <v>703</v>
      </c>
      <c r="L336" s="354">
        <f>L333</f>
        <v>118</v>
      </c>
      <c r="M336" s="294">
        <f>M333</f>
        <v>7</v>
      </c>
      <c r="N336" s="294">
        <f t="shared" ref="N336:R336" si="76">N333</f>
        <v>35</v>
      </c>
      <c r="O336" s="294" t="s">
        <v>799</v>
      </c>
      <c r="P336" s="294" t="s">
        <v>799</v>
      </c>
      <c r="Q336" s="294" t="s">
        <v>799</v>
      </c>
      <c r="R336" s="294">
        <f t="shared" si="76"/>
        <v>136</v>
      </c>
      <c r="S336" s="508" t="s">
        <v>799</v>
      </c>
      <c r="T336" s="508" t="s">
        <v>799</v>
      </c>
      <c r="U336" s="508" t="s">
        <v>799</v>
      </c>
      <c r="V336" s="508" t="s">
        <v>799</v>
      </c>
      <c r="W336" s="508" t="s">
        <v>799</v>
      </c>
      <c r="X336" s="508" t="s">
        <v>799</v>
      </c>
      <c r="Y336" s="508" t="s">
        <v>799</v>
      </c>
      <c r="Z336" s="294">
        <f>Z333</f>
        <v>2</v>
      </c>
      <c r="AA336" s="294">
        <f>AA333</f>
        <v>60</v>
      </c>
      <c r="AB336" s="294">
        <f>SUM(I336:AA336)</f>
        <v>2135</v>
      </c>
    </row>
    <row r="337" spans="1:31" s="283" customFormat="1"/>
    <row r="338" spans="1:31" s="283" customFormat="1"/>
    <row r="339" spans="1:31" s="286" customFormat="1" ht="16.5">
      <c r="A339" s="291" t="s">
        <v>1</v>
      </c>
      <c r="B339" s="285" t="s">
        <v>2</v>
      </c>
      <c r="C339" s="292" t="s">
        <v>3</v>
      </c>
      <c r="D339" s="291" t="s">
        <v>4</v>
      </c>
      <c r="E339" s="291" t="s">
        <v>5</v>
      </c>
      <c r="F339" s="284" t="s">
        <v>6</v>
      </c>
      <c r="G339" s="284" t="s">
        <v>7</v>
      </c>
      <c r="H339" s="284" t="s">
        <v>8</v>
      </c>
      <c r="I339" s="293" t="s">
        <v>9</v>
      </c>
      <c r="J339" s="293" t="s">
        <v>10</v>
      </c>
      <c r="K339" s="293" t="s">
        <v>11</v>
      </c>
      <c r="L339" s="293" t="s">
        <v>12</v>
      </c>
      <c r="M339" s="293" t="s">
        <v>13</v>
      </c>
      <c r="N339" s="293" t="s">
        <v>14</v>
      </c>
      <c r="O339" s="293" t="s">
        <v>15</v>
      </c>
      <c r="P339" s="293" t="s">
        <v>16</v>
      </c>
      <c r="Q339" s="293" t="s">
        <v>17</v>
      </c>
      <c r="R339" s="293" t="s">
        <v>18</v>
      </c>
      <c r="S339" s="293" t="s">
        <v>19</v>
      </c>
      <c r="T339" s="293" t="s">
        <v>20</v>
      </c>
      <c r="U339" s="295" t="s">
        <v>21</v>
      </c>
      <c r="V339" s="295" t="s">
        <v>22</v>
      </c>
      <c r="W339" s="295" t="s">
        <v>23</v>
      </c>
      <c r="X339" s="293" t="s">
        <v>24</v>
      </c>
      <c r="Y339" s="293" t="s">
        <v>25</v>
      </c>
      <c r="Z339" s="293" t="s">
        <v>26</v>
      </c>
      <c r="AA339" s="293" t="s">
        <v>27</v>
      </c>
      <c r="AB339" s="293" t="s">
        <v>28</v>
      </c>
      <c r="AC339" s="293" t="s">
        <v>29</v>
      </c>
      <c r="AD339" s="293" t="s">
        <v>30</v>
      </c>
      <c r="AE339" s="293" t="s">
        <v>31</v>
      </c>
    </row>
    <row r="340" spans="1:31" s="286" customFormat="1" ht="16.5">
      <c r="A340" s="287">
        <v>1</v>
      </c>
      <c r="B340" s="288">
        <v>6</v>
      </c>
      <c r="C340" s="299">
        <v>486</v>
      </c>
      <c r="D340" s="289" t="s">
        <v>788</v>
      </c>
      <c r="E340" s="289"/>
      <c r="F340" s="298">
        <v>2117</v>
      </c>
      <c r="G340" s="289" t="s">
        <v>33</v>
      </c>
      <c r="H340" s="290">
        <v>376</v>
      </c>
      <c r="I340" s="294">
        <v>21</v>
      </c>
      <c r="J340" s="294">
        <v>118</v>
      </c>
      <c r="K340" s="294">
        <v>89</v>
      </c>
      <c r="L340" s="294">
        <v>1</v>
      </c>
      <c r="M340" s="294">
        <v>1</v>
      </c>
      <c r="N340" s="294">
        <v>0</v>
      </c>
      <c r="O340" s="294"/>
      <c r="P340" s="294"/>
      <c r="Q340" s="294">
        <v>0</v>
      </c>
      <c r="R340" s="294">
        <v>1</v>
      </c>
      <c r="S340" s="294">
        <v>0</v>
      </c>
      <c r="T340" s="294">
        <v>0</v>
      </c>
      <c r="U340" s="296">
        <v>6</v>
      </c>
      <c r="V340" s="296">
        <v>2</v>
      </c>
      <c r="W340" s="296"/>
      <c r="X340" s="294"/>
      <c r="Y340" s="294"/>
      <c r="Z340" s="294"/>
      <c r="AA340" s="294"/>
      <c r="AB340" s="294"/>
      <c r="AC340" s="294">
        <v>0</v>
      </c>
      <c r="AD340" s="294">
        <v>5</v>
      </c>
      <c r="AE340" s="294">
        <f>SUM(I340:AD340)</f>
        <v>244</v>
      </c>
    </row>
    <row r="341" spans="1:31" s="286" customFormat="1" ht="16.5">
      <c r="A341" s="287">
        <v>2</v>
      </c>
      <c r="B341" s="288">
        <v>6</v>
      </c>
      <c r="C341" s="299">
        <v>486</v>
      </c>
      <c r="D341" s="289" t="s">
        <v>788</v>
      </c>
      <c r="E341" s="289"/>
      <c r="F341" s="298">
        <v>2117</v>
      </c>
      <c r="G341" s="289" t="s">
        <v>34</v>
      </c>
      <c r="H341" s="290">
        <v>376</v>
      </c>
      <c r="I341" s="294">
        <v>16</v>
      </c>
      <c r="J341" s="294">
        <v>138</v>
      </c>
      <c r="K341" s="294">
        <v>78</v>
      </c>
      <c r="L341" s="294">
        <v>0</v>
      </c>
      <c r="M341" s="294">
        <v>0</v>
      </c>
      <c r="N341" s="294">
        <v>1</v>
      </c>
      <c r="O341" s="294"/>
      <c r="P341" s="294"/>
      <c r="Q341" s="294">
        <v>1</v>
      </c>
      <c r="R341" s="294">
        <v>0</v>
      </c>
      <c r="S341" s="294">
        <v>0</v>
      </c>
      <c r="T341" s="294">
        <v>0</v>
      </c>
      <c r="U341" s="296">
        <v>0</v>
      </c>
      <c r="V341" s="296">
        <v>4</v>
      </c>
      <c r="W341" s="296"/>
      <c r="X341" s="294"/>
      <c r="Y341" s="294"/>
      <c r="Z341" s="294"/>
      <c r="AA341" s="294"/>
      <c r="AB341" s="294"/>
      <c r="AC341" s="294">
        <v>0</v>
      </c>
      <c r="AD341" s="294">
        <v>4</v>
      </c>
      <c r="AE341" s="294">
        <f t="shared" ref="AE341:AE347" si="77">SUM(I341:AD341)</f>
        <v>242</v>
      </c>
    </row>
    <row r="342" spans="1:31" s="286" customFormat="1" ht="16.5">
      <c r="A342" s="287">
        <v>3</v>
      </c>
      <c r="B342" s="288">
        <v>6</v>
      </c>
      <c r="C342" s="299">
        <v>486</v>
      </c>
      <c r="D342" s="289" t="s">
        <v>788</v>
      </c>
      <c r="E342" s="289"/>
      <c r="F342" s="298">
        <v>2118</v>
      </c>
      <c r="G342" s="289" t="s">
        <v>33</v>
      </c>
      <c r="H342" s="290">
        <v>411</v>
      </c>
      <c r="I342" s="294">
        <v>45</v>
      </c>
      <c r="J342" s="294">
        <v>156</v>
      </c>
      <c r="K342" s="294">
        <v>64</v>
      </c>
      <c r="L342" s="294">
        <v>0</v>
      </c>
      <c r="M342" s="294">
        <v>0</v>
      </c>
      <c r="N342" s="294">
        <v>0</v>
      </c>
      <c r="O342" s="294"/>
      <c r="P342" s="294"/>
      <c r="Q342" s="294">
        <v>0</v>
      </c>
      <c r="R342" s="294">
        <v>2</v>
      </c>
      <c r="S342" s="294">
        <v>0</v>
      </c>
      <c r="T342" s="294">
        <v>0</v>
      </c>
      <c r="U342" s="296">
        <v>4</v>
      </c>
      <c r="V342" s="296">
        <v>4</v>
      </c>
      <c r="W342" s="296"/>
      <c r="X342" s="294"/>
      <c r="Y342" s="294"/>
      <c r="Z342" s="294"/>
      <c r="AA342" s="294"/>
      <c r="AB342" s="294"/>
      <c r="AC342" s="294">
        <v>0</v>
      </c>
      <c r="AD342" s="294">
        <v>8</v>
      </c>
      <c r="AE342" s="294">
        <f t="shared" si="77"/>
        <v>283</v>
      </c>
    </row>
    <row r="343" spans="1:31" s="286" customFormat="1" ht="16.5">
      <c r="A343" s="287">
        <v>4</v>
      </c>
      <c r="B343" s="288">
        <v>6</v>
      </c>
      <c r="C343" s="299">
        <v>486</v>
      </c>
      <c r="D343" s="289" t="s">
        <v>788</v>
      </c>
      <c r="E343" s="289"/>
      <c r="F343" s="298">
        <v>2118</v>
      </c>
      <c r="G343" s="289" t="s">
        <v>34</v>
      </c>
      <c r="H343" s="290">
        <v>411</v>
      </c>
      <c r="I343" s="294">
        <v>42</v>
      </c>
      <c r="J343" s="294">
        <v>155</v>
      </c>
      <c r="K343" s="294">
        <v>60</v>
      </c>
      <c r="L343" s="294">
        <v>0</v>
      </c>
      <c r="M343" s="294">
        <v>0</v>
      </c>
      <c r="N343" s="294">
        <v>0</v>
      </c>
      <c r="O343" s="294"/>
      <c r="P343" s="294"/>
      <c r="Q343" s="294">
        <v>0</v>
      </c>
      <c r="R343" s="294">
        <v>2</v>
      </c>
      <c r="S343" s="294">
        <v>0</v>
      </c>
      <c r="T343" s="294">
        <v>0</v>
      </c>
      <c r="U343" s="296">
        <v>5</v>
      </c>
      <c r="V343" s="296">
        <v>4</v>
      </c>
      <c r="W343" s="296"/>
      <c r="X343" s="294"/>
      <c r="Y343" s="294"/>
      <c r="Z343" s="294"/>
      <c r="AA343" s="294"/>
      <c r="AB343" s="294"/>
      <c r="AC343" s="294">
        <v>0</v>
      </c>
      <c r="AD343" s="294">
        <v>7</v>
      </c>
      <c r="AE343" s="294">
        <f t="shared" si="77"/>
        <v>275</v>
      </c>
    </row>
    <row r="344" spans="1:31" s="286" customFormat="1" ht="16.5">
      <c r="A344" s="287">
        <v>5</v>
      </c>
      <c r="B344" s="288">
        <v>6</v>
      </c>
      <c r="C344" s="299">
        <v>486</v>
      </c>
      <c r="D344" s="289" t="s">
        <v>788</v>
      </c>
      <c r="E344" s="289"/>
      <c r="F344" s="298">
        <v>2119</v>
      </c>
      <c r="G344" s="289" t="s">
        <v>33</v>
      </c>
      <c r="H344" s="290">
        <v>379</v>
      </c>
      <c r="I344" s="294">
        <v>28</v>
      </c>
      <c r="J344" s="294">
        <v>167</v>
      </c>
      <c r="K344" s="294">
        <v>31</v>
      </c>
      <c r="L344" s="294">
        <v>0</v>
      </c>
      <c r="M344" s="294">
        <v>2</v>
      </c>
      <c r="N344" s="294">
        <v>1</v>
      </c>
      <c r="O344" s="294"/>
      <c r="P344" s="294"/>
      <c r="Q344" s="294">
        <v>0</v>
      </c>
      <c r="R344" s="294">
        <v>2</v>
      </c>
      <c r="S344" s="294">
        <v>0</v>
      </c>
      <c r="T344" s="294">
        <v>0</v>
      </c>
      <c r="U344" s="296">
        <v>1</v>
      </c>
      <c r="V344" s="296">
        <v>1</v>
      </c>
      <c r="W344" s="296"/>
      <c r="X344" s="294"/>
      <c r="Y344" s="294"/>
      <c r="Z344" s="294"/>
      <c r="AA344" s="294"/>
      <c r="AB344" s="294"/>
      <c r="AC344" s="294">
        <v>0</v>
      </c>
      <c r="AD344" s="294">
        <v>0</v>
      </c>
      <c r="AE344" s="294">
        <f t="shared" si="77"/>
        <v>233</v>
      </c>
    </row>
    <row r="345" spans="1:31" s="286" customFormat="1" ht="16.5">
      <c r="A345" s="287">
        <v>6</v>
      </c>
      <c r="B345" s="288">
        <v>6</v>
      </c>
      <c r="C345" s="299">
        <v>486</v>
      </c>
      <c r="D345" s="289" t="s">
        <v>788</v>
      </c>
      <c r="E345" s="289"/>
      <c r="F345" s="298">
        <v>2120</v>
      </c>
      <c r="G345" s="289" t="s">
        <v>33</v>
      </c>
      <c r="H345" s="290">
        <v>254</v>
      </c>
      <c r="I345" s="294">
        <v>0</v>
      </c>
      <c r="J345" s="294">
        <v>66</v>
      </c>
      <c r="K345" s="294">
        <v>78</v>
      </c>
      <c r="L345" s="294">
        <v>0</v>
      </c>
      <c r="M345" s="294">
        <v>4</v>
      </c>
      <c r="N345" s="294">
        <v>0</v>
      </c>
      <c r="O345" s="294"/>
      <c r="P345" s="294"/>
      <c r="Q345" s="294">
        <v>0</v>
      </c>
      <c r="R345" s="294">
        <v>0</v>
      </c>
      <c r="S345" s="294">
        <v>0</v>
      </c>
      <c r="T345" s="294">
        <v>0</v>
      </c>
      <c r="U345" s="296">
        <v>3</v>
      </c>
      <c r="V345" s="296">
        <v>1</v>
      </c>
      <c r="W345" s="296"/>
      <c r="X345" s="294"/>
      <c r="Y345" s="294"/>
      <c r="Z345" s="294"/>
      <c r="AA345" s="294"/>
      <c r="AB345" s="294"/>
      <c r="AC345" s="294">
        <v>0</v>
      </c>
      <c r="AD345" s="294">
        <v>2</v>
      </c>
      <c r="AE345" s="294">
        <f t="shared" si="77"/>
        <v>154</v>
      </c>
    </row>
    <row r="346" spans="1:31" s="286" customFormat="1" ht="16.5">
      <c r="A346" s="287">
        <v>7</v>
      </c>
      <c r="B346" s="288">
        <v>6</v>
      </c>
      <c r="C346" s="299">
        <v>486</v>
      </c>
      <c r="D346" s="289" t="s">
        <v>788</v>
      </c>
      <c r="E346" s="289"/>
      <c r="F346" s="298">
        <v>2121</v>
      </c>
      <c r="G346" s="289" t="s">
        <v>33</v>
      </c>
      <c r="H346" s="290">
        <v>341</v>
      </c>
      <c r="I346" s="294">
        <v>3</v>
      </c>
      <c r="J346" s="294">
        <v>87</v>
      </c>
      <c r="K346" s="294">
        <v>105</v>
      </c>
      <c r="L346" s="294">
        <v>0</v>
      </c>
      <c r="M346" s="294">
        <v>1</v>
      </c>
      <c r="N346" s="294">
        <v>0</v>
      </c>
      <c r="O346" s="294"/>
      <c r="P346" s="294"/>
      <c r="Q346" s="294">
        <v>16</v>
      </c>
      <c r="R346" s="294">
        <v>6</v>
      </c>
      <c r="S346" s="294">
        <v>0</v>
      </c>
      <c r="T346" s="294">
        <v>0</v>
      </c>
      <c r="U346" s="296">
        <v>3</v>
      </c>
      <c r="V346" s="296">
        <v>0</v>
      </c>
      <c r="W346" s="296"/>
      <c r="X346" s="294"/>
      <c r="Y346" s="294"/>
      <c r="Z346" s="294"/>
      <c r="AA346" s="294"/>
      <c r="AB346" s="294"/>
      <c r="AC346" s="294">
        <v>0</v>
      </c>
      <c r="AD346" s="294">
        <v>5</v>
      </c>
      <c r="AE346" s="294">
        <f t="shared" si="77"/>
        <v>226</v>
      </c>
    </row>
    <row r="347" spans="1:31" s="286" customFormat="1" ht="16.5">
      <c r="A347" s="287">
        <v>8</v>
      </c>
      <c r="B347" s="288">
        <v>6</v>
      </c>
      <c r="C347" s="299">
        <v>486</v>
      </c>
      <c r="D347" s="289" t="s">
        <v>788</v>
      </c>
      <c r="E347" s="289"/>
      <c r="F347" s="298">
        <v>2122</v>
      </c>
      <c r="G347" s="289" t="s">
        <v>33</v>
      </c>
      <c r="H347" s="290">
        <v>535</v>
      </c>
      <c r="I347" s="294">
        <v>5</v>
      </c>
      <c r="J347" s="294">
        <v>194</v>
      </c>
      <c r="K347" s="294">
        <v>155</v>
      </c>
      <c r="L347" s="294">
        <v>1</v>
      </c>
      <c r="M347" s="294">
        <v>0</v>
      </c>
      <c r="N347" s="294">
        <v>2</v>
      </c>
      <c r="O347" s="294"/>
      <c r="P347" s="294"/>
      <c r="Q347" s="294">
        <v>0</v>
      </c>
      <c r="R347" s="294">
        <v>16</v>
      </c>
      <c r="S347" s="294">
        <v>0</v>
      </c>
      <c r="T347" s="294">
        <v>0</v>
      </c>
      <c r="U347" s="296">
        <v>1</v>
      </c>
      <c r="V347" s="296">
        <v>1</v>
      </c>
      <c r="W347" s="296"/>
      <c r="X347" s="294"/>
      <c r="Y347" s="294"/>
      <c r="Z347" s="294"/>
      <c r="AA347" s="294"/>
      <c r="AB347" s="294"/>
      <c r="AC347" s="294">
        <v>0</v>
      </c>
      <c r="AD347" s="294">
        <v>10</v>
      </c>
      <c r="AE347" s="294">
        <f t="shared" si="77"/>
        <v>385</v>
      </c>
    </row>
    <row r="348" spans="1:31" s="286" customFormat="1" ht="16.5">
      <c r="C348" s="300" t="s">
        <v>65</v>
      </c>
      <c r="D348" s="688" t="s">
        <v>66</v>
      </c>
      <c r="E348" s="688"/>
      <c r="F348" s="484"/>
      <c r="G348" s="484"/>
      <c r="H348" s="302">
        <f t="shared" ref="H348:AE348" si="78">SUM(H340:H347)</f>
        <v>3083</v>
      </c>
      <c r="I348" s="302">
        <f t="shared" si="78"/>
        <v>160</v>
      </c>
      <c r="J348" s="302">
        <f t="shared" si="78"/>
        <v>1081</v>
      </c>
      <c r="K348" s="302">
        <f t="shared" si="78"/>
        <v>660</v>
      </c>
      <c r="L348" s="302">
        <f t="shared" si="78"/>
        <v>2</v>
      </c>
      <c r="M348" s="302">
        <f t="shared" si="78"/>
        <v>8</v>
      </c>
      <c r="N348" s="302">
        <f t="shared" si="78"/>
        <v>4</v>
      </c>
      <c r="O348" s="302">
        <f t="shared" si="78"/>
        <v>0</v>
      </c>
      <c r="P348" s="302">
        <f t="shared" si="78"/>
        <v>0</v>
      </c>
      <c r="Q348" s="302">
        <f t="shared" si="78"/>
        <v>17</v>
      </c>
      <c r="R348" s="302">
        <f t="shared" si="78"/>
        <v>29</v>
      </c>
      <c r="S348" s="302">
        <f t="shared" si="78"/>
        <v>0</v>
      </c>
      <c r="T348" s="302">
        <f t="shared" si="78"/>
        <v>0</v>
      </c>
      <c r="U348" s="302">
        <f t="shared" si="78"/>
        <v>23</v>
      </c>
      <c r="V348" s="302">
        <f t="shared" si="78"/>
        <v>17</v>
      </c>
      <c r="W348" s="302">
        <f t="shared" si="78"/>
        <v>0</v>
      </c>
      <c r="X348" s="302">
        <f t="shared" si="78"/>
        <v>0</v>
      </c>
      <c r="Y348" s="302">
        <f t="shared" si="78"/>
        <v>0</v>
      </c>
      <c r="Z348" s="302">
        <f t="shared" si="78"/>
        <v>0</v>
      </c>
      <c r="AA348" s="302">
        <f t="shared" si="78"/>
        <v>0</v>
      </c>
      <c r="AB348" s="302">
        <f t="shared" si="78"/>
        <v>0</v>
      </c>
      <c r="AC348" s="302">
        <f t="shared" si="78"/>
        <v>0</v>
      </c>
      <c r="AD348" s="302">
        <f t="shared" si="78"/>
        <v>41</v>
      </c>
      <c r="AE348" s="302">
        <f t="shared" si="78"/>
        <v>2042</v>
      </c>
    </row>
    <row r="349" spans="1:31" s="286" customFormat="1" ht="16.5">
      <c r="F349" s="297"/>
      <c r="G349" s="297"/>
      <c r="U349" s="286">
        <f>U348/2</f>
        <v>11.5</v>
      </c>
      <c r="V349" s="286">
        <f>V348/2</f>
        <v>8.5</v>
      </c>
    </row>
    <row r="350" spans="1:31" s="286" customFormat="1" ht="16.5">
      <c r="C350" s="300" t="s">
        <v>67</v>
      </c>
      <c r="D350" s="689" t="s">
        <v>68</v>
      </c>
      <c r="E350" s="690"/>
      <c r="F350" s="690"/>
      <c r="G350" s="691"/>
      <c r="H350" s="301" t="s">
        <v>8</v>
      </c>
      <c r="I350" s="293" t="s">
        <v>9</v>
      </c>
      <c r="J350" s="293" t="s">
        <v>10</v>
      </c>
      <c r="K350" s="293" t="s">
        <v>11</v>
      </c>
      <c r="L350" s="293" t="s">
        <v>12</v>
      </c>
      <c r="M350" s="293" t="s">
        <v>13</v>
      </c>
      <c r="N350" s="293" t="s">
        <v>14</v>
      </c>
      <c r="O350" s="293" t="s">
        <v>15</v>
      </c>
      <c r="P350" s="293" t="s">
        <v>16</v>
      </c>
      <c r="Q350" s="293" t="s">
        <v>17</v>
      </c>
      <c r="R350" s="293" t="s">
        <v>18</v>
      </c>
      <c r="S350" s="293" t="s">
        <v>19</v>
      </c>
      <c r="T350" s="293" t="s">
        <v>20</v>
      </c>
      <c r="U350" s="293" t="s">
        <v>24</v>
      </c>
      <c r="V350" s="293" t="s">
        <v>25</v>
      </c>
      <c r="W350" s="293" t="s">
        <v>26</v>
      </c>
      <c r="X350" s="293" t="s">
        <v>27</v>
      </c>
      <c r="Y350" s="293" t="s">
        <v>28</v>
      </c>
      <c r="Z350" s="293" t="s">
        <v>29</v>
      </c>
      <c r="AA350" s="293" t="s">
        <v>30</v>
      </c>
      <c r="AB350" s="293" t="s">
        <v>31</v>
      </c>
    </row>
    <row r="351" spans="1:31" s="286" customFormat="1" ht="16.5">
      <c r="D351" s="692"/>
      <c r="E351" s="693"/>
      <c r="F351" s="693"/>
      <c r="G351" s="694"/>
      <c r="H351" s="294">
        <f>H348</f>
        <v>3083</v>
      </c>
      <c r="I351" s="294">
        <f>I348+11</f>
        <v>171</v>
      </c>
      <c r="J351" s="294">
        <f>J348+9</f>
        <v>1090</v>
      </c>
      <c r="K351" s="294">
        <f>K348+12</f>
        <v>672</v>
      </c>
      <c r="L351" s="294">
        <f>L348+8</f>
        <v>10</v>
      </c>
      <c r="M351" s="294">
        <f t="shared" ref="M351:T351" si="79">M348</f>
        <v>8</v>
      </c>
      <c r="N351" s="294">
        <f t="shared" si="79"/>
        <v>4</v>
      </c>
      <c r="O351" s="294">
        <f t="shared" si="79"/>
        <v>0</v>
      </c>
      <c r="P351" s="294">
        <f t="shared" si="79"/>
        <v>0</v>
      </c>
      <c r="Q351" s="294">
        <f t="shared" si="79"/>
        <v>17</v>
      </c>
      <c r="R351" s="294">
        <f t="shared" si="79"/>
        <v>29</v>
      </c>
      <c r="S351" s="294">
        <f t="shared" si="79"/>
        <v>0</v>
      </c>
      <c r="T351" s="294">
        <f t="shared" si="79"/>
        <v>0</v>
      </c>
      <c r="U351" s="294">
        <f>X348</f>
        <v>0</v>
      </c>
      <c r="V351" s="294">
        <f>Y348</f>
        <v>0</v>
      </c>
      <c r="W351" s="294">
        <f>Z340</f>
        <v>0</v>
      </c>
      <c r="X351" s="294">
        <f>AA340</f>
        <v>0</v>
      </c>
      <c r="Y351" s="294">
        <f>AB340</f>
        <v>0</v>
      </c>
      <c r="Z351" s="294">
        <f>AC348</f>
        <v>0</v>
      </c>
      <c r="AA351" s="294">
        <f>AD348</f>
        <v>41</v>
      </c>
      <c r="AB351" s="294">
        <f>SUM(I351:AA351)</f>
        <v>2042</v>
      </c>
    </row>
    <row r="352" spans="1:31" s="286" customFormat="1" ht="16.5">
      <c r="F352" s="297"/>
      <c r="G352" s="297"/>
    </row>
    <row r="353" spans="1:31" s="286" customFormat="1" ht="30.75" customHeight="1">
      <c r="C353" s="300" t="s">
        <v>69</v>
      </c>
      <c r="D353" s="695" t="s">
        <v>70</v>
      </c>
      <c r="E353" s="695"/>
      <c r="F353" s="695"/>
      <c r="G353" s="695"/>
      <c r="H353" s="301" t="s">
        <v>8</v>
      </c>
      <c r="I353" s="696" t="s">
        <v>71</v>
      </c>
      <c r="J353" s="696"/>
      <c r="K353" s="696" t="s">
        <v>72</v>
      </c>
      <c r="L353" s="696"/>
      <c r="M353" s="293" t="s">
        <v>13</v>
      </c>
      <c r="N353" s="293" t="s">
        <v>14</v>
      </c>
      <c r="O353" s="293" t="s">
        <v>15</v>
      </c>
      <c r="P353" s="293" t="s">
        <v>16</v>
      </c>
      <c r="Q353" s="293" t="s">
        <v>17</v>
      </c>
      <c r="R353" s="293" t="s">
        <v>18</v>
      </c>
      <c r="S353" s="293" t="s">
        <v>19</v>
      </c>
      <c r="T353" s="293" t="s">
        <v>20</v>
      </c>
      <c r="U353" s="293" t="s">
        <v>24</v>
      </c>
      <c r="V353" s="293" t="s">
        <v>25</v>
      </c>
      <c r="W353" s="293" t="s">
        <v>26</v>
      </c>
      <c r="X353" s="293" t="s">
        <v>27</v>
      </c>
      <c r="Y353" s="293" t="s">
        <v>28</v>
      </c>
      <c r="Z353" s="293" t="s">
        <v>29</v>
      </c>
      <c r="AA353" s="293" t="s">
        <v>30</v>
      </c>
      <c r="AB353" s="293" t="s">
        <v>31</v>
      </c>
    </row>
    <row r="354" spans="1:31" s="286" customFormat="1" ht="16.5">
      <c r="D354" s="695"/>
      <c r="E354" s="695"/>
      <c r="F354" s="695"/>
      <c r="G354" s="695"/>
      <c r="H354" s="294">
        <f>H348</f>
        <v>3083</v>
      </c>
      <c r="I354" s="697">
        <f>I351+K351</f>
        <v>843</v>
      </c>
      <c r="J354" s="697"/>
      <c r="K354" s="697">
        <f>J351+L351</f>
        <v>1100</v>
      </c>
      <c r="L354" s="697"/>
      <c r="M354" s="294">
        <f>M351</f>
        <v>8</v>
      </c>
      <c r="N354" s="294">
        <f t="shared" ref="N354:R354" si="80">N351</f>
        <v>4</v>
      </c>
      <c r="O354" s="294" t="s">
        <v>799</v>
      </c>
      <c r="P354" s="294" t="s">
        <v>799</v>
      </c>
      <c r="Q354" s="294">
        <f t="shared" si="80"/>
        <v>17</v>
      </c>
      <c r="R354" s="294">
        <f t="shared" si="80"/>
        <v>29</v>
      </c>
      <c r="S354" s="294" t="s">
        <v>799</v>
      </c>
      <c r="T354" s="294" t="s">
        <v>799</v>
      </c>
      <c r="U354" s="294" t="s">
        <v>799</v>
      </c>
      <c r="V354" s="294" t="s">
        <v>799</v>
      </c>
      <c r="W354" s="294" t="s">
        <v>799</v>
      </c>
      <c r="X354" s="294" t="s">
        <v>799</v>
      </c>
      <c r="Y354" s="294" t="s">
        <v>799</v>
      </c>
      <c r="Z354" s="294">
        <f>Z351</f>
        <v>0</v>
      </c>
      <c r="AA354" s="294">
        <f>AA351</f>
        <v>41</v>
      </c>
      <c r="AB354" s="294">
        <f>SUM(I354:AA354)</f>
        <v>2042</v>
      </c>
    </row>
    <row r="355" spans="1:31" s="283" customFormat="1"/>
    <row r="356" spans="1:31" s="283" customFormat="1"/>
    <row r="357" spans="1:31" s="72" customFormat="1" ht="16.5">
      <c r="A357" s="77" t="s">
        <v>1</v>
      </c>
      <c r="B357" s="71" t="s">
        <v>2</v>
      </c>
      <c r="C357" s="78" t="s">
        <v>3</v>
      </c>
      <c r="D357" s="77" t="s">
        <v>4</v>
      </c>
      <c r="E357" s="77" t="s">
        <v>5</v>
      </c>
      <c r="F357" s="70" t="s">
        <v>6</v>
      </c>
      <c r="G357" s="70" t="s">
        <v>7</v>
      </c>
      <c r="H357" s="70" t="s">
        <v>8</v>
      </c>
      <c r="I357" s="79" t="s">
        <v>9</v>
      </c>
      <c r="J357" s="79" t="s">
        <v>10</v>
      </c>
      <c r="K357" s="79" t="s">
        <v>11</v>
      </c>
      <c r="L357" s="79" t="s">
        <v>12</v>
      </c>
      <c r="M357" s="79" t="s">
        <v>13</v>
      </c>
      <c r="N357" s="79" t="s">
        <v>14</v>
      </c>
      <c r="O357" s="79" t="s">
        <v>15</v>
      </c>
      <c r="P357" s="79" t="s">
        <v>16</v>
      </c>
      <c r="Q357" s="79" t="s">
        <v>17</v>
      </c>
      <c r="R357" s="79" t="s">
        <v>18</v>
      </c>
      <c r="S357" s="79" t="s">
        <v>19</v>
      </c>
      <c r="T357" s="79" t="s">
        <v>20</v>
      </c>
      <c r="U357" s="81" t="s">
        <v>21</v>
      </c>
      <c r="V357" s="81" t="s">
        <v>22</v>
      </c>
      <c r="W357" s="81" t="s">
        <v>23</v>
      </c>
      <c r="X357" s="79" t="s">
        <v>24</v>
      </c>
      <c r="Y357" s="79" t="s">
        <v>25</v>
      </c>
      <c r="Z357" s="79" t="s">
        <v>26</v>
      </c>
      <c r="AA357" s="79" t="s">
        <v>27</v>
      </c>
      <c r="AB357" s="79" t="s">
        <v>28</v>
      </c>
      <c r="AC357" s="79" t="s">
        <v>29</v>
      </c>
      <c r="AD357" s="79" t="s">
        <v>30</v>
      </c>
      <c r="AE357" s="79" t="s">
        <v>31</v>
      </c>
    </row>
    <row r="358" spans="1:31" s="72" customFormat="1" ht="16.5">
      <c r="A358" s="73">
        <v>1</v>
      </c>
      <c r="B358" s="74">
        <v>6</v>
      </c>
      <c r="C358" s="85">
        <v>520</v>
      </c>
      <c r="D358" s="75" t="s">
        <v>243</v>
      </c>
      <c r="E358" s="75" t="s">
        <v>244</v>
      </c>
      <c r="F358" s="84">
        <v>2237</v>
      </c>
      <c r="G358" s="75" t="s">
        <v>33</v>
      </c>
      <c r="H358" s="76">
        <v>649</v>
      </c>
      <c r="I358" s="80">
        <v>2</v>
      </c>
      <c r="J358" s="80">
        <v>117</v>
      </c>
      <c r="K358" s="80">
        <v>82</v>
      </c>
      <c r="L358" s="80">
        <v>1</v>
      </c>
      <c r="M358" s="80">
        <v>155</v>
      </c>
      <c r="N358" s="80">
        <v>0</v>
      </c>
      <c r="O358" s="80"/>
      <c r="P358" s="80"/>
      <c r="Q358" s="80"/>
      <c r="R358" s="80">
        <v>0</v>
      </c>
      <c r="S358" s="80"/>
      <c r="T358" s="80"/>
      <c r="U358" s="82">
        <v>2</v>
      </c>
      <c r="V358" s="82">
        <v>0</v>
      </c>
      <c r="W358" s="82"/>
      <c r="X358" s="80">
        <v>15</v>
      </c>
      <c r="Y358" s="80">
        <v>6</v>
      </c>
      <c r="Z358" s="80"/>
      <c r="AA358" s="80"/>
      <c r="AB358" s="80"/>
      <c r="AC358" s="80"/>
      <c r="AD358" s="80">
        <v>5</v>
      </c>
      <c r="AE358" s="80">
        <f>SUM(I358:AD358)</f>
        <v>385</v>
      </c>
    </row>
    <row r="359" spans="1:31" s="72" customFormat="1" ht="16.5">
      <c r="A359" s="73">
        <v>2</v>
      </c>
      <c r="B359" s="74">
        <v>6</v>
      </c>
      <c r="C359" s="85">
        <v>520</v>
      </c>
      <c r="D359" s="75" t="s">
        <v>243</v>
      </c>
      <c r="E359" s="75" t="s">
        <v>243</v>
      </c>
      <c r="F359" s="84">
        <v>2238</v>
      </c>
      <c r="G359" s="75" t="s">
        <v>33</v>
      </c>
      <c r="H359" s="76">
        <v>739</v>
      </c>
      <c r="I359" s="80">
        <v>7</v>
      </c>
      <c r="J359" s="80">
        <v>109</v>
      </c>
      <c r="K359" s="80">
        <v>322</v>
      </c>
      <c r="L359" s="80">
        <v>1</v>
      </c>
      <c r="M359" s="80">
        <v>15</v>
      </c>
      <c r="N359" s="80">
        <v>0</v>
      </c>
      <c r="O359" s="80"/>
      <c r="P359" s="80"/>
      <c r="Q359" s="80"/>
      <c r="R359" s="80">
        <v>4</v>
      </c>
      <c r="S359" s="80"/>
      <c r="T359" s="80"/>
      <c r="U359" s="82">
        <v>4</v>
      </c>
      <c r="V359" s="82">
        <v>0</v>
      </c>
      <c r="W359" s="82"/>
      <c r="X359" s="80">
        <v>23</v>
      </c>
      <c r="Y359" s="80">
        <v>0</v>
      </c>
      <c r="Z359" s="80"/>
      <c r="AA359" s="80"/>
      <c r="AB359" s="80"/>
      <c r="AC359" s="80">
        <v>7</v>
      </c>
      <c r="AD359" s="80">
        <v>10</v>
      </c>
      <c r="AE359" s="80">
        <f t="shared" ref="AE359:AE368" si="81">SUM(I359:AD359)</f>
        <v>502</v>
      </c>
    </row>
    <row r="360" spans="1:31" s="72" customFormat="1" ht="16.5">
      <c r="A360" s="73">
        <v>3</v>
      </c>
      <c r="B360" s="74">
        <v>6</v>
      </c>
      <c r="C360" s="85">
        <v>520</v>
      </c>
      <c r="D360" s="75" t="s">
        <v>243</v>
      </c>
      <c r="E360" s="75" t="s">
        <v>243</v>
      </c>
      <c r="F360" s="84">
        <v>2239</v>
      </c>
      <c r="G360" s="75" t="s">
        <v>33</v>
      </c>
      <c r="H360" s="76">
        <v>419</v>
      </c>
      <c r="I360" s="80">
        <v>7</v>
      </c>
      <c r="J360" s="80">
        <v>84</v>
      </c>
      <c r="K360" s="80">
        <v>158</v>
      </c>
      <c r="L360" s="80">
        <v>1</v>
      </c>
      <c r="M360" s="80">
        <v>11</v>
      </c>
      <c r="N360" s="80">
        <v>0</v>
      </c>
      <c r="O360" s="80"/>
      <c r="P360" s="80"/>
      <c r="Q360" s="80"/>
      <c r="R360" s="80">
        <v>4</v>
      </c>
      <c r="S360" s="80"/>
      <c r="T360" s="80"/>
      <c r="U360" s="82">
        <v>4</v>
      </c>
      <c r="V360" s="82">
        <v>0</v>
      </c>
      <c r="W360" s="82"/>
      <c r="X360" s="80">
        <v>10</v>
      </c>
      <c r="Y360" s="80">
        <v>3</v>
      </c>
      <c r="Z360" s="80"/>
      <c r="AA360" s="80"/>
      <c r="AB360" s="80"/>
      <c r="AC360" s="80"/>
      <c r="AD360" s="80">
        <v>9</v>
      </c>
      <c r="AE360" s="80">
        <f t="shared" si="81"/>
        <v>291</v>
      </c>
    </row>
    <row r="361" spans="1:31" s="72" customFormat="1" ht="16.5">
      <c r="A361" s="73">
        <v>4</v>
      </c>
      <c r="B361" s="74">
        <v>6</v>
      </c>
      <c r="C361" s="85">
        <v>520</v>
      </c>
      <c r="D361" s="75" t="s">
        <v>243</v>
      </c>
      <c r="E361" s="75" t="s">
        <v>243</v>
      </c>
      <c r="F361" s="84">
        <v>2239</v>
      </c>
      <c r="G361" s="182" t="s">
        <v>34</v>
      </c>
      <c r="H361" s="76">
        <v>419</v>
      </c>
      <c r="I361" s="80">
        <v>2</v>
      </c>
      <c r="J361" s="80">
        <v>87</v>
      </c>
      <c r="K361" s="80">
        <v>157</v>
      </c>
      <c r="L361" s="80">
        <v>1</v>
      </c>
      <c r="M361" s="80">
        <v>18</v>
      </c>
      <c r="N361" s="80">
        <v>0</v>
      </c>
      <c r="O361" s="80"/>
      <c r="P361" s="80"/>
      <c r="Q361" s="80"/>
      <c r="R361" s="80">
        <v>8</v>
      </c>
      <c r="S361" s="80"/>
      <c r="T361" s="80"/>
      <c r="U361" s="82">
        <v>2</v>
      </c>
      <c r="V361" s="82">
        <v>0</v>
      </c>
      <c r="W361" s="82"/>
      <c r="X361" s="80">
        <v>9</v>
      </c>
      <c r="Y361" s="80">
        <v>3</v>
      </c>
      <c r="Z361" s="80"/>
      <c r="AA361" s="80"/>
      <c r="AB361" s="80"/>
      <c r="AC361" s="80"/>
      <c r="AD361" s="80">
        <v>11</v>
      </c>
      <c r="AE361" s="80">
        <f t="shared" si="81"/>
        <v>298</v>
      </c>
    </row>
    <row r="362" spans="1:31" s="72" customFormat="1" ht="16.5">
      <c r="A362" s="73">
        <v>5</v>
      </c>
      <c r="B362" s="74">
        <v>6</v>
      </c>
      <c r="C362" s="85">
        <v>520</v>
      </c>
      <c r="D362" s="75" t="s">
        <v>243</v>
      </c>
      <c r="E362" s="75" t="s">
        <v>245</v>
      </c>
      <c r="F362" s="84">
        <v>2240</v>
      </c>
      <c r="G362" s="75" t="s">
        <v>33</v>
      </c>
      <c r="H362" s="76">
        <v>663</v>
      </c>
      <c r="I362" s="80">
        <v>0</v>
      </c>
      <c r="J362" s="80">
        <v>141</v>
      </c>
      <c r="K362" s="80">
        <v>174</v>
      </c>
      <c r="L362" s="80">
        <v>0</v>
      </c>
      <c r="M362" s="80">
        <v>24</v>
      </c>
      <c r="N362" s="80">
        <v>1</v>
      </c>
      <c r="O362" s="80"/>
      <c r="P362" s="80"/>
      <c r="Q362" s="80"/>
      <c r="R362" s="80">
        <v>0</v>
      </c>
      <c r="S362" s="80"/>
      <c r="T362" s="80"/>
      <c r="U362" s="82">
        <v>1</v>
      </c>
      <c r="V362" s="82">
        <v>3</v>
      </c>
      <c r="W362" s="82"/>
      <c r="X362" s="80">
        <v>6</v>
      </c>
      <c r="Y362" s="80">
        <v>4</v>
      </c>
      <c r="Z362" s="80"/>
      <c r="AA362" s="80"/>
      <c r="AB362" s="80"/>
      <c r="AC362" s="80"/>
      <c r="AD362" s="80">
        <v>13</v>
      </c>
      <c r="AE362" s="80">
        <f t="shared" si="81"/>
        <v>367</v>
      </c>
    </row>
    <row r="363" spans="1:31" s="72" customFormat="1" ht="16.5">
      <c r="A363" s="73">
        <v>6</v>
      </c>
      <c r="B363" s="74">
        <v>6</v>
      </c>
      <c r="C363" s="85">
        <v>520</v>
      </c>
      <c r="D363" s="75" t="s">
        <v>243</v>
      </c>
      <c r="E363" s="75" t="s">
        <v>246</v>
      </c>
      <c r="F363" s="84">
        <v>2241</v>
      </c>
      <c r="G363" s="75" t="s">
        <v>33</v>
      </c>
      <c r="H363" s="76">
        <v>147</v>
      </c>
      <c r="I363" s="80">
        <v>0</v>
      </c>
      <c r="J363" s="80">
        <v>21</v>
      </c>
      <c r="K363" s="80">
        <v>25</v>
      </c>
      <c r="L363" s="80">
        <v>1</v>
      </c>
      <c r="M363" s="80">
        <v>3</v>
      </c>
      <c r="N363" s="80">
        <v>0</v>
      </c>
      <c r="O363" s="80"/>
      <c r="P363" s="80"/>
      <c r="Q363" s="80"/>
      <c r="R363" s="80">
        <v>1</v>
      </c>
      <c r="S363" s="80"/>
      <c r="T363" s="80"/>
      <c r="U363" s="82">
        <v>0</v>
      </c>
      <c r="V363" s="82">
        <v>0</v>
      </c>
      <c r="W363" s="82"/>
      <c r="X363" s="80">
        <v>1</v>
      </c>
      <c r="Y363" s="80">
        <v>17</v>
      </c>
      <c r="Z363" s="80"/>
      <c r="AA363" s="80"/>
      <c r="AB363" s="80"/>
      <c r="AC363" s="80"/>
      <c r="AD363" s="80">
        <v>10</v>
      </c>
      <c r="AE363" s="80">
        <f t="shared" si="81"/>
        <v>79</v>
      </c>
    </row>
    <row r="364" spans="1:31" s="72" customFormat="1" ht="16.5">
      <c r="A364" s="73">
        <v>7</v>
      </c>
      <c r="B364" s="74">
        <v>6</v>
      </c>
      <c r="C364" s="85">
        <v>520</v>
      </c>
      <c r="D364" s="75" t="s">
        <v>243</v>
      </c>
      <c r="E364" s="75" t="s">
        <v>247</v>
      </c>
      <c r="F364" s="84">
        <v>2242</v>
      </c>
      <c r="G364" s="75" t="s">
        <v>33</v>
      </c>
      <c r="H364" s="76">
        <v>630</v>
      </c>
      <c r="I364" s="80">
        <v>2</v>
      </c>
      <c r="J364" s="80">
        <v>41</v>
      </c>
      <c r="K364" s="80">
        <v>62</v>
      </c>
      <c r="L364" s="80">
        <v>3</v>
      </c>
      <c r="M364" s="80">
        <v>118</v>
      </c>
      <c r="N364" s="80">
        <v>0</v>
      </c>
      <c r="O364" s="80"/>
      <c r="P364" s="80"/>
      <c r="Q364" s="80"/>
      <c r="R364" s="80">
        <v>1</v>
      </c>
      <c r="S364" s="80"/>
      <c r="T364" s="80"/>
      <c r="U364" s="82">
        <v>0</v>
      </c>
      <c r="V364" s="82">
        <v>1</v>
      </c>
      <c r="W364" s="82"/>
      <c r="X364" s="80">
        <v>31</v>
      </c>
      <c r="Y364" s="80">
        <v>1</v>
      </c>
      <c r="Z364" s="80"/>
      <c r="AA364" s="80"/>
      <c r="AB364" s="80"/>
      <c r="AC364" s="80"/>
      <c r="AD364" s="80">
        <v>16</v>
      </c>
      <c r="AE364" s="80">
        <f t="shared" si="81"/>
        <v>276</v>
      </c>
    </row>
    <row r="365" spans="1:31" s="72" customFormat="1" ht="16.5">
      <c r="A365" s="73">
        <v>8</v>
      </c>
      <c r="B365" s="74">
        <v>6</v>
      </c>
      <c r="C365" s="85">
        <v>520</v>
      </c>
      <c r="D365" s="75" t="s">
        <v>243</v>
      </c>
      <c r="E365" s="75" t="s">
        <v>247</v>
      </c>
      <c r="F365" s="84">
        <v>2242</v>
      </c>
      <c r="G365" s="182" t="s">
        <v>34</v>
      </c>
      <c r="H365" s="76">
        <v>630</v>
      </c>
      <c r="I365" s="80">
        <v>2</v>
      </c>
      <c r="J365" s="80">
        <v>35</v>
      </c>
      <c r="K365" s="80">
        <v>53</v>
      </c>
      <c r="L365" s="80">
        <v>3</v>
      </c>
      <c r="M365" s="80">
        <v>116</v>
      </c>
      <c r="N365" s="80">
        <v>0</v>
      </c>
      <c r="O365" s="80"/>
      <c r="P365" s="80"/>
      <c r="Q365" s="80"/>
      <c r="R365" s="80">
        <v>3</v>
      </c>
      <c r="S365" s="80"/>
      <c r="T365" s="80"/>
      <c r="U365" s="82">
        <v>0</v>
      </c>
      <c r="V365" s="82">
        <v>0</v>
      </c>
      <c r="W365" s="82"/>
      <c r="X365" s="80">
        <v>22</v>
      </c>
      <c r="Y365" s="80">
        <v>2</v>
      </c>
      <c r="Z365" s="80"/>
      <c r="AA365" s="80"/>
      <c r="AB365" s="80"/>
      <c r="AC365" s="80"/>
      <c r="AD365" s="80">
        <v>17</v>
      </c>
      <c r="AE365" s="80">
        <f t="shared" si="81"/>
        <v>253</v>
      </c>
    </row>
    <row r="366" spans="1:31" s="72" customFormat="1" ht="16.5">
      <c r="A366" s="73">
        <v>9</v>
      </c>
      <c r="B366" s="74">
        <v>6</v>
      </c>
      <c r="C366" s="85">
        <v>520</v>
      </c>
      <c r="D366" s="75" t="s">
        <v>243</v>
      </c>
      <c r="E366" s="75" t="s">
        <v>247</v>
      </c>
      <c r="F366" s="84">
        <v>2242</v>
      </c>
      <c r="G366" s="75" t="s">
        <v>35</v>
      </c>
      <c r="H366" s="76">
        <v>630</v>
      </c>
      <c r="I366" s="80">
        <v>1</v>
      </c>
      <c r="J366" s="80">
        <v>37</v>
      </c>
      <c r="K366" s="80">
        <v>48</v>
      </c>
      <c r="L366" s="80">
        <v>0</v>
      </c>
      <c r="M366" s="80">
        <v>122</v>
      </c>
      <c r="N366" s="80">
        <v>1</v>
      </c>
      <c r="O366" s="80"/>
      <c r="P366" s="80"/>
      <c r="Q366" s="80"/>
      <c r="R366" s="80">
        <v>3</v>
      </c>
      <c r="S366" s="80"/>
      <c r="T366" s="80"/>
      <c r="U366" s="82">
        <v>1</v>
      </c>
      <c r="V366" s="82">
        <v>1</v>
      </c>
      <c r="W366" s="82"/>
      <c r="X366" s="80">
        <v>31</v>
      </c>
      <c r="Y366" s="80">
        <v>1</v>
      </c>
      <c r="Z366" s="80"/>
      <c r="AA366" s="80"/>
      <c r="AB366" s="80"/>
      <c r="AC366" s="80"/>
      <c r="AD366" s="80">
        <v>12</v>
      </c>
      <c r="AE366" s="80">
        <f t="shared" si="81"/>
        <v>258</v>
      </c>
    </row>
    <row r="367" spans="1:31" s="72" customFormat="1" ht="16.5">
      <c r="A367" s="73">
        <v>10</v>
      </c>
      <c r="B367" s="74">
        <v>6</v>
      </c>
      <c r="C367" s="85">
        <v>520</v>
      </c>
      <c r="D367" s="75" t="s">
        <v>243</v>
      </c>
      <c r="E367" s="75" t="s">
        <v>248</v>
      </c>
      <c r="F367" s="84">
        <v>2243</v>
      </c>
      <c r="G367" s="75" t="s">
        <v>33</v>
      </c>
      <c r="H367" s="76">
        <v>491</v>
      </c>
      <c r="I367" s="80">
        <v>3</v>
      </c>
      <c r="J367" s="80">
        <v>77</v>
      </c>
      <c r="K367" s="80">
        <v>20</v>
      </c>
      <c r="L367" s="80">
        <v>0</v>
      </c>
      <c r="M367" s="80">
        <v>94</v>
      </c>
      <c r="N367" s="80">
        <v>0</v>
      </c>
      <c r="O367" s="80"/>
      <c r="P367" s="80"/>
      <c r="Q367" s="80"/>
      <c r="R367" s="80">
        <v>3</v>
      </c>
      <c r="S367" s="80"/>
      <c r="T367" s="80"/>
      <c r="U367" s="82">
        <v>0</v>
      </c>
      <c r="V367" s="82">
        <v>1</v>
      </c>
      <c r="W367" s="82"/>
      <c r="X367" s="80">
        <v>47</v>
      </c>
      <c r="Y367" s="80">
        <v>11</v>
      </c>
      <c r="Z367" s="80"/>
      <c r="AA367" s="80"/>
      <c r="AB367" s="80"/>
      <c r="AC367" s="80"/>
      <c r="AD367" s="80">
        <v>7</v>
      </c>
      <c r="AE367" s="80">
        <f t="shared" si="81"/>
        <v>263</v>
      </c>
    </row>
    <row r="368" spans="1:31" s="72" customFormat="1" ht="16.5">
      <c r="A368" s="73">
        <v>11</v>
      </c>
      <c r="B368" s="74">
        <v>6</v>
      </c>
      <c r="C368" s="85">
        <v>520</v>
      </c>
      <c r="D368" s="75" t="s">
        <v>243</v>
      </c>
      <c r="E368" s="75" t="s">
        <v>248</v>
      </c>
      <c r="F368" s="84">
        <v>2243</v>
      </c>
      <c r="G368" s="75" t="s">
        <v>34</v>
      </c>
      <c r="H368" s="76">
        <v>491</v>
      </c>
      <c r="I368" s="80">
        <v>2</v>
      </c>
      <c r="J368" s="80">
        <v>87</v>
      </c>
      <c r="K368" s="80">
        <v>23</v>
      </c>
      <c r="L368" s="80">
        <v>0</v>
      </c>
      <c r="M368" s="80">
        <v>113</v>
      </c>
      <c r="N368" s="80">
        <v>1</v>
      </c>
      <c r="O368" s="80"/>
      <c r="P368" s="80"/>
      <c r="Q368" s="80"/>
      <c r="R368" s="80">
        <v>10</v>
      </c>
      <c r="S368" s="80"/>
      <c r="T368" s="80"/>
      <c r="U368" s="82">
        <v>0</v>
      </c>
      <c r="V368" s="82">
        <v>1</v>
      </c>
      <c r="W368" s="82"/>
      <c r="X368" s="80">
        <v>33</v>
      </c>
      <c r="Y368" s="80">
        <v>5</v>
      </c>
      <c r="Z368" s="80"/>
      <c r="AA368" s="80"/>
      <c r="AB368" s="80"/>
      <c r="AC368" s="80"/>
      <c r="AD368" s="80">
        <v>3</v>
      </c>
      <c r="AE368" s="80">
        <f t="shared" si="81"/>
        <v>278</v>
      </c>
    </row>
    <row r="369" spans="1:31" s="72" customFormat="1" ht="16.5">
      <c r="C369" s="86" t="s">
        <v>65</v>
      </c>
      <c r="D369" s="688" t="s">
        <v>66</v>
      </c>
      <c r="E369" s="688"/>
      <c r="F369" s="89"/>
      <c r="G369" s="89"/>
      <c r="H369" s="88">
        <f t="shared" ref="H369:AD369" si="82">SUM(H358:H368)</f>
        <v>5908</v>
      </c>
      <c r="I369" s="88">
        <f t="shared" si="82"/>
        <v>28</v>
      </c>
      <c r="J369" s="88">
        <f t="shared" si="82"/>
        <v>836</v>
      </c>
      <c r="K369" s="88">
        <f t="shared" si="82"/>
        <v>1124</v>
      </c>
      <c r="L369" s="88">
        <f t="shared" si="82"/>
        <v>11</v>
      </c>
      <c r="M369" s="88">
        <f t="shared" si="82"/>
        <v>789</v>
      </c>
      <c r="N369" s="88">
        <f t="shared" si="82"/>
        <v>3</v>
      </c>
      <c r="O369" s="88">
        <f t="shared" si="82"/>
        <v>0</v>
      </c>
      <c r="P369" s="88">
        <f t="shared" si="82"/>
        <v>0</v>
      </c>
      <c r="Q369" s="88">
        <f t="shared" si="82"/>
        <v>0</v>
      </c>
      <c r="R369" s="88">
        <f t="shared" si="82"/>
        <v>37</v>
      </c>
      <c r="S369" s="88">
        <f t="shared" si="82"/>
        <v>0</v>
      </c>
      <c r="T369" s="88">
        <f t="shared" si="82"/>
        <v>0</v>
      </c>
      <c r="U369" s="88">
        <f t="shared" si="82"/>
        <v>14</v>
      </c>
      <c r="V369" s="88">
        <f t="shared" si="82"/>
        <v>7</v>
      </c>
      <c r="W369" s="88">
        <f t="shared" si="82"/>
        <v>0</v>
      </c>
      <c r="X369" s="88">
        <f t="shared" si="82"/>
        <v>228</v>
      </c>
      <c r="Y369" s="88">
        <f t="shared" si="82"/>
        <v>53</v>
      </c>
      <c r="Z369" s="88">
        <f t="shared" si="82"/>
        <v>0</v>
      </c>
      <c r="AA369" s="88">
        <f t="shared" si="82"/>
        <v>0</v>
      </c>
      <c r="AB369" s="88">
        <f t="shared" si="82"/>
        <v>0</v>
      </c>
      <c r="AC369" s="88">
        <f t="shared" si="82"/>
        <v>7</v>
      </c>
      <c r="AD369" s="88">
        <f t="shared" si="82"/>
        <v>113</v>
      </c>
      <c r="AE369" s="88">
        <f>SUM(AE358:AE368)</f>
        <v>3250</v>
      </c>
    </row>
    <row r="370" spans="1:31" s="72" customFormat="1" ht="16.5">
      <c r="F370" s="83"/>
      <c r="G370" s="83"/>
      <c r="U370" s="72">
        <v>7</v>
      </c>
      <c r="V370" s="352" t="s">
        <v>553</v>
      </c>
    </row>
    <row r="371" spans="1:31" s="72" customFormat="1" ht="16.5">
      <c r="C371" s="86" t="s">
        <v>67</v>
      </c>
      <c r="D371" s="689" t="s">
        <v>68</v>
      </c>
      <c r="E371" s="690"/>
      <c r="F371" s="690"/>
      <c r="G371" s="691"/>
      <c r="H371" s="87" t="s">
        <v>8</v>
      </c>
      <c r="I371" s="79" t="s">
        <v>9</v>
      </c>
      <c r="J371" s="79" t="s">
        <v>10</v>
      </c>
      <c r="K371" s="79" t="s">
        <v>11</v>
      </c>
      <c r="L371" s="79" t="s">
        <v>12</v>
      </c>
      <c r="M371" s="79" t="s">
        <v>13</v>
      </c>
      <c r="N371" s="79" t="s">
        <v>14</v>
      </c>
      <c r="O371" s="79" t="s">
        <v>15</v>
      </c>
      <c r="P371" s="79" t="s">
        <v>16</v>
      </c>
      <c r="Q371" s="79" t="s">
        <v>17</v>
      </c>
      <c r="R371" s="79" t="s">
        <v>18</v>
      </c>
      <c r="S371" s="79" t="s">
        <v>19</v>
      </c>
      <c r="T371" s="79" t="s">
        <v>20</v>
      </c>
      <c r="U371" s="79" t="s">
        <v>24</v>
      </c>
      <c r="V371" s="79" t="s">
        <v>25</v>
      </c>
      <c r="W371" s="79" t="s">
        <v>26</v>
      </c>
      <c r="X371" s="79" t="s">
        <v>27</v>
      </c>
      <c r="Y371" s="79" t="s">
        <v>28</v>
      </c>
      <c r="Z371" s="79" t="s">
        <v>29</v>
      </c>
      <c r="AA371" s="79" t="s">
        <v>30</v>
      </c>
      <c r="AB371" s="79" t="s">
        <v>31</v>
      </c>
    </row>
    <row r="372" spans="1:31" s="72" customFormat="1" ht="16.5">
      <c r="D372" s="692"/>
      <c r="E372" s="693"/>
      <c r="F372" s="693"/>
      <c r="G372" s="694"/>
      <c r="H372" s="80">
        <f>H369</f>
        <v>5908</v>
      </c>
      <c r="I372" s="80">
        <f>I369+7</f>
        <v>35</v>
      </c>
      <c r="J372" s="80">
        <f>J369+4</f>
        <v>840</v>
      </c>
      <c r="K372" s="80">
        <f>K369+7</f>
        <v>1131</v>
      </c>
      <c r="L372" s="80">
        <f>L369+3</f>
        <v>14</v>
      </c>
      <c r="M372" s="80">
        <f t="shared" ref="M372:T372" si="83">M369</f>
        <v>789</v>
      </c>
      <c r="N372" s="80">
        <f t="shared" si="83"/>
        <v>3</v>
      </c>
      <c r="O372" s="80">
        <f t="shared" si="83"/>
        <v>0</v>
      </c>
      <c r="P372" s="80">
        <f t="shared" si="83"/>
        <v>0</v>
      </c>
      <c r="Q372" s="80">
        <f t="shared" si="83"/>
        <v>0</v>
      </c>
      <c r="R372" s="80">
        <f t="shared" si="83"/>
        <v>37</v>
      </c>
      <c r="S372" s="80">
        <f t="shared" si="83"/>
        <v>0</v>
      </c>
      <c r="T372" s="80">
        <f t="shared" si="83"/>
        <v>0</v>
      </c>
      <c r="U372" s="80">
        <f>X369</f>
        <v>228</v>
      </c>
      <c r="V372" s="80">
        <f>Y369</f>
        <v>53</v>
      </c>
      <c r="W372" s="80">
        <f>Z358</f>
        <v>0</v>
      </c>
      <c r="X372" s="80">
        <f>AA358</f>
        <v>0</v>
      </c>
      <c r="Y372" s="80">
        <f>AB358</f>
        <v>0</v>
      </c>
      <c r="Z372" s="80">
        <f>AC369</f>
        <v>7</v>
      </c>
      <c r="AA372" s="80">
        <f>AD369</f>
        <v>113</v>
      </c>
      <c r="AB372" s="80">
        <f>SUM(I372:AA372)</f>
        <v>3250</v>
      </c>
    </row>
    <row r="373" spans="1:31" s="72" customFormat="1" ht="16.5">
      <c r="F373" s="83"/>
      <c r="G373" s="83"/>
    </row>
    <row r="374" spans="1:31" s="72" customFormat="1" ht="30.75" customHeight="1">
      <c r="C374" s="86" t="s">
        <v>69</v>
      </c>
      <c r="D374" s="695" t="s">
        <v>70</v>
      </c>
      <c r="E374" s="695"/>
      <c r="F374" s="695"/>
      <c r="G374" s="695"/>
      <c r="H374" s="87" t="s">
        <v>8</v>
      </c>
      <c r="I374" s="696" t="s">
        <v>71</v>
      </c>
      <c r="J374" s="696"/>
      <c r="K374" s="696" t="s">
        <v>72</v>
      </c>
      <c r="L374" s="696"/>
      <c r="M374" s="79" t="s">
        <v>13</v>
      </c>
      <c r="N374" s="79" t="s">
        <v>14</v>
      </c>
      <c r="O374" s="79" t="s">
        <v>15</v>
      </c>
      <c r="P374" s="79" t="s">
        <v>16</v>
      </c>
      <c r="Q374" s="79" t="s">
        <v>17</v>
      </c>
      <c r="R374" s="79" t="s">
        <v>18</v>
      </c>
      <c r="S374" s="79" t="s">
        <v>19</v>
      </c>
      <c r="T374" s="79" t="s">
        <v>20</v>
      </c>
      <c r="U374" s="79" t="s">
        <v>24</v>
      </c>
      <c r="V374" s="79" t="s">
        <v>25</v>
      </c>
      <c r="W374" s="79" t="s">
        <v>26</v>
      </c>
      <c r="X374" s="79" t="s">
        <v>27</v>
      </c>
      <c r="Y374" s="79" t="s">
        <v>28</v>
      </c>
      <c r="Z374" s="79" t="s">
        <v>29</v>
      </c>
      <c r="AA374" s="79" t="s">
        <v>30</v>
      </c>
      <c r="AB374" s="79" t="s">
        <v>31</v>
      </c>
    </row>
    <row r="375" spans="1:31" s="72" customFormat="1" ht="16.5">
      <c r="D375" s="695"/>
      <c r="E375" s="695"/>
      <c r="F375" s="695"/>
      <c r="G375" s="695"/>
      <c r="H375" s="80">
        <f>H369</f>
        <v>5908</v>
      </c>
      <c r="I375" s="697">
        <f>I372+K372</f>
        <v>1166</v>
      </c>
      <c r="J375" s="697"/>
      <c r="K375" s="697">
        <f>J372+L372</f>
        <v>854</v>
      </c>
      <c r="L375" s="697"/>
      <c r="M375" s="80">
        <f>M372</f>
        <v>789</v>
      </c>
      <c r="N375" s="80">
        <f t="shared" ref="N375:R375" si="84">N372</f>
        <v>3</v>
      </c>
      <c r="O375" s="80" t="s">
        <v>799</v>
      </c>
      <c r="P375" s="80" t="s">
        <v>799</v>
      </c>
      <c r="Q375" s="80" t="s">
        <v>799</v>
      </c>
      <c r="R375" s="80">
        <f t="shared" si="84"/>
        <v>37</v>
      </c>
      <c r="S375" s="80" t="s">
        <v>799</v>
      </c>
      <c r="T375" s="80" t="s">
        <v>799</v>
      </c>
      <c r="U375" s="80">
        <f>U372</f>
        <v>228</v>
      </c>
      <c r="V375" s="80">
        <f t="shared" ref="V375" si="85">V372</f>
        <v>53</v>
      </c>
      <c r="W375" s="80" t="s">
        <v>799</v>
      </c>
      <c r="X375" s="80" t="s">
        <v>799</v>
      </c>
      <c r="Y375" s="80" t="s">
        <v>799</v>
      </c>
      <c r="Z375" s="80">
        <f>Z372</f>
        <v>7</v>
      </c>
      <c r="AA375" s="80">
        <f>AA372</f>
        <v>113</v>
      </c>
      <c r="AB375" s="80">
        <f>SUM(I375:AA375)</f>
        <v>3250</v>
      </c>
    </row>
    <row r="378" spans="1:31" s="72" customFormat="1" ht="16.5">
      <c r="A378" s="77" t="s">
        <v>1</v>
      </c>
      <c r="B378" s="71" t="s">
        <v>2</v>
      </c>
      <c r="C378" s="78" t="s">
        <v>3</v>
      </c>
      <c r="D378" s="77" t="s">
        <v>4</v>
      </c>
      <c r="E378" s="77" t="s">
        <v>5</v>
      </c>
      <c r="F378" s="70" t="s">
        <v>6</v>
      </c>
      <c r="G378" s="70" t="s">
        <v>7</v>
      </c>
      <c r="H378" s="70" t="s">
        <v>8</v>
      </c>
      <c r="I378" s="79" t="s">
        <v>9</v>
      </c>
      <c r="J378" s="79" t="s">
        <v>10</v>
      </c>
      <c r="K378" s="79" t="s">
        <v>11</v>
      </c>
      <c r="L378" s="79" t="s">
        <v>12</v>
      </c>
      <c r="M378" s="79" t="s">
        <v>13</v>
      </c>
      <c r="N378" s="79" t="s">
        <v>14</v>
      </c>
      <c r="O378" s="293" t="s">
        <v>15</v>
      </c>
      <c r="P378" s="293" t="s">
        <v>16</v>
      </c>
      <c r="Q378" s="293" t="s">
        <v>17</v>
      </c>
      <c r="R378" s="79" t="s">
        <v>18</v>
      </c>
      <c r="S378" s="293" t="s">
        <v>19</v>
      </c>
      <c r="T378" s="293" t="s">
        <v>20</v>
      </c>
      <c r="U378" s="81" t="s">
        <v>21</v>
      </c>
      <c r="V378" s="81" t="s">
        <v>22</v>
      </c>
      <c r="W378" s="295" t="s">
        <v>23</v>
      </c>
      <c r="X378" s="79" t="s">
        <v>24</v>
      </c>
      <c r="Y378" s="79" t="s">
        <v>30</v>
      </c>
      <c r="Z378" s="293" t="s">
        <v>26</v>
      </c>
      <c r="AA378" s="293" t="s">
        <v>27</v>
      </c>
      <c r="AB378" s="293" t="s">
        <v>28</v>
      </c>
      <c r="AC378" s="293" t="s">
        <v>29</v>
      </c>
      <c r="AD378" s="293" t="s">
        <v>30</v>
      </c>
      <c r="AE378" s="79" t="s">
        <v>31</v>
      </c>
    </row>
    <row r="379" spans="1:31" s="72" customFormat="1" ht="16.5">
      <c r="A379" s="73">
        <v>1</v>
      </c>
      <c r="B379" s="74">
        <v>6</v>
      </c>
      <c r="C379" s="85"/>
      <c r="D379" s="47" t="s">
        <v>249</v>
      </c>
      <c r="E379" s="47" t="s">
        <v>249</v>
      </c>
      <c r="F379" s="84">
        <v>2275</v>
      </c>
      <c r="G379" s="20" t="s">
        <v>33</v>
      </c>
      <c r="H379" s="181">
        <v>647</v>
      </c>
      <c r="I379" s="91">
        <v>3</v>
      </c>
      <c r="J379" s="91">
        <v>176</v>
      </c>
      <c r="K379" s="91">
        <v>190</v>
      </c>
      <c r="L379" s="91">
        <v>3</v>
      </c>
      <c r="M379" s="91">
        <v>13</v>
      </c>
      <c r="N379" s="91">
        <v>0</v>
      </c>
      <c r="R379" s="91">
        <v>16</v>
      </c>
      <c r="U379" s="21">
        <v>2</v>
      </c>
      <c r="V379" s="21">
        <v>3</v>
      </c>
      <c r="X379" s="91">
        <v>0</v>
      </c>
      <c r="AD379" s="91">
        <v>8</v>
      </c>
      <c r="AE379" s="91">
        <f t="shared" ref="AE379:AE396" si="86">SUM(I379:AD379)</f>
        <v>414</v>
      </c>
    </row>
    <row r="380" spans="1:31" s="72" customFormat="1" ht="16.5">
      <c r="A380" s="73">
        <v>2</v>
      </c>
      <c r="B380" s="74">
        <v>6</v>
      </c>
      <c r="C380" s="85"/>
      <c r="D380" s="47" t="s">
        <v>249</v>
      </c>
      <c r="E380" s="47" t="s">
        <v>249</v>
      </c>
      <c r="F380" s="84">
        <v>2275</v>
      </c>
      <c r="G380" s="20" t="s">
        <v>34</v>
      </c>
      <c r="H380" s="181">
        <v>646</v>
      </c>
      <c r="I380" s="91">
        <v>3</v>
      </c>
      <c r="J380" s="91">
        <v>188</v>
      </c>
      <c r="K380" s="91">
        <v>208</v>
      </c>
      <c r="L380" s="91">
        <v>0</v>
      </c>
      <c r="M380" s="91">
        <v>17</v>
      </c>
      <c r="N380" s="91">
        <v>1</v>
      </c>
      <c r="R380" s="91">
        <v>9</v>
      </c>
      <c r="U380" s="21">
        <v>4</v>
      </c>
      <c r="V380" s="21">
        <v>2</v>
      </c>
      <c r="X380" s="91">
        <v>0</v>
      </c>
      <c r="AD380" s="91">
        <v>5</v>
      </c>
      <c r="AE380" s="91">
        <f t="shared" si="86"/>
        <v>437</v>
      </c>
    </row>
    <row r="381" spans="1:31" s="72" customFormat="1" ht="16.5">
      <c r="A381" s="73">
        <v>3</v>
      </c>
      <c r="B381" s="74">
        <v>6</v>
      </c>
      <c r="C381" s="85"/>
      <c r="D381" s="47" t="s">
        <v>249</v>
      </c>
      <c r="E381" s="47" t="s">
        <v>249</v>
      </c>
      <c r="F381" s="84">
        <v>2276</v>
      </c>
      <c r="G381" s="182" t="s">
        <v>33</v>
      </c>
      <c r="H381" s="181">
        <v>547</v>
      </c>
      <c r="I381" s="91">
        <v>4</v>
      </c>
      <c r="J381" s="91">
        <v>147</v>
      </c>
      <c r="K381" s="91">
        <v>144</v>
      </c>
      <c r="L381" s="91">
        <v>0</v>
      </c>
      <c r="M381" s="91">
        <v>16</v>
      </c>
      <c r="N381" s="91">
        <v>1</v>
      </c>
      <c r="R381" s="91">
        <v>24</v>
      </c>
      <c r="U381" s="21">
        <v>1</v>
      </c>
      <c r="V381" s="21">
        <v>0</v>
      </c>
      <c r="X381" s="91">
        <v>0</v>
      </c>
      <c r="AD381" s="91">
        <v>11</v>
      </c>
      <c r="AE381" s="91">
        <f t="shared" si="86"/>
        <v>348</v>
      </c>
    </row>
    <row r="382" spans="1:31" s="72" customFormat="1" ht="16.5">
      <c r="A382" s="73">
        <v>4</v>
      </c>
      <c r="B382" s="74">
        <v>6</v>
      </c>
      <c r="C382" s="85"/>
      <c r="D382" s="47" t="s">
        <v>249</v>
      </c>
      <c r="E382" s="47" t="s">
        <v>249</v>
      </c>
      <c r="F382" s="84">
        <v>2276</v>
      </c>
      <c r="G382" s="20" t="s">
        <v>34</v>
      </c>
      <c r="H382" s="181">
        <v>547</v>
      </c>
      <c r="I382" s="91">
        <v>6</v>
      </c>
      <c r="J382" s="91">
        <v>188</v>
      </c>
      <c r="K382" s="91">
        <v>175</v>
      </c>
      <c r="L382" s="91">
        <v>1</v>
      </c>
      <c r="M382" s="91">
        <v>10</v>
      </c>
      <c r="N382" s="91">
        <v>0</v>
      </c>
      <c r="R382" s="91">
        <v>15</v>
      </c>
      <c r="U382" s="21">
        <v>3</v>
      </c>
      <c r="V382" s="21">
        <v>1</v>
      </c>
      <c r="X382" s="91">
        <v>0</v>
      </c>
      <c r="AD382" s="91">
        <v>8</v>
      </c>
      <c r="AE382" s="91">
        <f t="shared" si="86"/>
        <v>407</v>
      </c>
    </row>
    <row r="383" spans="1:31" s="72" customFormat="1" ht="16.5">
      <c r="A383" s="73">
        <v>5</v>
      </c>
      <c r="B383" s="74">
        <v>6</v>
      </c>
      <c r="C383" s="85"/>
      <c r="D383" s="47" t="s">
        <v>249</v>
      </c>
      <c r="E383" s="47" t="s">
        <v>250</v>
      </c>
      <c r="F383" s="84">
        <v>2277</v>
      </c>
      <c r="G383" s="20" t="s">
        <v>33</v>
      </c>
      <c r="H383" s="181">
        <v>320</v>
      </c>
      <c r="I383" s="91">
        <v>1</v>
      </c>
      <c r="J383" s="91">
        <v>118</v>
      </c>
      <c r="K383" s="91">
        <v>30</v>
      </c>
      <c r="L383" s="91">
        <v>1</v>
      </c>
      <c r="M383" s="91">
        <v>2</v>
      </c>
      <c r="N383" s="91">
        <v>0</v>
      </c>
      <c r="R383" s="91">
        <v>10</v>
      </c>
      <c r="U383" s="21">
        <v>0</v>
      </c>
      <c r="V383" s="21">
        <v>3</v>
      </c>
      <c r="X383" s="91">
        <v>0</v>
      </c>
      <c r="AD383" s="91">
        <v>8</v>
      </c>
      <c r="AE383" s="91">
        <f t="shared" si="86"/>
        <v>173</v>
      </c>
    </row>
    <row r="384" spans="1:31" s="72" customFormat="1" ht="16.5">
      <c r="A384" s="73">
        <v>6</v>
      </c>
      <c r="B384" s="74">
        <v>6</v>
      </c>
      <c r="C384" s="85"/>
      <c r="D384" s="47" t="s">
        <v>249</v>
      </c>
      <c r="E384" s="47" t="s">
        <v>251</v>
      </c>
      <c r="F384" s="84">
        <v>2278</v>
      </c>
      <c r="G384" s="20" t="s">
        <v>33</v>
      </c>
      <c r="H384" s="181">
        <v>344</v>
      </c>
      <c r="I384" s="91">
        <v>5</v>
      </c>
      <c r="J384" s="91">
        <v>29</v>
      </c>
      <c r="K384" s="91">
        <v>65</v>
      </c>
      <c r="L384" s="91">
        <v>4</v>
      </c>
      <c r="M384" s="91">
        <v>5</v>
      </c>
      <c r="N384" s="91">
        <v>1</v>
      </c>
      <c r="R384" s="91">
        <v>17</v>
      </c>
      <c r="U384" s="21">
        <v>0</v>
      </c>
      <c r="V384" s="21">
        <v>0</v>
      </c>
      <c r="X384" s="91">
        <v>0</v>
      </c>
      <c r="AD384" s="91">
        <v>4</v>
      </c>
      <c r="AE384" s="91">
        <f t="shared" si="86"/>
        <v>130</v>
      </c>
    </row>
    <row r="385" spans="1:31" s="72" customFormat="1" ht="16.5">
      <c r="A385" s="73">
        <v>7</v>
      </c>
      <c r="B385" s="74">
        <v>6</v>
      </c>
      <c r="C385" s="85"/>
      <c r="D385" s="47" t="s">
        <v>249</v>
      </c>
      <c r="E385" s="47" t="s">
        <v>252</v>
      </c>
      <c r="F385" s="84">
        <v>2279</v>
      </c>
      <c r="G385" s="20" t="s">
        <v>33</v>
      </c>
      <c r="H385" s="181">
        <v>374</v>
      </c>
      <c r="I385" s="91">
        <v>2</v>
      </c>
      <c r="J385" s="91">
        <v>22</v>
      </c>
      <c r="K385" s="91">
        <v>69</v>
      </c>
      <c r="L385" s="91">
        <v>5</v>
      </c>
      <c r="M385" s="91">
        <v>6</v>
      </c>
      <c r="N385" s="91">
        <v>0</v>
      </c>
      <c r="R385" s="91">
        <v>56</v>
      </c>
      <c r="U385" s="21">
        <v>1</v>
      </c>
      <c r="V385" s="21">
        <v>0</v>
      </c>
      <c r="X385" s="91">
        <v>0</v>
      </c>
      <c r="AD385" s="91">
        <v>10</v>
      </c>
      <c r="AE385" s="91">
        <f t="shared" si="86"/>
        <v>171</v>
      </c>
    </row>
    <row r="386" spans="1:31" s="72" customFormat="1" ht="16.5">
      <c r="A386" s="73">
        <v>8</v>
      </c>
      <c r="B386" s="74">
        <v>6</v>
      </c>
      <c r="C386" s="85"/>
      <c r="D386" s="47" t="s">
        <v>249</v>
      </c>
      <c r="E386" s="47" t="s">
        <v>253</v>
      </c>
      <c r="F386" s="84">
        <v>2280</v>
      </c>
      <c r="G386" s="20" t="s">
        <v>33</v>
      </c>
      <c r="H386" s="181">
        <v>108</v>
      </c>
      <c r="I386" s="91">
        <v>1</v>
      </c>
      <c r="J386" s="91">
        <v>21</v>
      </c>
      <c r="K386" s="91">
        <v>37</v>
      </c>
      <c r="L386" s="91">
        <v>0</v>
      </c>
      <c r="M386" s="91">
        <v>1</v>
      </c>
      <c r="N386" s="91">
        <v>0</v>
      </c>
      <c r="R386" s="91">
        <v>3</v>
      </c>
      <c r="U386" s="21">
        <v>0</v>
      </c>
      <c r="V386" s="21">
        <v>0</v>
      </c>
      <c r="X386" s="91">
        <v>0</v>
      </c>
      <c r="AD386" s="91">
        <v>2</v>
      </c>
      <c r="AE386" s="91">
        <f t="shared" si="86"/>
        <v>65</v>
      </c>
    </row>
    <row r="387" spans="1:31" s="72" customFormat="1" ht="16.5">
      <c r="A387" s="73">
        <v>9</v>
      </c>
      <c r="B387" s="74">
        <v>6</v>
      </c>
      <c r="C387" s="85"/>
      <c r="D387" s="47" t="s">
        <v>249</v>
      </c>
      <c r="E387" s="47" t="s">
        <v>254</v>
      </c>
      <c r="F387" s="84">
        <v>2281</v>
      </c>
      <c r="G387" s="20" t="s">
        <v>33</v>
      </c>
      <c r="H387" s="181">
        <v>317</v>
      </c>
      <c r="I387" s="91">
        <v>1</v>
      </c>
      <c r="J387" s="91">
        <v>42</v>
      </c>
      <c r="K387" s="91">
        <v>33</v>
      </c>
      <c r="L387" s="91">
        <v>0</v>
      </c>
      <c r="M387" s="91">
        <v>6</v>
      </c>
      <c r="N387" s="91">
        <v>0</v>
      </c>
      <c r="R387" s="91">
        <v>7</v>
      </c>
      <c r="U387" s="21">
        <v>0</v>
      </c>
      <c r="V387" s="21">
        <v>0</v>
      </c>
      <c r="X387" s="91">
        <v>0</v>
      </c>
      <c r="AD387" s="91">
        <v>10</v>
      </c>
      <c r="AE387" s="91">
        <f t="shared" si="86"/>
        <v>99</v>
      </c>
    </row>
    <row r="388" spans="1:31" s="72" customFormat="1" ht="16.5">
      <c r="A388" s="73">
        <v>10</v>
      </c>
      <c r="B388" s="74">
        <v>6</v>
      </c>
      <c r="C388" s="85"/>
      <c r="D388" s="47" t="s">
        <v>249</v>
      </c>
      <c r="E388" s="47" t="s">
        <v>255</v>
      </c>
      <c r="F388" s="84">
        <v>2282</v>
      </c>
      <c r="G388" s="20" t="s">
        <v>33</v>
      </c>
      <c r="H388" s="181">
        <v>269</v>
      </c>
      <c r="I388" s="91">
        <v>4</v>
      </c>
      <c r="J388" s="91">
        <v>46</v>
      </c>
      <c r="K388" s="91">
        <v>53</v>
      </c>
      <c r="L388" s="91">
        <v>0</v>
      </c>
      <c r="M388" s="91">
        <v>5</v>
      </c>
      <c r="N388" s="91">
        <v>2</v>
      </c>
      <c r="R388" s="91">
        <v>11</v>
      </c>
      <c r="U388" s="21">
        <v>0</v>
      </c>
      <c r="V388" s="21">
        <v>2</v>
      </c>
      <c r="X388" s="91">
        <v>0</v>
      </c>
      <c r="AD388" s="91">
        <v>5</v>
      </c>
      <c r="AE388" s="91">
        <f t="shared" si="86"/>
        <v>128</v>
      </c>
    </row>
    <row r="389" spans="1:31" s="72" customFormat="1" ht="16.5">
      <c r="A389" s="73">
        <v>11</v>
      </c>
      <c r="B389" s="74">
        <v>6</v>
      </c>
      <c r="C389" s="85"/>
      <c r="D389" s="47" t="s">
        <v>249</v>
      </c>
      <c r="E389" s="47" t="s">
        <v>256</v>
      </c>
      <c r="F389" s="84">
        <v>2283</v>
      </c>
      <c r="G389" s="20" t="s">
        <v>33</v>
      </c>
      <c r="H389" s="181">
        <v>182</v>
      </c>
      <c r="I389" s="91">
        <v>0</v>
      </c>
      <c r="J389" s="91">
        <v>75</v>
      </c>
      <c r="K389" s="91">
        <v>22</v>
      </c>
      <c r="L389" s="91">
        <v>1</v>
      </c>
      <c r="M389" s="91">
        <v>2</v>
      </c>
      <c r="N389" s="91">
        <v>1</v>
      </c>
      <c r="R389" s="91">
        <v>3</v>
      </c>
      <c r="U389" s="21">
        <v>0</v>
      </c>
      <c r="V389" s="21">
        <v>3</v>
      </c>
      <c r="X389" s="91">
        <v>0</v>
      </c>
      <c r="AD389" s="91">
        <v>1</v>
      </c>
      <c r="AE389" s="91">
        <f t="shared" si="86"/>
        <v>108</v>
      </c>
    </row>
    <row r="390" spans="1:31" s="72" customFormat="1" ht="16.5">
      <c r="A390" s="73">
        <v>12</v>
      </c>
      <c r="B390" s="74">
        <v>6</v>
      </c>
      <c r="C390" s="85"/>
      <c r="D390" s="47" t="s">
        <v>249</v>
      </c>
      <c r="E390" s="47" t="s">
        <v>257</v>
      </c>
      <c r="F390" s="84">
        <v>2284</v>
      </c>
      <c r="G390" s="20" t="s">
        <v>33</v>
      </c>
      <c r="H390" s="181">
        <v>228</v>
      </c>
      <c r="I390" s="91">
        <v>4</v>
      </c>
      <c r="J390" s="91">
        <v>53</v>
      </c>
      <c r="K390" s="91">
        <v>58</v>
      </c>
      <c r="L390" s="91">
        <v>2</v>
      </c>
      <c r="M390" s="91">
        <v>7</v>
      </c>
      <c r="N390" s="91">
        <v>0</v>
      </c>
      <c r="R390" s="91">
        <v>19</v>
      </c>
      <c r="U390" s="21">
        <v>0</v>
      </c>
      <c r="V390" s="21">
        <v>0</v>
      </c>
      <c r="X390" s="91">
        <v>0</v>
      </c>
      <c r="AD390" s="91">
        <v>9</v>
      </c>
      <c r="AE390" s="91">
        <f t="shared" si="86"/>
        <v>152</v>
      </c>
    </row>
    <row r="391" spans="1:31" s="72" customFormat="1" ht="16.5">
      <c r="A391" s="73">
        <v>13</v>
      </c>
      <c r="B391" s="74">
        <v>6</v>
      </c>
      <c r="C391" s="85"/>
      <c r="D391" s="47" t="s">
        <v>249</v>
      </c>
      <c r="E391" s="47" t="s">
        <v>258</v>
      </c>
      <c r="F391" s="84">
        <v>2285</v>
      </c>
      <c r="G391" s="20" t="s">
        <v>33</v>
      </c>
      <c r="H391" s="181">
        <v>288</v>
      </c>
      <c r="I391" s="91">
        <v>0</v>
      </c>
      <c r="J391" s="91">
        <v>71</v>
      </c>
      <c r="K391" s="91">
        <v>42</v>
      </c>
      <c r="L391" s="91">
        <v>0</v>
      </c>
      <c r="M391" s="91">
        <v>1</v>
      </c>
      <c r="N391" s="91">
        <v>3</v>
      </c>
      <c r="R391" s="91">
        <v>5</v>
      </c>
      <c r="U391" s="21">
        <v>0</v>
      </c>
      <c r="V391" s="21">
        <v>0</v>
      </c>
      <c r="X391" s="91">
        <v>0</v>
      </c>
      <c r="AD391" s="91">
        <v>3</v>
      </c>
      <c r="AE391" s="91">
        <f t="shared" si="86"/>
        <v>125</v>
      </c>
    </row>
    <row r="392" spans="1:31" s="72" customFormat="1" ht="16.5">
      <c r="A392" s="73">
        <v>14</v>
      </c>
      <c r="B392" s="74">
        <v>6</v>
      </c>
      <c r="C392" s="85"/>
      <c r="D392" s="47" t="s">
        <v>249</v>
      </c>
      <c r="E392" s="47" t="s">
        <v>259</v>
      </c>
      <c r="F392" s="84">
        <v>2286</v>
      </c>
      <c r="G392" s="20" t="s">
        <v>33</v>
      </c>
      <c r="H392" s="181">
        <v>203</v>
      </c>
      <c r="I392" s="91">
        <v>1</v>
      </c>
      <c r="J392" s="91">
        <v>36</v>
      </c>
      <c r="K392" s="91">
        <v>53</v>
      </c>
      <c r="L392" s="91">
        <v>1</v>
      </c>
      <c r="M392" s="91">
        <v>3</v>
      </c>
      <c r="N392" s="91">
        <v>0</v>
      </c>
      <c r="R392" s="91">
        <v>11</v>
      </c>
      <c r="U392" s="21">
        <v>0</v>
      </c>
      <c r="V392" s="21">
        <v>2</v>
      </c>
      <c r="X392" s="91">
        <v>0</v>
      </c>
      <c r="AD392" s="91">
        <v>2</v>
      </c>
      <c r="AE392" s="91">
        <f t="shared" si="86"/>
        <v>109</v>
      </c>
    </row>
    <row r="393" spans="1:31" s="72" customFormat="1" ht="16.5">
      <c r="A393" s="73">
        <v>15</v>
      </c>
      <c r="B393" s="74">
        <v>6</v>
      </c>
      <c r="C393" s="85"/>
      <c r="D393" s="47" t="s">
        <v>249</v>
      </c>
      <c r="E393" s="47" t="s">
        <v>260</v>
      </c>
      <c r="F393" s="84">
        <v>2287</v>
      </c>
      <c r="G393" s="20" t="s">
        <v>33</v>
      </c>
      <c r="H393" s="181">
        <v>150</v>
      </c>
      <c r="I393" s="91">
        <v>1</v>
      </c>
      <c r="J393" s="91">
        <v>34</v>
      </c>
      <c r="K393" s="91">
        <v>47</v>
      </c>
      <c r="L393" s="91">
        <v>0</v>
      </c>
      <c r="M393" s="91">
        <v>3</v>
      </c>
      <c r="N393" s="91">
        <v>0</v>
      </c>
      <c r="R393" s="91">
        <v>0</v>
      </c>
      <c r="U393" s="21">
        <v>0</v>
      </c>
      <c r="V393" s="21">
        <v>0</v>
      </c>
      <c r="X393" s="91">
        <v>0</v>
      </c>
      <c r="AD393" s="91">
        <v>7</v>
      </c>
      <c r="AE393" s="91">
        <f t="shared" si="86"/>
        <v>92</v>
      </c>
    </row>
    <row r="394" spans="1:31" s="72" customFormat="1" ht="16.5">
      <c r="A394" s="73">
        <v>16</v>
      </c>
      <c r="B394" s="74">
        <v>6</v>
      </c>
      <c r="C394" s="85"/>
      <c r="D394" s="47" t="s">
        <v>249</v>
      </c>
      <c r="E394" s="47" t="s">
        <v>261</v>
      </c>
      <c r="F394" s="84">
        <v>2288</v>
      </c>
      <c r="G394" s="20" t="s">
        <v>33</v>
      </c>
      <c r="H394" s="181">
        <v>102</v>
      </c>
      <c r="I394" s="91">
        <v>2</v>
      </c>
      <c r="J394" s="91">
        <v>23</v>
      </c>
      <c r="K394" s="91">
        <v>17</v>
      </c>
      <c r="L394" s="91">
        <v>1</v>
      </c>
      <c r="M394" s="91">
        <v>1</v>
      </c>
      <c r="N394" s="91">
        <v>0</v>
      </c>
      <c r="R394" s="91">
        <v>2</v>
      </c>
      <c r="U394" s="21">
        <v>0</v>
      </c>
      <c r="V394" s="21">
        <v>0</v>
      </c>
      <c r="X394" s="91">
        <v>0</v>
      </c>
      <c r="AD394" s="91">
        <v>9</v>
      </c>
      <c r="AE394" s="91">
        <f t="shared" si="86"/>
        <v>55</v>
      </c>
    </row>
    <row r="395" spans="1:31" s="72" customFormat="1" ht="17.25" thickBot="1">
      <c r="A395" s="73">
        <v>17</v>
      </c>
      <c r="B395" s="74">
        <v>6</v>
      </c>
      <c r="C395" s="85"/>
      <c r="D395" s="47" t="s">
        <v>249</v>
      </c>
      <c r="E395" s="47" t="s">
        <v>262</v>
      </c>
      <c r="F395" s="84">
        <v>2289</v>
      </c>
      <c r="G395" s="20" t="s">
        <v>33</v>
      </c>
      <c r="H395" s="183">
        <v>236</v>
      </c>
      <c r="I395" s="91">
        <v>1</v>
      </c>
      <c r="J395" s="91">
        <v>16</v>
      </c>
      <c r="K395" s="91">
        <v>83</v>
      </c>
      <c r="L395" s="91">
        <v>0</v>
      </c>
      <c r="M395" s="91">
        <v>2</v>
      </c>
      <c r="N395" s="91">
        <v>0</v>
      </c>
      <c r="R395" s="91">
        <v>4</v>
      </c>
      <c r="U395" s="21">
        <v>1</v>
      </c>
      <c r="V395" s="21">
        <v>0</v>
      </c>
      <c r="X395" s="91">
        <v>0</v>
      </c>
      <c r="AD395" s="91">
        <v>8</v>
      </c>
      <c r="AE395" s="91">
        <f t="shared" si="86"/>
        <v>115</v>
      </c>
    </row>
    <row r="396" spans="1:31" s="72" customFormat="1" ht="16.5">
      <c r="C396" s="86" t="s">
        <v>65</v>
      </c>
      <c r="D396" s="688" t="s">
        <v>66</v>
      </c>
      <c r="E396" s="688"/>
      <c r="F396" s="89"/>
      <c r="G396" s="89"/>
      <c r="H396" s="552">
        <f t="shared" ref="H396:Q396" si="87">SUM(H379:H395)</f>
        <v>5508</v>
      </c>
      <c r="I396" s="89">
        <f t="shared" si="87"/>
        <v>39</v>
      </c>
      <c r="J396" s="89">
        <f t="shared" si="87"/>
        <v>1285</v>
      </c>
      <c r="K396" s="89">
        <f t="shared" si="87"/>
        <v>1326</v>
      </c>
      <c r="L396" s="89">
        <f t="shared" si="87"/>
        <v>19</v>
      </c>
      <c r="M396" s="89">
        <f t="shared" si="87"/>
        <v>100</v>
      </c>
      <c r="N396" s="89">
        <f t="shared" si="87"/>
        <v>9</v>
      </c>
      <c r="O396" s="316">
        <f t="shared" si="87"/>
        <v>0</v>
      </c>
      <c r="P396" s="316">
        <f t="shared" si="87"/>
        <v>0</v>
      </c>
      <c r="Q396" s="316">
        <f t="shared" si="87"/>
        <v>0</v>
      </c>
      <c r="R396" s="89">
        <f>SUM(R379:R395)</f>
        <v>212</v>
      </c>
      <c r="S396" s="316">
        <f t="shared" ref="S396:T396" si="88">SUM(S379:S395)</f>
        <v>0</v>
      </c>
      <c r="T396" s="316">
        <f t="shared" si="88"/>
        <v>0</v>
      </c>
      <c r="U396" s="89">
        <f>SUM(U379:U395)</f>
        <v>12</v>
      </c>
      <c r="V396" s="89">
        <f>SUM(V379:V395)</f>
        <v>16</v>
      </c>
      <c r="W396" s="316">
        <f>SUM(W379:W395)</f>
        <v>0</v>
      </c>
      <c r="X396" s="91">
        <v>0</v>
      </c>
      <c r="Z396" s="293"/>
      <c r="AA396" s="293"/>
      <c r="AB396" s="293"/>
      <c r="AC396" s="293"/>
      <c r="AD396" s="89">
        <f>SUM(AD379:AD395)</f>
        <v>110</v>
      </c>
      <c r="AE396" s="89">
        <f t="shared" si="86"/>
        <v>3128</v>
      </c>
    </row>
    <row r="397" spans="1:31" s="72" customFormat="1" ht="16.5">
      <c r="F397" s="83"/>
      <c r="G397" s="83"/>
    </row>
    <row r="398" spans="1:31" s="72" customFormat="1" ht="16.5">
      <c r="C398" s="86" t="s">
        <v>67</v>
      </c>
      <c r="D398" s="689" t="s">
        <v>68</v>
      </c>
      <c r="E398" s="690"/>
      <c r="F398" s="690"/>
      <c r="G398" s="691"/>
      <c r="H398" s="87" t="s">
        <v>8</v>
      </c>
      <c r="I398" s="79" t="s">
        <v>9</v>
      </c>
      <c r="J398" s="79" t="s">
        <v>10</v>
      </c>
      <c r="K398" s="79" t="s">
        <v>11</v>
      </c>
      <c r="L398" s="79" t="s">
        <v>12</v>
      </c>
      <c r="M398" s="79" t="s">
        <v>13</v>
      </c>
      <c r="N398" s="79" t="s">
        <v>14</v>
      </c>
      <c r="O398" s="293" t="s">
        <v>15</v>
      </c>
      <c r="P398" s="293" t="s">
        <v>16</v>
      </c>
      <c r="Q398" s="293" t="s">
        <v>17</v>
      </c>
      <c r="R398" s="79" t="s">
        <v>18</v>
      </c>
      <c r="S398" s="293" t="s">
        <v>19</v>
      </c>
      <c r="T398" s="293" t="s">
        <v>20</v>
      </c>
      <c r="U398" s="505" t="s">
        <v>24</v>
      </c>
      <c r="V398" s="505" t="s">
        <v>25</v>
      </c>
      <c r="W398" s="505" t="s">
        <v>26</v>
      </c>
      <c r="X398" s="505" t="s">
        <v>27</v>
      </c>
      <c r="Y398" s="505" t="s">
        <v>28</v>
      </c>
      <c r="Z398" s="72" t="s">
        <v>29</v>
      </c>
      <c r="AA398" s="72" t="s">
        <v>30</v>
      </c>
      <c r="AB398" s="79" t="s">
        <v>31</v>
      </c>
    </row>
    <row r="399" spans="1:31" s="72" customFormat="1" ht="16.5">
      <c r="D399" s="692"/>
      <c r="E399" s="693"/>
      <c r="F399" s="693"/>
      <c r="G399" s="694"/>
      <c r="H399" s="91">
        <f>H396</f>
        <v>5508</v>
      </c>
      <c r="I399" s="91">
        <f>I396+6</f>
        <v>45</v>
      </c>
      <c r="J399" s="91">
        <f>J396+8</f>
        <v>1293</v>
      </c>
      <c r="K399" s="91">
        <f>K396+6</f>
        <v>1332</v>
      </c>
      <c r="L399" s="91">
        <f>L396+8</f>
        <v>27</v>
      </c>
      <c r="M399" s="91">
        <f t="shared" ref="M399:N399" si="89">M396</f>
        <v>100</v>
      </c>
      <c r="N399" s="91">
        <f t="shared" si="89"/>
        <v>9</v>
      </c>
      <c r="R399" s="91">
        <f>R396</f>
        <v>212</v>
      </c>
      <c r="U399" s="91">
        <f>X379</f>
        <v>0</v>
      </c>
      <c r="Z399" s="72">
        <v>0</v>
      </c>
      <c r="AA399" s="91">
        <f>AD396</f>
        <v>110</v>
      </c>
      <c r="AB399" s="91">
        <f>SUM(I399:AA399)</f>
        <v>3128</v>
      </c>
    </row>
    <row r="400" spans="1:31" s="72" customFormat="1" ht="16.5">
      <c r="F400" s="83"/>
      <c r="G400" s="83"/>
    </row>
    <row r="401" spans="1:31" s="72" customFormat="1" ht="30.75" customHeight="1">
      <c r="C401" s="86" t="s">
        <v>69</v>
      </c>
      <c r="D401" s="695" t="s">
        <v>70</v>
      </c>
      <c r="E401" s="695"/>
      <c r="F401" s="695"/>
      <c r="G401" s="695"/>
      <c r="H401" s="87" t="s">
        <v>8</v>
      </c>
      <c r="I401" s="696" t="s">
        <v>71</v>
      </c>
      <c r="J401" s="696"/>
      <c r="K401" s="696" t="s">
        <v>72</v>
      </c>
      <c r="L401" s="696"/>
      <c r="M401" s="79" t="s">
        <v>13</v>
      </c>
      <c r="N401" s="79" t="s">
        <v>14</v>
      </c>
      <c r="O401" s="293" t="s">
        <v>15</v>
      </c>
      <c r="P401" s="293" t="s">
        <v>16</v>
      </c>
      <c r="Q401" s="293" t="s">
        <v>17</v>
      </c>
      <c r="R401" s="79" t="s">
        <v>18</v>
      </c>
      <c r="S401" s="293" t="s">
        <v>19</v>
      </c>
      <c r="T401" s="293" t="s">
        <v>20</v>
      </c>
      <c r="U401" s="505" t="s">
        <v>24</v>
      </c>
      <c r="V401" s="505" t="s">
        <v>25</v>
      </c>
      <c r="W401" s="505" t="s">
        <v>26</v>
      </c>
      <c r="X401" s="505" t="s">
        <v>27</v>
      </c>
      <c r="Y401" s="505" t="s">
        <v>28</v>
      </c>
      <c r="Z401" s="72" t="s">
        <v>29</v>
      </c>
      <c r="AA401" s="72" t="s">
        <v>30</v>
      </c>
      <c r="AB401" s="79" t="s">
        <v>31</v>
      </c>
    </row>
    <row r="402" spans="1:31" s="72" customFormat="1" ht="16.5">
      <c r="D402" s="695"/>
      <c r="E402" s="695"/>
      <c r="F402" s="695"/>
      <c r="G402" s="695"/>
      <c r="H402" s="91">
        <f>H396</f>
        <v>5508</v>
      </c>
      <c r="I402" s="697">
        <f>I399+K399</f>
        <v>1377</v>
      </c>
      <c r="J402" s="697"/>
      <c r="K402" s="697">
        <f>J399+L399</f>
        <v>1320</v>
      </c>
      <c r="L402" s="697"/>
      <c r="M402" s="91">
        <v>100</v>
      </c>
      <c r="N402" s="91">
        <v>9</v>
      </c>
      <c r="O402" s="72" t="s">
        <v>799</v>
      </c>
      <c r="P402" s="72" t="s">
        <v>799</v>
      </c>
      <c r="Q402" s="72" t="s">
        <v>799</v>
      </c>
      <c r="R402" s="91">
        <v>212</v>
      </c>
      <c r="S402" s="297" t="s">
        <v>799</v>
      </c>
      <c r="T402" s="297" t="s">
        <v>799</v>
      </c>
      <c r="U402" s="297" t="s">
        <v>799</v>
      </c>
      <c r="V402" s="297" t="s">
        <v>799</v>
      </c>
      <c r="W402" s="297" t="s">
        <v>799</v>
      </c>
      <c r="X402" s="297" t="s">
        <v>799</v>
      </c>
      <c r="Y402" s="297" t="s">
        <v>799</v>
      </c>
      <c r="Z402" s="72">
        <v>0</v>
      </c>
      <c r="AA402" s="91">
        <v>110</v>
      </c>
      <c r="AB402" s="315">
        <f>SUM(I402:AA402)</f>
        <v>3128</v>
      </c>
    </row>
    <row r="405" spans="1:31" s="286" customFormat="1" ht="16.5">
      <c r="A405" s="291" t="s">
        <v>1</v>
      </c>
      <c r="B405" s="285" t="s">
        <v>2</v>
      </c>
      <c r="C405" s="292" t="s">
        <v>3</v>
      </c>
      <c r="D405" s="291" t="s">
        <v>4</v>
      </c>
      <c r="E405" s="291" t="s">
        <v>5</v>
      </c>
      <c r="F405" s="284" t="s">
        <v>6</v>
      </c>
      <c r="G405" s="284" t="s">
        <v>7</v>
      </c>
      <c r="H405" s="284" t="s">
        <v>8</v>
      </c>
      <c r="I405" s="293" t="s">
        <v>9</v>
      </c>
      <c r="J405" s="293" t="s">
        <v>10</v>
      </c>
      <c r="K405" s="293" t="s">
        <v>11</v>
      </c>
      <c r="L405" s="293" t="s">
        <v>12</v>
      </c>
      <c r="M405" s="293" t="s">
        <v>13</v>
      </c>
      <c r="N405" s="293" t="s">
        <v>14</v>
      </c>
      <c r="O405" s="293" t="s">
        <v>15</v>
      </c>
      <c r="P405" s="293" t="s">
        <v>16</v>
      </c>
      <c r="Q405" s="293" t="s">
        <v>17</v>
      </c>
      <c r="R405" s="293" t="s">
        <v>18</v>
      </c>
      <c r="S405" s="293" t="s">
        <v>19</v>
      </c>
      <c r="T405" s="293" t="s">
        <v>20</v>
      </c>
      <c r="U405" s="295" t="s">
        <v>21</v>
      </c>
      <c r="V405" s="295" t="s">
        <v>22</v>
      </c>
      <c r="W405" s="295" t="s">
        <v>23</v>
      </c>
      <c r="X405" s="293" t="s">
        <v>24</v>
      </c>
      <c r="Y405" s="293" t="s">
        <v>25</v>
      </c>
      <c r="Z405" s="293" t="s">
        <v>26</v>
      </c>
      <c r="AA405" s="293" t="s">
        <v>27</v>
      </c>
      <c r="AB405" s="293" t="s">
        <v>28</v>
      </c>
      <c r="AC405" s="293" t="s">
        <v>29</v>
      </c>
      <c r="AD405" s="293" t="s">
        <v>30</v>
      </c>
      <c r="AE405" s="293" t="s">
        <v>31</v>
      </c>
    </row>
    <row r="406" spans="1:31" s="286" customFormat="1" ht="16.5">
      <c r="A406" s="287">
        <v>1</v>
      </c>
      <c r="B406" s="288">
        <v>6</v>
      </c>
      <c r="C406" s="299"/>
      <c r="D406" s="289" t="s">
        <v>558</v>
      </c>
      <c r="E406" s="289" t="s">
        <v>558</v>
      </c>
      <c r="F406" s="298">
        <v>2432</v>
      </c>
      <c r="G406" s="289" t="s">
        <v>33</v>
      </c>
      <c r="H406" s="181">
        <v>532</v>
      </c>
      <c r="I406" s="294">
        <v>34</v>
      </c>
      <c r="J406" s="294">
        <v>58</v>
      </c>
      <c r="K406" s="294">
        <v>4</v>
      </c>
      <c r="L406" s="294">
        <v>2</v>
      </c>
      <c r="M406" s="294">
        <v>196</v>
      </c>
      <c r="N406" s="294">
        <v>11</v>
      </c>
      <c r="O406" s="294">
        <v>0</v>
      </c>
      <c r="P406" s="294">
        <v>0</v>
      </c>
      <c r="Q406" s="294">
        <v>0</v>
      </c>
      <c r="R406" s="294">
        <v>5</v>
      </c>
      <c r="S406" s="294">
        <v>0</v>
      </c>
      <c r="T406" s="294">
        <v>0</v>
      </c>
      <c r="U406" s="296">
        <v>0</v>
      </c>
      <c r="V406" s="296">
        <v>2</v>
      </c>
      <c r="W406" s="296">
        <v>0</v>
      </c>
      <c r="X406" s="294">
        <v>0</v>
      </c>
      <c r="Y406" s="294">
        <v>0</v>
      </c>
      <c r="Z406" s="294">
        <v>0</v>
      </c>
      <c r="AA406" s="294">
        <v>0</v>
      </c>
      <c r="AB406" s="294">
        <v>0</v>
      </c>
      <c r="AC406" s="294">
        <v>0</v>
      </c>
      <c r="AD406" s="294">
        <v>7</v>
      </c>
      <c r="AE406" s="294">
        <f>SUM(I406:AD406)</f>
        <v>319</v>
      </c>
    </row>
    <row r="407" spans="1:31" s="286" customFormat="1" ht="16.5">
      <c r="A407" s="287">
        <v>2</v>
      </c>
      <c r="B407" s="288">
        <v>6</v>
      </c>
      <c r="C407" s="299"/>
      <c r="D407" s="289" t="s">
        <v>558</v>
      </c>
      <c r="E407" s="289" t="s">
        <v>558</v>
      </c>
      <c r="F407" s="545">
        <v>2432</v>
      </c>
      <c r="G407" s="525" t="s">
        <v>100</v>
      </c>
      <c r="H407" s="548">
        <v>532</v>
      </c>
      <c r="I407" s="294">
        <v>27</v>
      </c>
      <c r="J407" s="294">
        <v>109</v>
      </c>
      <c r="K407" s="294">
        <v>7</v>
      </c>
      <c r="L407" s="294">
        <v>2</v>
      </c>
      <c r="M407" s="294">
        <v>156</v>
      </c>
      <c r="N407" s="294">
        <v>14</v>
      </c>
      <c r="O407" s="294">
        <v>0</v>
      </c>
      <c r="P407" s="294">
        <v>0</v>
      </c>
      <c r="Q407" s="294">
        <v>0</v>
      </c>
      <c r="R407" s="294">
        <v>8</v>
      </c>
      <c r="S407" s="294">
        <v>0</v>
      </c>
      <c r="T407" s="294">
        <v>0</v>
      </c>
      <c r="U407" s="296">
        <v>4</v>
      </c>
      <c r="V407" s="296">
        <v>0</v>
      </c>
      <c r="W407" s="296">
        <v>0</v>
      </c>
      <c r="X407" s="294">
        <v>0</v>
      </c>
      <c r="Y407" s="294">
        <v>0</v>
      </c>
      <c r="Z407" s="294">
        <v>0</v>
      </c>
      <c r="AA407" s="294"/>
      <c r="AB407" s="294">
        <v>0</v>
      </c>
      <c r="AC407" s="294">
        <v>0</v>
      </c>
      <c r="AD407" s="294">
        <v>19</v>
      </c>
      <c r="AE407" s="294">
        <f t="shared" ref="AE407:AE409" si="90">SUM(I407:AD407)</f>
        <v>346</v>
      </c>
    </row>
    <row r="408" spans="1:31" s="286" customFormat="1" ht="16.5">
      <c r="A408" s="287">
        <v>3</v>
      </c>
      <c r="B408" s="288">
        <v>6</v>
      </c>
      <c r="C408" s="299"/>
      <c r="D408" s="289" t="s">
        <v>558</v>
      </c>
      <c r="E408" s="289" t="s">
        <v>558</v>
      </c>
      <c r="F408" s="298">
        <v>2433</v>
      </c>
      <c r="G408" s="289" t="s">
        <v>33</v>
      </c>
      <c r="H408" s="181">
        <v>713</v>
      </c>
      <c r="I408" s="294">
        <v>49</v>
      </c>
      <c r="J408" s="294">
        <v>223</v>
      </c>
      <c r="K408" s="294">
        <v>4</v>
      </c>
      <c r="L408" s="294">
        <v>3</v>
      </c>
      <c r="M408" s="294">
        <v>161</v>
      </c>
      <c r="N408" s="294">
        <v>16</v>
      </c>
      <c r="O408" s="294">
        <v>0</v>
      </c>
      <c r="P408" s="294">
        <v>0</v>
      </c>
      <c r="Q408" s="294">
        <v>0</v>
      </c>
      <c r="R408" s="294">
        <v>9</v>
      </c>
      <c r="S408" s="294">
        <v>0</v>
      </c>
      <c r="T408" s="294">
        <v>0</v>
      </c>
      <c r="U408" s="296">
        <v>1</v>
      </c>
      <c r="V408" s="296">
        <v>6</v>
      </c>
      <c r="W408" s="296">
        <v>0</v>
      </c>
      <c r="X408" s="294"/>
      <c r="Y408" s="294">
        <v>0</v>
      </c>
      <c r="Z408" s="294">
        <v>0</v>
      </c>
      <c r="AA408" s="294">
        <v>0</v>
      </c>
      <c r="AB408" s="294">
        <v>0</v>
      </c>
      <c r="AC408" s="294">
        <v>0</v>
      </c>
      <c r="AD408" s="294">
        <v>10</v>
      </c>
      <c r="AE408" s="294">
        <f t="shared" si="90"/>
        <v>482</v>
      </c>
    </row>
    <row r="409" spans="1:31" s="286" customFormat="1" ht="17.25" thickBot="1">
      <c r="A409" s="287">
        <v>4</v>
      </c>
      <c r="B409" s="288">
        <v>0</v>
      </c>
      <c r="C409" s="299"/>
      <c r="D409" s="289" t="s">
        <v>558</v>
      </c>
      <c r="E409" s="289" t="s">
        <v>559</v>
      </c>
      <c r="F409" s="298">
        <v>2434</v>
      </c>
      <c r="G409" s="289" t="s">
        <v>33</v>
      </c>
      <c r="H409" s="183">
        <v>532</v>
      </c>
      <c r="I409" s="294">
        <v>14</v>
      </c>
      <c r="J409" s="294">
        <v>45</v>
      </c>
      <c r="K409" s="294">
        <v>4</v>
      </c>
      <c r="L409" s="294">
        <v>4</v>
      </c>
      <c r="M409" s="294">
        <v>154</v>
      </c>
      <c r="N409" s="294">
        <v>10</v>
      </c>
      <c r="O409" s="294">
        <v>0</v>
      </c>
      <c r="P409" s="294">
        <v>0</v>
      </c>
      <c r="Q409" s="294">
        <v>0</v>
      </c>
      <c r="R409" s="294">
        <v>29</v>
      </c>
      <c r="S409" s="294">
        <v>0</v>
      </c>
      <c r="T409" s="294">
        <v>0</v>
      </c>
      <c r="U409" s="296">
        <v>0</v>
      </c>
      <c r="V409" s="296">
        <v>1</v>
      </c>
      <c r="W409" s="296">
        <v>0</v>
      </c>
      <c r="X409" s="294">
        <v>0</v>
      </c>
      <c r="Y409" s="294">
        <v>0</v>
      </c>
      <c r="Z409" s="294">
        <v>0</v>
      </c>
      <c r="AA409" s="294">
        <v>0</v>
      </c>
      <c r="AB409" s="294">
        <v>0</v>
      </c>
      <c r="AC409" s="294">
        <v>0</v>
      </c>
      <c r="AD409" s="294">
        <v>18</v>
      </c>
      <c r="AE409" s="294">
        <f t="shared" si="90"/>
        <v>279</v>
      </c>
    </row>
    <row r="410" spans="1:31" s="286" customFormat="1" ht="16.5">
      <c r="C410" s="300" t="s">
        <v>65</v>
      </c>
      <c r="D410" s="688" t="s">
        <v>66</v>
      </c>
      <c r="E410" s="688"/>
      <c r="F410" s="356"/>
      <c r="G410" s="356"/>
      <c r="H410" s="302">
        <f t="shared" ref="H410:AE410" si="91">SUM(H406:H409)</f>
        <v>2309</v>
      </c>
      <c r="I410" s="302">
        <f t="shared" si="91"/>
        <v>124</v>
      </c>
      <c r="J410" s="302">
        <f t="shared" si="91"/>
        <v>435</v>
      </c>
      <c r="K410" s="302">
        <f t="shared" si="91"/>
        <v>19</v>
      </c>
      <c r="L410" s="302">
        <f t="shared" si="91"/>
        <v>11</v>
      </c>
      <c r="M410" s="302">
        <f t="shared" si="91"/>
        <v>667</v>
      </c>
      <c r="N410" s="302">
        <f t="shared" si="91"/>
        <v>51</v>
      </c>
      <c r="O410" s="302">
        <f t="shared" si="91"/>
        <v>0</v>
      </c>
      <c r="P410" s="302">
        <f t="shared" si="91"/>
        <v>0</v>
      </c>
      <c r="Q410" s="302">
        <f t="shared" si="91"/>
        <v>0</v>
      </c>
      <c r="R410" s="302">
        <f t="shared" si="91"/>
        <v>51</v>
      </c>
      <c r="S410" s="302">
        <f t="shared" si="91"/>
        <v>0</v>
      </c>
      <c r="T410" s="302">
        <f t="shared" si="91"/>
        <v>0</v>
      </c>
      <c r="U410" s="302">
        <f t="shared" si="91"/>
        <v>5</v>
      </c>
      <c r="V410" s="302">
        <f t="shared" si="91"/>
        <v>9</v>
      </c>
      <c r="W410" s="302">
        <f t="shared" si="91"/>
        <v>0</v>
      </c>
      <c r="X410" s="302">
        <f t="shared" si="91"/>
        <v>0</v>
      </c>
      <c r="Y410" s="302">
        <f t="shared" si="91"/>
        <v>0</v>
      </c>
      <c r="Z410" s="302">
        <f t="shared" si="91"/>
        <v>0</v>
      </c>
      <c r="AA410" s="302">
        <f t="shared" si="91"/>
        <v>0</v>
      </c>
      <c r="AB410" s="302">
        <f t="shared" si="91"/>
        <v>0</v>
      </c>
      <c r="AC410" s="302">
        <f t="shared" si="91"/>
        <v>0</v>
      </c>
      <c r="AD410" s="302">
        <f t="shared" si="91"/>
        <v>54</v>
      </c>
      <c r="AE410" s="302">
        <f t="shared" si="91"/>
        <v>1426</v>
      </c>
    </row>
    <row r="411" spans="1:31" s="286" customFormat="1" ht="16.5">
      <c r="F411" s="297"/>
      <c r="G411" s="297"/>
    </row>
    <row r="412" spans="1:31" s="286" customFormat="1" ht="16.5">
      <c r="C412" s="300" t="s">
        <v>67</v>
      </c>
      <c r="D412" s="689" t="s">
        <v>68</v>
      </c>
      <c r="E412" s="690"/>
      <c r="F412" s="690"/>
      <c r="G412" s="691"/>
      <c r="H412" s="301" t="s">
        <v>8</v>
      </c>
      <c r="I412" s="293" t="s">
        <v>9</v>
      </c>
      <c r="J412" s="293" t="s">
        <v>10</v>
      </c>
      <c r="K412" s="293" t="s">
        <v>11</v>
      </c>
      <c r="L412" s="293" t="s">
        <v>12</v>
      </c>
      <c r="M412" s="293" t="s">
        <v>13</v>
      </c>
      <c r="N412" s="293" t="s">
        <v>14</v>
      </c>
      <c r="O412" s="293" t="s">
        <v>15</v>
      </c>
      <c r="P412" s="293" t="s">
        <v>16</v>
      </c>
      <c r="Q412" s="293" t="s">
        <v>17</v>
      </c>
      <c r="R412" s="293" t="s">
        <v>18</v>
      </c>
      <c r="S412" s="293" t="s">
        <v>19</v>
      </c>
      <c r="T412" s="293" t="s">
        <v>20</v>
      </c>
      <c r="U412" s="293" t="s">
        <v>24</v>
      </c>
      <c r="V412" s="293" t="s">
        <v>25</v>
      </c>
      <c r="W412" s="293" t="s">
        <v>26</v>
      </c>
      <c r="X412" s="293" t="s">
        <v>27</v>
      </c>
      <c r="Y412" s="293" t="s">
        <v>28</v>
      </c>
      <c r="Z412" s="293" t="s">
        <v>29</v>
      </c>
      <c r="AA412" s="293" t="s">
        <v>30</v>
      </c>
      <c r="AB412" s="293" t="s">
        <v>31</v>
      </c>
    </row>
    <row r="413" spans="1:31" s="286" customFormat="1" ht="16.5">
      <c r="D413" s="692"/>
      <c r="E413" s="693"/>
      <c r="F413" s="693"/>
      <c r="G413" s="694"/>
      <c r="H413" s="294">
        <f>H410</f>
        <v>2309</v>
      </c>
      <c r="I413" s="294">
        <f>I410+3</f>
        <v>127</v>
      </c>
      <c r="J413" s="294">
        <f>J410+5</f>
        <v>440</v>
      </c>
      <c r="K413" s="294">
        <f>K410+2</f>
        <v>21</v>
      </c>
      <c r="L413" s="294">
        <f>L410+4</f>
        <v>15</v>
      </c>
      <c r="M413" s="294">
        <f t="shared" ref="M413:T413" si="92">M410</f>
        <v>667</v>
      </c>
      <c r="N413" s="294">
        <f t="shared" si="92"/>
        <v>51</v>
      </c>
      <c r="O413" s="294">
        <f t="shared" si="92"/>
        <v>0</v>
      </c>
      <c r="P413" s="294">
        <f t="shared" si="92"/>
        <v>0</v>
      </c>
      <c r="Q413" s="294">
        <f t="shared" si="92"/>
        <v>0</v>
      </c>
      <c r="R413" s="294">
        <f t="shared" si="92"/>
        <v>51</v>
      </c>
      <c r="S413" s="294">
        <f t="shared" si="92"/>
        <v>0</v>
      </c>
      <c r="T413" s="294">
        <f t="shared" si="92"/>
        <v>0</v>
      </c>
      <c r="U413" s="294">
        <f>X406</f>
        <v>0</v>
      </c>
      <c r="V413" s="294">
        <f>Y406</f>
        <v>0</v>
      </c>
      <c r="W413" s="294">
        <f>Z406</f>
        <v>0</v>
      </c>
      <c r="X413" s="294">
        <f>AA406</f>
        <v>0</v>
      </c>
      <c r="Y413" s="294">
        <f>AB406</f>
        <v>0</v>
      </c>
      <c r="Z413" s="294">
        <f>AC410</f>
        <v>0</v>
      </c>
      <c r="AA413" s="294">
        <f>AD410</f>
        <v>54</v>
      </c>
      <c r="AB413" s="294">
        <f>SUM(I413:AA413)</f>
        <v>1426</v>
      </c>
    </row>
    <row r="414" spans="1:31" s="286" customFormat="1" ht="16.5">
      <c r="F414" s="297"/>
      <c r="G414" s="297"/>
    </row>
    <row r="415" spans="1:31" s="286" customFormat="1" ht="30.75" customHeight="1">
      <c r="C415" s="300" t="s">
        <v>69</v>
      </c>
      <c r="D415" s="695" t="s">
        <v>70</v>
      </c>
      <c r="E415" s="695"/>
      <c r="F415" s="695"/>
      <c r="G415" s="695"/>
      <c r="H415" s="301" t="s">
        <v>8</v>
      </c>
      <c r="I415" s="696" t="s">
        <v>71</v>
      </c>
      <c r="J415" s="696"/>
      <c r="K415" s="696" t="s">
        <v>72</v>
      </c>
      <c r="L415" s="696"/>
      <c r="M415" s="293" t="s">
        <v>13</v>
      </c>
      <c r="N415" s="293" t="s">
        <v>14</v>
      </c>
      <c r="O415" s="293" t="s">
        <v>15</v>
      </c>
      <c r="P415" s="293" t="s">
        <v>16</v>
      </c>
      <c r="Q415" s="293" t="s">
        <v>17</v>
      </c>
      <c r="R415" s="293" t="s">
        <v>18</v>
      </c>
      <c r="S415" s="293" t="s">
        <v>19</v>
      </c>
      <c r="T415" s="293" t="s">
        <v>20</v>
      </c>
      <c r="U415" s="293" t="s">
        <v>24</v>
      </c>
      <c r="V415" s="293" t="s">
        <v>25</v>
      </c>
      <c r="W415" s="293" t="s">
        <v>26</v>
      </c>
      <c r="X415" s="293" t="s">
        <v>27</v>
      </c>
      <c r="Y415" s="293" t="s">
        <v>28</v>
      </c>
      <c r="Z415" s="293" t="s">
        <v>29</v>
      </c>
      <c r="AA415" s="293" t="s">
        <v>30</v>
      </c>
      <c r="AB415" s="293" t="s">
        <v>31</v>
      </c>
    </row>
    <row r="416" spans="1:31" s="286" customFormat="1" ht="16.5">
      <c r="D416" s="695"/>
      <c r="E416" s="695"/>
      <c r="F416" s="695"/>
      <c r="G416" s="695"/>
      <c r="H416" s="294">
        <f>H410</f>
        <v>2309</v>
      </c>
      <c r="I416" s="697">
        <f>I413+K413</f>
        <v>148</v>
      </c>
      <c r="J416" s="697"/>
      <c r="K416" s="697">
        <f>J413+L413</f>
        <v>455</v>
      </c>
      <c r="L416" s="697"/>
      <c r="M416" s="294">
        <f>M413</f>
        <v>667</v>
      </c>
      <c r="N416" s="294">
        <f t="shared" ref="N416:R416" si="93">N413</f>
        <v>51</v>
      </c>
      <c r="O416" s="294" t="s">
        <v>799</v>
      </c>
      <c r="P416" s="294" t="s">
        <v>799</v>
      </c>
      <c r="Q416" s="294" t="s">
        <v>799</v>
      </c>
      <c r="R416" s="294">
        <f t="shared" si="93"/>
        <v>51</v>
      </c>
      <c r="S416" s="508" t="s">
        <v>799</v>
      </c>
      <c r="T416" s="508" t="s">
        <v>799</v>
      </c>
      <c r="U416" s="508" t="s">
        <v>799</v>
      </c>
      <c r="V416" s="508" t="s">
        <v>799</v>
      </c>
      <c r="W416" s="508" t="s">
        <v>799</v>
      </c>
      <c r="X416" s="508" t="s">
        <v>799</v>
      </c>
      <c r="Y416" s="508" t="s">
        <v>799</v>
      </c>
      <c r="Z416" s="294">
        <f>Z413</f>
        <v>0</v>
      </c>
      <c r="AA416" s="294">
        <f>AA413</f>
        <v>54</v>
      </c>
      <c r="AB416" s="294">
        <f>SUM(I416:AA416)</f>
        <v>1426</v>
      </c>
    </row>
    <row r="417" s="286" customFormat="1" ht="16.5"/>
  </sheetData>
  <mergeCells count="145">
    <mergeCell ref="D29:E29"/>
    <mergeCell ref="D31:G32"/>
    <mergeCell ref="D34:G35"/>
    <mergeCell ref="I34:J34"/>
    <mergeCell ref="K34:L34"/>
    <mergeCell ref="I35:J35"/>
    <mergeCell ref="K35:L35"/>
    <mergeCell ref="D330:E330"/>
    <mergeCell ref="D332:G333"/>
    <mergeCell ref="I140:J140"/>
    <mergeCell ref="K140:L140"/>
    <mergeCell ref="K209:L209"/>
    <mergeCell ref="I210:J210"/>
    <mergeCell ref="K210:L210"/>
    <mergeCell ref="K236:L236"/>
    <mergeCell ref="K237:L237"/>
    <mergeCell ref="K271:L271"/>
    <mergeCell ref="D204:E204"/>
    <mergeCell ref="D254:E254"/>
    <mergeCell ref="D256:G257"/>
    <mergeCell ref="D259:G260"/>
    <mergeCell ref="I259:J259"/>
    <mergeCell ref="K259:L259"/>
    <mergeCell ref="I260:J260"/>
    <mergeCell ref="K260:L260"/>
    <mergeCell ref="D410:E410"/>
    <mergeCell ref="D412:G413"/>
    <mergeCell ref="D415:G416"/>
    <mergeCell ref="I415:J415"/>
    <mergeCell ref="K415:L415"/>
    <mergeCell ref="I416:J416"/>
    <mergeCell ref="K416:L416"/>
    <mergeCell ref="I272:J272"/>
    <mergeCell ref="K272:L272"/>
    <mergeCell ref="D335:G336"/>
    <mergeCell ref="I335:J335"/>
    <mergeCell ref="I336:J336"/>
    <mergeCell ref="D374:G375"/>
    <mergeCell ref="I374:J374"/>
    <mergeCell ref="K374:L374"/>
    <mergeCell ref="I375:J375"/>
    <mergeCell ref="K375:L375"/>
    <mergeCell ref="D396:E396"/>
    <mergeCell ref="D398:G399"/>
    <mergeCell ref="D401:G402"/>
    <mergeCell ref="I401:J401"/>
    <mergeCell ref="K401:L401"/>
    <mergeCell ref="I402:J402"/>
    <mergeCell ref="K402:L402"/>
    <mergeCell ref="D314:E314"/>
    <mergeCell ref="D316:G317"/>
    <mergeCell ref="D319:G320"/>
    <mergeCell ref="I319:J319"/>
    <mergeCell ref="K319:L319"/>
    <mergeCell ref="I320:J320"/>
    <mergeCell ref="K320:L320"/>
    <mergeCell ref="D369:E369"/>
    <mergeCell ref="D371:G372"/>
    <mergeCell ref="D283:G284"/>
    <mergeCell ref="D286:G287"/>
    <mergeCell ref="I286:J286"/>
    <mergeCell ref="K286:L286"/>
    <mergeCell ref="I287:J287"/>
    <mergeCell ref="K287:L287"/>
    <mergeCell ref="D294:E294"/>
    <mergeCell ref="D296:G297"/>
    <mergeCell ref="D299:G300"/>
    <mergeCell ref="I299:J299"/>
    <mergeCell ref="K299:L299"/>
    <mergeCell ref="I300:J300"/>
    <mergeCell ref="K300:L300"/>
    <mergeCell ref="D193:G194"/>
    <mergeCell ref="D196:G197"/>
    <mergeCell ref="I196:J196"/>
    <mergeCell ref="D179:E179"/>
    <mergeCell ref="D181:G182"/>
    <mergeCell ref="D184:G185"/>
    <mergeCell ref="I184:J184"/>
    <mergeCell ref="D281:E281"/>
    <mergeCell ref="D231:E231"/>
    <mergeCell ref="D233:G234"/>
    <mergeCell ref="D236:G237"/>
    <mergeCell ref="I236:J236"/>
    <mergeCell ref="I237:J237"/>
    <mergeCell ref="D266:E266"/>
    <mergeCell ref="D268:G269"/>
    <mergeCell ref="D271:G272"/>
    <mergeCell ref="I271:J271"/>
    <mergeCell ref="D21:G22"/>
    <mergeCell ref="I21:J21"/>
    <mergeCell ref="K21:L21"/>
    <mergeCell ref="I22:J22"/>
    <mergeCell ref="K22:L22"/>
    <mergeCell ref="K172:L172"/>
    <mergeCell ref="I173:J173"/>
    <mergeCell ref="K173:L173"/>
    <mergeCell ref="D155:E155"/>
    <mergeCell ref="D157:G158"/>
    <mergeCell ref="D160:G161"/>
    <mergeCell ref="I160:J160"/>
    <mergeCell ref="K160:L160"/>
    <mergeCell ref="I161:J161"/>
    <mergeCell ref="K161:L161"/>
    <mergeCell ref="D167:E167"/>
    <mergeCell ref="D169:G170"/>
    <mergeCell ref="D172:G173"/>
    <mergeCell ref="I172:J172"/>
    <mergeCell ref="D134:E134"/>
    <mergeCell ref="D136:G137"/>
    <mergeCell ref="D139:G140"/>
    <mergeCell ref="I139:J139"/>
    <mergeCell ref="K139:L139"/>
    <mergeCell ref="D4:E4"/>
    <mergeCell ref="D6:G7"/>
    <mergeCell ref="D9:G10"/>
    <mergeCell ref="I9:J9"/>
    <mergeCell ref="K9:L9"/>
    <mergeCell ref="I10:J10"/>
    <mergeCell ref="K10:L10"/>
    <mergeCell ref="D16:E16"/>
    <mergeCell ref="D18:G19"/>
    <mergeCell ref="K184:L184"/>
    <mergeCell ref="I185:J185"/>
    <mergeCell ref="K185:L185"/>
    <mergeCell ref="D217:E217"/>
    <mergeCell ref="D219:G220"/>
    <mergeCell ref="D353:G354"/>
    <mergeCell ref="I353:J353"/>
    <mergeCell ref="K353:L353"/>
    <mergeCell ref="I354:J354"/>
    <mergeCell ref="K354:L354"/>
    <mergeCell ref="K196:L196"/>
    <mergeCell ref="I197:J197"/>
    <mergeCell ref="K197:L197"/>
    <mergeCell ref="D348:E348"/>
    <mergeCell ref="D350:G351"/>
    <mergeCell ref="D222:G223"/>
    <mergeCell ref="I222:J222"/>
    <mergeCell ref="K222:L222"/>
    <mergeCell ref="I223:J223"/>
    <mergeCell ref="K223:L223"/>
    <mergeCell ref="D206:G207"/>
    <mergeCell ref="D209:G210"/>
    <mergeCell ref="I209:J209"/>
    <mergeCell ref="D191:E19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0"/>
  <sheetViews>
    <sheetView zoomScaleNormal="100" workbookViewId="0">
      <pane ySplit="1" topLeftCell="A161" activePane="bottomLeft" state="frozen"/>
      <selection activeCell="N153" sqref="N153"/>
      <selection pane="bottomLeft" activeCell="A165" sqref="A165:XFD165"/>
    </sheetView>
  </sheetViews>
  <sheetFormatPr baseColWidth="10" defaultColWidth="11.5703125" defaultRowHeight="12.75"/>
  <cols>
    <col min="1" max="1" width="3.140625" style="104" bestFit="1" customWidth="1"/>
    <col min="2" max="2" width="5" style="104" bestFit="1" customWidth="1"/>
    <col min="3" max="3" width="4.140625" style="104" bestFit="1" customWidth="1"/>
    <col min="4" max="4" width="28.28515625" style="104" customWidth="1"/>
    <col min="5" max="5" width="27.28515625" style="104" bestFit="1" customWidth="1"/>
    <col min="6" max="6" width="8.28515625" style="104" bestFit="1" customWidth="1"/>
    <col min="7" max="7" width="16.140625" style="104" bestFit="1" customWidth="1"/>
    <col min="8" max="8" width="6.7109375" style="386" customWidth="1"/>
    <col min="9" max="9" width="4.140625" style="104" bestFit="1" customWidth="1"/>
    <col min="10" max="11" width="4.42578125" style="104" bestFit="1" customWidth="1"/>
    <col min="12" max="12" width="5.28515625" style="104" bestFit="1" customWidth="1"/>
    <col min="13" max="15" width="4.42578125" style="104" bestFit="1" customWidth="1"/>
    <col min="16" max="16" width="4.140625" style="104" bestFit="1" customWidth="1"/>
    <col min="17" max="17" width="4.28515625" style="104" bestFit="1" customWidth="1"/>
    <col min="18" max="18" width="7.7109375" style="104" bestFit="1" customWidth="1"/>
    <col min="19" max="19" width="4.140625" style="104" bestFit="1" customWidth="1"/>
    <col min="20" max="20" width="4.42578125" style="104" bestFit="1" customWidth="1"/>
    <col min="21" max="21" width="8" style="104" bestFit="1" customWidth="1"/>
    <col min="22" max="22" width="8.5703125" style="104" bestFit="1" customWidth="1"/>
    <col min="23" max="23" width="8" style="104" bestFit="1" customWidth="1"/>
    <col min="24" max="26" width="5.5703125" style="104" bestFit="1" customWidth="1"/>
    <col min="27" max="27" width="6.5703125" style="104" bestFit="1" customWidth="1"/>
    <col min="28" max="28" width="9.7109375" style="104" bestFit="1" customWidth="1"/>
    <col min="29" max="29" width="4.42578125" style="104" bestFit="1" customWidth="1"/>
    <col min="30" max="30" width="6.5703125" style="104" bestFit="1" customWidth="1"/>
    <col min="31" max="31" width="9.7109375" style="104" bestFit="1" customWidth="1"/>
    <col min="32" max="16384" width="11.5703125" style="104"/>
  </cols>
  <sheetData>
    <row r="1" spans="1:31">
      <c r="A1" s="291" t="s">
        <v>1</v>
      </c>
      <c r="B1" s="285" t="s">
        <v>2</v>
      </c>
      <c r="C1" s="377" t="s">
        <v>3</v>
      </c>
      <c r="D1" s="378" t="s">
        <v>4</v>
      </c>
      <c r="E1" s="378" t="s">
        <v>5</v>
      </c>
      <c r="F1" s="359" t="s">
        <v>6</v>
      </c>
      <c r="G1" s="359" t="s">
        <v>7</v>
      </c>
      <c r="H1" s="359" t="s">
        <v>8</v>
      </c>
      <c r="I1" s="322" t="s">
        <v>9</v>
      </c>
      <c r="J1" s="322" t="s">
        <v>10</v>
      </c>
      <c r="K1" s="293" t="s">
        <v>11</v>
      </c>
      <c r="L1" s="293" t="s">
        <v>12</v>
      </c>
      <c r="M1" s="293" t="s">
        <v>13</v>
      </c>
      <c r="N1" s="293" t="s">
        <v>14</v>
      </c>
      <c r="O1" s="293" t="s">
        <v>15</v>
      </c>
      <c r="P1" s="293" t="s">
        <v>16</v>
      </c>
      <c r="Q1" s="293" t="s">
        <v>17</v>
      </c>
      <c r="R1" s="293" t="s">
        <v>18</v>
      </c>
      <c r="S1" s="293" t="s">
        <v>19</v>
      </c>
      <c r="T1" s="293" t="s">
        <v>20</v>
      </c>
      <c r="U1" s="295" t="s">
        <v>21</v>
      </c>
      <c r="V1" s="295" t="s">
        <v>22</v>
      </c>
      <c r="W1" s="295" t="s">
        <v>23</v>
      </c>
      <c r="X1" s="293" t="s">
        <v>24</v>
      </c>
      <c r="Y1" s="293" t="s">
        <v>25</v>
      </c>
      <c r="Z1" s="293" t="s">
        <v>26</v>
      </c>
      <c r="AA1" s="293" t="s">
        <v>27</v>
      </c>
      <c r="AB1" s="293" t="s">
        <v>28</v>
      </c>
      <c r="AC1" s="293" t="s">
        <v>29</v>
      </c>
      <c r="AD1" s="293" t="s">
        <v>30</v>
      </c>
      <c r="AE1" s="293" t="s">
        <v>31</v>
      </c>
    </row>
    <row r="2" spans="1:31" ht="15">
      <c r="A2" s="93">
        <v>1</v>
      </c>
      <c r="B2" s="381">
        <v>7</v>
      </c>
      <c r="C2" s="382">
        <v>71</v>
      </c>
      <c r="D2" s="382" t="s">
        <v>624</v>
      </c>
      <c r="E2" s="382" t="s">
        <v>624</v>
      </c>
      <c r="F2" s="382">
        <v>643</v>
      </c>
      <c r="G2" s="382" t="s">
        <v>33</v>
      </c>
      <c r="H2" s="644">
        <v>640</v>
      </c>
      <c r="I2" s="382">
        <v>3</v>
      </c>
      <c r="J2" s="100">
        <v>15</v>
      </c>
      <c r="K2" s="100">
        <v>17</v>
      </c>
      <c r="L2" s="100">
        <v>0</v>
      </c>
      <c r="M2" s="100">
        <v>43</v>
      </c>
      <c r="N2" s="100">
        <v>39</v>
      </c>
      <c r="O2" s="100">
        <v>1</v>
      </c>
      <c r="P2" s="100">
        <v>0</v>
      </c>
      <c r="Q2" s="100">
        <v>5</v>
      </c>
      <c r="R2" s="100">
        <v>47</v>
      </c>
      <c r="T2" s="100">
        <v>60</v>
      </c>
      <c r="U2" s="383">
        <v>0</v>
      </c>
      <c r="V2" s="383">
        <v>0</v>
      </c>
      <c r="X2" s="100">
        <v>140</v>
      </c>
      <c r="Y2" s="100">
        <v>7</v>
      </c>
      <c r="AC2" s="100">
        <v>0</v>
      </c>
      <c r="AD2" s="100">
        <v>16</v>
      </c>
      <c r="AE2" s="100">
        <f>SUM(I2:AD2)</f>
        <v>393</v>
      </c>
    </row>
    <row r="3" spans="1:31" ht="15">
      <c r="A3" s="93">
        <v>2</v>
      </c>
      <c r="B3" s="381">
        <v>7</v>
      </c>
      <c r="C3" s="382">
        <v>71</v>
      </c>
      <c r="D3" s="382" t="s">
        <v>624</v>
      </c>
      <c r="E3" s="382" t="s">
        <v>624</v>
      </c>
      <c r="F3" s="382">
        <v>643</v>
      </c>
      <c r="G3" s="382" t="s">
        <v>34</v>
      </c>
      <c r="H3" s="644">
        <v>639</v>
      </c>
      <c r="I3" s="382">
        <v>0</v>
      </c>
      <c r="J3" s="100">
        <v>13</v>
      </c>
      <c r="K3" s="100">
        <v>28</v>
      </c>
      <c r="L3" s="100">
        <v>1</v>
      </c>
      <c r="M3" s="100">
        <v>31</v>
      </c>
      <c r="N3" s="100">
        <v>44</v>
      </c>
      <c r="O3" s="100">
        <v>1</v>
      </c>
      <c r="P3" s="100">
        <v>2</v>
      </c>
      <c r="Q3" s="100">
        <v>7</v>
      </c>
      <c r="R3" s="100">
        <v>63</v>
      </c>
      <c r="T3" s="100">
        <v>36</v>
      </c>
      <c r="U3" s="383">
        <v>0</v>
      </c>
      <c r="V3" s="383">
        <v>1</v>
      </c>
      <c r="X3" s="100">
        <v>120</v>
      </c>
      <c r="Y3" s="100">
        <v>12</v>
      </c>
      <c r="AC3" s="100">
        <v>0</v>
      </c>
      <c r="AD3" s="100">
        <v>19</v>
      </c>
      <c r="AE3" s="100">
        <f t="shared" ref="AE3:AE44" si="0">SUM(I3:AD3)</f>
        <v>378</v>
      </c>
    </row>
    <row r="4" spans="1:31" ht="15">
      <c r="A4" s="93">
        <v>3</v>
      </c>
      <c r="B4" s="381">
        <v>7</v>
      </c>
      <c r="C4" s="382">
        <v>71</v>
      </c>
      <c r="D4" s="382" t="s">
        <v>624</v>
      </c>
      <c r="E4" s="382" t="s">
        <v>624</v>
      </c>
      <c r="F4" s="382">
        <v>643</v>
      </c>
      <c r="G4" s="382" t="s">
        <v>35</v>
      </c>
      <c r="H4" s="644">
        <v>639</v>
      </c>
      <c r="I4" s="382">
        <v>2</v>
      </c>
      <c r="J4" s="100">
        <v>17</v>
      </c>
      <c r="K4" s="100">
        <v>19</v>
      </c>
      <c r="L4" s="100">
        <v>1</v>
      </c>
      <c r="M4" s="100">
        <v>44</v>
      </c>
      <c r="N4" s="100">
        <v>49</v>
      </c>
      <c r="O4" s="100">
        <v>4</v>
      </c>
      <c r="P4" s="100">
        <v>1</v>
      </c>
      <c r="Q4" s="100">
        <v>3</v>
      </c>
      <c r="R4" s="100">
        <v>39</v>
      </c>
      <c r="T4" s="100">
        <v>52</v>
      </c>
      <c r="U4" s="383">
        <v>0</v>
      </c>
      <c r="V4" s="383">
        <v>2</v>
      </c>
      <c r="X4" s="100">
        <v>99</v>
      </c>
      <c r="Y4" s="100">
        <v>8</v>
      </c>
      <c r="AC4" s="100">
        <v>0</v>
      </c>
      <c r="AD4" s="100">
        <v>17</v>
      </c>
      <c r="AE4" s="100">
        <f t="shared" si="0"/>
        <v>357</v>
      </c>
    </row>
    <row r="5" spans="1:31">
      <c r="A5" s="93">
        <v>4</v>
      </c>
      <c r="B5" s="381">
        <v>7</v>
      </c>
      <c r="C5" s="382">
        <v>71</v>
      </c>
      <c r="D5" s="382" t="s">
        <v>624</v>
      </c>
      <c r="E5" s="382" t="s">
        <v>625</v>
      </c>
      <c r="F5" s="382">
        <v>643</v>
      </c>
      <c r="G5" s="382" t="s">
        <v>81</v>
      </c>
      <c r="H5" s="449">
        <v>231</v>
      </c>
      <c r="I5" s="382">
        <v>0</v>
      </c>
      <c r="J5" s="100">
        <v>6</v>
      </c>
      <c r="K5" s="100">
        <v>0</v>
      </c>
      <c r="L5" s="100">
        <v>0</v>
      </c>
      <c r="M5" s="100">
        <v>0</v>
      </c>
      <c r="N5" s="100">
        <v>11</v>
      </c>
      <c r="O5" s="100">
        <v>0</v>
      </c>
      <c r="P5" s="100">
        <v>1</v>
      </c>
      <c r="Q5" s="100">
        <v>35</v>
      </c>
      <c r="R5" s="100">
        <v>1</v>
      </c>
      <c r="T5" s="100">
        <v>5</v>
      </c>
      <c r="U5" s="383">
        <v>0</v>
      </c>
      <c r="V5" s="383">
        <v>0</v>
      </c>
      <c r="X5" s="100">
        <v>64</v>
      </c>
      <c r="Y5" s="100">
        <v>3</v>
      </c>
      <c r="AC5" s="100">
        <v>0</v>
      </c>
      <c r="AD5" s="100">
        <v>11</v>
      </c>
      <c r="AE5" s="100">
        <f t="shared" si="0"/>
        <v>137</v>
      </c>
    </row>
    <row r="6" spans="1:31" ht="15">
      <c r="A6" s="93">
        <v>5</v>
      </c>
      <c r="B6" s="381">
        <v>7</v>
      </c>
      <c r="C6" s="382">
        <v>71</v>
      </c>
      <c r="D6" s="382" t="s">
        <v>624</v>
      </c>
      <c r="E6" s="382" t="s">
        <v>624</v>
      </c>
      <c r="F6" s="382">
        <v>644</v>
      </c>
      <c r="G6" s="382" t="s">
        <v>33</v>
      </c>
      <c r="H6" s="644">
        <v>537</v>
      </c>
      <c r="I6" s="382">
        <v>1</v>
      </c>
      <c r="J6" s="100">
        <v>6</v>
      </c>
      <c r="K6" s="100">
        <v>18</v>
      </c>
      <c r="L6" s="100">
        <v>4</v>
      </c>
      <c r="M6" s="100">
        <v>54</v>
      </c>
      <c r="N6" s="100">
        <v>36</v>
      </c>
      <c r="O6" s="100">
        <v>6</v>
      </c>
      <c r="P6" s="100">
        <v>0</v>
      </c>
      <c r="Q6" s="100">
        <v>7</v>
      </c>
      <c r="R6" s="100">
        <v>54</v>
      </c>
      <c r="T6" s="100">
        <v>36</v>
      </c>
      <c r="U6" s="383">
        <v>1</v>
      </c>
      <c r="V6" s="383">
        <v>2</v>
      </c>
      <c r="X6" s="100">
        <v>71</v>
      </c>
      <c r="Y6" s="100">
        <v>3</v>
      </c>
      <c r="AC6" s="100">
        <v>0</v>
      </c>
      <c r="AD6" s="100">
        <v>19</v>
      </c>
      <c r="AE6" s="100">
        <f t="shared" si="0"/>
        <v>318</v>
      </c>
    </row>
    <row r="7" spans="1:31" ht="15">
      <c r="A7" s="93">
        <v>6</v>
      </c>
      <c r="B7" s="381">
        <v>7</v>
      </c>
      <c r="C7" s="382">
        <v>71</v>
      </c>
      <c r="D7" s="382" t="s">
        <v>624</v>
      </c>
      <c r="E7" s="382" t="s">
        <v>624</v>
      </c>
      <c r="F7" s="382">
        <v>644</v>
      </c>
      <c r="G7" s="382" t="s">
        <v>34</v>
      </c>
      <c r="H7" s="644">
        <v>537</v>
      </c>
      <c r="I7" s="382">
        <v>2</v>
      </c>
      <c r="J7" s="100">
        <v>10</v>
      </c>
      <c r="K7" s="100">
        <v>14</v>
      </c>
      <c r="L7" s="100">
        <v>1</v>
      </c>
      <c r="M7" s="100">
        <v>38</v>
      </c>
      <c r="N7" s="100">
        <v>47</v>
      </c>
      <c r="O7" s="100">
        <v>4</v>
      </c>
      <c r="P7" s="100">
        <v>0</v>
      </c>
      <c r="Q7" s="100">
        <v>3</v>
      </c>
      <c r="R7" s="100">
        <v>48</v>
      </c>
      <c r="T7" s="100">
        <v>28</v>
      </c>
      <c r="U7" s="383">
        <v>0</v>
      </c>
      <c r="V7" s="383">
        <v>1</v>
      </c>
      <c r="X7" s="100">
        <v>74</v>
      </c>
      <c r="Y7" s="100">
        <v>19</v>
      </c>
      <c r="AC7" s="100">
        <v>0</v>
      </c>
      <c r="AD7" s="100">
        <v>13</v>
      </c>
      <c r="AE7" s="100">
        <f t="shared" si="0"/>
        <v>302</v>
      </c>
    </row>
    <row r="8" spans="1:31">
      <c r="A8" s="93">
        <v>7</v>
      </c>
      <c r="B8" s="381">
        <v>7</v>
      </c>
      <c r="C8" s="382">
        <v>71</v>
      </c>
      <c r="D8" s="382" t="s">
        <v>624</v>
      </c>
      <c r="E8" s="382" t="s">
        <v>624</v>
      </c>
      <c r="F8" s="382">
        <v>644</v>
      </c>
      <c r="G8" s="382" t="s">
        <v>35</v>
      </c>
      <c r="H8" s="449">
        <v>537</v>
      </c>
      <c r="I8" s="382">
        <v>2</v>
      </c>
      <c r="J8" s="100">
        <v>13</v>
      </c>
      <c r="K8" s="100">
        <v>11</v>
      </c>
      <c r="L8" s="100">
        <v>2</v>
      </c>
      <c r="M8" s="100">
        <v>55</v>
      </c>
      <c r="N8" s="100">
        <v>60</v>
      </c>
      <c r="O8" s="100">
        <v>3</v>
      </c>
      <c r="P8" s="100">
        <v>2</v>
      </c>
      <c r="Q8" s="100">
        <v>4</v>
      </c>
      <c r="R8" s="100">
        <v>50</v>
      </c>
      <c r="T8" s="100">
        <v>34</v>
      </c>
      <c r="U8" s="383">
        <v>0</v>
      </c>
      <c r="V8" s="383">
        <v>2</v>
      </c>
      <c r="X8" s="100">
        <v>55</v>
      </c>
      <c r="Y8" s="100">
        <v>20</v>
      </c>
      <c r="AC8" s="100">
        <v>0</v>
      </c>
      <c r="AD8" s="100">
        <v>6</v>
      </c>
      <c r="AE8" s="100">
        <f t="shared" si="0"/>
        <v>319</v>
      </c>
    </row>
    <row r="9" spans="1:31" ht="15">
      <c r="A9" s="93">
        <v>8</v>
      </c>
      <c r="B9" s="381">
        <v>7</v>
      </c>
      <c r="C9" s="382">
        <v>71</v>
      </c>
      <c r="D9" s="382" t="s">
        <v>624</v>
      </c>
      <c r="E9" s="382" t="s">
        <v>624</v>
      </c>
      <c r="F9" s="382">
        <v>645</v>
      </c>
      <c r="G9" s="382" t="s">
        <v>33</v>
      </c>
      <c r="H9" s="644">
        <v>576</v>
      </c>
      <c r="I9" s="382">
        <v>4</v>
      </c>
      <c r="J9" s="100">
        <v>13</v>
      </c>
      <c r="K9" s="100">
        <v>14</v>
      </c>
      <c r="L9" s="100">
        <v>2</v>
      </c>
      <c r="M9" s="100">
        <v>32</v>
      </c>
      <c r="N9" s="100">
        <v>39</v>
      </c>
      <c r="O9" s="100">
        <v>5</v>
      </c>
      <c r="P9" s="100">
        <v>0</v>
      </c>
      <c r="Q9" s="100">
        <v>2</v>
      </c>
      <c r="R9" s="100">
        <v>43</v>
      </c>
      <c r="T9" s="100">
        <v>42</v>
      </c>
      <c r="U9" s="383">
        <v>0</v>
      </c>
      <c r="V9" s="383">
        <v>0</v>
      </c>
      <c r="X9" s="100">
        <v>133</v>
      </c>
      <c r="Y9" s="100">
        <v>21</v>
      </c>
      <c r="AC9" s="100">
        <v>0</v>
      </c>
      <c r="AD9" s="100">
        <v>13</v>
      </c>
      <c r="AE9" s="100">
        <f t="shared" si="0"/>
        <v>363</v>
      </c>
    </row>
    <row r="10" spans="1:31" ht="15">
      <c r="A10" s="93">
        <v>9</v>
      </c>
      <c r="B10" s="381">
        <v>7</v>
      </c>
      <c r="C10" s="382">
        <v>71</v>
      </c>
      <c r="D10" s="382" t="s">
        <v>624</v>
      </c>
      <c r="E10" s="382" t="s">
        <v>624</v>
      </c>
      <c r="F10" s="382">
        <v>645</v>
      </c>
      <c r="G10" s="382" t="s">
        <v>34</v>
      </c>
      <c r="H10" s="644">
        <v>576</v>
      </c>
      <c r="I10" s="382">
        <v>1</v>
      </c>
      <c r="J10" s="100">
        <v>20</v>
      </c>
      <c r="K10" s="100">
        <v>5</v>
      </c>
      <c r="L10" s="100">
        <v>1</v>
      </c>
      <c r="M10" s="100">
        <v>65</v>
      </c>
      <c r="N10" s="100">
        <v>36</v>
      </c>
      <c r="O10" s="100">
        <v>2</v>
      </c>
      <c r="P10" s="100">
        <v>0</v>
      </c>
      <c r="Q10" s="100">
        <v>1</v>
      </c>
      <c r="R10" s="100">
        <v>28</v>
      </c>
      <c r="T10" s="100">
        <v>39</v>
      </c>
      <c r="U10" s="383">
        <v>1</v>
      </c>
      <c r="V10" s="383">
        <v>0</v>
      </c>
      <c r="X10" s="100">
        <v>97</v>
      </c>
      <c r="Y10" s="100">
        <v>19</v>
      </c>
      <c r="AC10" s="100">
        <v>0</v>
      </c>
      <c r="AD10" s="100">
        <v>15</v>
      </c>
      <c r="AE10" s="100">
        <f t="shared" si="0"/>
        <v>330</v>
      </c>
    </row>
    <row r="11" spans="1:31" ht="15">
      <c r="A11" s="93">
        <v>10</v>
      </c>
      <c r="B11" s="381">
        <v>7</v>
      </c>
      <c r="C11" s="382">
        <v>71</v>
      </c>
      <c r="D11" s="382" t="s">
        <v>624</v>
      </c>
      <c r="E11" s="382" t="s">
        <v>624</v>
      </c>
      <c r="F11" s="382">
        <v>645</v>
      </c>
      <c r="G11" s="382" t="s">
        <v>35</v>
      </c>
      <c r="H11" s="644">
        <v>575</v>
      </c>
      <c r="I11" s="382">
        <v>3</v>
      </c>
      <c r="J11" s="100">
        <v>12</v>
      </c>
      <c r="K11" s="100">
        <v>12</v>
      </c>
      <c r="L11" s="100">
        <v>3</v>
      </c>
      <c r="M11" s="100">
        <v>50</v>
      </c>
      <c r="N11" s="100">
        <v>57</v>
      </c>
      <c r="O11" s="100">
        <v>4</v>
      </c>
      <c r="P11" s="100">
        <v>0</v>
      </c>
      <c r="Q11" s="100">
        <v>7</v>
      </c>
      <c r="R11" s="100">
        <v>34</v>
      </c>
      <c r="T11" s="100">
        <v>25</v>
      </c>
      <c r="U11" s="383">
        <v>0</v>
      </c>
      <c r="V11" s="383">
        <v>1</v>
      </c>
      <c r="X11" s="100">
        <v>106</v>
      </c>
      <c r="Y11" s="100">
        <v>15</v>
      </c>
      <c r="AC11" s="100">
        <v>0</v>
      </c>
      <c r="AD11" s="100">
        <v>15</v>
      </c>
      <c r="AE11" s="100">
        <f t="shared" si="0"/>
        <v>344</v>
      </c>
    </row>
    <row r="12" spans="1:31" ht="15">
      <c r="A12" s="93">
        <v>11</v>
      </c>
      <c r="B12" s="381">
        <v>7</v>
      </c>
      <c r="C12" s="382">
        <v>71</v>
      </c>
      <c r="D12" s="382" t="s">
        <v>624</v>
      </c>
      <c r="E12" s="382" t="s">
        <v>624</v>
      </c>
      <c r="F12" s="382">
        <v>645</v>
      </c>
      <c r="G12" s="382" t="s">
        <v>199</v>
      </c>
      <c r="H12" s="644">
        <v>575</v>
      </c>
      <c r="I12" s="382">
        <v>0</v>
      </c>
      <c r="J12" s="100">
        <v>18</v>
      </c>
      <c r="K12" s="100">
        <v>10</v>
      </c>
      <c r="L12" s="100">
        <v>0</v>
      </c>
      <c r="M12" s="100">
        <v>50</v>
      </c>
      <c r="N12" s="100">
        <v>51</v>
      </c>
      <c r="O12" s="100">
        <v>3</v>
      </c>
      <c r="P12" s="100">
        <v>0</v>
      </c>
      <c r="Q12" s="100">
        <v>5</v>
      </c>
      <c r="R12" s="100">
        <v>31</v>
      </c>
      <c r="T12" s="100">
        <v>31</v>
      </c>
      <c r="U12" s="383">
        <v>0</v>
      </c>
      <c r="V12" s="383">
        <v>0</v>
      </c>
      <c r="X12" s="100">
        <v>116</v>
      </c>
      <c r="Y12" s="100">
        <v>10</v>
      </c>
      <c r="AC12" s="100">
        <v>0</v>
      </c>
      <c r="AD12" s="100">
        <v>10</v>
      </c>
      <c r="AE12" s="100">
        <f t="shared" si="0"/>
        <v>335</v>
      </c>
    </row>
    <row r="13" spans="1:31">
      <c r="A13" s="93">
        <v>12</v>
      </c>
      <c r="B13" s="381">
        <v>7</v>
      </c>
      <c r="C13" s="382">
        <v>71</v>
      </c>
      <c r="D13" s="382" t="s">
        <v>624</v>
      </c>
      <c r="E13" s="382" t="s">
        <v>624</v>
      </c>
      <c r="F13" s="382">
        <v>646</v>
      </c>
      <c r="G13" s="382" t="s">
        <v>33</v>
      </c>
      <c r="H13" s="449">
        <v>606</v>
      </c>
      <c r="I13" s="382">
        <v>0</v>
      </c>
      <c r="J13" s="100">
        <v>28</v>
      </c>
      <c r="K13" s="100">
        <v>10</v>
      </c>
      <c r="L13" s="100">
        <v>1</v>
      </c>
      <c r="M13" s="100">
        <v>63</v>
      </c>
      <c r="N13" s="100">
        <v>52</v>
      </c>
      <c r="O13" s="100">
        <v>0</v>
      </c>
      <c r="P13" s="100">
        <v>1</v>
      </c>
      <c r="Q13" s="100">
        <v>1</v>
      </c>
      <c r="R13" s="100">
        <v>36</v>
      </c>
      <c r="T13" s="100">
        <v>38</v>
      </c>
      <c r="U13" s="383">
        <v>0</v>
      </c>
      <c r="V13" s="383">
        <v>2</v>
      </c>
      <c r="X13" s="100">
        <v>107</v>
      </c>
      <c r="Y13" s="100">
        <v>4</v>
      </c>
      <c r="AC13" s="100">
        <v>0</v>
      </c>
      <c r="AD13" s="100">
        <v>14</v>
      </c>
      <c r="AE13" s="100">
        <f t="shared" si="0"/>
        <v>357</v>
      </c>
    </row>
    <row r="14" spans="1:31" ht="15">
      <c r="A14" s="93">
        <v>13</v>
      </c>
      <c r="B14" s="381">
        <v>7</v>
      </c>
      <c r="C14" s="382">
        <v>71</v>
      </c>
      <c r="D14" s="382" t="s">
        <v>624</v>
      </c>
      <c r="E14" s="382" t="s">
        <v>624</v>
      </c>
      <c r="F14" s="382">
        <v>646</v>
      </c>
      <c r="G14" s="382" t="s">
        <v>34</v>
      </c>
      <c r="H14" s="644">
        <v>605</v>
      </c>
      <c r="I14" s="382">
        <v>0</v>
      </c>
      <c r="J14" s="100">
        <v>24</v>
      </c>
      <c r="K14" s="100">
        <v>13</v>
      </c>
      <c r="L14" s="100">
        <v>0</v>
      </c>
      <c r="M14" s="100">
        <v>69</v>
      </c>
      <c r="N14" s="100">
        <v>29</v>
      </c>
      <c r="O14" s="100">
        <v>2</v>
      </c>
      <c r="P14" s="100">
        <v>2</v>
      </c>
      <c r="Q14" s="100">
        <v>0</v>
      </c>
      <c r="R14" s="100">
        <v>49</v>
      </c>
      <c r="T14" s="100">
        <v>34</v>
      </c>
      <c r="U14" s="383">
        <v>0</v>
      </c>
      <c r="V14" s="383">
        <v>0</v>
      </c>
      <c r="X14" s="100">
        <v>95</v>
      </c>
      <c r="Y14" s="100">
        <v>7</v>
      </c>
      <c r="AC14" s="100">
        <v>0</v>
      </c>
      <c r="AD14" s="100">
        <v>18</v>
      </c>
      <c r="AE14" s="100">
        <f t="shared" si="0"/>
        <v>342</v>
      </c>
    </row>
    <row r="15" spans="1:31" ht="15">
      <c r="A15" s="93">
        <v>14</v>
      </c>
      <c r="B15" s="381">
        <v>7</v>
      </c>
      <c r="C15" s="382">
        <v>71</v>
      </c>
      <c r="D15" s="382" t="s">
        <v>624</v>
      </c>
      <c r="E15" s="382" t="s">
        <v>624</v>
      </c>
      <c r="F15" s="382">
        <v>646</v>
      </c>
      <c r="G15" s="382" t="s">
        <v>35</v>
      </c>
      <c r="H15" s="644">
        <v>605</v>
      </c>
      <c r="I15" s="382">
        <v>0</v>
      </c>
      <c r="J15" s="100">
        <v>21</v>
      </c>
      <c r="K15" s="100">
        <v>9</v>
      </c>
      <c r="L15" s="100">
        <v>2</v>
      </c>
      <c r="M15" s="100">
        <v>60</v>
      </c>
      <c r="N15" s="100">
        <v>54</v>
      </c>
      <c r="O15" s="100">
        <v>4</v>
      </c>
      <c r="P15" s="100">
        <v>2</v>
      </c>
      <c r="Q15" s="100">
        <v>2</v>
      </c>
      <c r="R15" s="100">
        <v>50</v>
      </c>
      <c r="T15" s="100">
        <v>32</v>
      </c>
      <c r="U15" s="383">
        <v>0</v>
      </c>
      <c r="V15" s="383">
        <v>1</v>
      </c>
      <c r="X15" s="100">
        <v>98</v>
      </c>
      <c r="Y15" s="100">
        <v>6</v>
      </c>
      <c r="AC15" s="100">
        <v>0</v>
      </c>
      <c r="AD15" s="100">
        <v>12</v>
      </c>
      <c r="AE15" s="100">
        <f t="shared" si="0"/>
        <v>353</v>
      </c>
    </row>
    <row r="16" spans="1:31" ht="15">
      <c r="A16" s="93">
        <v>15</v>
      </c>
      <c r="B16" s="381">
        <v>7</v>
      </c>
      <c r="C16" s="382">
        <v>71</v>
      </c>
      <c r="D16" s="382" t="s">
        <v>624</v>
      </c>
      <c r="E16" s="382" t="s">
        <v>624</v>
      </c>
      <c r="F16" s="382">
        <v>646</v>
      </c>
      <c r="G16" s="382" t="s">
        <v>36</v>
      </c>
      <c r="H16" s="644"/>
      <c r="I16" s="382">
        <v>1</v>
      </c>
      <c r="J16" s="100">
        <v>6</v>
      </c>
      <c r="K16" s="100">
        <v>4</v>
      </c>
      <c r="L16" s="100">
        <v>0</v>
      </c>
      <c r="M16" s="100">
        <v>5</v>
      </c>
      <c r="N16" s="100">
        <v>8</v>
      </c>
      <c r="O16" s="100">
        <v>0</v>
      </c>
      <c r="P16" s="100">
        <v>0</v>
      </c>
      <c r="Q16" s="100">
        <v>1</v>
      </c>
      <c r="R16" s="100">
        <v>7</v>
      </c>
      <c r="T16" s="100">
        <v>2</v>
      </c>
      <c r="U16" s="383">
        <v>0</v>
      </c>
      <c r="V16" s="383">
        <v>0</v>
      </c>
      <c r="X16" s="100">
        <v>16</v>
      </c>
      <c r="Y16" s="100">
        <v>3</v>
      </c>
      <c r="AC16" s="100">
        <v>0</v>
      </c>
      <c r="AD16" s="100">
        <v>4</v>
      </c>
      <c r="AE16" s="100">
        <f t="shared" si="0"/>
        <v>57</v>
      </c>
    </row>
    <row r="17" spans="1:31" ht="15">
      <c r="A17" s="93">
        <v>16</v>
      </c>
      <c r="B17" s="381">
        <v>7</v>
      </c>
      <c r="C17" s="382">
        <v>71</v>
      </c>
      <c r="D17" s="382" t="s">
        <v>624</v>
      </c>
      <c r="E17" s="382" t="s">
        <v>624</v>
      </c>
      <c r="F17" s="382">
        <v>646</v>
      </c>
      <c r="G17" s="382" t="s">
        <v>383</v>
      </c>
      <c r="H17" s="644"/>
      <c r="I17" s="382">
        <v>0</v>
      </c>
      <c r="J17" s="100">
        <v>2</v>
      </c>
      <c r="K17" s="100">
        <v>0</v>
      </c>
      <c r="L17" s="100">
        <v>1</v>
      </c>
      <c r="M17" s="100">
        <v>10</v>
      </c>
      <c r="N17" s="100">
        <v>5</v>
      </c>
      <c r="O17" s="100">
        <v>2</v>
      </c>
      <c r="P17" s="100">
        <v>0</v>
      </c>
      <c r="Q17" s="100">
        <v>0</v>
      </c>
      <c r="R17" s="100">
        <v>6</v>
      </c>
      <c r="T17" s="100">
        <v>1</v>
      </c>
      <c r="U17" s="383">
        <v>0</v>
      </c>
      <c r="V17" s="383">
        <v>0</v>
      </c>
      <c r="X17" s="100">
        <v>16</v>
      </c>
      <c r="Y17" s="100">
        <v>5</v>
      </c>
      <c r="AC17" s="100">
        <v>0</v>
      </c>
      <c r="AD17" s="100">
        <v>1</v>
      </c>
      <c r="AE17" s="100">
        <f t="shared" si="0"/>
        <v>49</v>
      </c>
    </row>
    <row r="18" spans="1:31">
      <c r="A18" s="93">
        <v>17</v>
      </c>
      <c r="B18" s="381">
        <v>7</v>
      </c>
      <c r="C18" s="382">
        <v>71</v>
      </c>
      <c r="D18" s="382" t="s">
        <v>624</v>
      </c>
      <c r="E18" s="382" t="s">
        <v>624</v>
      </c>
      <c r="F18" s="382">
        <v>647</v>
      </c>
      <c r="G18" s="382" t="s">
        <v>33</v>
      </c>
      <c r="H18" s="449">
        <v>750</v>
      </c>
      <c r="I18" s="382">
        <v>0</v>
      </c>
      <c r="J18" s="100">
        <v>12</v>
      </c>
      <c r="K18" s="100">
        <v>12</v>
      </c>
      <c r="L18" s="100">
        <v>2</v>
      </c>
      <c r="M18" s="100">
        <v>75</v>
      </c>
      <c r="N18" s="100">
        <v>63</v>
      </c>
      <c r="O18" s="100">
        <v>8</v>
      </c>
      <c r="P18" s="100">
        <v>1</v>
      </c>
      <c r="Q18" s="100">
        <v>1</v>
      </c>
      <c r="R18" s="100">
        <v>61</v>
      </c>
      <c r="T18" s="100">
        <v>59</v>
      </c>
      <c r="U18" s="383">
        <v>0</v>
      </c>
      <c r="V18" s="383">
        <v>4</v>
      </c>
      <c r="X18" s="100">
        <v>122</v>
      </c>
      <c r="Y18" s="100">
        <v>12</v>
      </c>
      <c r="AC18" s="100">
        <v>0</v>
      </c>
      <c r="AD18" s="100">
        <v>14</v>
      </c>
      <c r="AE18" s="100">
        <f t="shared" si="0"/>
        <v>446</v>
      </c>
    </row>
    <row r="19" spans="1:31" ht="15">
      <c r="A19" s="93">
        <v>18</v>
      </c>
      <c r="B19" s="381">
        <v>7</v>
      </c>
      <c r="C19" s="382">
        <v>71</v>
      </c>
      <c r="D19" s="382" t="s">
        <v>624</v>
      </c>
      <c r="E19" s="382" t="s">
        <v>624</v>
      </c>
      <c r="F19" s="382">
        <v>647</v>
      </c>
      <c r="G19" s="382" t="s">
        <v>34</v>
      </c>
      <c r="H19" s="644">
        <v>749</v>
      </c>
      <c r="I19" s="382">
        <v>0</v>
      </c>
      <c r="J19" s="100">
        <v>25</v>
      </c>
      <c r="K19" s="100">
        <v>16</v>
      </c>
      <c r="L19" s="100">
        <v>0</v>
      </c>
      <c r="M19" s="100">
        <v>71</v>
      </c>
      <c r="N19" s="100">
        <v>45</v>
      </c>
      <c r="O19" s="100">
        <v>6</v>
      </c>
      <c r="P19" s="100">
        <v>2</v>
      </c>
      <c r="Q19" s="100">
        <v>7</v>
      </c>
      <c r="R19" s="100">
        <v>91</v>
      </c>
      <c r="T19" s="100">
        <v>49</v>
      </c>
      <c r="U19" s="383">
        <v>0</v>
      </c>
      <c r="V19" s="383">
        <v>3</v>
      </c>
      <c r="X19" s="100">
        <v>149</v>
      </c>
      <c r="Y19" s="100">
        <v>10</v>
      </c>
      <c r="AC19" s="100">
        <v>0</v>
      </c>
      <c r="AD19" s="100">
        <v>3</v>
      </c>
      <c r="AE19" s="100">
        <f t="shared" si="0"/>
        <v>477</v>
      </c>
    </row>
    <row r="20" spans="1:31" ht="15">
      <c r="A20" s="93">
        <v>19</v>
      </c>
      <c r="B20" s="381">
        <v>7</v>
      </c>
      <c r="C20" s="382">
        <v>71</v>
      </c>
      <c r="D20" s="382" t="s">
        <v>624</v>
      </c>
      <c r="E20" s="382" t="s">
        <v>624</v>
      </c>
      <c r="F20" s="382">
        <v>648</v>
      </c>
      <c r="G20" s="382" t="s">
        <v>33</v>
      </c>
      <c r="H20" s="644">
        <v>553</v>
      </c>
      <c r="I20" s="382">
        <v>3</v>
      </c>
      <c r="J20" s="100">
        <v>10</v>
      </c>
      <c r="K20" s="100">
        <v>27</v>
      </c>
      <c r="L20" s="100">
        <v>3</v>
      </c>
      <c r="M20" s="100">
        <v>35</v>
      </c>
      <c r="N20" s="100">
        <v>59</v>
      </c>
      <c r="O20" s="100">
        <v>2</v>
      </c>
      <c r="P20" s="100">
        <v>2</v>
      </c>
      <c r="Q20" s="100">
        <v>4</v>
      </c>
      <c r="R20" s="100">
        <v>47</v>
      </c>
      <c r="T20" s="100">
        <v>28</v>
      </c>
      <c r="U20" s="383">
        <v>1</v>
      </c>
      <c r="V20" s="383">
        <v>0</v>
      </c>
      <c r="X20" s="100">
        <v>106</v>
      </c>
      <c r="Y20" s="100">
        <v>7</v>
      </c>
      <c r="AC20" s="100">
        <v>0</v>
      </c>
      <c r="AD20" s="100">
        <v>9</v>
      </c>
      <c r="AE20" s="100">
        <f t="shared" si="0"/>
        <v>343</v>
      </c>
    </row>
    <row r="21" spans="1:31" ht="15">
      <c r="A21" s="93">
        <v>20</v>
      </c>
      <c r="B21" s="381">
        <v>7</v>
      </c>
      <c r="C21" s="382">
        <v>71</v>
      </c>
      <c r="D21" s="382" t="s">
        <v>624</v>
      </c>
      <c r="E21" s="382" t="s">
        <v>624</v>
      </c>
      <c r="F21" s="382">
        <v>648</v>
      </c>
      <c r="G21" s="382" t="s">
        <v>34</v>
      </c>
      <c r="H21" s="644">
        <v>552</v>
      </c>
      <c r="I21" s="382">
        <v>6</v>
      </c>
      <c r="J21" s="100">
        <v>20</v>
      </c>
      <c r="K21" s="100">
        <v>26</v>
      </c>
      <c r="L21" s="100">
        <v>3</v>
      </c>
      <c r="M21" s="100">
        <v>29</v>
      </c>
      <c r="N21" s="100">
        <v>40</v>
      </c>
      <c r="O21" s="100">
        <v>4</v>
      </c>
      <c r="P21" s="100">
        <v>0</v>
      </c>
      <c r="Q21" s="100">
        <v>3</v>
      </c>
      <c r="R21" s="100">
        <v>46</v>
      </c>
      <c r="T21" s="100">
        <v>43</v>
      </c>
      <c r="U21" s="383">
        <v>0</v>
      </c>
      <c r="V21" s="383">
        <v>2</v>
      </c>
      <c r="X21" s="100">
        <v>78</v>
      </c>
      <c r="Y21" s="100">
        <v>14</v>
      </c>
      <c r="AC21" s="100">
        <v>0</v>
      </c>
      <c r="AD21" s="100">
        <v>6</v>
      </c>
      <c r="AE21" s="100">
        <f t="shared" si="0"/>
        <v>320</v>
      </c>
    </row>
    <row r="22" spans="1:31" ht="15">
      <c r="A22" s="93">
        <v>21</v>
      </c>
      <c r="B22" s="381">
        <v>7</v>
      </c>
      <c r="C22" s="382">
        <v>71</v>
      </c>
      <c r="D22" s="382" t="s">
        <v>624</v>
      </c>
      <c r="E22" s="382" t="s">
        <v>626</v>
      </c>
      <c r="F22" s="382">
        <v>648</v>
      </c>
      <c r="G22" s="382" t="s">
        <v>81</v>
      </c>
      <c r="H22" s="644">
        <v>586</v>
      </c>
      <c r="I22" s="382">
        <v>2</v>
      </c>
      <c r="J22" s="100">
        <v>3</v>
      </c>
      <c r="K22" s="100">
        <v>31</v>
      </c>
      <c r="L22" s="100">
        <v>2</v>
      </c>
      <c r="M22" s="100">
        <v>52</v>
      </c>
      <c r="N22" s="100">
        <v>66</v>
      </c>
      <c r="O22" s="100">
        <v>4</v>
      </c>
      <c r="P22" s="100">
        <v>1</v>
      </c>
      <c r="Q22" s="100">
        <v>5</v>
      </c>
      <c r="R22" s="100">
        <v>28</v>
      </c>
      <c r="T22" s="100">
        <v>23</v>
      </c>
      <c r="U22" s="383">
        <v>0</v>
      </c>
      <c r="V22" s="383">
        <v>0</v>
      </c>
      <c r="X22" s="100">
        <v>95</v>
      </c>
      <c r="Y22" s="100">
        <v>7</v>
      </c>
      <c r="AC22" s="100">
        <v>0</v>
      </c>
      <c r="AD22" s="100">
        <v>9</v>
      </c>
      <c r="AE22" s="100">
        <f t="shared" si="0"/>
        <v>328</v>
      </c>
    </row>
    <row r="23" spans="1:31" ht="25.5">
      <c r="A23" s="93">
        <v>22</v>
      </c>
      <c r="B23" s="381">
        <v>7</v>
      </c>
      <c r="C23" s="382">
        <v>71</v>
      </c>
      <c r="D23" s="382" t="s">
        <v>624</v>
      </c>
      <c r="E23" s="382" t="s">
        <v>626</v>
      </c>
      <c r="F23" s="382">
        <v>648</v>
      </c>
      <c r="G23" s="382" t="s">
        <v>379</v>
      </c>
      <c r="H23" s="449">
        <v>586</v>
      </c>
      <c r="I23" s="382">
        <v>0</v>
      </c>
      <c r="J23" s="100">
        <v>9</v>
      </c>
      <c r="K23" s="100">
        <v>29</v>
      </c>
      <c r="L23" s="100">
        <v>2</v>
      </c>
      <c r="M23" s="100">
        <v>39</v>
      </c>
      <c r="N23" s="100">
        <v>65</v>
      </c>
      <c r="O23" s="100">
        <v>2</v>
      </c>
      <c r="P23" s="100">
        <v>0</v>
      </c>
      <c r="Q23" s="100">
        <v>16</v>
      </c>
      <c r="R23" s="100">
        <v>32</v>
      </c>
      <c r="T23" s="100">
        <v>29</v>
      </c>
      <c r="U23" s="383">
        <v>0</v>
      </c>
      <c r="V23" s="383">
        <v>1</v>
      </c>
      <c r="X23" s="100">
        <v>73</v>
      </c>
      <c r="Y23" s="100">
        <v>11</v>
      </c>
      <c r="AC23" s="100">
        <v>1</v>
      </c>
      <c r="AD23" s="100">
        <v>23</v>
      </c>
      <c r="AE23" s="100">
        <f t="shared" si="0"/>
        <v>332</v>
      </c>
    </row>
    <row r="24" spans="1:31" ht="15">
      <c r="A24" s="93">
        <v>23</v>
      </c>
      <c r="B24" s="381">
        <v>7</v>
      </c>
      <c r="C24" s="382">
        <v>71</v>
      </c>
      <c r="D24" s="382" t="s">
        <v>624</v>
      </c>
      <c r="E24" s="382" t="s">
        <v>627</v>
      </c>
      <c r="F24" s="382">
        <v>649</v>
      </c>
      <c r="G24" s="382" t="s">
        <v>33</v>
      </c>
      <c r="H24" s="644">
        <v>236</v>
      </c>
      <c r="I24" s="382">
        <v>0</v>
      </c>
      <c r="J24" s="100">
        <v>16</v>
      </c>
      <c r="K24" s="100">
        <v>14</v>
      </c>
      <c r="L24" s="100">
        <v>0</v>
      </c>
      <c r="M24" s="100">
        <v>6</v>
      </c>
      <c r="N24" s="100">
        <v>58</v>
      </c>
      <c r="O24" s="100">
        <v>0</v>
      </c>
      <c r="P24" s="100">
        <v>0</v>
      </c>
      <c r="Q24" s="100">
        <v>1</v>
      </c>
      <c r="R24" s="100">
        <v>12</v>
      </c>
      <c r="T24" s="100">
        <v>2</v>
      </c>
      <c r="U24" s="383">
        <v>0</v>
      </c>
      <c r="V24" s="383">
        <v>0</v>
      </c>
      <c r="X24" s="100">
        <v>31</v>
      </c>
      <c r="Y24" s="100">
        <v>11</v>
      </c>
      <c r="AC24" s="100">
        <v>0</v>
      </c>
      <c r="AD24" s="100">
        <v>16</v>
      </c>
      <c r="AE24" s="100">
        <f t="shared" si="0"/>
        <v>167</v>
      </c>
    </row>
    <row r="25" spans="1:31" ht="15">
      <c r="A25" s="93">
        <v>24</v>
      </c>
      <c r="B25" s="381">
        <v>7</v>
      </c>
      <c r="C25" s="382">
        <v>71</v>
      </c>
      <c r="D25" s="382" t="s">
        <v>624</v>
      </c>
      <c r="E25" s="382" t="s">
        <v>628</v>
      </c>
      <c r="F25" s="382">
        <v>649</v>
      </c>
      <c r="G25" s="382" t="s">
        <v>81</v>
      </c>
      <c r="H25" s="644">
        <v>608</v>
      </c>
      <c r="I25" s="382">
        <v>0</v>
      </c>
      <c r="J25" s="100">
        <v>42</v>
      </c>
      <c r="K25" s="100">
        <v>31</v>
      </c>
      <c r="L25" s="100">
        <v>0</v>
      </c>
      <c r="M25" s="100">
        <v>1</v>
      </c>
      <c r="N25" s="100">
        <v>44</v>
      </c>
      <c r="O25" s="100">
        <v>3</v>
      </c>
      <c r="P25" s="100">
        <v>4</v>
      </c>
      <c r="Q25" s="100">
        <v>9</v>
      </c>
      <c r="R25" s="100">
        <v>47</v>
      </c>
      <c r="T25" s="100">
        <v>20</v>
      </c>
      <c r="U25" s="383">
        <v>1</v>
      </c>
      <c r="V25" s="383">
        <v>1</v>
      </c>
      <c r="X25" s="100">
        <v>104</v>
      </c>
      <c r="Y25" s="100">
        <v>37</v>
      </c>
      <c r="AC25" s="100">
        <v>0</v>
      </c>
      <c r="AD25" s="100">
        <v>38</v>
      </c>
      <c r="AE25" s="100">
        <f t="shared" si="0"/>
        <v>382</v>
      </c>
    </row>
    <row r="26" spans="1:31" ht="15">
      <c r="A26" s="93">
        <v>25</v>
      </c>
      <c r="B26" s="381">
        <v>7</v>
      </c>
      <c r="C26" s="382">
        <v>71</v>
      </c>
      <c r="D26" s="382" t="s">
        <v>624</v>
      </c>
      <c r="E26" s="382" t="s">
        <v>629</v>
      </c>
      <c r="F26" s="382">
        <v>650</v>
      </c>
      <c r="G26" s="382" t="s">
        <v>33</v>
      </c>
      <c r="H26" s="644">
        <v>456</v>
      </c>
      <c r="I26" s="382">
        <v>0</v>
      </c>
      <c r="J26" s="100">
        <v>26</v>
      </c>
      <c r="K26" s="100">
        <v>2</v>
      </c>
      <c r="L26" s="100">
        <v>3</v>
      </c>
      <c r="M26" s="100">
        <v>6</v>
      </c>
      <c r="N26" s="100">
        <v>45</v>
      </c>
      <c r="O26" s="100">
        <v>0</v>
      </c>
      <c r="P26" s="100">
        <v>0</v>
      </c>
      <c r="Q26" s="100">
        <v>11</v>
      </c>
      <c r="R26" s="100">
        <v>38</v>
      </c>
      <c r="T26" s="100">
        <v>16</v>
      </c>
      <c r="U26" s="383">
        <v>0</v>
      </c>
      <c r="V26" s="383">
        <v>0</v>
      </c>
      <c r="X26" s="100">
        <v>59</v>
      </c>
      <c r="Y26" s="100">
        <v>70</v>
      </c>
      <c r="AC26" s="100">
        <v>0</v>
      </c>
      <c r="AD26" s="100">
        <v>26</v>
      </c>
      <c r="AE26" s="100">
        <f t="shared" si="0"/>
        <v>302</v>
      </c>
    </row>
    <row r="27" spans="1:31" ht="15">
      <c r="A27" s="93">
        <v>26</v>
      </c>
      <c r="B27" s="381">
        <v>7</v>
      </c>
      <c r="C27" s="382">
        <v>71</v>
      </c>
      <c r="D27" s="382" t="s">
        <v>624</v>
      </c>
      <c r="E27" s="382" t="s">
        <v>629</v>
      </c>
      <c r="F27" s="382">
        <v>650</v>
      </c>
      <c r="G27" s="382" t="s">
        <v>34</v>
      </c>
      <c r="H27" s="644">
        <v>455</v>
      </c>
      <c r="I27" s="382">
        <v>0</v>
      </c>
      <c r="J27" s="100">
        <v>28</v>
      </c>
      <c r="K27" s="100">
        <v>3</v>
      </c>
      <c r="L27" s="100">
        <v>6</v>
      </c>
      <c r="M27" s="100">
        <v>4</v>
      </c>
      <c r="N27" s="100">
        <v>41</v>
      </c>
      <c r="O27" s="100">
        <v>1</v>
      </c>
      <c r="P27" s="100">
        <v>5</v>
      </c>
      <c r="Q27" s="100">
        <v>5</v>
      </c>
      <c r="R27" s="100">
        <v>41</v>
      </c>
      <c r="T27" s="100">
        <v>14</v>
      </c>
      <c r="U27" s="383">
        <v>0</v>
      </c>
      <c r="V27" s="383">
        <v>1</v>
      </c>
      <c r="X27" s="100">
        <v>40</v>
      </c>
      <c r="Y27" s="100">
        <v>89</v>
      </c>
      <c r="AC27" s="100">
        <v>0</v>
      </c>
      <c r="AD27" s="100">
        <v>15</v>
      </c>
      <c r="AE27" s="100">
        <f t="shared" si="0"/>
        <v>293</v>
      </c>
    </row>
    <row r="28" spans="1:31" ht="15">
      <c r="A28" s="93">
        <v>27</v>
      </c>
      <c r="B28" s="381">
        <v>7</v>
      </c>
      <c r="C28" s="382">
        <v>71</v>
      </c>
      <c r="D28" s="382" t="s">
        <v>624</v>
      </c>
      <c r="E28" s="382" t="s">
        <v>630</v>
      </c>
      <c r="F28" s="382">
        <v>651</v>
      </c>
      <c r="G28" s="382" t="s">
        <v>33</v>
      </c>
      <c r="H28" s="644">
        <v>384</v>
      </c>
      <c r="I28" s="382">
        <v>2</v>
      </c>
      <c r="J28" s="100">
        <v>46</v>
      </c>
      <c r="K28" s="100">
        <v>5</v>
      </c>
      <c r="L28" s="100">
        <v>4</v>
      </c>
      <c r="M28" s="100">
        <v>7</v>
      </c>
      <c r="N28" s="100">
        <v>41</v>
      </c>
      <c r="O28" s="100">
        <v>4</v>
      </c>
      <c r="P28" s="100">
        <v>0</v>
      </c>
      <c r="Q28" s="100">
        <v>34</v>
      </c>
      <c r="R28" s="100">
        <v>28</v>
      </c>
      <c r="T28" s="100">
        <v>16</v>
      </c>
      <c r="U28" s="383">
        <v>0</v>
      </c>
      <c r="V28" s="383">
        <v>1</v>
      </c>
      <c r="X28" s="100">
        <v>14</v>
      </c>
      <c r="Y28" s="100">
        <v>66</v>
      </c>
      <c r="AC28" s="100">
        <v>0</v>
      </c>
      <c r="AD28" s="100">
        <v>31</v>
      </c>
      <c r="AE28" s="100">
        <f t="shared" si="0"/>
        <v>299</v>
      </c>
    </row>
    <row r="29" spans="1:31" ht="15">
      <c r="A29" s="93">
        <v>28</v>
      </c>
      <c r="B29" s="381">
        <v>7</v>
      </c>
      <c r="C29" s="382">
        <v>71</v>
      </c>
      <c r="D29" s="382" t="s">
        <v>624</v>
      </c>
      <c r="E29" s="382" t="s">
        <v>631</v>
      </c>
      <c r="F29" s="382">
        <v>652</v>
      </c>
      <c r="G29" s="382" t="s">
        <v>33</v>
      </c>
      <c r="H29" s="644">
        <v>601</v>
      </c>
      <c r="I29" s="382">
        <v>1</v>
      </c>
      <c r="J29" s="100">
        <v>29</v>
      </c>
      <c r="K29" s="100">
        <v>11</v>
      </c>
      <c r="L29" s="100">
        <v>3</v>
      </c>
      <c r="M29" s="100">
        <v>28</v>
      </c>
      <c r="N29" s="100">
        <v>49</v>
      </c>
      <c r="O29" s="100">
        <v>6</v>
      </c>
      <c r="P29" s="100">
        <v>2</v>
      </c>
      <c r="Q29" s="100">
        <v>16</v>
      </c>
      <c r="R29" s="100">
        <v>46</v>
      </c>
      <c r="T29" s="100">
        <v>18</v>
      </c>
      <c r="U29" s="383">
        <v>0</v>
      </c>
      <c r="V29" s="383">
        <v>1</v>
      </c>
      <c r="X29" s="100">
        <v>107</v>
      </c>
      <c r="Y29" s="100">
        <v>50</v>
      </c>
      <c r="AC29" s="100">
        <v>0</v>
      </c>
      <c r="AD29" s="100">
        <v>29</v>
      </c>
      <c r="AE29" s="100">
        <f t="shared" si="0"/>
        <v>396</v>
      </c>
    </row>
    <row r="30" spans="1:31" ht="15">
      <c r="A30" s="93">
        <v>29</v>
      </c>
      <c r="B30" s="381">
        <v>7</v>
      </c>
      <c r="C30" s="382">
        <v>71</v>
      </c>
      <c r="D30" s="382" t="s">
        <v>624</v>
      </c>
      <c r="E30" s="382" t="s">
        <v>632</v>
      </c>
      <c r="F30" s="382">
        <v>653</v>
      </c>
      <c r="G30" s="382" t="s">
        <v>33</v>
      </c>
      <c r="H30" s="644">
        <v>617</v>
      </c>
      <c r="I30" s="382">
        <v>1</v>
      </c>
      <c r="J30" s="100">
        <v>0</v>
      </c>
      <c r="K30" s="100">
        <v>1</v>
      </c>
      <c r="L30" s="100">
        <v>1</v>
      </c>
      <c r="M30" s="100">
        <v>2</v>
      </c>
      <c r="N30" s="100">
        <v>19</v>
      </c>
      <c r="O30" s="100">
        <v>4</v>
      </c>
      <c r="P30" s="100">
        <v>1</v>
      </c>
      <c r="Q30" s="100">
        <v>0</v>
      </c>
      <c r="R30" s="100">
        <v>542</v>
      </c>
      <c r="T30" s="100">
        <v>0</v>
      </c>
      <c r="U30" s="383">
        <v>0</v>
      </c>
      <c r="V30" s="383">
        <v>0</v>
      </c>
      <c r="X30" s="100">
        <v>1</v>
      </c>
      <c r="Y30" s="100">
        <v>0</v>
      </c>
      <c r="AC30" s="100">
        <v>0</v>
      </c>
      <c r="AD30" s="100">
        <v>3</v>
      </c>
      <c r="AE30" s="100">
        <f t="shared" si="0"/>
        <v>575</v>
      </c>
    </row>
    <row r="31" spans="1:31" ht="15">
      <c r="A31" s="93">
        <v>30</v>
      </c>
      <c r="B31" s="381">
        <v>7</v>
      </c>
      <c r="C31" s="382">
        <v>71</v>
      </c>
      <c r="D31" s="382" t="s">
        <v>624</v>
      </c>
      <c r="E31" s="382" t="s">
        <v>633</v>
      </c>
      <c r="F31" s="382">
        <v>654</v>
      </c>
      <c r="G31" s="382" t="s">
        <v>33</v>
      </c>
      <c r="H31" s="644">
        <v>616</v>
      </c>
      <c r="I31" s="382">
        <v>3</v>
      </c>
      <c r="J31" s="100">
        <v>24</v>
      </c>
      <c r="K31" s="100">
        <v>21</v>
      </c>
      <c r="L31" s="100">
        <v>1</v>
      </c>
      <c r="M31" s="100">
        <v>13</v>
      </c>
      <c r="N31" s="100">
        <v>69</v>
      </c>
      <c r="O31" s="100">
        <v>3</v>
      </c>
      <c r="P31" s="100">
        <v>3</v>
      </c>
      <c r="Q31" s="100">
        <v>3</v>
      </c>
      <c r="R31" s="100">
        <v>34</v>
      </c>
      <c r="T31" s="100">
        <v>32</v>
      </c>
      <c r="U31" s="383">
        <v>1</v>
      </c>
      <c r="V31" s="383">
        <v>1</v>
      </c>
      <c r="X31" s="100">
        <v>143</v>
      </c>
      <c r="Y31" s="100">
        <v>8</v>
      </c>
      <c r="AC31" s="100">
        <v>0</v>
      </c>
      <c r="AD31" s="100">
        <v>10</v>
      </c>
      <c r="AE31" s="100">
        <f t="shared" si="0"/>
        <v>369</v>
      </c>
    </row>
    <row r="32" spans="1:31" ht="15">
      <c r="A32" s="93">
        <v>31</v>
      </c>
      <c r="B32" s="381">
        <v>7</v>
      </c>
      <c r="C32" s="382">
        <v>71</v>
      </c>
      <c r="D32" s="382" t="s">
        <v>624</v>
      </c>
      <c r="E32" s="382" t="s">
        <v>633</v>
      </c>
      <c r="F32" s="382">
        <v>654</v>
      </c>
      <c r="G32" s="382" t="s">
        <v>34</v>
      </c>
      <c r="H32" s="644">
        <v>616</v>
      </c>
      <c r="I32" s="382">
        <v>0</v>
      </c>
      <c r="J32" s="100">
        <v>25</v>
      </c>
      <c r="K32" s="100">
        <v>14</v>
      </c>
      <c r="L32" s="100">
        <v>4</v>
      </c>
      <c r="M32" s="100">
        <v>22</v>
      </c>
      <c r="N32" s="100">
        <v>91</v>
      </c>
      <c r="O32" s="100">
        <v>2</v>
      </c>
      <c r="P32" s="100">
        <v>1</v>
      </c>
      <c r="Q32" s="100">
        <v>4</v>
      </c>
      <c r="R32" s="100">
        <v>37</v>
      </c>
      <c r="T32" s="100">
        <v>24</v>
      </c>
      <c r="U32" s="383">
        <v>0</v>
      </c>
      <c r="V32" s="383">
        <v>3</v>
      </c>
      <c r="X32" s="100">
        <v>101</v>
      </c>
      <c r="Y32" s="100">
        <v>15</v>
      </c>
      <c r="AC32" s="100">
        <v>0</v>
      </c>
      <c r="AD32" s="100">
        <v>19</v>
      </c>
      <c r="AE32" s="100">
        <f t="shared" si="0"/>
        <v>362</v>
      </c>
    </row>
    <row r="33" spans="1:31" ht="15">
      <c r="A33" s="93">
        <v>32</v>
      </c>
      <c r="B33" s="381">
        <v>7</v>
      </c>
      <c r="C33" s="382">
        <v>71</v>
      </c>
      <c r="D33" s="382" t="s">
        <v>624</v>
      </c>
      <c r="E33" s="382" t="s">
        <v>634</v>
      </c>
      <c r="F33" s="382">
        <v>655</v>
      </c>
      <c r="G33" s="382" t="s">
        <v>33</v>
      </c>
      <c r="H33" s="644">
        <v>628</v>
      </c>
      <c r="I33" s="382">
        <v>1</v>
      </c>
      <c r="J33" s="100">
        <v>12</v>
      </c>
      <c r="K33" s="100">
        <v>29</v>
      </c>
      <c r="L33" s="100">
        <v>1</v>
      </c>
      <c r="M33" s="100">
        <v>56</v>
      </c>
      <c r="N33" s="100">
        <v>21</v>
      </c>
      <c r="O33" s="100">
        <v>11</v>
      </c>
      <c r="P33" s="100">
        <v>3</v>
      </c>
      <c r="Q33" s="100">
        <v>4</v>
      </c>
      <c r="R33" s="100">
        <v>68</v>
      </c>
      <c r="T33" s="100">
        <v>30</v>
      </c>
      <c r="U33" s="383">
        <v>0</v>
      </c>
      <c r="V33" s="383">
        <v>0</v>
      </c>
      <c r="X33" s="100">
        <v>88</v>
      </c>
      <c r="Y33" s="100">
        <v>53</v>
      </c>
      <c r="AC33" s="100">
        <v>0</v>
      </c>
      <c r="AD33" s="100">
        <v>17</v>
      </c>
      <c r="AE33" s="100">
        <f t="shared" si="0"/>
        <v>394</v>
      </c>
    </row>
    <row r="34" spans="1:31">
      <c r="A34" s="93">
        <v>33</v>
      </c>
      <c r="B34" s="381">
        <v>7</v>
      </c>
      <c r="C34" s="382">
        <v>71</v>
      </c>
      <c r="D34" s="382" t="s">
        <v>624</v>
      </c>
      <c r="E34" s="382" t="s">
        <v>634</v>
      </c>
      <c r="F34" s="382">
        <v>655</v>
      </c>
      <c r="G34" s="382" t="s">
        <v>34</v>
      </c>
      <c r="H34" s="449">
        <v>628</v>
      </c>
      <c r="I34" s="382">
        <v>0</v>
      </c>
      <c r="J34" s="100">
        <v>13</v>
      </c>
      <c r="K34" s="100">
        <v>26</v>
      </c>
      <c r="L34" s="100">
        <v>4</v>
      </c>
      <c r="M34" s="100">
        <v>39</v>
      </c>
      <c r="N34" s="100">
        <v>27</v>
      </c>
      <c r="O34" s="100">
        <v>10</v>
      </c>
      <c r="P34" s="100">
        <v>3</v>
      </c>
      <c r="Q34" s="100">
        <v>5</v>
      </c>
      <c r="R34" s="100">
        <v>60</v>
      </c>
      <c r="T34" s="100">
        <v>41</v>
      </c>
      <c r="U34" s="383">
        <v>0</v>
      </c>
      <c r="V34" s="383">
        <v>0</v>
      </c>
      <c r="X34" s="100">
        <v>91</v>
      </c>
      <c r="Y34" s="100">
        <v>40</v>
      </c>
      <c r="AC34" s="100">
        <v>0</v>
      </c>
      <c r="AD34" s="100">
        <v>10</v>
      </c>
      <c r="AE34" s="100">
        <f t="shared" si="0"/>
        <v>369</v>
      </c>
    </row>
    <row r="35" spans="1:31" ht="15">
      <c r="A35" s="93">
        <v>34</v>
      </c>
      <c r="B35" s="381">
        <v>7</v>
      </c>
      <c r="C35" s="382">
        <v>71</v>
      </c>
      <c r="D35" s="382" t="s">
        <v>624</v>
      </c>
      <c r="E35" s="382" t="s">
        <v>635</v>
      </c>
      <c r="F35" s="382">
        <v>656</v>
      </c>
      <c r="G35" s="382" t="s">
        <v>33</v>
      </c>
      <c r="H35" s="644">
        <v>602</v>
      </c>
      <c r="I35" s="382">
        <v>0</v>
      </c>
      <c r="J35" s="100">
        <v>7</v>
      </c>
      <c r="K35" s="100">
        <v>9</v>
      </c>
      <c r="L35" s="100">
        <v>4</v>
      </c>
      <c r="M35" s="100">
        <v>21</v>
      </c>
      <c r="N35" s="100">
        <v>78</v>
      </c>
      <c r="O35" s="100">
        <v>3</v>
      </c>
      <c r="P35" s="100">
        <v>1</v>
      </c>
      <c r="Q35" s="100">
        <v>4</v>
      </c>
      <c r="R35" s="100">
        <v>122</v>
      </c>
      <c r="T35" s="100">
        <v>13</v>
      </c>
      <c r="U35" s="383">
        <v>0</v>
      </c>
      <c r="V35" s="383">
        <v>2</v>
      </c>
      <c r="X35" s="100">
        <v>36</v>
      </c>
      <c r="Y35" s="100">
        <v>59</v>
      </c>
      <c r="AC35" s="100">
        <v>0</v>
      </c>
      <c r="AD35" s="100">
        <v>23</v>
      </c>
      <c r="AE35" s="100">
        <f t="shared" si="0"/>
        <v>382</v>
      </c>
    </row>
    <row r="36" spans="1:31" ht="15">
      <c r="A36" s="93">
        <v>35</v>
      </c>
      <c r="B36" s="381">
        <v>7</v>
      </c>
      <c r="C36" s="382">
        <v>71</v>
      </c>
      <c r="D36" s="382" t="s">
        <v>624</v>
      </c>
      <c r="E36" s="382" t="s">
        <v>635</v>
      </c>
      <c r="F36" s="382">
        <v>656</v>
      </c>
      <c r="G36" s="382" t="s">
        <v>34</v>
      </c>
      <c r="H36" s="644">
        <v>601</v>
      </c>
      <c r="I36" s="382">
        <v>2</v>
      </c>
      <c r="J36" s="100">
        <v>8</v>
      </c>
      <c r="K36" s="100">
        <v>8</v>
      </c>
      <c r="L36" s="100">
        <v>3</v>
      </c>
      <c r="M36" s="100">
        <v>21</v>
      </c>
      <c r="N36" s="100">
        <v>73</v>
      </c>
      <c r="O36" s="100">
        <v>1</v>
      </c>
      <c r="P36" s="100">
        <v>4</v>
      </c>
      <c r="Q36" s="100">
        <v>2</v>
      </c>
      <c r="R36" s="100">
        <v>97</v>
      </c>
      <c r="T36" s="100">
        <v>12</v>
      </c>
      <c r="U36" s="383">
        <v>0</v>
      </c>
      <c r="V36" s="383">
        <v>0</v>
      </c>
      <c r="X36" s="100">
        <v>28</v>
      </c>
      <c r="Y36" s="100">
        <v>76</v>
      </c>
      <c r="AC36" s="100">
        <v>0</v>
      </c>
      <c r="AD36" s="100">
        <v>22</v>
      </c>
      <c r="AE36" s="100">
        <f t="shared" si="0"/>
        <v>357</v>
      </c>
    </row>
    <row r="37" spans="1:31">
      <c r="A37" s="93">
        <v>36</v>
      </c>
      <c r="B37" s="381">
        <v>7</v>
      </c>
      <c r="C37" s="382">
        <v>71</v>
      </c>
      <c r="D37" s="382" t="s">
        <v>624</v>
      </c>
      <c r="E37" s="382" t="s">
        <v>636</v>
      </c>
      <c r="F37" s="382">
        <v>657</v>
      </c>
      <c r="G37" s="382" t="s">
        <v>33</v>
      </c>
      <c r="H37" s="449">
        <v>667</v>
      </c>
      <c r="I37" s="382">
        <v>0</v>
      </c>
      <c r="J37" s="100">
        <v>13</v>
      </c>
      <c r="K37" s="100">
        <v>4</v>
      </c>
      <c r="L37" s="100">
        <v>4</v>
      </c>
      <c r="M37" s="100">
        <v>38</v>
      </c>
      <c r="N37" s="100">
        <v>51</v>
      </c>
      <c r="O37" s="100">
        <v>18</v>
      </c>
      <c r="P37" s="100">
        <v>1</v>
      </c>
      <c r="Q37" s="100">
        <v>5</v>
      </c>
      <c r="R37" s="100">
        <v>44</v>
      </c>
      <c r="T37" s="100">
        <v>49</v>
      </c>
      <c r="U37" s="383">
        <v>1</v>
      </c>
      <c r="V37" s="383">
        <v>0</v>
      </c>
      <c r="X37" s="100">
        <v>69</v>
      </c>
      <c r="Y37" s="100">
        <v>70</v>
      </c>
      <c r="AC37" s="100">
        <v>0</v>
      </c>
      <c r="AD37" s="100">
        <v>2</v>
      </c>
      <c r="AE37" s="100">
        <f t="shared" si="0"/>
        <v>369</v>
      </c>
    </row>
    <row r="38" spans="1:31" ht="15">
      <c r="A38" s="93">
        <v>37</v>
      </c>
      <c r="B38" s="381">
        <v>7</v>
      </c>
      <c r="C38" s="382">
        <v>71</v>
      </c>
      <c r="D38" s="382" t="s">
        <v>624</v>
      </c>
      <c r="E38" s="382" t="s">
        <v>636</v>
      </c>
      <c r="F38" s="382">
        <v>657</v>
      </c>
      <c r="G38" s="382" t="s">
        <v>34</v>
      </c>
      <c r="H38" s="644">
        <v>666</v>
      </c>
      <c r="I38" s="382">
        <v>0</v>
      </c>
      <c r="J38" s="100">
        <v>8</v>
      </c>
      <c r="K38" s="100">
        <v>12</v>
      </c>
      <c r="L38" s="100">
        <v>1</v>
      </c>
      <c r="M38" s="100">
        <v>33</v>
      </c>
      <c r="N38" s="100">
        <v>64</v>
      </c>
      <c r="O38" s="100">
        <v>18</v>
      </c>
      <c r="P38" s="100">
        <v>2</v>
      </c>
      <c r="Q38" s="100">
        <v>4</v>
      </c>
      <c r="R38" s="100">
        <v>30</v>
      </c>
      <c r="T38" s="100">
        <v>35</v>
      </c>
      <c r="U38" s="383">
        <v>0</v>
      </c>
      <c r="V38" s="383">
        <v>0</v>
      </c>
      <c r="X38" s="100">
        <v>49</v>
      </c>
      <c r="Y38" s="100">
        <v>69</v>
      </c>
      <c r="AC38" s="100">
        <v>0</v>
      </c>
      <c r="AD38" s="100">
        <v>18</v>
      </c>
      <c r="AE38" s="100">
        <f t="shared" si="0"/>
        <v>343</v>
      </c>
    </row>
    <row r="39" spans="1:31">
      <c r="A39" s="93">
        <v>38</v>
      </c>
      <c r="B39" s="381">
        <v>7</v>
      </c>
      <c r="C39" s="382">
        <v>71</v>
      </c>
      <c r="D39" s="382" t="s">
        <v>624</v>
      </c>
      <c r="E39" s="382" t="s">
        <v>637</v>
      </c>
      <c r="F39" s="382">
        <v>658</v>
      </c>
      <c r="G39" s="382" t="s">
        <v>33</v>
      </c>
      <c r="H39" s="449">
        <v>441</v>
      </c>
      <c r="I39" s="382">
        <v>2</v>
      </c>
      <c r="J39" s="100">
        <v>9</v>
      </c>
      <c r="K39" s="100">
        <v>26</v>
      </c>
      <c r="L39" s="100">
        <v>3</v>
      </c>
      <c r="M39" s="100">
        <v>3</v>
      </c>
      <c r="N39" s="100">
        <v>18</v>
      </c>
      <c r="O39" s="100">
        <v>5</v>
      </c>
      <c r="P39" s="100">
        <v>3</v>
      </c>
      <c r="Q39" s="100">
        <v>2</v>
      </c>
      <c r="R39" s="100">
        <v>20</v>
      </c>
      <c r="T39" s="100">
        <v>25</v>
      </c>
      <c r="U39" s="383">
        <v>0</v>
      </c>
      <c r="V39" s="383">
        <v>0</v>
      </c>
      <c r="X39" s="100">
        <v>57</v>
      </c>
      <c r="Y39" s="100">
        <v>54</v>
      </c>
      <c r="AC39" s="100">
        <v>0</v>
      </c>
      <c r="AD39" s="100">
        <v>14</v>
      </c>
      <c r="AE39" s="100">
        <f t="shared" si="0"/>
        <v>241</v>
      </c>
    </row>
    <row r="40" spans="1:31">
      <c r="A40" s="93">
        <v>39</v>
      </c>
      <c r="B40" s="381">
        <v>7</v>
      </c>
      <c r="C40" s="382">
        <v>71</v>
      </c>
      <c r="D40" s="382" t="s">
        <v>624</v>
      </c>
      <c r="E40" s="382" t="s">
        <v>638</v>
      </c>
      <c r="F40" s="382">
        <v>659</v>
      </c>
      <c r="G40" s="382" t="s">
        <v>33</v>
      </c>
      <c r="H40" s="449">
        <v>462</v>
      </c>
      <c r="I40" s="382">
        <v>0</v>
      </c>
      <c r="J40" s="100">
        <v>25</v>
      </c>
      <c r="K40" s="100">
        <v>16</v>
      </c>
      <c r="L40" s="100">
        <v>2</v>
      </c>
      <c r="M40" s="100">
        <v>20</v>
      </c>
      <c r="N40" s="100">
        <v>39</v>
      </c>
      <c r="O40" s="100">
        <v>20</v>
      </c>
      <c r="P40" s="100">
        <v>0</v>
      </c>
      <c r="Q40" s="100">
        <v>4</v>
      </c>
      <c r="R40" s="100">
        <v>49</v>
      </c>
      <c r="T40" s="100">
        <v>14</v>
      </c>
      <c r="U40" s="383">
        <v>0</v>
      </c>
      <c r="V40" s="383">
        <v>0</v>
      </c>
      <c r="X40" s="100">
        <v>32</v>
      </c>
      <c r="Y40" s="100">
        <v>53</v>
      </c>
      <c r="AC40" s="100">
        <v>0</v>
      </c>
      <c r="AD40" s="100">
        <v>14</v>
      </c>
      <c r="AE40" s="100">
        <f t="shared" si="0"/>
        <v>288</v>
      </c>
    </row>
    <row r="41" spans="1:31">
      <c r="A41" s="93">
        <v>40</v>
      </c>
      <c r="B41" s="381">
        <v>7</v>
      </c>
      <c r="C41" s="382">
        <v>71</v>
      </c>
      <c r="D41" s="382" t="s">
        <v>624</v>
      </c>
      <c r="E41" s="382" t="s">
        <v>638</v>
      </c>
      <c r="F41" s="382">
        <v>659</v>
      </c>
      <c r="G41" s="382" t="s">
        <v>34</v>
      </c>
      <c r="H41" s="449">
        <v>461</v>
      </c>
      <c r="I41" s="382">
        <v>0</v>
      </c>
      <c r="J41" s="100">
        <v>26</v>
      </c>
      <c r="K41" s="100">
        <v>8</v>
      </c>
      <c r="L41" s="100">
        <v>3</v>
      </c>
      <c r="M41" s="100">
        <v>7</v>
      </c>
      <c r="N41" s="100">
        <v>52</v>
      </c>
      <c r="O41" s="100">
        <v>8</v>
      </c>
      <c r="P41" s="100">
        <v>1</v>
      </c>
      <c r="Q41" s="100">
        <v>11</v>
      </c>
      <c r="R41" s="100">
        <v>43</v>
      </c>
      <c r="T41" s="100">
        <v>9</v>
      </c>
      <c r="U41" s="383">
        <v>0</v>
      </c>
      <c r="V41" s="383">
        <v>0</v>
      </c>
      <c r="X41" s="100">
        <v>17</v>
      </c>
      <c r="Y41" s="100">
        <v>52</v>
      </c>
      <c r="AC41" s="100">
        <v>0</v>
      </c>
      <c r="AD41" s="100">
        <v>12</v>
      </c>
      <c r="AE41" s="100">
        <f t="shared" si="0"/>
        <v>249</v>
      </c>
    </row>
    <row r="42" spans="1:31">
      <c r="A42" s="93">
        <v>41</v>
      </c>
      <c r="B42" s="381">
        <v>7</v>
      </c>
      <c r="C42" s="382">
        <v>71</v>
      </c>
      <c r="D42" s="382" t="s">
        <v>624</v>
      </c>
      <c r="E42" s="382" t="s">
        <v>639</v>
      </c>
      <c r="F42" s="382">
        <v>659</v>
      </c>
      <c r="G42" s="382" t="s">
        <v>81</v>
      </c>
      <c r="H42" s="449">
        <v>599</v>
      </c>
      <c r="I42" s="382">
        <v>0</v>
      </c>
      <c r="J42" s="100">
        <v>26</v>
      </c>
      <c r="K42" s="100">
        <v>10</v>
      </c>
      <c r="L42" s="100">
        <v>6</v>
      </c>
      <c r="M42" s="100">
        <v>48</v>
      </c>
      <c r="N42" s="100">
        <v>60</v>
      </c>
      <c r="O42" s="100">
        <v>9</v>
      </c>
      <c r="P42" s="100">
        <v>0</v>
      </c>
      <c r="Q42" s="100">
        <v>6</v>
      </c>
      <c r="R42" s="100">
        <v>65</v>
      </c>
      <c r="T42" s="100">
        <v>59</v>
      </c>
      <c r="U42" s="383">
        <v>0</v>
      </c>
      <c r="V42" s="383">
        <v>0</v>
      </c>
      <c r="X42" s="100">
        <v>39</v>
      </c>
      <c r="Y42" s="100">
        <v>2</v>
      </c>
      <c r="AC42" s="100">
        <v>0</v>
      </c>
      <c r="AD42" s="100">
        <v>23</v>
      </c>
      <c r="AE42" s="100">
        <f t="shared" si="0"/>
        <v>353</v>
      </c>
    </row>
    <row r="43" spans="1:31" ht="15">
      <c r="A43" s="93">
        <v>42</v>
      </c>
      <c r="B43" s="381">
        <v>7</v>
      </c>
      <c r="C43" s="382">
        <v>71</v>
      </c>
      <c r="D43" s="382" t="s">
        <v>624</v>
      </c>
      <c r="E43" s="382" t="s">
        <v>640</v>
      </c>
      <c r="F43" s="382">
        <v>660</v>
      </c>
      <c r="G43" s="382" t="s">
        <v>33</v>
      </c>
      <c r="H43" s="644">
        <v>484</v>
      </c>
      <c r="I43" s="382">
        <v>1</v>
      </c>
      <c r="J43" s="100">
        <v>27</v>
      </c>
      <c r="K43" s="100">
        <v>7</v>
      </c>
      <c r="L43" s="100">
        <v>3</v>
      </c>
      <c r="M43" s="100">
        <v>0</v>
      </c>
      <c r="N43" s="100">
        <v>42</v>
      </c>
      <c r="O43" s="100">
        <v>0</v>
      </c>
      <c r="P43" s="100">
        <v>2</v>
      </c>
      <c r="Q43" s="100">
        <v>11</v>
      </c>
      <c r="R43" s="100">
        <v>7</v>
      </c>
      <c r="T43" s="100">
        <v>26</v>
      </c>
      <c r="U43" s="383">
        <v>0</v>
      </c>
      <c r="V43" s="383">
        <v>0</v>
      </c>
      <c r="X43" s="100">
        <v>120</v>
      </c>
      <c r="Y43" s="100">
        <v>16</v>
      </c>
      <c r="AC43" s="100">
        <v>0</v>
      </c>
      <c r="AD43" s="100">
        <v>25</v>
      </c>
      <c r="AE43" s="100">
        <f t="shared" si="0"/>
        <v>287</v>
      </c>
    </row>
    <row r="44" spans="1:31" ht="15">
      <c r="A44" s="93">
        <v>43</v>
      </c>
      <c r="B44" s="381">
        <v>7</v>
      </c>
      <c r="C44" s="382">
        <v>71</v>
      </c>
      <c r="D44" s="382" t="s">
        <v>624</v>
      </c>
      <c r="E44" s="382" t="s">
        <v>640</v>
      </c>
      <c r="F44" s="382">
        <v>660</v>
      </c>
      <c r="G44" s="382" t="s">
        <v>34</v>
      </c>
      <c r="H44" s="644">
        <v>483</v>
      </c>
      <c r="I44" s="382">
        <v>0</v>
      </c>
      <c r="J44" s="100">
        <v>29</v>
      </c>
      <c r="K44" s="100">
        <v>2</v>
      </c>
      <c r="L44" s="100">
        <v>0</v>
      </c>
      <c r="M44" s="100">
        <v>1</v>
      </c>
      <c r="N44" s="100">
        <v>46</v>
      </c>
      <c r="O44" s="100">
        <v>0</v>
      </c>
      <c r="P44" s="100">
        <v>1</v>
      </c>
      <c r="Q44" s="100">
        <v>12</v>
      </c>
      <c r="R44" s="100">
        <v>3</v>
      </c>
      <c r="T44" s="100">
        <v>26</v>
      </c>
      <c r="U44" s="383">
        <v>0</v>
      </c>
      <c r="V44" s="383">
        <v>0</v>
      </c>
      <c r="X44" s="100">
        <v>123</v>
      </c>
      <c r="Y44" s="100">
        <v>19</v>
      </c>
      <c r="AC44" s="100">
        <v>0</v>
      </c>
      <c r="AD44" s="100">
        <v>28</v>
      </c>
      <c r="AE44" s="100">
        <f t="shared" si="0"/>
        <v>290</v>
      </c>
    </row>
    <row r="45" spans="1:31">
      <c r="C45" s="105" t="s">
        <v>65</v>
      </c>
      <c r="D45" s="711" t="s">
        <v>66</v>
      </c>
      <c r="E45" s="711"/>
      <c r="F45" s="384"/>
      <c r="G45" s="384"/>
      <c r="H45" s="567">
        <f t="shared" ref="H45:R45" si="1">SUM(H2:H44)</f>
        <v>22965</v>
      </c>
      <c r="I45" s="385">
        <f t="shared" si="1"/>
        <v>43</v>
      </c>
      <c r="J45" s="385">
        <f t="shared" si="1"/>
        <v>742</v>
      </c>
      <c r="K45" s="106">
        <f t="shared" si="1"/>
        <v>584</v>
      </c>
      <c r="L45" s="106">
        <f t="shared" si="1"/>
        <v>87</v>
      </c>
      <c r="M45" s="106">
        <f t="shared" si="1"/>
        <v>1346</v>
      </c>
      <c r="N45" s="106">
        <f t="shared" si="1"/>
        <v>1983</v>
      </c>
      <c r="O45" s="106">
        <f t="shared" si="1"/>
        <v>193</v>
      </c>
      <c r="P45" s="106">
        <f t="shared" si="1"/>
        <v>54</v>
      </c>
      <c r="Q45" s="106">
        <f t="shared" si="1"/>
        <v>272</v>
      </c>
      <c r="R45" s="106">
        <f t="shared" si="1"/>
        <v>2324</v>
      </c>
      <c r="T45" s="106">
        <f>SUM(T2:T44)</f>
        <v>1207</v>
      </c>
      <c r="U45" s="106">
        <f>SUM(U2:U44)</f>
        <v>6</v>
      </c>
      <c r="V45" s="106">
        <f>SUM(V2:V44)</f>
        <v>32</v>
      </c>
      <c r="X45" s="106">
        <f>SUM(X2:X44)</f>
        <v>3379</v>
      </c>
      <c r="Y45" s="106">
        <f>SUM(Y2:Y44)</f>
        <v>1132</v>
      </c>
      <c r="AC45" s="106">
        <f>SUM(AC2:AC44)</f>
        <v>1</v>
      </c>
      <c r="AD45" s="106">
        <f>SUM(AD2:AD44)</f>
        <v>662</v>
      </c>
      <c r="AE45" s="106">
        <f>SUM(AE2:AE44)</f>
        <v>14047</v>
      </c>
    </row>
    <row r="46" spans="1:31">
      <c r="F46" s="386"/>
      <c r="G46" s="386"/>
      <c r="U46" s="104">
        <v>3</v>
      </c>
      <c r="V46" s="104">
        <v>16</v>
      </c>
    </row>
    <row r="47" spans="1:31">
      <c r="C47" s="105" t="s">
        <v>67</v>
      </c>
      <c r="D47" s="712" t="s">
        <v>68</v>
      </c>
      <c r="E47" s="713"/>
      <c r="F47" s="713"/>
      <c r="G47" s="714"/>
      <c r="H47" s="570" t="s">
        <v>8</v>
      </c>
      <c r="I47" s="293" t="s">
        <v>9</v>
      </c>
      <c r="J47" s="293" t="s">
        <v>10</v>
      </c>
      <c r="K47" s="293" t="s">
        <v>11</v>
      </c>
      <c r="L47" s="293" t="s">
        <v>12</v>
      </c>
      <c r="M47" s="293" t="s">
        <v>13</v>
      </c>
      <c r="N47" s="293" t="s">
        <v>14</v>
      </c>
      <c r="O47" s="293" t="s">
        <v>15</v>
      </c>
      <c r="P47" s="293" t="s">
        <v>16</v>
      </c>
      <c r="Q47" s="293" t="s">
        <v>17</v>
      </c>
      <c r="R47" s="293" t="s">
        <v>18</v>
      </c>
      <c r="S47" s="293" t="s">
        <v>19</v>
      </c>
      <c r="T47" s="293" t="s">
        <v>20</v>
      </c>
      <c r="U47" s="293" t="s">
        <v>24</v>
      </c>
      <c r="V47" s="293" t="s">
        <v>25</v>
      </c>
      <c r="W47" s="293" t="s">
        <v>26</v>
      </c>
      <c r="X47" s="293" t="s">
        <v>27</v>
      </c>
      <c r="Y47" s="293" t="s">
        <v>28</v>
      </c>
      <c r="Z47" s="293" t="s">
        <v>29</v>
      </c>
      <c r="AA47" s="293" t="s">
        <v>30</v>
      </c>
      <c r="AB47" s="379" t="s">
        <v>31</v>
      </c>
      <c r="AD47" s="380"/>
    </row>
    <row r="48" spans="1:31">
      <c r="D48" s="715"/>
      <c r="E48" s="716"/>
      <c r="F48" s="716"/>
      <c r="G48" s="717"/>
      <c r="H48" s="568">
        <f>H45</f>
        <v>22965</v>
      </c>
      <c r="I48" s="100">
        <f>I45+3</f>
        <v>46</v>
      </c>
      <c r="J48" s="100">
        <f>J45+16</f>
        <v>758</v>
      </c>
      <c r="K48" s="100">
        <f>K45+3</f>
        <v>587</v>
      </c>
      <c r="L48" s="100">
        <f>L45+16</f>
        <v>103</v>
      </c>
      <c r="M48" s="100">
        <f t="shared" ref="M48:R48" si="2">M45</f>
        <v>1346</v>
      </c>
      <c r="N48" s="100">
        <f t="shared" si="2"/>
        <v>1983</v>
      </c>
      <c r="O48" s="100">
        <f t="shared" si="2"/>
        <v>193</v>
      </c>
      <c r="P48" s="100">
        <f t="shared" si="2"/>
        <v>54</v>
      </c>
      <c r="Q48" s="100">
        <f t="shared" si="2"/>
        <v>272</v>
      </c>
      <c r="R48" s="100">
        <f t="shared" si="2"/>
        <v>2324</v>
      </c>
      <c r="T48" s="100">
        <f>T45</f>
        <v>1207</v>
      </c>
      <c r="U48" s="100">
        <f>X45</f>
        <v>3379</v>
      </c>
      <c r="V48" s="100">
        <f>Y45</f>
        <v>1132</v>
      </c>
      <c r="Z48" s="100">
        <v>1</v>
      </c>
      <c r="AA48" s="100">
        <v>662</v>
      </c>
      <c r="AB48" s="387">
        <f>SUM(I48:AA48)</f>
        <v>14047</v>
      </c>
      <c r="AD48" s="388"/>
    </row>
    <row r="49" spans="1:31">
      <c r="F49" s="386"/>
      <c r="G49" s="386"/>
    </row>
    <row r="50" spans="1:31" ht="25.5" customHeight="1">
      <c r="C50" s="105" t="s">
        <v>69</v>
      </c>
      <c r="D50" s="718" t="s">
        <v>70</v>
      </c>
      <c r="E50" s="718"/>
      <c r="F50" s="718"/>
      <c r="G50" s="718"/>
      <c r="H50" s="570" t="s">
        <v>8</v>
      </c>
      <c r="I50" s="702" t="s">
        <v>71</v>
      </c>
      <c r="J50" s="703"/>
      <c r="K50" s="696" t="s">
        <v>72</v>
      </c>
      <c r="L50" s="696"/>
      <c r="M50" s="293" t="s">
        <v>13</v>
      </c>
      <c r="N50" s="293" t="s">
        <v>14</v>
      </c>
      <c r="O50" s="293" t="s">
        <v>15</v>
      </c>
      <c r="P50" s="293" t="s">
        <v>16</v>
      </c>
      <c r="Q50" s="293" t="s">
        <v>17</v>
      </c>
      <c r="R50" s="293" t="s">
        <v>18</v>
      </c>
      <c r="S50" s="293" t="s">
        <v>19</v>
      </c>
      <c r="T50" s="293" t="s">
        <v>20</v>
      </c>
      <c r="U50" s="293" t="s">
        <v>24</v>
      </c>
      <c r="V50" s="293" t="s">
        <v>25</v>
      </c>
      <c r="W50" s="293" t="s">
        <v>26</v>
      </c>
      <c r="X50" s="293" t="s">
        <v>27</v>
      </c>
      <c r="Y50" s="293" t="s">
        <v>28</v>
      </c>
      <c r="Z50" s="293" t="s">
        <v>29</v>
      </c>
      <c r="AA50" s="293" t="s">
        <v>30</v>
      </c>
      <c r="AB50" s="379" t="s">
        <v>31</v>
      </c>
      <c r="AD50" s="380"/>
    </row>
    <row r="51" spans="1:31">
      <c r="D51" s="718"/>
      <c r="E51" s="718"/>
      <c r="F51" s="718"/>
      <c r="G51" s="718"/>
      <c r="H51" s="568">
        <f>H45</f>
        <v>22965</v>
      </c>
      <c r="I51" s="719">
        <f>I48+K48</f>
        <v>633</v>
      </c>
      <c r="J51" s="719"/>
      <c r="K51" s="719">
        <f>J48+L48</f>
        <v>861</v>
      </c>
      <c r="L51" s="719"/>
      <c r="M51" s="100">
        <f>M48</f>
        <v>1346</v>
      </c>
      <c r="N51" s="100">
        <f t="shared" ref="N51:R51" si="3">N48</f>
        <v>1983</v>
      </c>
      <c r="O51" s="100">
        <f t="shared" si="3"/>
        <v>193</v>
      </c>
      <c r="P51" s="100">
        <f t="shared" si="3"/>
        <v>54</v>
      </c>
      <c r="Q51" s="100">
        <f t="shared" si="3"/>
        <v>272</v>
      </c>
      <c r="R51" s="100">
        <f t="shared" si="3"/>
        <v>2324</v>
      </c>
      <c r="S51" s="104" t="s">
        <v>799</v>
      </c>
      <c r="T51" s="100">
        <f>T48</f>
        <v>1207</v>
      </c>
      <c r="U51" s="100">
        <f>U48</f>
        <v>3379</v>
      </c>
      <c r="V51" s="100">
        <f t="shared" ref="V51" si="4">V48</f>
        <v>1132</v>
      </c>
      <c r="W51" s="104" t="s">
        <v>799</v>
      </c>
      <c r="X51" s="104" t="s">
        <v>799</v>
      </c>
      <c r="Y51" s="104" t="s">
        <v>799</v>
      </c>
      <c r="Z51" s="100">
        <f>Z48</f>
        <v>1</v>
      </c>
      <c r="AA51" s="100">
        <f>AA48</f>
        <v>662</v>
      </c>
      <c r="AB51" s="387">
        <f>SUM(I51:AA51)</f>
        <v>14047</v>
      </c>
      <c r="AD51" s="99"/>
    </row>
    <row r="54" spans="1:31">
      <c r="A54" s="291" t="s">
        <v>1</v>
      </c>
      <c r="B54" s="285" t="s">
        <v>2</v>
      </c>
      <c r="C54" s="377" t="s">
        <v>3</v>
      </c>
      <c r="D54" s="378" t="s">
        <v>4</v>
      </c>
      <c r="E54" s="378" t="s">
        <v>5</v>
      </c>
      <c r="F54" s="359" t="s">
        <v>6</v>
      </c>
      <c r="G54" s="359" t="s">
        <v>7</v>
      </c>
      <c r="H54" s="359" t="s">
        <v>8</v>
      </c>
      <c r="I54" s="322" t="s">
        <v>9</v>
      </c>
      <c r="J54" s="322" t="s">
        <v>10</v>
      </c>
      <c r="K54" s="293" t="s">
        <v>11</v>
      </c>
      <c r="L54" s="293" t="s">
        <v>12</v>
      </c>
      <c r="M54" s="293" t="s">
        <v>13</v>
      </c>
      <c r="N54" s="293" t="s">
        <v>14</v>
      </c>
      <c r="O54" s="293" t="s">
        <v>15</v>
      </c>
      <c r="P54" s="293" t="s">
        <v>16</v>
      </c>
      <c r="Q54" s="293" t="s">
        <v>17</v>
      </c>
      <c r="R54" s="293" t="s">
        <v>18</v>
      </c>
      <c r="S54" s="293" t="s">
        <v>19</v>
      </c>
      <c r="T54" s="293" t="s">
        <v>20</v>
      </c>
      <c r="U54" s="295" t="s">
        <v>21</v>
      </c>
      <c r="V54" s="295" t="s">
        <v>22</v>
      </c>
      <c r="W54" s="295" t="s">
        <v>23</v>
      </c>
      <c r="X54" s="293" t="s">
        <v>24</v>
      </c>
      <c r="Y54" s="293" t="s">
        <v>25</v>
      </c>
      <c r="Z54" s="293" t="s">
        <v>26</v>
      </c>
      <c r="AA54" s="293" t="s">
        <v>27</v>
      </c>
      <c r="AB54" s="293" t="s">
        <v>28</v>
      </c>
      <c r="AC54" s="293" t="s">
        <v>29</v>
      </c>
      <c r="AD54" s="293" t="s">
        <v>30</v>
      </c>
      <c r="AE54" s="293" t="s">
        <v>31</v>
      </c>
    </row>
    <row r="55" spans="1:31">
      <c r="A55" s="93">
        <v>1</v>
      </c>
      <c r="B55" s="381">
        <v>7</v>
      </c>
      <c r="C55" s="382">
        <v>85</v>
      </c>
      <c r="D55" s="382" t="s">
        <v>641</v>
      </c>
      <c r="E55" s="382" t="s">
        <v>641</v>
      </c>
      <c r="F55" s="382">
        <v>738</v>
      </c>
      <c r="G55" s="382" t="s">
        <v>33</v>
      </c>
      <c r="H55" s="449">
        <v>418</v>
      </c>
      <c r="I55" s="382">
        <v>2</v>
      </c>
      <c r="J55" s="100">
        <v>168</v>
      </c>
      <c r="K55" s="100">
        <v>7</v>
      </c>
      <c r="L55" s="100">
        <v>6</v>
      </c>
      <c r="M55" s="100">
        <v>80</v>
      </c>
      <c r="N55" s="100"/>
      <c r="O55" s="100"/>
      <c r="P55" s="100"/>
      <c r="Q55" s="100"/>
      <c r="R55" s="100">
        <v>20</v>
      </c>
      <c r="S55" s="100"/>
      <c r="T55" s="100"/>
      <c r="U55" s="383">
        <v>0</v>
      </c>
      <c r="V55" s="383">
        <v>20</v>
      </c>
      <c r="AC55" s="100">
        <v>0</v>
      </c>
      <c r="AD55" s="100">
        <v>7</v>
      </c>
      <c r="AE55" s="100">
        <f>SUM(I55:AD55)</f>
        <v>310</v>
      </c>
    </row>
    <row r="56" spans="1:31" ht="15">
      <c r="A56" s="93">
        <v>2</v>
      </c>
      <c r="B56" s="381">
        <v>7</v>
      </c>
      <c r="C56" s="382">
        <v>85</v>
      </c>
      <c r="D56" s="382" t="s">
        <v>641</v>
      </c>
      <c r="E56" s="382" t="s">
        <v>641</v>
      </c>
      <c r="F56" s="382">
        <v>738</v>
      </c>
      <c r="G56" s="382" t="s">
        <v>34</v>
      </c>
      <c r="H56" s="644">
        <v>417</v>
      </c>
      <c r="I56" s="382">
        <v>2</v>
      </c>
      <c r="J56" s="100">
        <v>153</v>
      </c>
      <c r="K56" s="100">
        <v>3</v>
      </c>
      <c r="L56" s="100">
        <v>5</v>
      </c>
      <c r="M56" s="100">
        <v>109</v>
      </c>
      <c r="N56" s="100"/>
      <c r="O56" s="100"/>
      <c r="P56" s="100"/>
      <c r="Q56" s="100"/>
      <c r="R56" s="100">
        <v>15</v>
      </c>
      <c r="S56" s="100"/>
      <c r="T56" s="100"/>
      <c r="U56" s="383">
        <v>1</v>
      </c>
      <c r="V56" s="383">
        <v>14</v>
      </c>
      <c r="AC56" s="100">
        <v>0</v>
      </c>
      <c r="AD56" s="100">
        <v>7</v>
      </c>
      <c r="AE56" s="100">
        <f>SUM(I56:AD56)</f>
        <v>309</v>
      </c>
    </row>
    <row r="57" spans="1:31" ht="15">
      <c r="A57" s="93">
        <v>3</v>
      </c>
      <c r="B57" s="381">
        <v>7</v>
      </c>
      <c r="C57" s="382">
        <v>85</v>
      </c>
      <c r="D57" s="382" t="s">
        <v>641</v>
      </c>
      <c r="E57" s="382" t="s">
        <v>642</v>
      </c>
      <c r="F57" s="382">
        <v>739</v>
      </c>
      <c r="G57" s="382" t="s">
        <v>33</v>
      </c>
      <c r="H57" s="644">
        <v>497</v>
      </c>
      <c r="I57" s="382">
        <v>0</v>
      </c>
      <c r="J57" s="100">
        <v>58</v>
      </c>
      <c r="K57" s="100">
        <v>6</v>
      </c>
      <c r="L57" s="100">
        <v>8</v>
      </c>
      <c r="M57" s="100">
        <v>251</v>
      </c>
      <c r="N57" s="100"/>
      <c r="O57" s="100"/>
      <c r="P57" s="100"/>
      <c r="Q57" s="100"/>
      <c r="R57" s="100">
        <v>26</v>
      </c>
      <c r="S57" s="100"/>
      <c r="T57" s="100"/>
      <c r="U57" s="383">
        <v>0</v>
      </c>
      <c r="V57" s="383">
        <v>1</v>
      </c>
      <c r="AC57" s="100">
        <v>0</v>
      </c>
      <c r="AD57" s="100">
        <v>15</v>
      </c>
      <c r="AE57" s="100">
        <f>SUM(I57:AD57)</f>
        <v>365</v>
      </c>
    </row>
    <row r="58" spans="1:31">
      <c r="A58" s="93">
        <v>4</v>
      </c>
      <c r="B58" s="381">
        <v>7</v>
      </c>
      <c r="C58" s="382">
        <v>85</v>
      </c>
      <c r="D58" s="382" t="s">
        <v>641</v>
      </c>
      <c r="E58" s="382" t="s">
        <v>643</v>
      </c>
      <c r="F58" s="382">
        <v>740</v>
      </c>
      <c r="G58" s="382" t="s">
        <v>33</v>
      </c>
      <c r="H58" s="449">
        <v>655</v>
      </c>
      <c r="I58" s="382">
        <v>1</v>
      </c>
      <c r="J58" s="100">
        <v>180</v>
      </c>
      <c r="K58" s="100">
        <v>9</v>
      </c>
      <c r="L58" s="100">
        <v>12</v>
      </c>
      <c r="M58" s="100">
        <v>224</v>
      </c>
      <c r="N58" s="100"/>
      <c r="O58" s="100"/>
      <c r="P58" s="100"/>
      <c r="Q58" s="100"/>
      <c r="R58" s="100">
        <v>19</v>
      </c>
      <c r="S58" s="100"/>
      <c r="T58" s="100"/>
      <c r="U58" s="383">
        <v>0</v>
      </c>
      <c r="V58" s="383">
        <v>9</v>
      </c>
      <c r="AC58" s="100">
        <v>0</v>
      </c>
      <c r="AD58" s="100">
        <v>18</v>
      </c>
      <c r="AE58" s="100">
        <f>SUM(I58:AD58)</f>
        <v>472</v>
      </c>
    </row>
    <row r="59" spans="1:31">
      <c r="C59" s="105" t="s">
        <v>65</v>
      </c>
      <c r="D59" s="711" t="s">
        <v>66</v>
      </c>
      <c r="E59" s="711"/>
      <c r="F59" s="384"/>
      <c r="G59" s="384"/>
      <c r="H59" s="567">
        <f>SUM(H55:H58)</f>
        <v>1987</v>
      </c>
      <c r="I59" s="385">
        <f t="shared" ref="I59:V59" si="5">SUM(I55:I58)</f>
        <v>5</v>
      </c>
      <c r="J59" s="385">
        <f t="shared" si="5"/>
        <v>559</v>
      </c>
      <c r="K59" s="106">
        <f t="shared" si="5"/>
        <v>25</v>
      </c>
      <c r="L59" s="106">
        <f t="shared" si="5"/>
        <v>31</v>
      </c>
      <c r="M59" s="106">
        <f t="shared" si="5"/>
        <v>664</v>
      </c>
      <c r="N59" s="106">
        <f t="shared" si="5"/>
        <v>0</v>
      </c>
      <c r="O59" s="106">
        <f t="shared" si="5"/>
        <v>0</v>
      </c>
      <c r="P59" s="106">
        <f t="shared" si="5"/>
        <v>0</v>
      </c>
      <c r="Q59" s="106">
        <f t="shared" si="5"/>
        <v>0</v>
      </c>
      <c r="R59" s="106">
        <f t="shared" si="5"/>
        <v>80</v>
      </c>
      <c r="S59" s="106">
        <f t="shared" si="5"/>
        <v>0</v>
      </c>
      <c r="T59" s="106">
        <f t="shared" si="5"/>
        <v>0</v>
      </c>
      <c r="U59" s="106">
        <f t="shared" si="5"/>
        <v>1</v>
      </c>
      <c r="V59" s="106">
        <f t="shared" si="5"/>
        <v>44</v>
      </c>
      <c r="AC59" s="106">
        <f>SUM(AC55:AC58)</f>
        <v>0</v>
      </c>
      <c r="AD59" s="106">
        <f>SUM(AD55:AD58)</f>
        <v>47</v>
      </c>
      <c r="AE59" s="106">
        <f>SUM(AE55:AE58)</f>
        <v>1456</v>
      </c>
    </row>
    <row r="60" spans="1:31">
      <c r="F60" s="386"/>
      <c r="G60" s="386"/>
      <c r="V60" s="104">
        <v>22</v>
      </c>
    </row>
    <row r="61" spans="1:31">
      <c r="C61" s="105" t="s">
        <v>67</v>
      </c>
      <c r="D61" s="712" t="s">
        <v>68</v>
      </c>
      <c r="E61" s="713"/>
      <c r="F61" s="713"/>
      <c r="G61" s="714"/>
      <c r="H61" s="570" t="s">
        <v>8</v>
      </c>
      <c r="I61" s="293" t="s">
        <v>9</v>
      </c>
      <c r="J61" s="293" t="s">
        <v>10</v>
      </c>
      <c r="K61" s="293" t="s">
        <v>11</v>
      </c>
      <c r="L61" s="293" t="s">
        <v>12</v>
      </c>
      <c r="M61" s="293" t="s">
        <v>13</v>
      </c>
      <c r="N61" s="293" t="s">
        <v>14</v>
      </c>
      <c r="O61" s="293" t="s">
        <v>15</v>
      </c>
      <c r="P61" s="293" t="s">
        <v>16</v>
      </c>
      <c r="Q61" s="293" t="s">
        <v>17</v>
      </c>
      <c r="R61" s="293" t="s">
        <v>18</v>
      </c>
      <c r="S61" s="293" t="s">
        <v>19</v>
      </c>
      <c r="T61" s="293" t="s">
        <v>20</v>
      </c>
      <c r="U61" s="293" t="s">
        <v>24</v>
      </c>
      <c r="V61" s="293" t="s">
        <v>25</v>
      </c>
      <c r="W61" s="293" t="s">
        <v>26</v>
      </c>
      <c r="X61" s="293" t="s">
        <v>27</v>
      </c>
      <c r="Y61" s="293" t="s">
        <v>28</v>
      </c>
      <c r="Z61" s="293" t="s">
        <v>29</v>
      </c>
      <c r="AA61" s="293" t="s">
        <v>30</v>
      </c>
      <c r="AB61" s="391" t="s">
        <v>31</v>
      </c>
      <c r="AD61" s="392"/>
      <c r="AE61" s="92"/>
    </row>
    <row r="62" spans="1:31">
      <c r="D62" s="715"/>
      <c r="E62" s="716"/>
      <c r="F62" s="716"/>
      <c r="G62" s="717"/>
      <c r="H62" s="568">
        <f>H59</f>
        <v>1987</v>
      </c>
      <c r="I62" s="100">
        <f>I59</f>
        <v>5</v>
      </c>
      <c r="J62" s="100">
        <f>J59+22</f>
        <v>581</v>
      </c>
      <c r="K62" s="100">
        <f>K59+1</f>
        <v>26</v>
      </c>
      <c r="L62" s="100">
        <f>L59+22</f>
        <v>53</v>
      </c>
      <c r="M62" s="100">
        <f t="shared" ref="M62:T62" si="6">M59</f>
        <v>664</v>
      </c>
      <c r="N62" s="100">
        <f t="shared" si="6"/>
        <v>0</v>
      </c>
      <c r="O62" s="100">
        <f t="shared" si="6"/>
        <v>0</v>
      </c>
      <c r="P62" s="100">
        <f t="shared" si="6"/>
        <v>0</v>
      </c>
      <c r="Q62" s="100">
        <f t="shared" si="6"/>
        <v>0</v>
      </c>
      <c r="R62" s="100">
        <f t="shared" si="6"/>
        <v>80</v>
      </c>
      <c r="S62" s="100">
        <f t="shared" si="6"/>
        <v>0</v>
      </c>
      <c r="T62" s="100">
        <f t="shared" si="6"/>
        <v>0</v>
      </c>
      <c r="Z62" s="100">
        <f>AC59</f>
        <v>0</v>
      </c>
      <c r="AA62" s="100">
        <f>AD59</f>
        <v>47</v>
      </c>
      <c r="AB62" s="393">
        <f>SUM(I62:AA62)</f>
        <v>1456</v>
      </c>
      <c r="AD62" s="394"/>
      <c r="AE62" s="389"/>
    </row>
    <row r="63" spans="1:31">
      <c r="F63" s="386"/>
      <c r="G63" s="386"/>
      <c r="AE63" s="389"/>
    </row>
    <row r="64" spans="1:31" ht="27.75" customHeight="1">
      <c r="C64" s="105" t="s">
        <v>69</v>
      </c>
      <c r="D64" s="718" t="s">
        <v>70</v>
      </c>
      <c r="E64" s="718"/>
      <c r="F64" s="718"/>
      <c r="G64" s="718"/>
      <c r="H64" s="570" t="s">
        <v>8</v>
      </c>
      <c r="I64" s="696" t="s">
        <v>71</v>
      </c>
      <c r="J64" s="696"/>
      <c r="K64" s="696" t="s">
        <v>72</v>
      </c>
      <c r="L64" s="696"/>
      <c r="M64" s="293" t="s">
        <v>13</v>
      </c>
      <c r="N64" s="293" t="s">
        <v>14</v>
      </c>
      <c r="O64" s="293" t="s">
        <v>15</v>
      </c>
      <c r="P64" s="293" t="s">
        <v>16</v>
      </c>
      <c r="Q64" s="293" t="s">
        <v>17</v>
      </c>
      <c r="R64" s="293" t="s">
        <v>18</v>
      </c>
      <c r="S64" s="293" t="s">
        <v>19</v>
      </c>
      <c r="T64" s="293" t="s">
        <v>20</v>
      </c>
      <c r="U64" s="293" t="s">
        <v>24</v>
      </c>
      <c r="V64" s="293" t="s">
        <v>25</v>
      </c>
      <c r="W64" s="293" t="s">
        <v>26</v>
      </c>
      <c r="X64" s="293" t="s">
        <v>27</v>
      </c>
      <c r="Y64" s="293" t="s">
        <v>28</v>
      </c>
      <c r="Z64" s="293" t="s">
        <v>29</v>
      </c>
      <c r="AA64" s="293" t="s">
        <v>30</v>
      </c>
      <c r="AB64" s="391" t="s">
        <v>31</v>
      </c>
      <c r="AD64" s="392"/>
      <c r="AE64" s="92"/>
    </row>
    <row r="65" spans="1:31">
      <c r="D65" s="718"/>
      <c r="E65" s="718"/>
      <c r="F65" s="718"/>
      <c r="G65" s="718"/>
      <c r="H65" s="568">
        <f>H59</f>
        <v>1987</v>
      </c>
      <c r="I65" s="719">
        <f>I62+K62</f>
        <v>31</v>
      </c>
      <c r="J65" s="719"/>
      <c r="K65" s="719">
        <f>J62+L62</f>
        <v>634</v>
      </c>
      <c r="L65" s="719"/>
      <c r="M65" s="100">
        <f>M62</f>
        <v>664</v>
      </c>
      <c r="N65" s="509" t="s">
        <v>799</v>
      </c>
      <c r="O65" s="509" t="s">
        <v>799</v>
      </c>
      <c r="P65" s="509" t="s">
        <v>799</v>
      </c>
      <c r="Q65" s="509" t="s">
        <v>799</v>
      </c>
      <c r="R65" s="100">
        <f t="shared" ref="R65" si="7">R62</f>
        <v>80</v>
      </c>
      <c r="S65" s="509" t="s">
        <v>799</v>
      </c>
      <c r="T65" s="509" t="s">
        <v>799</v>
      </c>
      <c r="U65" s="509" t="s">
        <v>799</v>
      </c>
      <c r="V65" s="509" t="s">
        <v>799</v>
      </c>
      <c r="W65" s="509" t="s">
        <v>799</v>
      </c>
      <c r="X65" s="509" t="s">
        <v>799</v>
      </c>
      <c r="Y65" s="509" t="s">
        <v>799</v>
      </c>
      <c r="Z65" s="100">
        <f>Z62</f>
        <v>0</v>
      </c>
      <c r="AA65" s="100">
        <f>AA62</f>
        <v>47</v>
      </c>
      <c r="AB65" s="393">
        <f>SUM(I65:AA65)</f>
        <v>1456</v>
      </c>
      <c r="AD65" s="394"/>
      <c r="AE65" s="389"/>
    </row>
    <row r="68" spans="1:31">
      <c r="A68" s="291" t="s">
        <v>1</v>
      </c>
      <c r="B68" s="285" t="s">
        <v>2</v>
      </c>
      <c r="C68" s="292" t="s">
        <v>3</v>
      </c>
      <c r="D68" s="291" t="s">
        <v>4</v>
      </c>
      <c r="E68" s="291" t="s">
        <v>5</v>
      </c>
      <c r="F68" s="284" t="s">
        <v>6</v>
      </c>
      <c r="G68" s="284" t="s">
        <v>7</v>
      </c>
      <c r="H68" s="284" t="s">
        <v>8</v>
      </c>
      <c r="I68" s="293" t="s">
        <v>9</v>
      </c>
      <c r="J68" s="293" t="s">
        <v>10</v>
      </c>
      <c r="K68" s="293" t="s">
        <v>11</v>
      </c>
      <c r="L68" s="293" t="s">
        <v>12</v>
      </c>
      <c r="M68" s="293" t="s">
        <v>13</v>
      </c>
      <c r="N68" s="293" t="s">
        <v>14</v>
      </c>
      <c r="O68" s="293" t="s">
        <v>15</v>
      </c>
      <c r="P68" s="293" t="s">
        <v>16</v>
      </c>
      <c r="Q68" s="293" t="s">
        <v>17</v>
      </c>
      <c r="R68" s="293" t="s">
        <v>18</v>
      </c>
      <c r="S68" s="293" t="s">
        <v>19</v>
      </c>
      <c r="T68" s="293" t="s">
        <v>20</v>
      </c>
      <c r="U68" s="295" t="s">
        <v>21</v>
      </c>
      <c r="V68" s="295" t="s">
        <v>22</v>
      </c>
      <c r="W68" s="295" t="s">
        <v>23</v>
      </c>
      <c r="X68" s="293" t="s">
        <v>24</v>
      </c>
      <c r="Y68" s="293" t="s">
        <v>25</v>
      </c>
      <c r="Z68" s="293" t="s">
        <v>26</v>
      </c>
      <c r="AA68" s="293" t="s">
        <v>27</v>
      </c>
      <c r="AB68" s="293" t="s">
        <v>28</v>
      </c>
      <c r="AC68" s="293" t="s">
        <v>29</v>
      </c>
      <c r="AD68" s="293" t="s">
        <v>30</v>
      </c>
      <c r="AE68" s="293" t="s">
        <v>31</v>
      </c>
    </row>
    <row r="69" spans="1:31" ht="15">
      <c r="A69" s="93">
        <v>1</v>
      </c>
      <c r="B69" s="94">
        <v>7</v>
      </c>
      <c r="C69" s="95">
        <v>298</v>
      </c>
      <c r="D69" s="96" t="s">
        <v>264</v>
      </c>
      <c r="E69" s="96" t="s">
        <v>264</v>
      </c>
      <c r="F69" s="390">
        <v>1449</v>
      </c>
      <c r="G69" s="96" t="s">
        <v>33</v>
      </c>
      <c r="H69" s="644">
        <v>708</v>
      </c>
      <c r="I69" s="100">
        <v>0</v>
      </c>
      <c r="J69" s="100">
        <v>216</v>
      </c>
      <c r="K69" s="100">
        <v>211</v>
      </c>
      <c r="L69" s="100">
        <v>1</v>
      </c>
      <c r="M69" s="100">
        <v>2</v>
      </c>
      <c r="N69" s="100">
        <v>0</v>
      </c>
      <c r="O69" s="100">
        <v>3</v>
      </c>
      <c r="P69" s="100">
        <v>0</v>
      </c>
      <c r="Q69" s="100">
        <v>18</v>
      </c>
      <c r="R69" s="100">
        <v>49</v>
      </c>
      <c r="S69" s="100">
        <v>0</v>
      </c>
      <c r="T69" s="100">
        <v>0</v>
      </c>
      <c r="U69" s="383">
        <v>3</v>
      </c>
      <c r="V69" s="383">
        <v>1</v>
      </c>
      <c r="W69" s="383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13</v>
      </c>
      <c r="AE69" s="100">
        <f t="shared" ref="AE69:AE75" si="8">SUM(I69:AD69)</f>
        <v>517</v>
      </c>
    </row>
    <row r="70" spans="1:31">
      <c r="A70" s="93">
        <v>5</v>
      </c>
      <c r="B70" s="94">
        <v>7</v>
      </c>
      <c r="C70" s="95">
        <v>298</v>
      </c>
      <c r="D70" s="96" t="s">
        <v>264</v>
      </c>
      <c r="E70" s="96" t="s">
        <v>264</v>
      </c>
      <c r="F70" s="390">
        <v>1449</v>
      </c>
      <c r="G70" s="96" t="s">
        <v>34</v>
      </c>
      <c r="H70" s="645">
        <v>707</v>
      </c>
      <c r="I70" s="100">
        <v>0</v>
      </c>
      <c r="J70" s="100">
        <v>252</v>
      </c>
      <c r="K70" s="100">
        <v>193</v>
      </c>
      <c r="L70" s="100">
        <v>2</v>
      </c>
      <c r="M70" s="100">
        <v>1</v>
      </c>
      <c r="N70" s="100">
        <v>0</v>
      </c>
      <c r="O70" s="100">
        <v>3</v>
      </c>
      <c r="P70" s="100">
        <v>0</v>
      </c>
      <c r="Q70" s="100">
        <v>14</v>
      </c>
      <c r="R70" s="100">
        <v>45</v>
      </c>
      <c r="S70" s="100">
        <v>0</v>
      </c>
      <c r="T70" s="100">
        <v>0</v>
      </c>
      <c r="U70" s="383">
        <v>1</v>
      </c>
      <c r="V70" s="383">
        <v>1</v>
      </c>
      <c r="W70" s="383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11</v>
      </c>
      <c r="AE70" s="100">
        <f t="shared" si="8"/>
        <v>523</v>
      </c>
    </row>
    <row r="71" spans="1:31" ht="15">
      <c r="A71" s="93">
        <v>7</v>
      </c>
      <c r="B71" s="94">
        <v>7</v>
      </c>
      <c r="C71" s="95">
        <v>298</v>
      </c>
      <c r="D71" s="96" t="s">
        <v>264</v>
      </c>
      <c r="E71" s="96" t="s">
        <v>264</v>
      </c>
      <c r="F71" s="390">
        <v>1449</v>
      </c>
      <c r="G71" s="96" t="s">
        <v>35</v>
      </c>
      <c r="H71" s="644">
        <v>707</v>
      </c>
      <c r="I71" s="100">
        <v>0</v>
      </c>
      <c r="J71" s="100">
        <v>231</v>
      </c>
      <c r="K71" s="100">
        <v>209</v>
      </c>
      <c r="L71" s="100">
        <v>0</v>
      </c>
      <c r="M71" s="100">
        <v>3</v>
      </c>
      <c r="N71" s="100">
        <v>0</v>
      </c>
      <c r="O71" s="100">
        <v>0</v>
      </c>
      <c r="P71" s="100">
        <v>0</v>
      </c>
      <c r="Q71" s="100">
        <v>13</v>
      </c>
      <c r="R71" s="100">
        <v>40</v>
      </c>
      <c r="S71" s="100">
        <v>0</v>
      </c>
      <c r="T71" s="100">
        <v>0</v>
      </c>
      <c r="U71" s="383">
        <v>1</v>
      </c>
      <c r="V71" s="383">
        <v>0</v>
      </c>
      <c r="W71" s="383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9</v>
      </c>
      <c r="AE71" s="100">
        <f t="shared" si="8"/>
        <v>506</v>
      </c>
    </row>
    <row r="72" spans="1:31">
      <c r="A72" s="93">
        <v>2</v>
      </c>
      <c r="B72" s="94">
        <v>7</v>
      </c>
      <c r="C72" s="95">
        <v>298</v>
      </c>
      <c r="D72" s="96" t="s">
        <v>264</v>
      </c>
      <c r="E72" s="96" t="s">
        <v>264</v>
      </c>
      <c r="F72" s="390">
        <v>1450</v>
      </c>
      <c r="G72" s="96" t="s">
        <v>33</v>
      </c>
      <c r="H72" s="94">
        <v>597</v>
      </c>
      <c r="I72" s="100">
        <v>0</v>
      </c>
      <c r="J72" s="100">
        <v>182</v>
      </c>
      <c r="K72" s="100">
        <v>194</v>
      </c>
      <c r="L72" s="100">
        <v>1</v>
      </c>
      <c r="M72" s="100">
        <v>1</v>
      </c>
      <c r="N72" s="100">
        <v>0</v>
      </c>
      <c r="O72" s="100">
        <v>2</v>
      </c>
      <c r="P72" s="100">
        <v>0</v>
      </c>
      <c r="Q72" s="100">
        <v>5</v>
      </c>
      <c r="R72" s="100">
        <v>31</v>
      </c>
      <c r="S72" s="100">
        <v>0</v>
      </c>
      <c r="T72" s="100">
        <v>0</v>
      </c>
      <c r="U72" s="383">
        <v>0</v>
      </c>
      <c r="V72" s="383">
        <v>2</v>
      </c>
      <c r="W72" s="383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7</v>
      </c>
      <c r="AE72" s="100">
        <f t="shared" si="8"/>
        <v>425</v>
      </c>
    </row>
    <row r="73" spans="1:31">
      <c r="A73" s="93">
        <v>6</v>
      </c>
      <c r="B73" s="94">
        <v>7</v>
      </c>
      <c r="C73" s="95">
        <v>298</v>
      </c>
      <c r="D73" s="96" t="s">
        <v>264</v>
      </c>
      <c r="E73" s="96" t="s">
        <v>264</v>
      </c>
      <c r="F73" s="390">
        <v>1450</v>
      </c>
      <c r="G73" s="96" t="s">
        <v>34</v>
      </c>
      <c r="H73" s="94">
        <v>597</v>
      </c>
      <c r="I73" s="100">
        <v>1</v>
      </c>
      <c r="J73" s="100">
        <v>218</v>
      </c>
      <c r="K73" s="100">
        <v>183</v>
      </c>
      <c r="L73" s="100">
        <v>1</v>
      </c>
      <c r="M73" s="100">
        <v>1</v>
      </c>
      <c r="N73" s="100">
        <v>0</v>
      </c>
      <c r="O73" s="100">
        <v>3</v>
      </c>
      <c r="P73" s="100">
        <v>0</v>
      </c>
      <c r="Q73" s="100">
        <v>1</v>
      </c>
      <c r="R73" s="100">
        <v>32</v>
      </c>
      <c r="S73" s="100">
        <v>0</v>
      </c>
      <c r="T73" s="100">
        <v>0</v>
      </c>
      <c r="U73" s="383">
        <v>2</v>
      </c>
      <c r="V73" s="383">
        <v>2</v>
      </c>
      <c r="W73" s="383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4</v>
      </c>
      <c r="AE73" s="100">
        <f t="shared" si="8"/>
        <v>448</v>
      </c>
    </row>
    <row r="74" spans="1:31">
      <c r="A74" s="93">
        <v>3</v>
      </c>
      <c r="B74" s="94">
        <v>7</v>
      </c>
      <c r="C74" s="95">
        <v>298</v>
      </c>
      <c r="D74" s="96" t="s">
        <v>264</v>
      </c>
      <c r="E74" s="96" t="s">
        <v>264</v>
      </c>
      <c r="F74" s="390">
        <v>1451</v>
      </c>
      <c r="G74" s="96" t="s">
        <v>33</v>
      </c>
      <c r="H74" s="94">
        <v>598</v>
      </c>
      <c r="I74" s="100">
        <v>1</v>
      </c>
      <c r="J74" s="100">
        <v>208</v>
      </c>
      <c r="K74" s="100">
        <v>174</v>
      </c>
      <c r="L74" s="100">
        <v>0</v>
      </c>
      <c r="M74" s="100">
        <v>2</v>
      </c>
      <c r="N74" s="100">
        <v>0</v>
      </c>
      <c r="O74" s="100">
        <v>2</v>
      </c>
      <c r="P74" s="100">
        <v>0</v>
      </c>
      <c r="Q74" s="100">
        <v>11</v>
      </c>
      <c r="R74" s="100">
        <v>41</v>
      </c>
      <c r="S74" s="100">
        <v>0</v>
      </c>
      <c r="T74" s="100">
        <v>0</v>
      </c>
      <c r="U74" s="383">
        <v>0</v>
      </c>
      <c r="V74" s="383">
        <v>1</v>
      </c>
      <c r="W74" s="383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9</v>
      </c>
      <c r="AE74" s="100">
        <f t="shared" si="8"/>
        <v>449</v>
      </c>
    </row>
    <row r="75" spans="1:31">
      <c r="A75" s="93">
        <v>4</v>
      </c>
      <c r="B75" s="94">
        <v>7</v>
      </c>
      <c r="C75" s="95">
        <v>298</v>
      </c>
      <c r="D75" s="96" t="s">
        <v>264</v>
      </c>
      <c r="E75" s="96" t="s">
        <v>264</v>
      </c>
      <c r="F75" s="390">
        <v>1451</v>
      </c>
      <c r="G75" s="96" t="s">
        <v>34</v>
      </c>
      <c r="H75" s="94">
        <v>597</v>
      </c>
      <c r="I75" s="100">
        <v>0</v>
      </c>
      <c r="J75" s="100">
        <v>230</v>
      </c>
      <c r="K75" s="100">
        <v>146</v>
      </c>
      <c r="L75" s="100">
        <v>1</v>
      </c>
      <c r="M75" s="100">
        <v>1</v>
      </c>
      <c r="N75" s="100">
        <v>0</v>
      </c>
      <c r="O75" s="100">
        <v>1</v>
      </c>
      <c r="P75" s="100">
        <v>0</v>
      </c>
      <c r="Q75" s="100">
        <v>7</v>
      </c>
      <c r="R75" s="100">
        <v>43</v>
      </c>
      <c r="S75" s="100">
        <v>0</v>
      </c>
      <c r="T75" s="100">
        <v>0</v>
      </c>
      <c r="U75" s="383">
        <v>4</v>
      </c>
      <c r="V75" s="383">
        <v>0</v>
      </c>
      <c r="W75" s="383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8</v>
      </c>
      <c r="AE75" s="100">
        <f t="shared" si="8"/>
        <v>441</v>
      </c>
    </row>
    <row r="76" spans="1:31">
      <c r="C76" s="105" t="s">
        <v>65</v>
      </c>
      <c r="D76" s="720" t="s">
        <v>66</v>
      </c>
      <c r="E76" s="720"/>
      <c r="F76" s="376"/>
      <c r="G76" s="376"/>
      <c r="H76" s="569">
        <f t="shared" ref="H76:AE76" si="9">SUM(H69:H75)</f>
        <v>4511</v>
      </c>
      <c r="I76" s="106">
        <f t="shared" si="9"/>
        <v>2</v>
      </c>
      <c r="J76" s="106">
        <f t="shared" si="9"/>
        <v>1537</v>
      </c>
      <c r="K76" s="106">
        <f t="shared" si="9"/>
        <v>1310</v>
      </c>
      <c r="L76" s="106">
        <f t="shared" si="9"/>
        <v>6</v>
      </c>
      <c r="M76" s="106">
        <f t="shared" si="9"/>
        <v>11</v>
      </c>
      <c r="N76" s="106">
        <f t="shared" si="9"/>
        <v>0</v>
      </c>
      <c r="O76" s="106">
        <f t="shared" si="9"/>
        <v>14</v>
      </c>
      <c r="P76" s="106">
        <f t="shared" si="9"/>
        <v>0</v>
      </c>
      <c r="Q76" s="106">
        <f t="shared" si="9"/>
        <v>69</v>
      </c>
      <c r="R76" s="106">
        <f t="shared" si="9"/>
        <v>281</v>
      </c>
      <c r="S76" s="106">
        <f t="shared" si="9"/>
        <v>0</v>
      </c>
      <c r="T76" s="106">
        <f t="shared" si="9"/>
        <v>0</v>
      </c>
      <c r="U76" s="106">
        <f t="shared" si="9"/>
        <v>11</v>
      </c>
      <c r="V76" s="106">
        <f t="shared" si="9"/>
        <v>7</v>
      </c>
      <c r="W76" s="106">
        <f t="shared" si="9"/>
        <v>0</v>
      </c>
      <c r="X76" s="106">
        <f t="shared" si="9"/>
        <v>0</v>
      </c>
      <c r="Y76" s="106">
        <f t="shared" si="9"/>
        <v>0</v>
      </c>
      <c r="Z76" s="106">
        <f t="shared" si="9"/>
        <v>0</v>
      </c>
      <c r="AA76" s="106">
        <f t="shared" si="9"/>
        <v>0</v>
      </c>
      <c r="AB76" s="106">
        <f t="shared" si="9"/>
        <v>0</v>
      </c>
      <c r="AC76" s="106">
        <f t="shared" si="9"/>
        <v>0</v>
      </c>
      <c r="AD76" s="106">
        <f t="shared" si="9"/>
        <v>61</v>
      </c>
      <c r="AE76" s="106">
        <f t="shared" si="9"/>
        <v>3309</v>
      </c>
    </row>
    <row r="77" spans="1:31">
      <c r="F77" s="386"/>
      <c r="G77" s="386"/>
    </row>
    <row r="78" spans="1:31">
      <c r="C78" s="105" t="s">
        <v>67</v>
      </c>
      <c r="D78" s="712" t="s">
        <v>68</v>
      </c>
      <c r="E78" s="713"/>
      <c r="F78" s="713"/>
      <c r="G78" s="714"/>
      <c r="H78" s="570" t="s">
        <v>8</v>
      </c>
      <c r="I78" s="293" t="s">
        <v>9</v>
      </c>
      <c r="J78" s="293" t="s">
        <v>10</v>
      </c>
      <c r="K78" s="293" t="s">
        <v>11</v>
      </c>
      <c r="L78" s="293" t="s">
        <v>12</v>
      </c>
      <c r="M78" s="293" t="s">
        <v>13</v>
      </c>
      <c r="N78" s="293" t="s">
        <v>14</v>
      </c>
      <c r="O78" s="293" t="s">
        <v>15</v>
      </c>
      <c r="P78" s="293" t="s">
        <v>16</v>
      </c>
      <c r="Q78" s="293" t="s">
        <v>17</v>
      </c>
      <c r="R78" s="293" t="s">
        <v>18</v>
      </c>
      <c r="S78" s="293" t="s">
        <v>19</v>
      </c>
      <c r="T78" s="293" t="s">
        <v>20</v>
      </c>
      <c r="U78" s="293" t="s">
        <v>24</v>
      </c>
      <c r="V78" s="293" t="s">
        <v>25</v>
      </c>
      <c r="W78" s="293" t="s">
        <v>26</v>
      </c>
      <c r="X78" s="293" t="s">
        <v>27</v>
      </c>
      <c r="Y78" s="293" t="s">
        <v>28</v>
      </c>
      <c r="Z78" s="293" t="s">
        <v>29</v>
      </c>
      <c r="AA78" s="293" t="s">
        <v>30</v>
      </c>
      <c r="AB78" s="293" t="s">
        <v>31</v>
      </c>
    </row>
    <row r="79" spans="1:31">
      <c r="D79" s="715"/>
      <c r="E79" s="716"/>
      <c r="F79" s="716"/>
      <c r="G79" s="717"/>
      <c r="H79" s="568">
        <f>H76</f>
        <v>4511</v>
      </c>
      <c r="I79" s="100">
        <v>7</v>
      </c>
      <c r="J79" s="100">
        <v>1541</v>
      </c>
      <c r="K79" s="100">
        <v>1316</v>
      </c>
      <c r="L79" s="100">
        <v>9</v>
      </c>
      <c r="M79" s="100">
        <v>11</v>
      </c>
      <c r="N79" s="100">
        <f t="shared" ref="N79:T79" si="10">N76</f>
        <v>0</v>
      </c>
      <c r="O79" s="100">
        <f t="shared" si="10"/>
        <v>14</v>
      </c>
      <c r="P79" s="100">
        <f t="shared" si="10"/>
        <v>0</v>
      </c>
      <c r="Q79" s="100">
        <f t="shared" si="10"/>
        <v>69</v>
      </c>
      <c r="R79" s="100">
        <f t="shared" si="10"/>
        <v>281</v>
      </c>
      <c r="S79" s="100">
        <f t="shared" si="10"/>
        <v>0</v>
      </c>
      <c r="T79" s="100">
        <f t="shared" si="10"/>
        <v>0</v>
      </c>
      <c r="U79" s="100">
        <f>X69</f>
        <v>0</v>
      </c>
      <c r="V79" s="100">
        <f>Y69</f>
        <v>0</v>
      </c>
      <c r="W79" s="100">
        <f>Z69</f>
        <v>0</v>
      </c>
      <c r="X79" s="100">
        <f>AA69</f>
        <v>0</v>
      </c>
      <c r="Y79" s="100">
        <f>AB69</f>
        <v>0</v>
      </c>
      <c r="Z79" s="100">
        <f>AC76</f>
        <v>0</v>
      </c>
      <c r="AA79" s="100">
        <f>AD76</f>
        <v>61</v>
      </c>
      <c r="AB79" s="100">
        <f>SUM(I79:AA79)</f>
        <v>3309</v>
      </c>
    </row>
    <row r="80" spans="1:31">
      <c r="F80" s="386"/>
      <c r="G80" s="386"/>
    </row>
    <row r="81" spans="1:31" ht="24.75" customHeight="1">
      <c r="C81" s="105" t="s">
        <v>69</v>
      </c>
      <c r="D81" s="718" t="s">
        <v>70</v>
      </c>
      <c r="E81" s="718"/>
      <c r="F81" s="718"/>
      <c r="G81" s="718"/>
      <c r="H81" s="570" t="s">
        <v>8</v>
      </c>
      <c r="I81" s="696" t="s">
        <v>71</v>
      </c>
      <c r="J81" s="696"/>
      <c r="K81" s="696" t="s">
        <v>72</v>
      </c>
      <c r="L81" s="696"/>
      <c r="M81" s="293" t="s">
        <v>13</v>
      </c>
      <c r="N81" s="293" t="s">
        <v>14</v>
      </c>
      <c r="O81" s="293" t="s">
        <v>15</v>
      </c>
      <c r="P81" s="293" t="s">
        <v>16</v>
      </c>
      <c r="Q81" s="293" t="s">
        <v>17</v>
      </c>
      <c r="R81" s="293" t="s">
        <v>18</v>
      </c>
      <c r="S81" s="293" t="s">
        <v>19</v>
      </c>
      <c r="T81" s="293" t="s">
        <v>20</v>
      </c>
      <c r="U81" s="293" t="s">
        <v>24</v>
      </c>
      <c r="V81" s="293" t="s">
        <v>25</v>
      </c>
      <c r="W81" s="293" t="s">
        <v>26</v>
      </c>
      <c r="X81" s="293" t="s">
        <v>27</v>
      </c>
      <c r="Y81" s="293" t="s">
        <v>28</v>
      </c>
      <c r="Z81" s="293" t="s">
        <v>29</v>
      </c>
      <c r="AA81" s="293" t="s">
        <v>30</v>
      </c>
      <c r="AB81" s="293" t="s">
        <v>31</v>
      </c>
    </row>
    <row r="82" spans="1:31">
      <c r="D82" s="718"/>
      <c r="E82" s="718"/>
      <c r="F82" s="718"/>
      <c r="G82" s="718"/>
      <c r="H82" s="568">
        <f>H76</f>
        <v>4511</v>
      </c>
      <c r="I82" s="719">
        <f>I79+K79</f>
        <v>1323</v>
      </c>
      <c r="J82" s="719"/>
      <c r="K82" s="719">
        <f>J79+L79</f>
        <v>1550</v>
      </c>
      <c r="L82" s="719"/>
      <c r="M82" s="100">
        <f>M79</f>
        <v>11</v>
      </c>
      <c r="N82" s="100" t="s">
        <v>799</v>
      </c>
      <c r="O82" s="100">
        <f t="shared" ref="O82:R82" si="11">O79</f>
        <v>14</v>
      </c>
      <c r="P82" s="100" t="s">
        <v>799</v>
      </c>
      <c r="Q82" s="100">
        <f t="shared" si="11"/>
        <v>69</v>
      </c>
      <c r="R82" s="100">
        <f t="shared" si="11"/>
        <v>281</v>
      </c>
      <c r="S82" s="509" t="s">
        <v>799</v>
      </c>
      <c r="T82" s="509" t="s">
        <v>799</v>
      </c>
      <c r="U82" s="509" t="s">
        <v>799</v>
      </c>
      <c r="V82" s="509" t="s">
        <v>799</v>
      </c>
      <c r="W82" s="509" t="s">
        <v>799</v>
      </c>
      <c r="X82" s="509" t="s">
        <v>799</v>
      </c>
      <c r="Y82" s="509" t="s">
        <v>799</v>
      </c>
      <c r="Z82" s="100">
        <f>Z79</f>
        <v>0</v>
      </c>
      <c r="AA82" s="100">
        <f>AA79</f>
        <v>61</v>
      </c>
      <c r="AB82" s="100">
        <f>SUM(I82:AA82)</f>
        <v>3309</v>
      </c>
    </row>
    <row r="85" spans="1:31">
      <c r="A85" s="291" t="s">
        <v>1</v>
      </c>
      <c r="B85" s="285" t="s">
        <v>2</v>
      </c>
      <c r="C85" s="377" t="s">
        <v>3</v>
      </c>
      <c r="D85" s="378" t="s">
        <v>4</v>
      </c>
      <c r="E85" s="378" t="s">
        <v>5</v>
      </c>
      <c r="F85" s="359" t="s">
        <v>6</v>
      </c>
      <c r="G85" s="359" t="s">
        <v>7</v>
      </c>
      <c r="H85" s="359" t="s">
        <v>8</v>
      </c>
      <c r="I85" s="322" t="s">
        <v>9</v>
      </c>
      <c r="J85" s="322" t="s">
        <v>10</v>
      </c>
      <c r="K85" s="293" t="s">
        <v>11</v>
      </c>
      <c r="L85" s="293" t="s">
        <v>12</v>
      </c>
      <c r="M85" s="293" t="s">
        <v>13</v>
      </c>
      <c r="N85" s="293" t="s">
        <v>14</v>
      </c>
      <c r="O85" s="293" t="s">
        <v>15</v>
      </c>
      <c r="P85" s="293" t="s">
        <v>16</v>
      </c>
      <c r="Q85" s="293" t="s">
        <v>17</v>
      </c>
      <c r="R85" s="293" t="s">
        <v>18</v>
      </c>
      <c r="S85" s="293" t="s">
        <v>19</v>
      </c>
      <c r="T85" s="293" t="s">
        <v>20</v>
      </c>
      <c r="U85" s="295" t="s">
        <v>21</v>
      </c>
      <c r="V85" s="295" t="s">
        <v>22</v>
      </c>
      <c r="W85" s="295" t="s">
        <v>23</v>
      </c>
      <c r="X85" s="293" t="s">
        <v>24</v>
      </c>
      <c r="Y85" s="293" t="s">
        <v>25</v>
      </c>
      <c r="Z85" s="293" t="s">
        <v>26</v>
      </c>
      <c r="AA85" s="293" t="s">
        <v>27</v>
      </c>
      <c r="AB85" s="293" t="s">
        <v>28</v>
      </c>
      <c r="AC85" s="293" t="s">
        <v>29</v>
      </c>
      <c r="AD85" s="293" t="s">
        <v>30</v>
      </c>
      <c r="AE85" s="293" t="s">
        <v>31</v>
      </c>
    </row>
    <row r="86" spans="1:31" ht="15">
      <c r="A86" s="93">
        <v>1</v>
      </c>
      <c r="B86" s="381">
        <v>7</v>
      </c>
      <c r="C86" s="382">
        <v>378</v>
      </c>
      <c r="D86" s="382" t="s">
        <v>644</v>
      </c>
      <c r="E86" s="399" t="s">
        <v>644</v>
      </c>
      <c r="F86" s="382">
        <v>1691</v>
      </c>
      <c r="G86" s="382" t="s">
        <v>33</v>
      </c>
      <c r="H86" s="644">
        <v>510</v>
      </c>
      <c r="I86" s="382">
        <v>4</v>
      </c>
      <c r="J86" s="100">
        <v>264</v>
      </c>
      <c r="K86" s="100">
        <v>86</v>
      </c>
      <c r="L86" s="100">
        <v>12</v>
      </c>
      <c r="M86" s="100">
        <v>1</v>
      </c>
      <c r="N86" s="100"/>
      <c r="O86" s="100"/>
      <c r="P86" s="100"/>
      <c r="Q86" s="100"/>
      <c r="R86" s="100">
        <v>22</v>
      </c>
      <c r="S86" s="100"/>
      <c r="T86" s="100"/>
      <c r="U86" s="383">
        <v>0</v>
      </c>
      <c r="V86" s="383">
        <v>2</v>
      </c>
      <c r="AC86" s="100"/>
      <c r="AD86" s="100">
        <v>11</v>
      </c>
      <c r="AE86" s="100">
        <f t="shared" ref="AE86:AE101" si="12">SUM(I86:AD86)</f>
        <v>402</v>
      </c>
    </row>
    <row r="87" spans="1:31" ht="15">
      <c r="A87" s="93">
        <v>2</v>
      </c>
      <c r="B87" s="381">
        <v>7</v>
      </c>
      <c r="C87" s="382">
        <v>378</v>
      </c>
      <c r="D87" s="382" t="s">
        <v>644</v>
      </c>
      <c r="E87" s="399" t="s">
        <v>644</v>
      </c>
      <c r="F87" s="382">
        <v>1691</v>
      </c>
      <c r="G87" s="382" t="s">
        <v>34</v>
      </c>
      <c r="H87" s="644">
        <v>510</v>
      </c>
      <c r="I87" s="382">
        <v>1</v>
      </c>
      <c r="J87" s="100">
        <v>212</v>
      </c>
      <c r="K87" s="100">
        <v>123</v>
      </c>
      <c r="L87" s="100">
        <v>10</v>
      </c>
      <c r="M87" s="100">
        <v>2</v>
      </c>
      <c r="N87" s="100"/>
      <c r="O87" s="100"/>
      <c r="P87" s="100"/>
      <c r="Q87" s="100"/>
      <c r="R87" s="100">
        <v>21</v>
      </c>
      <c r="S87" s="100"/>
      <c r="T87" s="100"/>
      <c r="U87" s="383">
        <v>1</v>
      </c>
      <c r="V87" s="383">
        <v>5</v>
      </c>
      <c r="AC87" s="100"/>
      <c r="AD87" s="100">
        <v>8</v>
      </c>
      <c r="AE87" s="100">
        <f t="shared" si="12"/>
        <v>383</v>
      </c>
    </row>
    <row r="88" spans="1:31" ht="15">
      <c r="A88" s="93">
        <v>3</v>
      </c>
      <c r="B88" s="381">
        <v>7</v>
      </c>
      <c r="C88" s="382">
        <v>378</v>
      </c>
      <c r="D88" s="382" t="s">
        <v>644</v>
      </c>
      <c r="E88" s="399" t="s">
        <v>645</v>
      </c>
      <c r="F88" s="382">
        <v>1692</v>
      </c>
      <c r="G88" s="382" t="s">
        <v>33</v>
      </c>
      <c r="H88" s="644">
        <v>545</v>
      </c>
      <c r="I88" s="382">
        <v>1</v>
      </c>
      <c r="J88" s="100">
        <v>241</v>
      </c>
      <c r="K88" s="100">
        <v>172</v>
      </c>
      <c r="L88" s="100">
        <v>23</v>
      </c>
      <c r="M88" s="100">
        <v>1</v>
      </c>
      <c r="N88" s="100"/>
      <c r="O88" s="100"/>
      <c r="P88" s="100"/>
      <c r="Q88" s="100"/>
      <c r="R88" s="100">
        <v>1</v>
      </c>
      <c r="S88" s="100"/>
      <c r="T88" s="100"/>
      <c r="U88" s="383">
        <v>1</v>
      </c>
      <c r="V88" s="383">
        <v>2</v>
      </c>
      <c r="AC88" s="100"/>
      <c r="AD88" s="100">
        <v>9</v>
      </c>
      <c r="AE88" s="100">
        <f t="shared" si="12"/>
        <v>451</v>
      </c>
    </row>
    <row r="89" spans="1:31">
      <c r="A89" s="93">
        <v>4</v>
      </c>
      <c r="B89" s="381">
        <v>7</v>
      </c>
      <c r="C89" s="382">
        <v>378</v>
      </c>
      <c r="D89" s="382" t="s">
        <v>644</v>
      </c>
      <c r="E89" s="399" t="s">
        <v>646</v>
      </c>
      <c r="F89" s="382">
        <v>1693</v>
      </c>
      <c r="G89" s="382" t="s">
        <v>33</v>
      </c>
      <c r="H89" s="449">
        <v>571</v>
      </c>
      <c r="I89" s="382">
        <v>0</v>
      </c>
      <c r="J89" s="100">
        <v>181</v>
      </c>
      <c r="K89" s="100">
        <v>194</v>
      </c>
      <c r="L89" s="100">
        <v>5</v>
      </c>
      <c r="M89" s="100">
        <v>3</v>
      </c>
      <c r="N89" s="100"/>
      <c r="O89" s="100"/>
      <c r="P89" s="100"/>
      <c r="Q89" s="100"/>
      <c r="R89" s="100">
        <v>42</v>
      </c>
      <c r="S89" s="100"/>
      <c r="T89" s="100"/>
      <c r="U89" s="383">
        <v>1</v>
      </c>
      <c r="V89" s="383">
        <v>3</v>
      </c>
      <c r="AC89" s="100"/>
      <c r="AD89" s="100">
        <v>8</v>
      </c>
      <c r="AE89" s="100">
        <f t="shared" si="12"/>
        <v>437</v>
      </c>
    </row>
    <row r="90" spans="1:31">
      <c r="A90" s="93">
        <v>5</v>
      </c>
      <c r="B90" s="381">
        <v>7</v>
      </c>
      <c r="C90" s="382">
        <v>378</v>
      </c>
      <c r="D90" s="382" t="s">
        <v>644</v>
      </c>
      <c r="E90" s="399" t="s">
        <v>647</v>
      </c>
      <c r="F90" s="382">
        <v>1693</v>
      </c>
      <c r="G90" s="382" t="s">
        <v>81</v>
      </c>
      <c r="H90" s="449">
        <v>666</v>
      </c>
      <c r="I90" s="382">
        <v>0</v>
      </c>
      <c r="J90" s="100">
        <v>124</v>
      </c>
      <c r="K90" s="100">
        <v>302</v>
      </c>
      <c r="L90" s="100">
        <v>7</v>
      </c>
      <c r="M90" s="100">
        <v>1</v>
      </c>
      <c r="N90" s="100"/>
      <c r="O90" s="100"/>
      <c r="P90" s="100"/>
      <c r="Q90" s="100"/>
      <c r="R90" s="100">
        <v>18</v>
      </c>
      <c r="S90" s="100"/>
      <c r="T90" s="100"/>
      <c r="U90" s="383">
        <v>2</v>
      </c>
      <c r="V90" s="383">
        <v>4</v>
      </c>
      <c r="AC90" s="100"/>
      <c r="AD90" s="100">
        <v>4</v>
      </c>
      <c r="AE90" s="100">
        <f t="shared" si="12"/>
        <v>462</v>
      </c>
    </row>
    <row r="91" spans="1:31" ht="15">
      <c r="A91" s="93">
        <v>6</v>
      </c>
      <c r="B91" s="381">
        <v>7</v>
      </c>
      <c r="C91" s="382">
        <v>378</v>
      </c>
      <c r="D91" s="382" t="s">
        <v>644</v>
      </c>
      <c r="E91" s="399" t="s">
        <v>648</v>
      </c>
      <c r="F91" s="382">
        <v>1694</v>
      </c>
      <c r="G91" s="382" t="s">
        <v>33</v>
      </c>
      <c r="H91" s="644">
        <v>389</v>
      </c>
      <c r="I91" s="382">
        <v>0</v>
      </c>
      <c r="J91" s="100">
        <v>218</v>
      </c>
      <c r="K91" s="100">
        <v>32</v>
      </c>
      <c r="L91" s="100">
        <v>3</v>
      </c>
      <c r="M91" s="100">
        <v>3</v>
      </c>
      <c r="N91" s="100"/>
      <c r="O91" s="100"/>
      <c r="P91" s="100"/>
      <c r="Q91" s="100"/>
      <c r="R91" s="100">
        <v>14</v>
      </c>
      <c r="S91" s="100"/>
      <c r="T91" s="100"/>
      <c r="U91" s="383">
        <v>0</v>
      </c>
      <c r="V91" s="383">
        <v>4</v>
      </c>
      <c r="AC91" s="100"/>
      <c r="AD91" s="100">
        <v>10</v>
      </c>
      <c r="AE91" s="100">
        <f t="shared" si="12"/>
        <v>284</v>
      </c>
    </row>
    <row r="92" spans="1:31">
      <c r="A92" s="93">
        <v>7</v>
      </c>
      <c r="B92" s="381">
        <v>7</v>
      </c>
      <c r="C92" s="382">
        <v>378</v>
      </c>
      <c r="D92" s="382" t="s">
        <v>644</v>
      </c>
      <c r="E92" s="399" t="s">
        <v>648</v>
      </c>
      <c r="F92" s="382">
        <v>1694</v>
      </c>
      <c r="G92" s="382" t="s">
        <v>34</v>
      </c>
      <c r="H92" s="449">
        <v>389</v>
      </c>
      <c r="I92" s="382">
        <v>1</v>
      </c>
      <c r="J92" s="100">
        <v>206</v>
      </c>
      <c r="K92" s="100">
        <v>56</v>
      </c>
      <c r="L92" s="100">
        <v>4</v>
      </c>
      <c r="M92" s="100">
        <v>2</v>
      </c>
      <c r="N92" s="100"/>
      <c r="O92" s="100"/>
      <c r="P92" s="100"/>
      <c r="Q92" s="100"/>
      <c r="R92" s="100">
        <v>16</v>
      </c>
      <c r="S92" s="100"/>
      <c r="T92" s="100"/>
      <c r="U92" s="383">
        <v>1</v>
      </c>
      <c r="V92" s="383">
        <v>1</v>
      </c>
      <c r="AC92" s="100"/>
      <c r="AD92" s="100">
        <v>7</v>
      </c>
      <c r="AE92" s="100">
        <f t="shared" si="12"/>
        <v>294</v>
      </c>
    </row>
    <row r="93" spans="1:31" ht="15">
      <c r="A93" s="93">
        <v>8</v>
      </c>
      <c r="B93" s="381">
        <v>7</v>
      </c>
      <c r="C93" s="382">
        <v>378</v>
      </c>
      <c r="D93" s="382" t="s">
        <v>644</v>
      </c>
      <c r="E93" s="399" t="s">
        <v>649</v>
      </c>
      <c r="F93" s="382">
        <v>1695</v>
      </c>
      <c r="G93" s="382" t="s">
        <v>33</v>
      </c>
      <c r="H93" s="644">
        <v>626</v>
      </c>
      <c r="I93" s="382">
        <v>51</v>
      </c>
      <c r="J93" s="100">
        <v>204</v>
      </c>
      <c r="K93" s="100">
        <v>174</v>
      </c>
      <c r="L93" s="100">
        <v>18</v>
      </c>
      <c r="M93" s="100">
        <v>4</v>
      </c>
      <c r="N93" s="100"/>
      <c r="O93" s="100"/>
      <c r="P93" s="100"/>
      <c r="Q93" s="100"/>
      <c r="R93" s="100">
        <v>4</v>
      </c>
      <c r="S93" s="100"/>
      <c r="T93" s="100"/>
      <c r="U93" s="383">
        <v>2</v>
      </c>
      <c r="V93" s="383">
        <v>2</v>
      </c>
      <c r="AC93" s="100"/>
      <c r="AD93" s="100">
        <v>19</v>
      </c>
      <c r="AE93" s="100">
        <f t="shared" si="12"/>
        <v>478</v>
      </c>
    </row>
    <row r="94" spans="1:31" ht="15">
      <c r="A94" s="93">
        <v>9</v>
      </c>
      <c r="B94" s="381">
        <v>7</v>
      </c>
      <c r="C94" s="382">
        <v>378</v>
      </c>
      <c r="D94" s="382" t="s">
        <v>644</v>
      </c>
      <c r="E94" s="399" t="s">
        <v>650</v>
      </c>
      <c r="F94" s="382">
        <v>1695</v>
      </c>
      <c r="G94" s="382" t="s">
        <v>81</v>
      </c>
      <c r="H94" s="644">
        <v>364</v>
      </c>
      <c r="I94" s="382">
        <v>1</v>
      </c>
      <c r="J94" s="100">
        <v>242</v>
      </c>
      <c r="K94" s="100">
        <v>52</v>
      </c>
      <c r="L94" s="100">
        <v>6</v>
      </c>
      <c r="M94" s="100">
        <v>4</v>
      </c>
      <c r="N94" s="100"/>
      <c r="O94" s="100"/>
      <c r="P94" s="100"/>
      <c r="Q94" s="100"/>
      <c r="R94" s="100">
        <v>6</v>
      </c>
      <c r="S94" s="100"/>
      <c r="T94" s="100"/>
      <c r="U94" s="383">
        <v>0</v>
      </c>
      <c r="V94" s="383">
        <v>2</v>
      </c>
      <c r="AC94" s="100"/>
      <c r="AD94" s="100">
        <v>7</v>
      </c>
      <c r="AE94" s="100">
        <f t="shared" si="12"/>
        <v>320</v>
      </c>
    </row>
    <row r="95" spans="1:31" ht="15">
      <c r="A95" s="93">
        <v>10</v>
      </c>
      <c r="B95" s="381">
        <v>7</v>
      </c>
      <c r="C95" s="382">
        <v>378</v>
      </c>
      <c r="D95" s="382" t="s">
        <v>644</v>
      </c>
      <c r="E95" s="399" t="s">
        <v>651</v>
      </c>
      <c r="F95" s="382">
        <v>1696</v>
      </c>
      <c r="G95" s="382" t="s">
        <v>33</v>
      </c>
      <c r="H95" s="644">
        <v>297</v>
      </c>
      <c r="I95" s="382">
        <v>1</v>
      </c>
      <c r="J95" s="100">
        <v>121</v>
      </c>
      <c r="K95" s="100">
        <v>87</v>
      </c>
      <c r="L95" s="100">
        <v>28</v>
      </c>
      <c r="M95" s="100">
        <v>1</v>
      </c>
      <c r="N95" s="100"/>
      <c r="O95" s="100"/>
      <c r="P95" s="100"/>
      <c r="Q95" s="100"/>
      <c r="R95" s="100">
        <v>7</v>
      </c>
      <c r="S95" s="100"/>
      <c r="T95" s="100"/>
      <c r="U95" s="383">
        <v>1</v>
      </c>
      <c r="V95" s="383">
        <v>0</v>
      </c>
      <c r="AC95" s="100"/>
      <c r="AD95" s="100">
        <v>0</v>
      </c>
      <c r="AE95" s="100">
        <f t="shared" si="12"/>
        <v>246</v>
      </c>
    </row>
    <row r="96" spans="1:31" ht="15">
      <c r="A96" s="93">
        <v>11</v>
      </c>
      <c r="B96" s="381">
        <v>7</v>
      </c>
      <c r="C96" s="382">
        <v>378</v>
      </c>
      <c r="D96" s="382" t="s">
        <v>644</v>
      </c>
      <c r="E96" s="399" t="s">
        <v>652</v>
      </c>
      <c r="F96" s="382">
        <v>1696</v>
      </c>
      <c r="G96" s="382" t="s">
        <v>81</v>
      </c>
      <c r="H96" s="644">
        <v>259</v>
      </c>
      <c r="I96" s="382">
        <v>7</v>
      </c>
      <c r="J96" s="100">
        <v>74</v>
      </c>
      <c r="K96" s="100">
        <v>122</v>
      </c>
      <c r="L96" s="100">
        <v>8</v>
      </c>
      <c r="M96" s="100">
        <v>1</v>
      </c>
      <c r="N96" s="100"/>
      <c r="O96" s="100"/>
      <c r="P96" s="100"/>
      <c r="Q96" s="100"/>
      <c r="R96" s="100">
        <v>7</v>
      </c>
      <c r="S96" s="100"/>
      <c r="T96" s="100"/>
      <c r="U96" s="383">
        <v>0</v>
      </c>
      <c r="V96" s="383">
        <v>1</v>
      </c>
      <c r="AC96" s="100"/>
      <c r="AD96" s="100">
        <v>3</v>
      </c>
      <c r="AE96" s="100">
        <f t="shared" si="12"/>
        <v>223</v>
      </c>
    </row>
    <row r="97" spans="1:31" ht="15">
      <c r="A97" s="93">
        <v>12</v>
      </c>
      <c r="B97" s="381">
        <v>7</v>
      </c>
      <c r="C97" s="382">
        <v>378</v>
      </c>
      <c r="D97" s="382" t="s">
        <v>644</v>
      </c>
      <c r="E97" s="399" t="s">
        <v>653</v>
      </c>
      <c r="F97" s="382">
        <v>1697</v>
      </c>
      <c r="G97" s="382" t="s">
        <v>33</v>
      </c>
      <c r="H97" s="644">
        <v>439</v>
      </c>
      <c r="I97" s="382">
        <v>0</v>
      </c>
      <c r="J97" s="100">
        <v>141</v>
      </c>
      <c r="K97" s="100">
        <v>146</v>
      </c>
      <c r="L97" s="100">
        <v>7</v>
      </c>
      <c r="M97" s="100">
        <v>2</v>
      </c>
      <c r="N97" s="100"/>
      <c r="O97" s="100"/>
      <c r="P97" s="100"/>
      <c r="Q97" s="100"/>
      <c r="R97" s="100">
        <v>2</v>
      </c>
      <c r="S97" s="100"/>
      <c r="T97" s="100"/>
      <c r="U97" s="383">
        <v>0</v>
      </c>
      <c r="V97" s="383">
        <v>4</v>
      </c>
      <c r="AC97" s="100"/>
      <c r="AD97" s="100">
        <v>3</v>
      </c>
      <c r="AE97" s="100">
        <f t="shared" si="12"/>
        <v>305</v>
      </c>
    </row>
    <row r="98" spans="1:31" ht="15">
      <c r="A98" s="93">
        <v>13</v>
      </c>
      <c r="B98" s="381">
        <v>7</v>
      </c>
      <c r="C98" s="382">
        <v>378</v>
      </c>
      <c r="D98" s="382" t="s">
        <v>644</v>
      </c>
      <c r="E98" s="399" t="s">
        <v>653</v>
      </c>
      <c r="F98" s="382">
        <v>1697</v>
      </c>
      <c r="G98" s="382" t="s">
        <v>34</v>
      </c>
      <c r="H98" s="644">
        <v>438</v>
      </c>
      <c r="I98" s="382">
        <v>2</v>
      </c>
      <c r="J98" s="100">
        <v>161</v>
      </c>
      <c r="K98" s="100">
        <v>145</v>
      </c>
      <c r="L98" s="100">
        <v>2</v>
      </c>
      <c r="M98" s="100">
        <v>0</v>
      </c>
      <c r="N98" s="100"/>
      <c r="O98" s="100"/>
      <c r="P98" s="100"/>
      <c r="Q98" s="100"/>
      <c r="R98" s="100">
        <v>4</v>
      </c>
      <c r="S98" s="100"/>
      <c r="T98" s="100"/>
      <c r="U98" s="383">
        <v>1</v>
      </c>
      <c r="V98" s="383">
        <v>2</v>
      </c>
      <c r="AC98" s="100"/>
      <c r="AD98" s="100">
        <v>7</v>
      </c>
      <c r="AE98" s="100">
        <f t="shared" si="12"/>
        <v>324</v>
      </c>
    </row>
    <row r="99" spans="1:31" ht="15">
      <c r="A99" s="93">
        <v>14</v>
      </c>
      <c r="B99" s="381">
        <v>7</v>
      </c>
      <c r="C99" s="382">
        <v>378</v>
      </c>
      <c r="D99" s="382" t="s">
        <v>644</v>
      </c>
      <c r="E99" s="399" t="s">
        <v>654</v>
      </c>
      <c r="F99" s="382">
        <v>1698</v>
      </c>
      <c r="G99" s="382" t="s">
        <v>33</v>
      </c>
      <c r="H99" s="644">
        <v>627</v>
      </c>
      <c r="I99" s="382">
        <v>1</v>
      </c>
      <c r="J99" s="100">
        <v>187</v>
      </c>
      <c r="K99" s="100">
        <v>225</v>
      </c>
      <c r="L99" s="100">
        <v>5</v>
      </c>
      <c r="M99" s="100">
        <v>1</v>
      </c>
      <c r="N99" s="100"/>
      <c r="O99" s="100"/>
      <c r="P99" s="100"/>
      <c r="Q99" s="100"/>
      <c r="R99" s="100">
        <v>15</v>
      </c>
      <c r="S99" s="100"/>
      <c r="T99" s="100"/>
      <c r="U99" s="383">
        <v>2</v>
      </c>
      <c r="V99" s="383">
        <v>5</v>
      </c>
      <c r="AC99" s="100"/>
      <c r="AD99" s="100">
        <v>11</v>
      </c>
      <c r="AE99" s="100">
        <f t="shared" si="12"/>
        <v>452</v>
      </c>
    </row>
    <row r="100" spans="1:31" ht="15">
      <c r="A100" s="93">
        <v>15</v>
      </c>
      <c r="B100" s="381">
        <v>7</v>
      </c>
      <c r="C100" s="382">
        <v>378</v>
      </c>
      <c r="D100" s="382" t="s">
        <v>644</v>
      </c>
      <c r="E100" s="399" t="s">
        <v>654</v>
      </c>
      <c r="F100" s="382">
        <v>1698</v>
      </c>
      <c r="G100" s="382" t="s">
        <v>34</v>
      </c>
      <c r="H100" s="644">
        <v>626</v>
      </c>
      <c r="I100" s="382">
        <v>1</v>
      </c>
      <c r="J100" s="100">
        <v>223</v>
      </c>
      <c r="K100" s="100">
        <v>180</v>
      </c>
      <c r="L100" s="100">
        <v>6</v>
      </c>
      <c r="M100" s="100">
        <v>1</v>
      </c>
      <c r="N100" s="100"/>
      <c r="O100" s="100"/>
      <c r="P100" s="100"/>
      <c r="Q100" s="100"/>
      <c r="R100" s="100">
        <v>14</v>
      </c>
      <c r="S100" s="100"/>
      <c r="T100" s="100"/>
      <c r="U100" s="383">
        <v>0</v>
      </c>
      <c r="V100" s="383">
        <v>2</v>
      </c>
      <c r="AC100" s="100"/>
      <c r="AD100" s="100">
        <v>11</v>
      </c>
      <c r="AE100" s="100">
        <f t="shared" si="12"/>
        <v>438</v>
      </c>
    </row>
    <row r="101" spans="1:31">
      <c r="A101" s="93">
        <v>16</v>
      </c>
      <c r="B101" s="381">
        <v>7</v>
      </c>
      <c r="C101" s="382">
        <v>378</v>
      </c>
      <c r="D101" s="382" t="s">
        <v>644</v>
      </c>
      <c r="E101" s="399" t="s">
        <v>655</v>
      </c>
      <c r="F101" s="382">
        <v>1698</v>
      </c>
      <c r="G101" s="382" t="s">
        <v>81</v>
      </c>
      <c r="H101" s="449">
        <v>273</v>
      </c>
      <c r="I101" s="382">
        <v>11</v>
      </c>
      <c r="J101" s="100">
        <v>90</v>
      </c>
      <c r="K101" s="100">
        <v>75</v>
      </c>
      <c r="L101" s="100">
        <v>9</v>
      </c>
      <c r="M101" s="100">
        <v>1</v>
      </c>
      <c r="N101" s="100"/>
      <c r="O101" s="100"/>
      <c r="P101" s="100"/>
      <c r="Q101" s="100"/>
      <c r="R101" s="100">
        <v>8</v>
      </c>
      <c r="S101" s="100"/>
      <c r="T101" s="100"/>
      <c r="U101" s="383">
        <v>0</v>
      </c>
      <c r="V101" s="383">
        <v>3</v>
      </c>
      <c r="AC101" s="100"/>
      <c r="AD101" s="100">
        <v>1</v>
      </c>
      <c r="AE101" s="100">
        <f t="shared" si="12"/>
        <v>198</v>
      </c>
    </row>
    <row r="102" spans="1:31">
      <c r="C102" s="105" t="s">
        <v>65</v>
      </c>
      <c r="D102" s="711" t="s">
        <v>66</v>
      </c>
      <c r="E102" s="711"/>
      <c r="F102" s="384"/>
      <c r="G102" s="384"/>
      <c r="H102" s="567">
        <f t="shared" ref="H102:V102" si="13">SUM(H86:H101)</f>
        <v>7529</v>
      </c>
      <c r="I102" s="385">
        <f t="shared" si="13"/>
        <v>82</v>
      </c>
      <c r="J102" s="385">
        <f t="shared" si="13"/>
        <v>2889</v>
      </c>
      <c r="K102" s="106">
        <f t="shared" si="13"/>
        <v>2171</v>
      </c>
      <c r="L102" s="106">
        <f t="shared" si="13"/>
        <v>153</v>
      </c>
      <c r="M102" s="106">
        <f t="shared" si="13"/>
        <v>28</v>
      </c>
      <c r="N102" s="106">
        <f t="shared" si="13"/>
        <v>0</v>
      </c>
      <c r="O102" s="106">
        <f t="shared" si="13"/>
        <v>0</v>
      </c>
      <c r="P102" s="106">
        <f t="shared" si="13"/>
        <v>0</v>
      </c>
      <c r="Q102" s="106">
        <f t="shared" si="13"/>
        <v>0</v>
      </c>
      <c r="R102" s="106">
        <f t="shared" si="13"/>
        <v>201</v>
      </c>
      <c r="S102" s="106">
        <f t="shared" si="13"/>
        <v>0</v>
      </c>
      <c r="T102" s="106">
        <f t="shared" si="13"/>
        <v>0</v>
      </c>
      <c r="U102" s="106">
        <f t="shared" si="13"/>
        <v>12</v>
      </c>
      <c r="V102" s="106">
        <f t="shared" si="13"/>
        <v>42</v>
      </c>
      <c r="AC102" s="106">
        <f>SUM(AC86:AC101)</f>
        <v>0</v>
      </c>
      <c r="AD102" s="106">
        <f>SUM(AD86:AD101)</f>
        <v>119</v>
      </c>
      <c r="AE102" s="106">
        <f>SUM(AE86:AE101)</f>
        <v>5697</v>
      </c>
    </row>
    <row r="103" spans="1:31">
      <c r="F103" s="386"/>
      <c r="G103" s="386"/>
      <c r="U103" s="104">
        <v>6</v>
      </c>
      <c r="V103" s="104">
        <v>21</v>
      </c>
    </row>
    <row r="104" spans="1:31">
      <c r="C104" s="105" t="s">
        <v>67</v>
      </c>
      <c r="D104" s="712" t="s">
        <v>68</v>
      </c>
      <c r="E104" s="713"/>
      <c r="F104" s="713"/>
      <c r="G104" s="714"/>
      <c r="H104" s="570" t="s">
        <v>8</v>
      </c>
      <c r="I104" s="293" t="s">
        <v>9</v>
      </c>
      <c r="J104" s="293" t="s">
        <v>10</v>
      </c>
      <c r="K104" s="293" t="s">
        <v>11</v>
      </c>
      <c r="L104" s="293" t="s">
        <v>12</v>
      </c>
      <c r="M104" s="293" t="s">
        <v>13</v>
      </c>
      <c r="N104" s="293" t="s">
        <v>14</v>
      </c>
      <c r="O104" s="293" t="s">
        <v>15</v>
      </c>
      <c r="P104" s="293" t="s">
        <v>16</v>
      </c>
      <c r="Q104" s="293" t="s">
        <v>17</v>
      </c>
      <c r="R104" s="293" t="s">
        <v>18</v>
      </c>
      <c r="S104" s="293" t="s">
        <v>19</v>
      </c>
      <c r="T104" s="293" t="s">
        <v>20</v>
      </c>
      <c r="U104" s="293" t="s">
        <v>24</v>
      </c>
      <c r="V104" s="293" t="s">
        <v>25</v>
      </c>
      <c r="W104" s="293" t="s">
        <v>26</v>
      </c>
      <c r="X104" s="293" t="s">
        <v>27</v>
      </c>
      <c r="Y104" s="293" t="s">
        <v>28</v>
      </c>
      <c r="Z104" s="293" t="s">
        <v>29</v>
      </c>
      <c r="AA104" s="293" t="s">
        <v>30</v>
      </c>
      <c r="AB104" s="395" t="s">
        <v>31</v>
      </c>
      <c r="AD104" s="396"/>
      <c r="AE104" s="92"/>
    </row>
    <row r="105" spans="1:31">
      <c r="D105" s="715"/>
      <c r="E105" s="716"/>
      <c r="F105" s="716"/>
      <c r="G105" s="717"/>
      <c r="H105" s="568">
        <f>H102</f>
        <v>7529</v>
      </c>
      <c r="I105" s="100">
        <f>I102+6</f>
        <v>88</v>
      </c>
      <c r="J105" s="100">
        <f>J102+21</f>
        <v>2910</v>
      </c>
      <c r="K105" s="100">
        <f>K102+6</f>
        <v>2177</v>
      </c>
      <c r="L105" s="100">
        <f>L102+21</f>
        <v>174</v>
      </c>
      <c r="M105" s="100">
        <f t="shared" ref="M105:T105" si="14">M102</f>
        <v>28</v>
      </c>
      <c r="N105" s="100">
        <f t="shared" si="14"/>
        <v>0</v>
      </c>
      <c r="O105" s="100">
        <f t="shared" si="14"/>
        <v>0</v>
      </c>
      <c r="P105" s="100">
        <f t="shared" si="14"/>
        <v>0</v>
      </c>
      <c r="Q105" s="100">
        <f t="shared" si="14"/>
        <v>0</v>
      </c>
      <c r="R105" s="100">
        <f t="shared" si="14"/>
        <v>201</v>
      </c>
      <c r="S105" s="100">
        <f t="shared" si="14"/>
        <v>0</v>
      </c>
      <c r="T105" s="100">
        <f t="shared" si="14"/>
        <v>0</v>
      </c>
      <c r="Z105" s="100">
        <f>AC102</f>
        <v>0</v>
      </c>
      <c r="AA105" s="100">
        <f>AD102</f>
        <v>119</v>
      </c>
      <c r="AB105" s="397">
        <f>SUM(I105:AA105)</f>
        <v>5697</v>
      </c>
      <c r="AD105" s="398"/>
      <c r="AE105" s="389"/>
    </row>
    <row r="106" spans="1:31">
      <c r="F106" s="386"/>
      <c r="G106" s="386"/>
      <c r="AE106" s="389"/>
    </row>
    <row r="107" spans="1:31" ht="34.5" customHeight="1">
      <c r="C107" s="105" t="s">
        <v>69</v>
      </c>
      <c r="D107" s="718" t="s">
        <v>70</v>
      </c>
      <c r="E107" s="718"/>
      <c r="F107" s="718"/>
      <c r="G107" s="718"/>
      <c r="H107" s="570" t="s">
        <v>8</v>
      </c>
      <c r="I107" s="696" t="s">
        <v>71</v>
      </c>
      <c r="J107" s="696"/>
      <c r="K107" s="696" t="s">
        <v>72</v>
      </c>
      <c r="L107" s="696"/>
      <c r="M107" s="293" t="s">
        <v>13</v>
      </c>
      <c r="N107" s="293" t="s">
        <v>14</v>
      </c>
      <c r="O107" s="293" t="s">
        <v>15</v>
      </c>
      <c r="P107" s="293" t="s">
        <v>16</v>
      </c>
      <c r="Q107" s="293" t="s">
        <v>17</v>
      </c>
      <c r="R107" s="293" t="s">
        <v>18</v>
      </c>
      <c r="S107" s="293" t="s">
        <v>19</v>
      </c>
      <c r="T107" s="293" t="s">
        <v>20</v>
      </c>
      <c r="U107" s="293" t="s">
        <v>24</v>
      </c>
      <c r="V107" s="293" t="s">
        <v>25</v>
      </c>
      <c r="W107" s="293" t="s">
        <v>26</v>
      </c>
      <c r="X107" s="293" t="s">
        <v>27</v>
      </c>
      <c r="Y107" s="293" t="s">
        <v>28</v>
      </c>
      <c r="Z107" s="293" t="s">
        <v>29</v>
      </c>
      <c r="AA107" s="293" t="s">
        <v>30</v>
      </c>
      <c r="AB107" s="395" t="s">
        <v>31</v>
      </c>
      <c r="AD107" s="396"/>
      <c r="AE107" s="92"/>
    </row>
    <row r="108" spans="1:31">
      <c r="D108" s="718"/>
      <c r="E108" s="718"/>
      <c r="F108" s="718"/>
      <c r="G108" s="718"/>
      <c r="H108" s="568">
        <f>H102</f>
        <v>7529</v>
      </c>
      <c r="I108" s="719">
        <f>I105+K105</f>
        <v>2265</v>
      </c>
      <c r="J108" s="719"/>
      <c r="K108" s="719">
        <f>J105+L105</f>
        <v>3084</v>
      </c>
      <c r="L108" s="719"/>
      <c r="M108" s="100">
        <f>M105</f>
        <v>28</v>
      </c>
      <c r="N108" s="100" t="s">
        <v>799</v>
      </c>
      <c r="O108" s="100" t="s">
        <v>799</v>
      </c>
      <c r="P108" s="100" t="s">
        <v>799</v>
      </c>
      <c r="Q108" s="100" t="s">
        <v>799</v>
      </c>
      <c r="R108" s="100">
        <f t="shared" ref="R108" si="15">R105</f>
        <v>201</v>
      </c>
      <c r="S108" s="100" t="s">
        <v>799</v>
      </c>
      <c r="T108" s="100" t="s">
        <v>799</v>
      </c>
      <c r="U108" s="100" t="s">
        <v>799</v>
      </c>
      <c r="V108" s="100" t="s">
        <v>799</v>
      </c>
      <c r="W108" s="100" t="s">
        <v>799</v>
      </c>
      <c r="X108" s="100" t="s">
        <v>799</v>
      </c>
      <c r="Y108" s="100" t="s">
        <v>799</v>
      </c>
      <c r="Z108" s="100">
        <f>Z105</f>
        <v>0</v>
      </c>
      <c r="AA108" s="100">
        <f>AA105</f>
        <v>119</v>
      </c>
      <c r="AB108" s="397">
        <f>SUM(I108:AA108)</f>
        <v>5697</v>
      </c>
      <c r="AD108" s="398"/>
      <c r="AE108" s="389"/>
    </row>
    <row r="111" spans="1:31">
      <c r="A111" s="291" t="s">
        <v>1</v>
      </c>
      <c r="B111" s="285" t="s">
        <v>2</v>
      </c>
      <c r="C111" s="377" t="s">
        <v>3</v>
      </c>
      <c r="D111" s="378" t="s">
        <v>4</v>
      </c>
      <c r="E111" s="378" t="s">
        <v>5</v>
      </c>
      <c r="F111" s="359" t="s">
        <v>6</v>
      </c>
      <c r="G111" s="359" t="s">
        <v>7</v>
      </c>
      <c r="H111" s="359" t="s">
        <v>8</v>
      </c>
      <c r="I111" s="322" t="s">
        <v>9</v>
      </c>
      <c r="J111" s="322" t="s">
        <v>10</v>
      </c>
      <c r="K111" s="293" t="s">
        <v>11</v>
      </c>
      <c r="L111" s="293" t="s">
        <v>12</v>
      </c>
      <c r="M111" s="293" t="s">
        <v>13</v>
      </c>
      <c r="N111" s="293" t="s">
        <v>14</v>
      </c>
      <c r="O111" s="293" t="s">
        <v>15</v>
      </c>
      <c r="P111" s="293" t="s">
        <v>16</v>
      </c>
      <c r="Q111" s="293" t="s">
        <v>17</v>
      </c>
      <c r="R111" s="293" t="s">
        <v>18</v>
      </c>
      <c r="S111" s="293" t="s">
        <v>19</v>
      </c>
      <c r="T111" s="293" t="s">
        <v>20</v>
      </c>
      <c r="U111" s="295" t="s">
        <v>21</v>
      </c>
      <c r="V111" s="295" t="s">
        <v>22</v>
      </c>
      <c r="W111" s="295" t="s">
        <v>23</v>
      </c>
      <c r="X111" s="293" t="s">
        <v>24</v>
      </c>
      <c r="Y111" s="293" t="s">
        <v>25</v>
      </c>
      <c r="Z111" s="293" t="s">
        <v>26</v>
      </c>
      <c r="AA111" s="293" t="s">
        <v>27</v>
      </c>
      <c r="AB111" s="293" t="s">
        <v>28</v>
      </c>
      <c r="AC111" s="293" t="s">
        <v>29</v>
      </c>
      <c r="AD111" s="293" t="s">
        <v>30</v>
      </c>
      <c r="AE111" s="293" t="s">
        <v>31</v>
      </c>
    </row>
    <row r="112" spans="1:31">
      <c r="A112" s="93">
        <v>1</v>
      </c>
      <c r="B112" s="381">
        <v>7</v>
      </c>
      <c r="C112" s="382">
        <v>416</v>
      </c>
      <c r="D112" s="382" t="s">
        <v>656</v>
      </c>
      <c r="E112" s="382" t="s">
        <v>656</v>
      </c>
      <c r="F112" s="382">
        <v>1856</v>
      </c>
      <c r="G112" s="382" t="s">
        <v>33</v>
      </c>
      <c r="H112" s="449">
        <v>529</v>
      </c>
      <c r="I112" s="382">
        <v>62</v>
      </c>
      <c r="J112" s="100">
        <v>4</v>
      </c>
      <c r="K112" s="100">
        <v>83</v>
      </c>
      <c r="L112" s="100">
        <v>2</v>
      </c>
      <c r="M112" s="100">
        <v>0</v>
      </c>
      <c r="N112" s="100"/>
      <c r="O112" s="100">
        <v>250</v>
      </c>
      <c r="P112" s="100"/>
      <c r="Q112" s="100">
        <v>0</v>
      </c>
      <c r="R112" s="100">
        <v>4</v>
      </c>
      <c r="S112" s="100"/>
      <c r="T112" s="100"/>
      <c r="U112" s="383">
        <v>3</v>
      </c>
      <c r="V112" s="383">
        <v>0</v>
      </c>
      <c r="AC112" s="100">
        <v>0</v>
      </c>
      <c r="AD112" s="100">
        <v>7</v>
      </c>
      <c r="AE112" s="100">
        <f t="shared" ref="AE112:AE119" si="16">SUM(I112:AD112)</f>
        <v>415</v>
      </c>
    </row>
    <row r="113" spans="1:31" ht="15">
      <c r="A113" s="93">
        <v>2</v>
      </c>
      <c r="B113" s="381">
        <v>7</v>
      </c>
      <c r="C113" s="382">
        <v>416</v>
      </c>
      <c r="D113" s="382" t="s">
        <v>656</v>
      </c>
      <c r="E113" s="382" t="s">
        <v>656</v>
      </c>
      <c r="F113" s="382">
        <v>1856</v>
      </c>
      <c r="G113" s="382" t="s">
        <v>34</v>
      </c>
      <c r="H113" s="644">
        <v>528</v>
      </c>
      <c r="I113" s="382">
        <v>94</v>
      </c>
      <c r="J113" s="100">
        <v>3</v>
      </c>
      <c r="K113" s="100">
        <v>85</v>
      </c>
      <c r="L113" s="100">
        <v>3</v>
      </c>
      <c r="M113" s="100">
        <v>1</v>
      </c>
      <c r="N113" s="100"/>
      <c r="O113" s="100">
        <v>189</v>
      </c>
      <c r="P113" s="100"/>
      <c r="Q113" s="100">
        <v>1</v>
      </c>
      <c r="R113" s="100">
        <v>11</v>
      </c>
      <c r="S113" s="100"/>
      <c r="T113" s="100"/>
      <c r="U113" s="383">
        <v>5</v>
      </c>
      <c r="V113" s="383">
        <v>0</v>
      </c>
      <c r="AC113" s="100">
        <v>0</v>
      </c>
      <c r="AD113" s="100">
        <v>20</v>
      </c>
      <c r="AE113" s="100">
        <f t="shared" si="16"/>
        <v>412</v>
      </c>
    </row>
    <row r="114" spans="1:31" ht="15">
      <c r="A114" s="93">
        <v>3</v>
      </c>
      <c r="B114" s="381">
        <v>7</v>
      </c>
      <c r="C114" s="382">
        <v>416</v>
      </c>
      <c r="D114" s="382" t="s">
        <v>656</v>
      </c>
      <c r="E114" s="382" t="s">
        <v>656</v>
      </c>
      <c r="F114" s="382">
        <v>1856</v>
      </c>
      <c r="G114" s="382" t="s">
        <v>35</v>
      </c>
      <c r="H114" s="644">
        <v>528</v>
      </c>
      <c r="I114" s="382">
        <v>90</v>
      </c>
      <c r="J114" s="100">
        <v>6</v>
      </c>
      <c r="K114" s="100">
        <v>92</v>
      </c>
      <c r="L114" s="100">
        <v>1</v>
      </c>
      <c r="M114" s="100">
        <v>0</v>
      </c>
      <c r="N114" s="100"/>
      <c r="O114" s="100">
        <v>224</v>
      </c>
      <c r="P114" s="100"/>
      <c r="Q114" s="100">
        <v>1</v>
      </c>
      <c r="R114" s="100">
        <v>10</v>
      </c>
      <c r="S114" s="100"/>
      <c r="T114" s="100"/>
      <c r="U114" s="383">
        <v>4</v>
      </c>
      <c r="V114" s="383">
        <v>0</v>
      </c>
      <c r="AC114" s="100">
        <v>0</v>
      </c>
      <c r="AD114" s="100">
        <v>8</v>
      </c>
      <c r="AE114" s="100">
        <f t="shared" si="16"/>
        <v>436</v>
      </c>
    </row>
    <row r="115" spans="1:31" ht="15">
      <c r="A115" s="93">
        <v>4</v>
      </c>
      <c r="B115" s="381">
        <v>7</v>
      </c>
      <c r="C115" s="382">
        <v>416</v>
      </c>
      <c r="D115" s="382" t="s">
        <v>656</v>
      </c>
      <c r="E115" s="382" t="s">
        <v>657</v>
      </c>
      <c r="F115" s="382">
        <v>1857</v>
      </c>
      <c r="G115" s="382" t="s">
        <v>33</v>
      </c>
      <c r="H115" s="644">
        <v>437</v>
      </c>
      <c r="I115" s="382">
        <v>10</v>
      </c>
      <c r="J115" s="100">
        <v>11</v>
      </c>
      <c r="K115" s="100">
        <v>125</v>
      </c>
      <c r="L115" s="100">
        <v>2</v>
      </c>
      <c r="M115" s="100">
        <v>3</v>
      </c>
      <c r="N115" s="100"/>
      <c r="O115" s="100">
        <v>104</v>
      </c>
      <c r="P115" s="100"/>
      <c r="Q115" s="100">
        <v>0</v>
      </c>
      <c r="R115" s="100">
        <v>8</v>
      </c>
      <c r="S115" s="100"/>
      <c r="T115" s="100"/>
      <c r="U115" s="383">
        <v>7</v>
      </c>
      <c r="V115" s="383">
        <v>0</v>
      </c>
      <c r="AC115" s="100">
        <v>0</v>
      </c>
      <c r="AD115" s="100">
        <v>13</v>
      </c>
      <c r="AE115" s="100">
        <f t="shared" si="16"/>
        <v>283</v>
      </c>
    </row>
    <row r="116" spans="1:31" ht="15">
      <c r="A116" s="93">
        <v>5</v>
      </c>
      <c r="B116" s="381">
        <v>7</v>
      </c>
      <c r="C116" s="382">
        <v>416</v>
      </c>
      <c r="D116" s="382" t="s">
        <v>656</v>
      </c>
      <c r="E116" s="382" t="s">
        <v>657</v>
      </c>
      <c r="F116" s="382">
        <v>1857</v>
      </c>
      <c r="G116" s="382" t="s">
        <v>34</v>
      </c>
      <c r="H116" s="644">
        <v>437</v>
      </c>
      <c r="I116" s="382">
        <v>9</v>
      </c>
      <c r="J116" s="100">
        <v>11</v>
      </c>
      <c r="K116" s="100">
        <v>141</v>
      </c>
      <c r="L116" s="100">
        <v>0</v>
      </c>
      <c r="M116" s="100">
        <v>8</v>
      </c>
      <c r="N116" s="100"/>
      <c r="O116" s="100">
        <v>85</v>
      </c>
      <c r="P116" s="100"/>
      <c r="Q116" s="100">
        <v>0</v>
      </c>
      <c r="R116" s="100">
        <v>9</v>
      </c>
      <c r="S116" s="100"/>
      <c r="T116" s="100"/>
      <c r="U116" s="383">
        <v>9</v>
      </c>
      <c r="V116" s="383">
        <v>0</v>
      </c>
      <c r="AC116" s="100">
        <v>0</v>
      </c>
      <c r="AD116" s="100">
        <v>26</v>
      </c>
      <c r="AE116" s="100">
        <f t="shared" si="16"/>
        <v>298</v>
      </c>
    </row>
    <row r="117" spans="1:31">
      <c r="A117" s="93">
        <v>6</v>
      </c>
      <c r="B117" s="381">
        <v>7</v>
      </c>
      <c r="C117" s="382">
        <v>416</v>
      </c>
      <c r="D117" s="382" t="s">
        <v>656</v>
      </c>
      <c r="E117" s="382" t="s">
        <v>658</v>
      </c>
      <c r="F117" s="382">
        <v>1857</v>
      </c>
      <c r="G117" s="382" t="s">
        <v>81</v>
      </c>
      <c r="H117" s="449">
        <v>94</v>
      </c>
      <c r="I117" s="382">
        <v>4</v>
      </c>
      <c r="J117" s="100">
        <v>2</v>
      </c>
      <c r="K117" s="100">
        <v>52</v>
      </c>
      <c r="L117" s="100">
        <v>0</v>
      </c>
      <c r="M117" s="100">
        <v>0</v>
      </c>
      <c r="N117" s="100"/>
      <c r="O117" s="100">
        <v>18</v>
      </c>
      <c r="P117" s="100"/>
      <c r="Q117" s="100">
        <v>0</v>
      </c>
      <c r="R117" s="100">
        <v>0</v>
      </c>
      <c r="S117" s="100"/>
      <c r="T117" s="100"/>
      <c r="U117" s="383">
        <v>1</v>
      </c>
      <c r="V117" s="383">
        <v>0</v>
      </c>
      <c r="AC117" s="100">
        <v>0</v>
      </c>
      <c r="AD117" s="100">
        <v>4</v>
      </c>
      <c r="AE117" s="100">
        <f t="shared" si="16"/>
        <v>81</v>
      </c>
    </row>
    <row r="118" spans="1:31" ht="15">
      <c r="A118" s="93">
        <v>7</v>
      </c>
      <c r="B118" s="381">
        <v>7</v>
      </c>
      <c r="C118" s="382">
        <v>416</v>
      </c>
      <c r="D118" s="382" t="s">
        <v>656</v>
      </c>
      <c r="E118" s="382" t="s">
        <v>659</v>
      </c>
      <c r="F118" s="382">
        <v>1858</v>
      </c>
      <c r="G118" s="382" t="s">
        <v>33</v>
      </c>
      <c r="H118" s="644">
        <v>511</v>
      </c>
      <c r="I118" s="382">
        <v>29</v>
      </c>
      <c r="J118" s="100">
        <v>21</v>
      </c>
      <c r="K118" s="100">
        <v>107</v>
      </c>
      <c r="L118" s="100">
        <v>3</v>
      </c>
      <c r="M118" s="100">
        <v>3</v>
      </c>
      <c r="N118" s="100"/>
      <c r="O118" s="100">
        <v>138</v>
      </c>
      <c r="P118" s="100"/>
      <c r="Q118" s="100">
        <v>0</v>
      </c>
      <c r="R118" s="100">
        <v>5</v>
      </c>
      <c r="S118" s="100"/>
      <c r="T118" s="100"/>
      <c r="U118" s="383">
        <v>4</v>
      </c>
      <c r="V118" s="383">
        <v>0</v>
      </c>
      <c r="AC118" s="100">
        <v>0</v>
      </c>
      <c r="AD118" s="100">
        <v>24</v>
      </c>
      <c r="AE118" s="100">
        <f t="shared" si="16"/>
        <v>334</v>
      </c>
    </row>
    <row r="119" spans="1:31">
      <c r="A119" s="93">
        <v>8</v>
      </c>
      <c r="B119" s="381">
        <v>7</v>
      </c>
      <c r="C119" s="382">
        <v>416</v>
      </c>
      <c r="D119" s="382" t="s">
        <v>656</v>
      </c>
      <c r="E119" s="382" t="s">
        <v>659</v>
      </c>
      <c r="F119" s="382">
        <v>1858</v>
      </c>
      <c r="G119" s="382" t="s">
        <v>34</v>
      </c>
      <c r="H119" s="449">
        <v>511</v>
      </c>
      <c r="I119" s="382">
        <v>17</v>
      </c>
      <c r="J119" s="100">
        <v>19</v>
      </c>
      <c r="K119" s="100">
        <v>102</v>
      </c>
      <c r="L119" s="100">
        <v>5</v>
      </c>
      <c r="M119" s="100">
        <v>2</v>
      </c>
      <c r="N119" s="100"/>
      <c r="O119" s="100">
        <v>153</v>
      </c>
      <c r="P119" s="100"/>
      <c r="Q119" s="100">
        <v>1</v>
      </c>
      <c r="R119" s="100">
        <v>6</v>
      </c>
      <c r="S119" s="100"/>
      <c r="T119" s="100"/>
      <c r="U119" s="383">
        <v>4</v>
      </c>
      <c r="V119" s="383">
        <v>0</v>
      </c>
      <c r="AC119" s="100">
        <v>0</v>
      </c>
      <c r="AD119" s="100">
        <v>25</v>
      </c>
      <c r="AE119" s="100">
        <f t="shared" si="16"/>
        <v>334</v>
      </c>
    </row>
    <row r="120" spans="1:31">
      <c r="C120" s="105" t="s">
        <v>65</v>
      </c>
      <c r="D120" s="711" t="s">
        <v>66</v>
      </c>
      <c r="E120" s="711"/>
      <c r="F120" s="384"/>
      <c r="G120" s="384"/>
      <c r="H120" s="567">
        <f t="shared" ref="H120:V120" si="17">SUM(H112:H119)</f>
        <v>3575</v>
      </c>
      <c r="I120" s="385">
        <f t="shared" si="17"/>
        <v>315</v>
      </c>
      <c r="J120" s="385">
        <f t="shared" si="17"/>
        <v>77</v>
      </c>
      <c r="K120" s="106">
        <f t="shared" si="17"/>
        <v>787</v>
      </c>
      <c r="L120" s="106">
        <f t="shared" si="17"/>
        <v>16</v>
      </c>
      <c r="M120" s="106">
        <f t="shared" si="17"/>
        <v>17</v>
      </c>
      <c r="N120" s="106">
        <f t="shared" si="17"/>
        <v>0</v>
      </c>
      <c r="O120" s="106">
        <f t="shared" si="17"/>
        <v>1161</v>
      </c>
      <c r="P120" s="106">
        <f t="shared" si="17"/>
        <v>0</v>
      </c>
      <c r="Q120" s="106">
        <f t="shared" si="17"/>
        <v>3</v>
      </c>
      <c r="R120" s="106">
        <f t="shared" si="17"/>
        <v>53</v>
      </c>
      <c r="S120" s="106">
        <f t="shared" si="17"/>
        <v>0</v>
      </c>
      <c r="T120" s="106">
        <f t="shared" si="17"/>
        <v>0</v>
      </c>
      <c r="U120" s="106">
        <f t="shared" si="17"/>
        <v>37</v>
      </c>
      <c r="V120" s="106">
        <f t="shared" si="17"/>
        <v>0</v>
      </c>
      <c r="AC120" s="106">
        <f>SUM(AC112:AC119)</f>
        <v>0</v>
      </c>
      <c r="AD120" s="106">
        <f>SUM(AD112:AD119)</f>
        <v>127</v>
      </c>
      <c r="AE120" s="106">
        <f>SUM(AE112:AE119)</f>
        <v>2593</v>
      </c>
    </row>
    <row r="121" spans="1:31">
      <c r="F121" s="386"/>
      <c r="G121" s="386"/>
      <c r="U121" s="104">
        <f>U120/2</f>
        <v>18.5</v>
      </c>
    </row>
    <row r="122" spans="1:31">
      <c r="C122" s="105" t="s">
        <v>67</v>
      </c>
      <c r="D122" s="712" t="s">
        <v>68</v>
      </c>
      <c r="E122" s="713"/>
      <c r="F122" s="713"/>
      <c r="G122" s="714"/>
      <c r="H122" s="570" t="s">
        <v>8</v>
      </c>
      <c r="I122" s="293" t="s">
        <v>9</v>
      </c>
      <c r="J122" s="293" t="s">
        <v>10</v>
      </c>
      <c r="K122" s="293" t="s">
        <v>11</v>
      </c>
      <c r="L122" s="293" t="s">
        <v>12</v>
      </c>
      <c r="M122" s="293" t="s">
        <v>13</v>
      </c>
      <c r="N122" s="293" t="s">
        <v>14</v>
      </c>
      <c r="O122" s="293" t="s">
        <v>15</v>
      </c>
      <c r="P122" s="293" t="s">
        <v>16</v>
      </c>
      <c r="Q122" s="293" t="s">
        <v>17</v>
      </c>
      <c r="R122" s="293" t="s">
        <v>18</v>
      </c>
      <c r="S122" s="293" t="s">
        <v>19</v>
      </c>
      <c r="T122" s="293" t="s">
        <v>20</v>
      </c>
      <c r="U122" s="293" t="s">
        <v>24</v>
      </c>
      <c r="V122" s="293" t="s">
        <v>25</v>
      </c>
      <c r="W122" s="293" t="s">
        <v>26</v>
      </c>
      <c r="X122" s="293" t="s">
        <v>27</v>
      </c>
      <c r="Y122" s="293" t="s">
        <v>28</v>
      </c>
      <c r="Z122" s="293" t="s">
        <v>29</v>
      </c>
      <c r="AA122" s="293" t="s">
        <v>30</v>
      </c>
      <c r="AB122" s="293" t="s">
        <v>31</v>
      </c>
    </row>
    <row r="123" spans="1:31">
      <c r="D123" s="715"/>
      <c r="E123" s="716"/>
      <c r="F123" s="716"/>
      <c r="G123" s="717"/>
      <c r="H123" s="568">
        <f>H120</f>
        <v>3575</v>
      </c>
      <c r="I123" s="100">
        <f>I120+18</f>
        <v>333</v>
      </c>
      <c r="J123" s="100">
        <f>J120</f>
        <v>77</v>
      </c>
      <c r="K123" s="100">
        <f>K120+19</f>
        <v>806</v>
      </c>
      <c r="L123" s="100">
        <f>L120</f>
        <v>16</v>
      </c>
      <c r="M123" s="100">
        <f t="shared" ref="M123:T123" si="18">M120</f>
        <v>17</v>
      </c>
      <c r="N123" s="100">
        <f t="shared" si="18"/>
        <v>0</v>
      </c>
      <c r="O123" s="100">
        <f t="shared" si="18"/>
        <v>1161</v>
      </c>
      <c r="P123" s="100">
        <f t="shared" si="18"/>
        <v>0</v>
      </c>
      <c r="Q123" s="100">
        <f t="shared" si="18"/>
        <v>3</v>
      </c>
      <c r="R123" s="100">
        <f t="shared" si="18"/>
        <v>53</v>
      </c>
      <c r="S123" s="100">
        <f t="shared" si="18"/>
        <v>0</v>
      </c>
      <c r="T123" s="100">
        <f t="shared" si="18"/>
        <v>0</v>
      </c>
      <c r="Z123" s="100">
        <f>AC120</f>
        <v>0</v>
      </c>
      <c r="AA123" s="100">
        <f>AD120</f>
        <v>127</v>
      </c>
      <c r="AB123" s="100">
        <f>SUM(I123:AA123)</f>
        <v>2593</v>
      </c>
    </row>
    <row r="124" spans="1:31">
      <c r="F124" s="386"/>
      <c r="G124" s="386"/>
    </row>
    <row r="125" spans="1:31" ht="34.5" customHeight="1">
      <c r="C125" s="105" t="s">
        <v>69</v>
      </c>
      <c r="D125" s="718" t="s">
        <v>70</v>
      </c>
      <c r="E125" s="718"/>
      <c r="F125" s="718"/>
      <c r="G125" s="718"/>
      <c r="H125" s="570" t="s">
        <v>8</v>
      </c>
      <c r="I125" s="696" t="s">
        <v>71</v>
      </c>
      <c r="J125" s="696"/>
      <c r="K125" s="696" t="s">
        <v>72</v>
      </c>
      <c r="L125" s="696"/>
      <c r="M125" s="293" t="s">
        <v>13</v>
      </c>
      <c r="N125" s="293" t="s">
        <v>14</v>
      </c>
      <c r="O125" s="293" t="s">
        <v>15</v>
      </c>
      <c r="P125" s="293" t="s">
        <v>16</v>
      </c>
      <c r="Q125" s="293" t="s">
        <v>17</v>
      </c>
      <c r="R125" s="293" t="s">
        <v>18</v>
      </c>
      <c r="S125" s="293" t="s">
        <v>19</v>
      </c>
      <c r="T125" s="293" t="s">
        <v>20</v>
      </c>
      <c r="U125" s="293" t="s">
        <v>24</v>
      </c>
      <c r="V125" s="293" t="s">
        <v>25</v>
      </c>
      <c r="W125" s="293" t="s">
        <v>26</v>
      </c>
      <c r="X125" s="293" t="s">
        <v>27</v>
      </c>
      <c r="Y125" s="293" t="s">
        <v>28</v>
      </c>
      <c r="Z125" s="293" t="s">
        <v>29</v>
      </c>
      <c r="AA125" s="293" t="s">
        <v>30</v>
      </c>
      <c r="AB125" s="293" t="s">
        <v>31</v>
      </c>
    </row>
    <row r="126" spans="1:31">
      <c r="D126" s="718"/>
      <c r="E126" s="718"/>
      <c r="F126" s="718"/>
      <c r="G126" s="718"/>
      <c r="H126" s="568">
        <f>H120</f>
        <v>3575</v>
      </c>
      <c r="I126" s="719">
        <f>I123+K123</f>
        <v>1139</v>
      </c>
      <c r="J126" s="719"/>
      <c r="K126" s="719">
        <f>J123+L123</f>
        <v>93</v>
      </c>
      <c r="L126" s="719"/>
      <c r="M126" s="100">
        <f>M123</f>
        <v>17</v>
      </c>
      <c r="N126" s="100" t="s">
        <v>799</v>
      </c>
      <c r="O126" s="100">
        <f t="shared" ref="O126:R126" si="19">O123</f>
        <v>1161</v>
      </c>
      <c r="P126" s="100" t="s">
        <v>799</v>
      </c>
      <c r="Q126" s="100">
        <f t="shared" si="19"/>
        <v>3</v>
      </c>
      <c r="R126" s="100">
        <f t="shared" si="19"/>
        <v>53</v>
      </c>
      <c r="S126" s="509" t="s">
        <v>799</v>
      </c>
      <c r="T126" s="509" t="s">
        <v>799</v>
      </c>
      <c r="U126" s="509" t="s">
        <v>799</v>
      </c>
      <c r="V126" s="509" t="s">
        <v>799</v>
      </c>
      <c r="W126" s="509" t="s">
        <v>799</v>
      </c>
      <c r="X126" s="509" t="s">
        <v>799</v>
      </c>
      <c r="Y126" s="509" t="s">
        <v>799</v>
      </c>
      <c r="Z126" s="100">
        <f>Z123</f>
        <v>0</v>
      </c>
      <c r="AA126" s="100">
        <f>AA123</f>
        <v>127</v>
      </c>
      <c r="AB126" s="100">
        <f>SUM(I126:AA126)</f>
        <v>2593</v>
      </c>
    </row>
    <row r="127" spans="1:31">
      <c r="Y127" s="389"/>
    </row>
    <row r="129" spans="1:31">
      <c r="A129" s="291" t="s">
        <v>1</v>
      </c>
      <c r="B129" s="285" t="s">
        <v>2</v>
      </c>
      <c r="C129" s="377" t="s">
        <v>3</v>
      </c>
      <c r="D129" s="378" t="s">
        <v>4</v>
      </c>
      <c r="E129" s="378" t="s">
        <v>5</v>
      </c>
      <c r="F129" s="359" t="s">
        <v>6</v>
      </c>
      <c r="G129" s="359" t="s">
        <v>7</v>
      </c>
      <c r="H129" s="359" t="s">
        <v>8</v>
      </c>
      <c r="I129" s="322" t="s">
        <v>9</v>
      </c>
      <c r="J129" s="322" t="s">
        <v>10</v>
      </c>
      <c r="K129" s="293" t="s">
        <v>11</v>
      </c>
      <c r="L129" s="293" t="s">
        <v>12</v>
      </c>
      <c r="M129" s="293" t="s">
        <v>13</v>
      </c>
      <c r="N129" s="293" t="s">
        <v>14</v>
      </c>
      <c r="O129" s="293" t="s">
        <v>15</v>
      </c>
      <c r="P129" s="293" t="s">
        <v>16</v>
      </c>
      <c r="Q129" s="293" t="s">
        <v>17</v>
      </c>
      <c r="R129" s="293" t="s">
        <v>18</v>
      </c>
      <c r="S129" s="293" t="s">
        <v>19</v>
      </c>
      <c r="T129" s="293" t="s">
        <v>20</v>
      </c>
      <c r="U129" s="295" t="s">
        <v>21</v>
      </c>
      <c r="V129" s="295" t="s">
        <v>22</v>
      </c>
      <c r="W129" s="295" t="s">
        <v>23</v>
      </c>
      <c r="X129" s="293" t="s">
        <v>24</v>
      </c>
      <c r="Y129" s="293" t="s">
        <v>25</v>
      </c>
      <c r="Z129" s="293" t="s">
        <v>26</v>
      </c>
      <c r="AA129" s="293" t="s">
        <v>27</v>
      </c>
      <c r="AB129" s="293" t="s">
        <v>28</v>
      </c>
      <c r="AC129" s="293" t="s">
        <v>29</v>
      </c>
      <c r="AD129" s="293" t="s">
        <v>30</v>
      </c>
      <c r="AE129" s="293" t="s">
        <v>31</v>
      </c>
    </row>
    <row r="130" spans="1:31" ht="15">
      <c r="A130" s="93">
        <v>1</v>
      </c>
      <c r="B130" s="381">
        <v>7</v>
      </c>
      <c r="C130" s="382">
        <v>448</v>
      </c>
      <c r="D130" s="382" t="s">
        <v>660</v>
      </c>
      <c r="E130" s="382" t="s">
        <v>660</v>
      </c>
      <c r="F130" s="382">
        <v>1940</v>
      </c>
      <c r="G130" s="382" t="s">
        <v>33</v>
      </c>
      <c r="H130" s="644">
        <v>512</v>
      </c>
      <c r="I130" s="382">
        <v>2</v>
      </c>
      <c r="J130" s="100">
        <v>111</v>
      </c>
      <c r="K130" s="100">
        <v>129</v>
      </c>
      <c r="L130" s="100">
        <v>5</v>
      </c>
      <c r="M130" s="100">
        <v>3</v>
      </c>
      <c r="N130" s="100"/>
      <c r="O130" s="100">
        <v>11</v>
      </c>
      <c r="P130" s="100"/>
      <c r="Q130" s="100"/>
      <c r="R130" s="100">
        <v>73</v>
      </c>
      <c r="S130" s="100"/>
      <c r="T130" s="100"/>
      <c r="U130" s="383">
        <v>1</v>
      </c>
      <c r="V130" s="383">
        <v>6</v>
      </c>
      <c r="AC130" s="100">
        <v>0</v>
      </c>
      <c r="AD130" s="100">
        <v>11</v>
      </c>
      <c r="AE130" s="100">
        <f t="shared" ref="AE130:AE150" si="20">SUM(I130:AD130)</f>
        <v>352</v>
      </c>
    </row>
    <row r="131" spans="1:31" ht="15">
      <c r="A131" s="93">
        <v>2</v>
      </c>
      <c r="B131" s="381">
        <v>7</v>
      </c>
      <c r="C131" s="382">
        <v>448</v>
      </c>
      <c r="D131" s="382" t="s">
        <v>660</v>
      </c>
      <c r="E131" s="382" t="s">
        <v>660</v>
      </c>
      <c r="F131" s="382">
        <v>1940</v>
      </c>
      <c r="G131" s="382" t="s">
        <v>34</v>
      </c>
      <c r="H131" s="644">
        <v>512</v>
      </c>
      <c r="I131" s="382">
        <v>1</v>
      </c>
      <c r="J131" s="100">
        <v>98</v>
      </c>
      <c r="K131" s="100">
        <v>147</v>
      </c>
      <c r="L131" s="100">
        <v>7</v>
      </c>
      <c r="M131" s="100">
        <v>2</v>
      </c>
      <c r="N131" s="100"/>
      <c r="O131" s="100">
        <v>5</v>
      </c>
      <c r="P131" s="100"/>
      <c r="Q131" s="100"/>
      <c r="R131" s="100">
        <v>56</v>
      </c>
      <c r="S131" s="100"/>
      <c r="T131" s="100"/>
      <c r="U131" s="383">
        <v>1</v>
      </c>
      <c r="V131" s="383">
        <v>7</v>
      </c>
      <c r="AC131" s="100">
        <v>0</v>
      </c>
      <c r="AD131" s="100">
        <v>25</v>
      </c>
      <c r="AE131" s="100">
        <f t="shared" si="20"/>
        <v>349</v>
      </c>
    </row>
    <row r="132" spans="1:31" ht="15">
      <c r="A132" s="93">
        <v>3</v>
      </c>
      <c r="B132" s="381">
        <v>7</v>
      </c>
      <c r="C132" s="382">
        <v>448</v>
      </c>
      <c r="D132" s="382" t="s">
        <v>660</v>
      </c>
      <c r="E132" s="382" t="s">
        <v>660</v>
      </c>
      <c r="F132" s="382">
        <v>1940</v>
      </c>
      <c r="G132" s="382" t="s">
        <v>35</v>
      </c>
      <c r="H132" s="644">
        <v>511</v>
      </c>
      <c r="I132" s="382">
        <v>3</v>
      </c>
      <c r="J132" s="100">
        <v>122</v>
      </c>
      <c r="K132" s="100">
        <v>126</v>
      </c>
      <c r="L132" s="100">
        <v>6</v>
      </c>
      <c r="M132" s="100">
        <v>4</v>
      </c>
      <c r="N132" s="100"/>
      <c r="O132" s="100">
        <v>4</v>
      </c>
      <c r="P132" s="100"/>
      <c r="Q132" s="100"/>
      <c r="R132" s="100">
        <v>54</v>
      </c>
      <c r="S132" s="100"/>
      <c r="T132" s="100"/>
      <c r="U132" s="383">
        <v>0</v>
      </c>
      <c r="V132" s="383">
        <v>7</v>
      </c>
      <c r="AC132" s="100">
        <v>1</v>
      </c>
      <c r="AD132" s="100">
        <v>9</v>
      </c>
      <c r="AE132" s="100">
        <f t="shared" si="20"/>
        <v>336</v>
      </c>
    </row>
    <row r="133" spans="1:31" ht="15">
      <c r="A133" s="93">
        <v>4</v>
      </c>
      <c r="B133" s="381">
        <v>7</v>
      </c>
      <c r="C133" s="382">
        <v>448</v>
      </c>
      <c r="D133" s="382" t="s">
        <v>660</v>
      </c>
      <c r="E133" s="382" t="s">
        <v>660</v>
      </c>
      <c r="F133" s="382">
        <v>1941</v>
      </c>
      <c r="G133" s="382" t="s">
        <v>33</v>
      </c>
      <c r="H133" s="644">
        <v>538</v>
      </c>
      <c r="I133" s="382">
        <v>0</v>
      </c>
      <c r="J133" s="100">
        <v>145</v>
      </c>
      <c r="K133" s="100">
        <v>128</v>
      </c>
      <c r="L133" s="100">
        <v>5</v>
      </c>
      <c r="M133" s="100">
        <v>3</v>
      </c>
      <c r="N133" s="100"/>
      <c r="O133" s="100">
        <v>12</v>
      </c>
      <c r="P133" s="100"/>
      <c r="Q133" s="100"/>
      <c r="R133" s="100">
        <v>52</v>
      </c>
      <c r="S133" s="100"/>
      <c r="T133" s="100"/>
      <c r="U133" s="383">
        <v>4</v>
      </c>
      <c r="V133" s="383">
        <v>4</v>
      </c>
      <c r="AC133" s="100">
        <v>0</v>
      </c>
      <c r="AD133" s="100">
        <v>9</v>
      </c>
      <c r="AE133" s="100">
        <f t="shared" si="20"/>
        <v>362</v>
      </c>
    </row>
    <row r="134" spans="1:31" ht="15">
      <c r="A134" s="93">
        <v>5</v>
      </c>
      <c r="B134" s="381">
        <v>7</v>
      </c>
      <c r="C134" s="382">
        <v>448</v>
      </c>
      <c r="D134" s="382" t="s">
        <v>660</v>
      </c>
      <c r="E134" s="382" t="s">
        <v>660</v>
      </c>
      <c r="F134" s="382">
        <v>1941</v>
      </c>
      <c r="G134" s="382" t="s">
        <v>34</v>
      </c>
      <c r="H134" s="644">
        <v>538</v>
      </c>
      <c r="I134" s="382">
        <v>0</v>
      </c>
      <c r="J134" s="100">
        <v>139</v>
      </c>
      <c r="K134" s="100">
        <v>105</v>
      </c>
      <c r="L134" s="100">
        <v>11</v>
      </c>
      <c r="M134" s="100">
        <v>4</v>
      </c>
      <c r="N134" s="100"/>
      <c r="O134" s="100">
        <v>9</v>
      </c>
      <c r="P134" s="100"/>
      <c r="Q134" s="100"/>
      <c r="R134" s="100">
        <v>66</v>
      </c>
      <c r="S134" s="100"/>
      <c r="T134" s="100"/>
      <c r="U134" s="383">
        <v>1</v>
      </c>
      <c r="V134" s="383">
        <v>6</v>
      </c>
      <c r="AC134" s="100">
        <v>0</v>
      </c>
      <c r="AD134" s="100">
        <v>15</v>
      </c>
      <c r="AE134" s="100">
        <f t="shared" si="20"/>
        <v>356</v>
      </c>
    </row>
    <row r="135" spans="1:31" ht="15">
      <c r="A135" s="93">
        <v>6</v>
      </c>
      <c r="B135" s="381">
        <v>7</v>
      </c>
      <c r="C135" s="382">
        <v>448</v>
      </c>
      <c r="D135" s="382" t="s">
        <v>660</v>
      </c>
      <c r="E135" s="382" t="s">
        <v>660</v>
      </c>
      <c r="F135" s="382">
        <v>1941</v>
      </c>
      <c r="G135" s="382" t="s">
        <v>35</v>
      </c>
      <c r="H135" s="644">
        <v>538</v>
      </c>
      <c r="I135" s="382">
        <v>3</v>
      </c>
      <c r="J135" s="100">
        <v>152</v>
      </c>
      <c r="K135" s="100">
        <v>117</v>
      </c>
      <c r="L135" s="100">
        <v>5</v>
      </c>
      <c r="M135" s="100">
        <v>5</v>
      </c>
      <c r="N135" s="100"/>
      <c r="O135" s="100">
        <v>5</v>
      </c>
      <c r="P135" s="100"/>
      <c r="Q135" s="100"/>
      <c r="R135" s="100">
        <v>57</v>
      </c>
      <c r="S135" s="100"/>
      <c r="T135" s="100"/>
      <c r="U135" s="383">
        <v>3</v>
      </c>
      <c r="V135" s="383">
        <v>0</v>
      </c>
      <c r="AC135" s="100">
        <v>0</v>
      </c>
      <c r="AD135" s="100">
        <v>5</v>
      </c>
      <c r="AE135" s="100">
        <f t="shared" si="20"/>
        <v>352</v>
      </c>
    </row>
    <row r="136" spans="1:31" ht="15">
      <c r="A136" s="93">
        <v>7</v>
      </c>
      <c r="B136" s="381">
        <v>7</v>
      </c>
      <c r="C136" s="382">
        <v>448</v>
      </c>
      <c r="D136" s="382" t="s">
        <v>660</v>
      </c>
      <c r="E136" s="382" t="s">
        <v>660</v>
      </c>
      <c r="F136" s="382">
        <v>1942</v>
      </c>
      <c r="G136" s="382" t="s">
        <v>33</v>
      </c>
      <c r="H136" s="644">
        <v>591</v>
      </c>
      <c r="I136" s="382">
        <v>1</v>
      </c>
      <c r="J136" s="100">
        <v>158</v>
      </c>
      <c r="K136" s="100">
        <v>121</v>
      </c>
      <c r="L136" s="100">
        <v>7</v>
      </c>
      <c r="M136" s="100">
        <v>5</v>
      </c>
      <c r="N136" s="100"/>
      <c r="O136" s="100">
        <v>8</v>
      </c>
      <c r="P136" s="100"/>
      <c r="Q136" s="100"/>
      <c r="R136" s="100">
        <v>69</v>
      </c>
      <c r="S136" s="100"/>
      <c r="T136" s="100"/>
      <c r="U136" s="383">
        <v>2</v>
      </c>
      <c r="V136" s="383">
        <v>11</v>
      </c>
      <c r="AC136" s="100">
        <v>0</v>
      </c>
      <c r="AD136" s="100">
        <v>16</v>
      </c>
      <c r="AE136" s="100">
        <f t="shared" si="20"/>
        <v>398</v>
      </c>
    </row>
    <row r="137" spans="1:31" ht="15">
      <c r="A137" s="93">
        <v>8</v>
      </c>
      <c r="B137" s="381">
        <v>7</v>
      </c>
      <c r="C137" s="382">
        <v>448</v>
      </c>
      <c r="D137" s="382" t="s">
        <v>660</v>
      </c>
      <c r="E137" s="382" t="s">
        <v>660</v>
      </c>
      <c r="F137" s="382">
        <v>1942</v>
      </c>
      <c r="G137" s="382" t="s">
        <v>34</v>
      </c>
      <c r="H137" s="644">
        <v>590</v>
      </c>
      <c r="I137" s="382">
        <v>0</v>
      </c>
      <c r="J137" s="100">
        <v>168</v>
      </c>
      <c r="K137" s="100">
        <v>114</v>
      </c>
      <c r="L137" s="100">
        <v>4</v>
      </c>
      <c r="M137" s="100">
        <v>2</v>
      </c>
      <c r="N137" s="100"/>
      <c r="O137" s="100">
        <v>10</v>
      </c>
      <c r="P137" s="100"/>
      <c r="Q137" s="100"/>
      <c r="R137" s="100">
        <v>62</v>
      </c>
      <c r="S137" s="100"/>
      <c r="T137" s="100"/>
      <c r="U137" s="383">
        <v>0</v>
      </c>
      <c r="V137" s="383">
        <v>8</v>
      </c>
      <c r="AC137" s="100">
        <v>0</v>
      </c>
      <c r="AD137" s="100">
        <v>18</v>
      </c>
      <c r="AE137" s="100">
        <f t="shared" si="20"/>
        <v>386</v>
      </c>
    </row>
    <row r="138" spans="1:31" ht="15">
      <c r="A138" s="93">
        <v>9</v>
      </c>
      <c r="B138" s="381">
        <v>7</v>
      </c>
      <c r="C138" s="382">
        <v>448</v>
      </c>
      <c r="D138" s="382" t="s">
        <v>660</v>
      </c>
      <c r="E138" s="382" t="s">
        <v>660</v>
      </c>
      <c r="F138" s="382">
        <v>1942</v>
      </c>
      <c r="G138" s="382" t="s">
        <v>35</v>
      </c>
      <c r="H138" s="644">
        <v>590</v>
      </c>
      <c r="I138" s="382">
        <v>0</v>
      </c>
      <c r="J138" s="100">
        <v>149</v>
      </c>
      <c r="K138" s="100">
        <v>129</v>
      </c>
      <c r="L138" s="100">
        <v>5</v>
      </c>
      <c r="M138" s="100">
        <v>2</v>
      </c>
      <c r="N138" s="100"/>
      <c r="O138" s="100">
        <v>0</v>
      </c>
      <c r="P138" s="100"/>
      <c r="Q138" s="100"/>
      <c r="R138" s="100">
        <v>77</v>
      </c>
      <c r="S138" s="100"/>
      <c r="T138" s="100"/>
      <c r="U138" s="383">
        <v>0</v>
      </c>
      <c r="V138" s="383">
        <v>7</v>
      </c>
      <c r="AC138" s="100"/>
      <c r="AD138" s="100">
        <v>14</v>
      </c>
      <c r="AE138" s="100">
        <f t="shared" si="20"/>
        <v>383</v>
      </c>
    </row>
    <row r="139" spans="1:31">
      <c r="A139" s="93">
        <v>10</v>
      </c>
      <c r="B139" s="381">
        <v>7</v>
      </c>
      <c r="C139" s="382">
        <v>448</v>
      </c>
      <c r="D139" s="382" t="s">
        <v>660</v>
      </c>
      <c r="E139" s="382" t="s">
        <v>661</v>
      </c>
      <c r="F139" s="382">
        <v>1943</v>
      </c>
      <c r="G139" s="382" t="s">
        <v>33</v>
      </c>
      <c r="H139" s="449">
        <v>589</v>
      </c>
      <c r="I139" s="382">
        <v>1</v>
      </c>
      <c r="J139" s="100">
        <v>126</v>
      </c>
      <c r="K139" s="100">
        <v>69</v>
      </c>
      <c r="L139" s="100">
        <v>97</v>
      </c>
      <c r="M139" s="100">
        <v>2</v>
      </c>
      <c r="N139" s="100"/>
      <c r="O139" s="100">
        <v>2</v>
      </c>
      <c r="P139" s="100"/>
      <c r="Q139" s="100"/>
      <c r="R139" s="100">
        <v>101</v>
      </c>
      <c r="S139" s="100"/>
      <c r="T139" s="100"/>
      <c r="U139" s="383">
        <v>1</v>
      </c>
      <c r="V139" s="383">
        <v>4</v>
      </c>
      <c r="AC139" s="100">
        <v>0</v>
      </c>
      <c r="AD139" s="100">
        <v>1</v>
      </c>
      <c r="AE139" s="100">
        <f t="shared" si="20"/>
        <v>404</v>
      </c>
    </row>
    <row r="140" spans="1:31" ht="15">
      <c r="A140" s="93">
        <v>11</v>
      </c>
      <c r="B140" s="381">
        <v>7</v>
      </c>
      <c r="C140" s="382">
        <v>448</v>
      </c>
      <c r="D140" s="382" t="s">
        <v>660</v>
      </c>
      <c r="E140" s="382" t="s">
        <v>662</v>
      </c>
      <c r="F140" s="382">
        <v>1943</v>
      </c>
      <c r="G140" s="382" t="s">
        <v>81</v>
      </c>
      <c r="H140" s="644">
        <v>578</v>
      </c>
      <c r="I140" s="382">
        <v>2</v>
      </c>
      <c r="J140" s="100">
        <v>87</v>
      </c>
      <c r="K140" s="100">
        <v>61</v>
      </c>
      <c r="L140" s="100">
        <v>19</v>
      </c>
      <c r="M140" s="100">
        <v>13</v>
      </c>
      <c r="N140" s="100"/>
      <c r="O140" s="100">
        <v>33</v>
      </c>
      <c r="P140" s="100"/>
      <c r="Q140" s="100"/>
      <c r="R140" s="100">
        <v>148</v>
      </c>
      <c r="S140" s="100"/>
      <c r="T140" s="100"/>
      <c r="U140" s="383">
        <v>0</v>
      </c>
      <c r="V140" s="383">
        <v>3</v>
      </c>
      <c r="AC140" s="100">
        <v>0</v>
      </c>
      <c r="AD140" s="100">
        <v>19</v>
      </c>
      <c r="AE140" s="100">
        <f t="shared" si="20"/>
        <v>385</v>
      </c>
    </row>
    <row r="141" spans="1:31" ht="15">
      <c r="A141" s="93">
        <v>12</v>
      </c>
      <c r="B141" s="381">
        <v>7</v>
      </c>
      <c r="C141" s="382">
        <v>448</v>
      </c>
      <c r="D141" s="382" t="s">
        <v>660</v>
      </c>
      <c r="E141" s="382" t="s">
        <v>663</v>
      </c>
      <c r="F141" s="382">
        <v>1944</v>
      </c>
      <c r="G141" s="382" t="s">
        <v>33</v>
      </c>
      <c r="H141" s="644">
        <v>537</v>
      </c>
      <c r="I141" s="382">
        <v>3</v>
      </c>
      <c r="J141" s="100">
        <v>135</v>
      </c>
      <c r="K141" s="100">
        <v>114</v>
      </c>
      <c r="L141" s="100">
        <v>16</v>
      </c>
      <c r="M141" s="100">
        <v>7</v>
      </c>
      <c r="N141" s="100"/>
      <c r="O141" s="100">
        <v>9</v>
      </c>
      <c r="P141" s="100"/>
      <c r="Q141" s="100"/>
      <c r="R141" s="100">
        <v>46</v>
      </c>
      <c r="S141" s="100"/>
      <c r="T141" s="100"/>
      <c r="U141" s="383">
        <v>2</v>
      </c>
      <c r="V141" s="383">
        <v>9</v>
      </c>
      <c r="AC141" s="100">
        <v>0</v>
      </c>
      <c r="AD141" s="100">
        <v>10</v>
      </c>
      <c r="AE141" s="100">
        <f t="shared" si="20"/>
        <v>351</v>
      </c>
    </row>
    <row r="142" spans="1:31" ht="15">
      <c r="A142" s="93">
        <v>13</v>
      </c>
      <c r="B142" s="381">
        <v>7</v>
      </c>
      <c r="C142" s="382">
        <v>448</v>
      </c>
      <c r="D142" s="382" t="s">
        <v>660</v>
      </c>
      <c r="E142" s="382" t="s">
        <v>663</v>
      </c>
      <c r="F142" s="382">
        <v>1944</v>
      </c>
      <c r="G142" s="382" t="s">
        <v>34</v>
      </c>
      <c r="H142" s="644">
        <v>536</v>
      </c>
      <c r="I142" s="382">
        <v>0</v>
      </c>
      <c r="J142" s="100">
        <v>119</v>
      </c>
      <c r="K142" s="100">
        <v>132</v>
      </c>
      <c r="L142" s="100">
        <v>31</v>
      </c>
      <c r="M142" s="100">
        <v>7</v>
      </c>
      <c r="N142" s="100"/>
      <c r="O142" s="100">
        <v>5</v>
      </c>
      <c r="P142" s="100"/>
      <c r="Q142" s="100"/>
      <c r="R142" s="100">
        <v>36</v>
      </c>
      <c r="S142" s="100"/>
      <c r="T142" s="100"/>
      <c r="U142" s="383">
        <v>0</v>
      </c>
      <c r="V142" s="383">
        <v>4</v>
      </c>
      <c r="AC142" s="100">
        <v>0</v>
      </c>
      <c r="AD142" s="100">
        <v>14</v>
      </c>
      <c r="AE142" s="100">
        <f t="shared" si="20"/>
        <v>348</v>
      </c>
    </row>
    <row r="143" spans="1:31">
      <c r="A143" s="93">
        <v>14</v>
      </c>
      <c r="B143" s="381">
        <v>7</v>
      </c>
      <c r="C143" s="382">
        <v>448</v>
      </c>
      <c r="D143" s="382" t="s">
        <v>660</v>
      </c>
      <c r="E143" s="382" t="s">
        <v>664</v>
      </c>
      <c r="F143" s="382">
        <v>1945</v>
      </c>
      <c r="G143" s="382" t="s">
        <v>33</v>
      </c>
      <c r="H143" s="449">
        <v>739</v>
      </c>
      <c r="I143" s="382">
        <v>2</v>
      </c>
      <c r="J143" s="100">
        <v>191</v>
      </c>
      <c r="K143" s="100">
        <v>106</v>
      </c>
      <c r="L143" s="100">
        <v>72</v>
      </c>
      <c r="M143" s="100">
        <v>8</v>
      </c>
      <c r="N143" s="100"/>
      <c r="O143" s="100">
        <v>10</v>
      </c>
      <c r="P143" s="100"/>
      <c r="Q143" s="100"/>
      <c r="R143" s="100">
        <v>51</v>
      </c>
      <c r="S143" s="100"/>
      <c r="T143" s="100"/>
      <c r="U143" s="383">
        <v>0</v>
      </c>
      <c r="V143" s="383">
        <v>9</v>
      </c>
      <c r="AC143" s="100">
        <v>0</v>
      </c>
      <c r="AD143" s="100">
        <v>16</v>
      </c>
      <c r="AE143" s="100">
        <f t="shared" si="20"/>
        <v>465</v>
      </c>
    </row>
    <row r="144" spans="1:31">
      <c r="A144" s="93">
        <v>15</v>
      </c>
      <c r="B144" s="381">
        <v>7</v>
      </c>
      <c r="C144" s="382">
        <v>448</v>
      </c>
      <c r="D144" s="382" t="s">
        <v>660</v>
      </c>
      <c r="E144" s="382" t="s">
        <v>665</v>
      </c>
      <c r="F144" s="382">
        <v>1946</v>
      </c>
      <c r="G144" s="382" t="s">
        <v>33</v>
      </c>
      <c r="H144" s="449">
        <v>632</v>
      </c>
      <c r="I144" s="382">
        <v>2</v>
      </c>
      <c r="J144" s="100">
        <v>124</v>
      </c>
      <c r="K144" s="100">
        <v>130</v>
      </c>
      <c r="L144" s="100">
        <v>56</v>
      </c>
      <c r="M144" s="100">
        <v>0</v>
      </c>
      <c r="N144" s="100"/>
      <c r="O144" s="100">
        <v>44</v>
      </c>
      <c r="P144" s="100"/>
      <c r="Q144" s="100"/>
      <c r="R144" s="100">
        <v>24</v>
      </c>
      <c r="S144" s="100"/>
      <c r="T144" s="100"/>
      <c r="U144" s="383">
        <v>1</v>
      </c>
      <c r="V144" s="383">
        <v>12</v>
      </c>
      <c r="AC144" s="100">
        <v>0</v>
      </c>
      <c r="AD144" s="100">
        <v>7</v>
      </c>
      <c r="AE144" s="100">
        <f t="shared" si="20"/>
        <v>400</v>
      </c>
    </row>
    <row r="145" spans="1:31" ht="15">
      <c r="A145" s="93">
        <v>16</v>
      </c>
      <c r="B145" s="381">
        <v>7</v>
      </c>
      <c r="C145" s="382">
        <v>448</v>
      </c>
      <c r="D145" s="382" t="s">
        <v>660</v>
      </c>
      <c r="E145" s="382" t="s">
        <v>665</v>
      </c>
      <c r="F145" s="382">
        <v>1946</v>
      </c>
      <c r="G145" s="382" t="s">
        <v>34</v>
      </c>
      <c r="H145" s="644">
        <v>631</v>
      </c>
      <c r="I145" s="382">
        <v>3</v>
      </c>
      <c r="J145" s="100">
        <v>103</v>
      </c>
      <c r="K145" s="100">
        <v>143</v>
      </c>
      <c r="L145" s="100">
        <v>79</v>
      </c>
      <c r="M145" s="100">
        <v>2</v>
      </c>
      <c r="N145" s="100"/>
      <c r="O145" s="100">
        <v>54</v>
      </c>
      <c r="P145" s="100"/>
      <c r="Q145" s="100"/>
      <c r="R145" s="100">
        <v>20</v>
      </c>
      <c r="S145" s="100"/>
      <c r="T145" s="100"/>
      <c r="U145" s="383">
        <v>0</v>
      </c>
      <c r="V145" s="383">
        <v>3</v>
      </c>
      <c r="AC145" s="100">
        <v>0</v>
      </c>
      <c r="AD145" s="100">
        <v>16</v>
      </c>
      <c r="AE145" s="100">
        <f t="shared" si="20"/>
        <v>423</v>
      </c>
    </row>
    <row r="146" spans="1:31" ht="15">
      <c r="A146" s="93">
        <v>17</v>
      </c>
      <c r="B146" s="381">
        <v>7</v>
      </c>
      <c r="C146" s="382">
        <v>448</v>
      </c>
      <c r="D146" s="382" t="s">
        <v>660</v>
      </c>
      <c r="E146" s="382" t="s">
        <v>666</v>
      </c>
      <c r="F146" s="382">
        <v>1947</v>
      </c>
      <c r="G146" s="382" t="s">
        <v>33</v>
      </c>
      <c r="H146" s="644">
        <v>580</v>
      </c>
      <c r="I146" s="382">
        <v>5</v>
      </c>
      <c r="J146" s="100">
        <v>129</v>
      </c>
      <c r="K146" s="100">
        <v>95</v>
      </c>
      <c r="L146" s="100">
        <v>6</v>
      </c>
      <c r="M146" s="100">
        <v>4</v>
      </c>
      <c r="N146" s="100"/>
      <c r="O146" s="100">
        <v>28</v>
      </c>
      <c r="P146" s="100"/>
      <c r="Q146" s="100"/>
      <c r="R146" s="100">
        <v>36</v>
      </c>
      <c r="S146" s="100"/>
      <c r="T146" s="100"/>
      <c r="U146" s="383">
        <v>1</v>
      </c>
      <c r="V146" s="383">
        <v>1</v>
      </c>
      <c r="AC146" s="100">
        <v>0</v>
      </c>
      <c r="AD146" s="100">
        <v>7</v>
      </c>
      <c r="AE146" s="100">
        <f t="shared" si="20"/>
        <v>312</v>
      </c>
    </row>
    <row r="147" spans="1:31" ht="15">
      <c r="A147" s="93">
        <v>18</v>
      </c>
      <c r="B147" s="381">
        <v>7</v>
      </c>
      <c r="C147" s="382">
        <v>448</v>
      </c>
      <c r="D147" s="382" t="s">
        <v>660</v>
      </c>
      <c r="E147" s="382" t="s">
        <v>666</v>
      </c>
      <c r="F147" s="382">
        <v>1947</v>
      </c>
      <c r="G147" s="382" t="s">
        <v>34</v>
      </c>
      <c r="H147" s="644">
        <v>580</v>
      </c>
      <c r="I147" s="382">
        <v>1</v>
      </c>
      <c r="J147" s="100">
        <v>134</v>
      </c>
      <c r="K147" s="100">
        <v>82</v>
      </c>
      <c r="L147" s="100">
        <v>4</v>
      </c>
      <c r="M147" s="100">
        <v>5</v>
      </c>
      <c r="N147" s="100"/>
      <c r="O147" s="100">
        <v>42</v>
      </c>
      <c r="P147" s="100"/>
      <c r="Q147" s="100"/>
      <c r="R147" s="100">
        <v>30</v>
      </c>
      <c r="S147" s="100"/>
      <c r="T147" s="100"/>
      <c r="U147" s="383">
        <v>3</v>
      </c>
      <c r="V147" s="383">
        <v>1</v>
      </c>
      <c r="AC147" s="100">
        <v>4</v>
      </c>
      <c r="AD147" s="100">
        <v>7</v>
      </c>
      <c r="AE147" s="100">
        <f t="shared" si="20"/>
        <v>313</v>
      </c>
    </row>
    <row r="148" spans="1:31">
      <c r="A148" s="93">
        <v>19</v>
      </c>
      <c r="B148" s="381">
        <v>7</v>
      </c>
      <c r="C148" s="382">
        <v>448</v>
      </c>
      <c r="D148" s="382" t="s">
        <v>660</v>
      </c>
      <c r="E148" s="382" t="s">
        <v>667</v>
      </c>
      <c r="F148" s="382">
        <v>1948</v>
      </c>
      <c r="G148" s="382" t="s">
        <v>33</v>
      </c>
      <c r="H148" s="449">
        <v>469</v>
      </c>
      <c r="I148" s="382">
        <v>2</v>
      </c>
      <c r="J148" s="100">
        <v>165</v>
      </c>
      <c r="K148" s="100">
        <v>95</v>
      </c>
      <c r="L148" s="100">
        <v>3</v>
      </c>
      <c r="M148" s="100">
        <v>4</v>
      </c>
      <c r="N148" s="100"/>
      <c r="O148" s="100">
        <v>4</v>
      </c>
      <c r="P148" s="100"/>
      <c r="Q148" s="100"/>
      <c r="R148" s="100">
        <v>59</v>
      </c>
      <c r="S148" s="100"/>
      <c r="T148" s="100"/>
      <c r="U148" s="383">
        <v>0</v>
      </c>
      <c r="V148" s="383">
        <v>2</v>
      </c>
      <c r="AC148" s="100">
        <v>0</v>
      </c>
      <c r="AD148" s="100">
        <v>8</v>
      </c>
      <c r="AE148" s="100">
        <f t="shared" si="20"/>
        <v>342</v>
      </c>
    </row>
    <row r="149" spans="1:31" ht="15">
      <c r="A149" s="93">
        <v>20</v>
      </c>
      <c r="B149" s="381">
        <v>7</v>
      </c>
      <c r="C149" s="382">
        <v>448</v>
      </c>
      <c r="D149" s="382" t="s">
        <v>660</v>
      </c>
      <c r="E149" s="382" t="s">
        <v>668</v>
      </c>
      <c r="F149" s="382">
        <v>1948</v>
      </c>
      <c r="G149" s="382" t="s">
        <v>81</v>
      </c>
      <c r="H149" s="644">
        <v>204</v>
      </c>
      <c r="I149" s="382">
        <v>0</v>
      </c>
      <c r="J149" s="100">
        <v>140</v>
      </c>
      <c r="K149" s="100">
        <v>12</v>
      </c>
      <c r="L149" s="100">
        <v>0</v>
      </c>
      <c r="M149" s="100">
        <v>0</v>
      </c>
      <c r="N149" s="100"/>
      <c r="O149" s="100">
        <v>1</v>
      </c>
      <c r="P149" s="100"/>
      <c r="Q149" s="100"/>
      <c r="R149" s="100">
        <v>2</v>
      </c>
      <c r="S149" s="100"/>
      <c r="T149" s="100"/>
      <c r="U149" s="383">
        <v>0</v>
      </c>
      <c r="V149" s="383">
        <v>0</v>
      </c>
      <c r="AC149" s="100">
        <v>0</v>
      </c>
      <c r="AD149" s="100">
        <v>10</v>
      </c>
      <c r="AE149" s="100">
        <f t="shared" si="20"/>
        <v>165</v>
      </c>
    </row>
    <row r="150" spans="1:31" ht="15">
      <c r="A150" s="93">
        <v>21</v>
      </c>
      <c r="B150" s="381">
        <v>7</v>
      </c>
      <c r="C150" s="382">
        <v>448</v>
      </c>
      <c r="D150" s="382" t="s">
        <v>660</v>
      </c>
      <c r="E150" s="382" t="s">
        <v>475</v>
      </c>
      <c r="F150" s="382">
        <v>1949</v>
      </c>
      <c r="G150" s="382" t="s">
        <v>33</v>
      </c>
      <c r="H150" s="644">
        <v>647</v>
      </c>
      <c r="I150" s="382">
        <v>0</v>
      </c>
      <c r="J150" s="100">
        <v>272</v>
      </c>
      <c r="K150" s="100">
        <v>43</v>
      </c>
      <c r="L150" s="100">
        <v>7</v>
      </c>
      <c r="M150" s="100">
        <v>4</v>
      </c>
      <c r="N150" s="100"/>
      <c r="O150" s="100">
        <v>4</v>
      </c>
      <c r="P150" s="100"/>
      <c r="Q150" s="100"/>
      <c r="R150" s="100">
        <v>48</v>
      </c>
      <c r="S150" s="100"/>
      <c r="T150" s="100"/>
      <c r="U150" s="383">
        <v>0</v>
      </c>
      <c r="V150" s="383">
        <v>8</v>
      </c>
      <c r="AC150" s="100">
        <v>0</v>
      </c>
      <c r="AD150" s="100">
        <v>11</v>
      </c>
      <c r="AE150" s="100">
        <f t="shared" si="20"/>
        <v>397</v>
      </c>
    </row>
    <row r="151" spans="1:31">
      <c r="C151" s="105" t="s">
        <v>65</v>
      </c>
      <c r="D151" s="711" t="s">
        <v>66</v>
      </c>
      <c r="E151" s="711"/>
      <c r="F151" s="384"/>
      <c r="G151" s="384"/>
      <c r="H151" s="567">
        <f t="shared" ref="H151:AB151" si="21">SUM(H130:H150)</f>
        <v>11642</v>
      </c>
      <c r="I151" s="385">
        <f t="shared" si="21"/>
        <v>31</v>
      </c>
      <c r="J151" s="385">
        <f t="shared" si="21"/>
        <v>2967</v>
      </c>
      <c r="K151" s="106">
        <f t="shared" si="21"/>
        <v>2198</v>
      </c>
      <c r="L151" s="106">
        <f t="shared" si="21"/>
        <v>445</v>
      </c>
      <c r="M151" s="106">
        <f t="shared" si="21"/>
        <v>86</v>
      </c>
      <c r="N151" s="106">
        <f t="shared" si="21"/>
        <v>0</v>
      </c>
      <c r="O151" s="106">
        <f t="shared" si="21"/>
        <v>300</v>
      </c>
      <c r="P151" s="106">
        <f t="shared" si="21"/>
        <v>0</v>
      </c>
      <c r="Q151" s="106">
        <f t="shared" si="21"/>
        <v>0</v>
      </c>
      <c r="R151" s="106">
        <f t="shared" si="21"/>
        <v>1167</v>
      </c>
      <c r="S151" s="106">
        <f t="shared" si="21"/>
        <v>0</v>
      </c>
      <c r="T151" s="106">
        <f t="shared" si="21"/>
        <v>0</v>
      </c>
      <c r="U151" s="106">
        <f t="shared" si="21"/>
        <v>20</v>
      </c>
      <c r="V151" s="106">
        <f t="shared" si="21"/>
        <v>112</v>
      </c>
      <c r="W151" s="106">
        <f t="shared" si="21"/>
        <v>0</v>
      </c>
      <c r="X151" s="106">
        <f t="shared" si="21"/>
        <v>0</v>
      </c>
      <c r="Y151" s="106">
        <f t="shared" si="21"/>
        <v>0</v>
      </c>
      <c r="Z151" s="106">
        <f t="shared" si="21"/>
        <v>0</v>
      </c>
      <c r="AA151" s="106">
        <f t="shared" si="21"/>
        <v>0</v>
      </c>
      <c r="AB151" s="106">
        <f t="shared" si="21"/>
        <v>0</v>
      </c>
      <c r="AC151" s="106">
        <f>SUM(AC130:AC150)</f>
        <v>5</v>
      </c>
      <c r="AD151" s="106">
        <f>SUM(AD130:AD150)</f>
        <v>248</v>
      </c>
      <c r="AE151" s="106">
        <f>SUM(AE130:AE150)</f>
        <v>7579</v>
      </c>
    </row>
    <row r="152" spans="1:31">
      <c r="F152" s="386"/>
      <c r="G152" s="386"/>
      <c r="U152" s="104">
        <v>10</v>
      </c>
      <c r="V152" s="104">
        <f>V151/2</f>
        <v>56</v>
      </c>
    </row>
    <row r="153" spans="1:31">
      <c r="C153" s="105" t="s">
        <v>67</v>
      </c>
      <c r="D153" s="712" t="s">
        <v>68</v>
      </c>
      <c r="E153" s="713"/>
      <c r="F153" s="713"/>
      <c r="G153" s="714"/>
      <c r="H153" s="570" t="s">
        <v>8</v>
      </c>
      <c r="I153" s="293" t="s">
        <v>9</v>
      </c>
      <c r="J153" s="293" t="s">
        <v>10</v>
      </c>
      <c r="K153" s="293" t="s">
        <v>11</v>
      </c>
      <c r="L153" s="293" t="s">
        <v>12</v>
      </c>
      <c r="M153" s="293" t="s">
        <v>13</v>
      </c>
      <c r="N153" s="293" t="s">
        <v>14</v>
      </c>
      <c r="O153" s="293" t="s">
        <v>15</v>
      </c>
      <c r="P153" s="293" t="s">
        <v>16</v>
      </c>
      <c r="Q153" s="293" t="s">
        <v>17</v>
      </c>
      <c r="R153" s="293" t="s">
        <v>18</v>
      </c>
      <c r="S153" s="293" t="s">
        <v>19</v>
      </c>
      <c r="T153" s="293" t="s">
        <v>20</v>
      </c>
      <c r="U153" s="293" t="s">
        <v>24</v>
      </c>
      <c r="V153" s="293" t="s">
        <v>25</v>
      </c>
      <c r="W153" s="293" t="s">
        <v>26</v>
      </c>
      <c r="X153" s="293" t="s">
        <v>27</v>
      </c>
      <c r="Y153" s="293" t="s">
        <v>28</v>
      </c>
      <c r="Z153" s="293" t="s">
        <v>29</v>
      </c>
      <c r="AA153" s="293" t="s">
        <v>30</v>
      </c>
      <c r="AB153" s="395" t="s">
        <v>31</v>
      </c>
    </row>
    <row r="154" spans="1:31">
      <c r="D154" s="715"/>
      <c r="E154" s="716"/>
      <c r="F154" s="716"/>
      <c r="G154" s="717"/>
      <c r="H154" s="568">
        <f>H151</f>
        <v>11642</v>
      </c>
      <c r="I154" s="100">
        <f>I151+10</f>
        <v>41</v>
      </c>
      <c r="J154" s="100">
        <f>J151+56</f>
        <v>3023</v>
      </c>
      <c r="K154" s="100">
        <f>K151+10</f>
        <v>2208</v>
      </c>
      <c r="L154" s="100">
        <f>L151+56</f>
        <v>501</v>
      </c>
      <c r="M154" s="100">
        <f t="shared" ref="M154:T154" si="22">M151</f>
        <v>86</v>
      </c>
      <c r="N154" s="100">
        <f t="shared" si="22"/>
        <v>0</v>
      </c>
      <c r="O154" s="100">
        <f t="shared" si="22"/>
        <v>300</v>
      </c>
      <c r="P154" s="100">
        <f t="shared" si="22"/>
        <v>0</v>
      </c>
      <c r="Q154" s="100">
        <f t="shared" si="22"/>
        <v>0</v>
      </c>
      <c r="R154" s="100">
        <f t="shared" si="22"/>
        <v>1167</v>
      </c>
      <c r="S154" s="100">
        <f t="shared" si="22"/>
        <v>0</v>
      </c>
      <c r="T154" s="100">
        <f t="shared" si="22"/>
        <v>0</v>
      </c>
      <c r="Z154" s="100">
        <f>AC151</f>
        <v>5</v>
      </c>
      <c r="AA154" s="100">
        <f>AD151</f>
        <v>248</v>
      </c>
      <c r="AB154" s="397">
        <f>SUM(I154:AA154)</f>
        <v>7579</v>
      </c>
    </row>
    <row r="155" spans="1:31">
      <c r="F155" s="386"/>
      <c r="G155" s="386"/>
    </row>
    <row r="156" spans="1:31" ht="36.75" customHeight="1">
      <c r="C156" s="105" t="s">
        <v>69</v>
      </c>
      <c r="D156" s="718" t="s">
        <v>70</v>
      </c>
      <c r="E156" s="718"/>
      <c r="F156" s="718"/>
      <c r="G156" s="718"/>
      <c r="H156" s="570" t="s">
        <v>8</v>
      </c>
      <c r="I156" s="696" t="s">
        <v>71</v>
      </c>
      <c r="J156" s="696"/>
      <c r="K156" s="696" t="s">
        <v>72</v>
      </c>
      <c r="L156" s="696"/>
      <c r="M156" s="293" t="s">
        <v>13</v>
      </c>
      <c r="N156" s="293" t="s">
        <v>14</v>
      </c>
      <c r="O156" s="293" t="s">
        <v>15</v>
      </c>
      <c r="P156" s="293" t="s">
        <v>16</v>
      </c>
      <c r="Q156" s="293" t="s">
        <v>17</v>
      </c>
      <c r="R156" s="293" t="s">
        <v>18</v>
      </c>
      <c r="S156" s="293" t="s">
        <v>19</v>
      </c>
      <c r="T156" s="293" t="s">
        <v>20</v>
      </c>
      <c r="U156" s="293" t="s">
        <v>24</v>
      </c>
      <c r="V156" s="293" t="s">
        <v>25</v>
      </c>
      <c r="W156" s="293" t="s">
        <v>26</v>
      </c>
      <c r="X156" s="293" t="s">
        <v>27</v>
      </c>
      <c r="Y156" s="293" t="s">
        <v>28</v>
      </c>
      <c r="Z156" s="293" t="s">
        <v>29</v>
      </c>
      <c r="AA156" s="293" t="s">
        <v>30</v>
      </c>
      <c r="AB156" s="395" t="s">
        <v>31</v>
      </c>
    </row>
    <row r="157" spans="1:31">
      <c r="D157" s="718"/>
      <c r="E157" s="718"/>
      <c r="F157" s="718"/>
      <c r="G157" s="718"/>
      <c r="H157" s="568">
        <f>H151</f>
        <v>11642</v>
      </c>
      <c r="I157" s="719">
        <f>I154+K154</f>
        <v>2249</v>
      </c>
      <c r="J157" s="719"/>
      <c r="K157" s="719">
        <f>J154+L154</f>
        <v>3524</v>
      </c>
      <c r="L157" s="719"/>
      <c r="M157" s="100">
        <f>M154</f>
        <v>86</v>
      </c>
      <c r="N157" s="100" t="s">
        <v>799</v>
      </c>
      <c r="O157" s="100">
        <f t="shared" ref="O157:R157" si="23">O154</f>
        <v>300</v>
      </c>
      <c r="P157" s="100" t="s">
        <v>799</v>
      </c>
      <c r="Q157" s="100" t="s">
        <v>799</v>
      </c>
      <c r="R157" s="100">
        <f t="shared" si="23"/>
        <v>1167</v>
      </c>
      <c r="S157" s="100" t="s">
        <v>799</v>
      </c>
      <c r="T157" s="100" t="s">
        <v>799</v>
      </c>
      <c r="U157" s="100" t="s">
        <v>799</v>
      </c>
      <c r="V157" s="100" t="s">
        <v>799</v>
      </c>
      <c r="W157" s="100" t="s">
        <v>799</v>
      </c>
      <c r="X157" s="100" t="s">
        <v>799</v>
      </c>
      <c r="Y157" s="100" t="s">
        <v>799</v>
      </c>
      <c r="Z157" s="100">
        <f>Z154</f>
        <v>5</v>
      </c>
      <c r="AA157" s="100">
        <f>AA154</f>
        <v>248</v>
      </c>
      <c r="AB157" s="397">
        <f>SUM(I157:AA157)</f>
        <v>7579</v>
      </c>
    </row>
    <row r="160" spans="1:31">
      <c r="A160" s="291" t="s">
        <v>1</v>
      </c>
      <c r="B160" s="285" t="s">
        <v>2</v>
      </c>
      <c r="C160" s="292" t="s">
        <v>3</v>
      </c>
      <c r="D160" s="291" t="s">
        <v>4</v>
      </c>
      <c r="E160" s="291" t="s">
        <v>5</v>
      </c>
      <c r="F160" s="284" t="s">
        <v>6</v>
      </c>
      <c r="G160" s="284" t="s">
        <v>7</v>
      </c>
      <c r="H160" s="284" t="s">
        <v>8</v>
      </c>
      <c r="I160" s="293" t="s">
        <v>9</v>
      </c>
      <c r="J160" s="293" t="s">
        <v>10</v>
      </c>
      <c r="K160" s="293" t="s">
        <v>11</v>
      </c>
      <c r="L160" s="293" t="s">
        <v>12</v>
      </c>
      <c r="M160" s="293" t="s">
        <v>13</v>
      </c>
      <c r="N160" s="293" t="s">
        <v>14</v>
      </c>
      <c r="O160" s="293" t="s">
        <v>15</v>
      </c>
      <c r="P160" s="293" t="s">
        <v>16</v>
      </c>
      <c r="Q160" s="293" t="s">
        <v>17</v>
      </c>
      <c r="R160" s="293" t="s">
        <v>18</v>
      </c>
      <c r="S160" s="293" t="s">
        <v>19</v>
      </c>
      <c r="T160" s="293" t="s">
        <v>20</v>
      </c>
      <c r="U160" s="295" t="s">
        <v>21</v>
      </c>
      <c r="V160" s="295" t="s">
        <v>22</v>
      </c>
      <c r="W160" s="295" t="s">
        <v>23</v>
      </c>
      <c r="X160" s="293" t="s">
        <v>24</v>
      </c>
      <c r="Y160" s="293" t="s">
        <v>25</v>
      </c>
      <c r="Z160" s="293" t="s">
        <v>26</v>
      </c>
      <c r="AA160" s="293" t="s">
        <v>27</v>
      </c>
      <c r="AB160" s="293" t="s">
        <v>28</v>
      </c>
      <c r="AC160" s="293" t="s">
        <v>29</v>
      </c>
      <c r="AD160" s="293" t="s">
        <v>30</v>
      </c>
      <c r="AE160" s="293" t="s">
        <v>31</v>
      </c>
    </row>
    <row r="161" spans="1:31">
      <c r="A161" s="93">
        <v>1</v>
      </c>
      <c r="B161" s="94">
        <v>7</v>
      </c>
      <c r="C161" s="95">
        <v>470</v>
      </c>
      <c r="D161" s="96" t="s">
        <v>599</v>
      </c>
      <c r="E161" s="96" t="s">
        <v>599</v>
      </c>
      <c r="F161" s="390">
        <v>2033</v>
      </c>
      <c r="G161" s="96" t="s">
        <v>33</v>
      </c>
      <c r="H161" s="94">
        <v>529</v>
      </c>
      <c r="I161" s="100">
        <v>16</v>
      </c>
      <c r="J161" s="100">
        <v>149</v>
      </c>
      <c r="K161" s="100">
        <v>10</v>
      </c>
      <c r="L161" s="100">
        <v>5</v>
      </c>
      <c r="M161" s="100">
        <v>5</v>
      </c>
      <c r="N161" s="100">
        <v>5</v>
      </c>
      <c r="O161" s="100"/>
      <c r="P161" s="100"/>
      <c r="Q161" s="100">
        <v>7</v>
      </c>
      <c r="R161" s="100">
        <v>120</v>
      </c>
      <c r="S161" s="100"/>
      <c r="T161" s="100"/>
      <c r="U161" s="383"/>
      <c r="V161" s="383">
        <v>0</v>
      </c>
      <c r="W161" s="383"/>
      <c r="X161" s="100"/>
      <c r="Y161" s="100"/>
      <c r="Z161" s="100"/>
      <c r="AA161" s="100"/>
      <c r="AB161" s="100"/>
      <c r="AC161" s="100"/>
      <c r="AD161" s="100">
        <v>8</v>
      </c>
      <c r="AE161" s="100">
        <f>SUM(I161:AD161)</f>
        <v>325</v>
      </c>
    </row>
    <row r="162" spans="1:31">
      <c r="A162" s="93">
        <v>2</v>
      </c>
      <c r="B162" s="94">
        <v>7</v>
      </c>
      <c r="C162" s="95">
        <v>470</v>
      </c>
      <c r="D162" s="96" t="s">
        <v>599</v>
      </c>
      <c r="E162" s="96" t="s">
        <v>599</v>
      </c>
      <c r="F162" s="390">
        <v>2033</v>
      </c>
      <c r="G162" s="96" t="s">
        <v>34</v>
      </c>
      <c r="H162" s="94">
        <v>529</v>
      </c>
      <c r="I162" s="100">
        <v>7</v>
      </c>
      <c r="J162" s="100">
        <v>156</v>
      </c>
      <c r="K162" s="100">
        <v>10</v>
      </c>
      <c r="L162" s="100">
        <v>2</v>
      </c>
      <c r="M162" s="100">
        <v>3</v>
      </c>
      <c r="N162" s="100">
        <v>2</v>
      </c>
      <c r="O162" s="100"/>
      <c r="P162" s="100"/>
      <c r="Q162" s="100">
        <v>9</v>
      </c>
      <c r="R162" s="100">
        <v>93</v>
      </c>
      <c r="S162" s="100"/>
      <c r="T162" s="100"/>
      <c r="U162" s="383"/>
      <c r="V162" s="383">
        <v>2</v>
      </c>
      <c r="W162" s="383"/>
      <c r="X162" s="100"/>
      <c r="Y162" s="100"/>
      <c r="Z162" s="100"/>
      <c r="AA162" s="100"/>
      <c r="AB162" s="100"/>
      <c r="AC162" s="100"/>
      <c r="AD162" s="100">
        <v>11</v>
      </c>
      <c r="AE162" s="100">
        <f t="shared" ref="AE162:AE203" si="24">SUM(I162:AD162)</f>
        <v>295</v>
      </c>
    </row>
    <row r="163" spans="1:31">
      <c r="A163" s="93">
        <v>3</v>
      </c>
      <c r="B163" s="94">
        <v>7</v>
      </c>
      <c r="C163" s="95">
        <v>470</v>
      </c>
      <c r="D163" s="96" t="s">
        <v>599</v>
      </c>
      <c r="E163" s="96" t="s">
        <v>599</v>
      </c>
      <c r="F163" s="390">
        <v>2033</v>
      </c>
      <c r="G163" s="96" t="s">
        <v>35</v>
      </c>
      <c r="H163" s="94">
        <v>529</v>
      </c>
      <c r="I163" s="100">
        <v>6</v>
      </c>
      <c r="J163" s="100">
        <v>151</v>
      </c>
      <c r="K163" s="100">
        <v>8</v>
      </c>
      <c r="L163" s="100">
        <v>3</v>
      </c>
      <c r="M163" s="100">
        <v>11</v>
      </c>
      <c r="N163" s="100">
        <v>2</v>
      </c>
      <c r="O163" s="100"/>
      <c r="P163" s="100"/>
      <c r="Q163" s="100">
        <v>11</v>
      </c>
      <c r="R163" s="100">
        <v>102</v>
      </c>
      <c r="S163" s="100"/>
      <c r="T163" s="100"/>
      <c r="U163" s="383"/>
      <c r="V163" s="383">
        <v>5</v>
      </c>
      <c r="W163" s="383"/>
      <c r="X163" s="100"/>
      <c r="Y163" s="100"/>
      <c r="Z163" s="100"/>
      <c r="AA163" s="100"/>
      <c r="AB163" s="100"/>
      <c r="AC163" s="100"/>
      <c r="AD163" s="100">
        <v>3</v>
      </c>
      <c r="AE163" s="100">
        <f t="shared" si="24"/>
        <v>302</v>
      </c>
    </row>
    <row r="164" spans="1:31">
      <c r="A164" s="93">
        <v>4</v>
      </c>
      <c r="B164" s="94">
        <v>7</v>
      </c>
      <c r="C164" s="95">
        <v>470</v>
      </c>
      <c r="D164" s="96" t="s">
        <v>599</v>
      </c>
      <c r="E164" s="96" t="s">
        <v>599</v>
      </c>
      <c r="F164" s="390">
        <v>2033</v>
      </c>
      <c r="G164" s="96" t="s">
        <v>36</v>
      </c>
      <c r="H164" s="94"/>
      <c r="I164" s="100">
        <v>2</v>
      </c>
      <c r="J164" s="100">
        <v>25</v>
      </c>
      <c r="K164" s="100">
        <v>5</v>
      </c>
      <c r="L164" s="100">
        <v>2</v>
      </c>
      <c r="M164" s="100">
        <v>1</v>
      </c>
      <c r="N164" s="100">
        <v>1</v>
      </c>
      <c r="O164" s="100"/>
      <c r="P164" s="100"/>
      <c r="Q164" s="100">
        <v>6</v>
      </c>
      <c r="R164" s="100">
        <v>175</v>
      </c>
      <c r="S164" s="100"/>
      <c r="T164" s="100"/>
      <c r="U164" s="383"/>
      <c r="V164" s="383">
        <v>1</v>
      </c>
      <c r="W164" s="383"/>
      <c r="X164" s="100"/>
      <c r="Y164" s="100"/>
      <c r="Z164" s="100"/>
      <c r="AA164" s="100"/>
      <c r="AB164" s="100"/>
      <c r="AC164" s="100"/>
      <c r="AD164" s="100">
        <v>7</v>
      </c>
      <c r="AE164" s="100">
        <f t="shared" si="24"/>
        <v>225</v>
      </c>
    </row>
    <row r="165" spans="1:31">
      <c r="A165" s="93">
        <v>5</v>
      </c>
      <c r="B165" s="94">
        <v>7</v>
      </c>
      <c r="C165" s="95">
        <v>470</v>
      </c>
      <c r="D165" s="96" t="s">
        <v>599</v>
      </c>
      <c r="E165" s="96" t="s">
        <v>600</v>
      </c>
      <c r="F165" s="390">
        <v>2033</v>
      </c>
      <c r="G165" s="96" t="s">
        <v>383</v>
      </c>
      <c r="H165" s="94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383"/>
      <c r="V165" s="383"/>
      <c r="W165" s="383"/>
      <c r="X165" s="100"/>
      <c r="Y165" s="100"/>
      <c r="Z165" s="100"/>
      <c r="AA165" s="100"/>
      <c r="AB165" s="100"/>
      <c r="AC165" s="100"/>
      <c r="AD165" s="100"/>
      <c r="AE165" s="100">
        <f t="shared" si="24"/>
        <v>0</v>
      </c>
    </row>
    <row r="166" spans="1:31">
      <c r="A166" s="93">
        <v>6</v>
      </c>
      <c r="B166" s="94">
        <v>7</v>
      </c>
      <c r="C166" s="95">
        <v>470</v>
      </c>
      <c r="D166" s="96" t="s">
        <v>599</v>
      </c>
      <c r="E166" s="96" t="s">
        <v>599</v>
      </c>
      <c r="F166" s="390">
        <v>2034</v>
      </c>
      <c r="G166" s="96" t="s">
        <v>33</v>
      </c>
      <c r="H166" s="94">
        <v>619</v>
      </c>
      <c r="I166" s="100">
        <v>5</v>
      </c>
      <c r="J166" s="100">
        <v>148</v>
      </c>
      <c r="K166" s="100">
        <v>14</v>
      </c>
      <c r="L166" s="100">
        <v>4</v>
      </c>
      <c r="M166" s="100">
        <v>8</v>
      </c>
      <c r="N166" s="100">
        <v>1</v>
      </c>
      <c r="O166" s="100"/>
      <c r="P166" s="100"/>
      <c r="Q166" s="100">
        <v>7</v>
      </c>
      <c r="R166" s="100">
        <v>133</v>
      </c>
      <c r="S166" s="100"/>
      <c r="T166" s="100"/>
      <c r="U166" s="383"/>
      <c r="V166" s="383">
        <v>1</v>
      </c>
      <c r="W166" s="383"/>
      <c r="X166" s="100"/>
      <c r="Y166" s="100"/>
      <c r="Z166" s="100"/>
      <c r="AA166" s="100"/>
      <c r="AB166" s="100"/>
      <c r="AC166" s="100"/>
      <c r="AD166" s="100">
        <v>18</v>
      </c>
      <c r="AE166" s="100">
        <f t="shared" si="24"/>
        <v>339</v>
      </c>
    </row>
    <row r="167" spans="1:31">
      <c r="A167" s="93">
        <v>7</v>
      </c>
      <c r="B167" s="94">
        <v>7</v>
      </c>
      <c r="C167" s="95">
        <v>470</v>
      </c>
      <c r="D167" s="96" t="s">
        <v>599</v>
      </c>
      <c r="E167" s="96" t="s">
        <v>599</v>
      </c>
      <c r="F167" s="390">
        <v>2034</v>
      </c>
      <c r="G167" s="96" t="s">
        <v>34</v>
      </c>
      <c r="H167" s="94">
        <v>619</v>
      </c>
      <c r="I167" s="100">
        <v>10</v>
      </c>
      <c r="J167" s="100">
        <v>125</v>
      </c>
      <c r="K167" s="100">
        <v>15</v>
      </c>
      <c r="L167" s="100">
        <v>4</v>
      </c>
      <c r="M167" s="100">
        <v>11</v>
      </c>
      <c r="N167" s="100">
        <v>3</v>
      </c>
      <c r="O167" s="100"/>
      <c r="P167" s="100"/>
      <c r="Q167" s="100">
        <v>5</v>
      </c>
      <c r="R167" s="100">
        <v>120</v>
      </c>
      <c r="S167" s="100"/>
      <c r="T167" s="100"/>
      <c r="U167" s="383"/>
      <c r="V167" s="383">
        <v>1</v>
      </c>
      <c r="W167" s="383"/>
      <c r="X167" s="100"/>
      <c r="Y167" s="100"/>
      <c r="Z167" s="100"/>
      <c r="AA167" s="100"/>
      <c r="AB167" s="100"/>
      <c r="AC167" s="100"/>
      <c r="AD167" s="100">
        <v>6</v>
      </c>
      <c r="AE167" s="100">
        <f t="shared" si="24"/>
        <v>300</v>
      </c>
    </row>
    <row r="168" spans="1:31">
      <c r="A168" s="93">
        <v>8</v>
      </c>
      <c r="B168" s="94">
        <v>7</v>
      </c>
      <c r="C168" s="95">
        <v>470</v>
      </c>
      <c r="D168" s="96" t="s">
        <v>599</v>
      </c>
      <c r="E168" s="96" t="s">
        <v>599</v>
      </c>
      <c r="F168" s="390">
        <v>2034</v>
      </c>
      <c r="G168" s="96" t="s">
        <v>35</v>
      </c>
      <c r="H168" s="94">
        <v>619</v>
      </c>
      <c r="I168" s="100">
        <v>6</v>
      </c>
      <c r="J168" s="100">
        <v>143</v>
      </c>
      <c r="K168" s="100">
        <v>8</v>
      </c>
      <c r="L168" s="100">
        <v>8</v>
      </c>
      <c r="M168" s="100">
        <v>8</v>
      </c>
      <c r="N168" s="100">
        <v>2</v>
      </c>
      <c r="O168" s="100"/>
      <c r="P168" s="100"/>
      <c r="Q168" s="100">
        <v>2</v>
      </c>
      <c r="R168" s="100">
        <v>109</v>
      </c>
      <c r="S168" s="100"/>
      <c r="T168" s="100"/>
      <c r="U168" s="383"/>
      <c r="V168" s="383">
        <v>4</v>
      </c>
      <c r="W168" s="383"/>
      <c r="X168" s="100"/>
      <c r="Y168" s="100"/>
      <c r="Z168" s="100"/>
      <c r="AA168" s="100"/>
      <c r="AB168" s="100"/>
      <c r="AC168" s="100"/>
      <c r="AD168" s="100">
        <v>14</v>
      </c>
      <c r="AE168" s="100">
        <f t="shared" si="24"/>
        <v>304</v>
      </c>
    </row>
    <row r="169" spans="1:31">
      <c r="A169" s="93">
        <v>9</v>
      </c>
      <c r="B169" s="94">
        <v>7</v>
      </c>
      <c r="C169" s="95">
        <v>470</v>
      </c>
      <c r="D169" s="96" t="s">
        <v>599</v>
      </c>
      <c r="E169" s="96" t="s">
        <v>599</v>
      </c>
      <c r="F169" s="390">
        <v>2034</v>
      </c>
      <c r="G169" s="96" t="s">
        <v>199</v>
      </c>
      <c r="H169" s="94">
        <v>618</v>
      </c>
      <c r="I169" s="100">
        <v>8</v>
      </c>
      <c r="J169" s="100">
        <v>153</v>
      </c>
      <c r="K169" s="100">
        <v>11</v>
      </c>
      <c r="L169" s="100">
        <v>10</v>
      </c>
      <c r="M169" s="100">
        <v>11</v>
      </c>
      <c r="N169" s="100">
        <v>4</v>
      </c>
      <c r="O169" s="100"/>
      <c r="P169" s="100"/>
      <c r="Q169" s="100">
        <v>8</v>
      </c>
      <c r="R169" s="100">
        <v>125</v>
      </c>
      <c r="S169" s="100"/>
      <c r="T169" s="100"/>
      <c r="U169" s="383"/>
      <c r="V169" s="383">
        <v>1</v>
      </c>
      <c r="W169" s="383"/>
      <c r="X169" s="100"/>
      <c r="Y169" s="100"/>
      <c r="Z169" s="100"/>
      <c r="AA169" s="100"/>
      <c r="AB169" s="100"/>
      <c r="AC169" s="100"/>
      <c r="AD169" s="100">
        <v>7</v>
      </c>
      <c r="AE169" s="100">
        <f t="shared" si="24"/>
        <v>338</v>
      </c>
    </row>
    <row r="170" spans="1:31">
      <c r="A170" s="93">
        <v>10</v>
      </c>
      <c r="B170" s="94">
        <v>7</v>
      </c>
      <c r="C170" s="95">
        <v>470</v>
      </c>
      <c r="D170" s="96" t="s">
        <v>599</v>
      </c>
      <c r="E170" s="96" t="s">
        <v>599</v>
      </c>
      <c r="F170" s="390">
        <v>2035</v>
      </c>
      <c r="G170" s="96" t="s">
        <v>33</v>
      </c>
      <c r="H170" s="94">
        <v>627</v>
      </c>
      <c r="I170" s="100">
        <v>6</v>
      </c>
      <c r="J170" s="100">
        <v>243</v>
      </c>
      <c r="K170" s="100">
        <v>8</v>
      </c>
      <c r="L170" s="100">
        <v>4</v>
      </c>
      <c r="M170" s="100">
        <v>7</v>
      </c>
      <c r="N170" s="100">
        <v>3</v>
      </c>
      <c r="O170" s="100"/>
      <c r="P170" s="100"/>
      <c r="Q170" s="100">
        <v>6</v>
      </c>
      <c r="R170" s="100">
        <v>159</v>
      </c>
      <c r="S170" s="100"/>
      <c r="T170" s="100"/>
      <c r="U170" s="383"/>
      <c r="V170" s="383">
        <v>3</v>
      </c>
      <c r="W170" s="383"/>
      <c r="X170" s="100"/>
      <c r="Y170" s="100"/>
      <c r="Z170" s="100"/>
      <c r="AA170" s="100"/>
      <c r="AB170" s="100"/>
      <c r="AC170" s="100"/>
      <c r="AD170" s="100">
        <v>8</v>
      </c>
      <c r="AE170" s="100">
        <f t="shared" si="24"/>
        <v>447</v>
      </c>
    </row>
    <row r="171" spans="1:31">
      <c r="A171" s="93">
        <v>11</v>
      </c>
      <c r="B171" s="94">
        <v>7</v>
      </c>
      <c r="C171" s="95">
        <v>470</v>
      </c>
      <c r="D171" s="96" t="s">
        <v>599</v>
      </c>
      <c r="E171" s="96" t="s">
        <v>599</v>
      </c>
      <c r="F171" s="390">
        <v>2035</v>
      </c>
      <c r="G171" s="96" t="s">
        <v>34</v>
      </c>
      <c r="H171" s="94">
        <v>627</v>
      </c>
      <c r="I171" s="100">
        <v>5</v>
      </c>
      <c r="J171" s="100">
        <v>198</v>
      </c>
      <c r="K171" s="100">
        <v>12</v>
      </c>
      <c r="L171" s="100">
        <v>2</v>
      </c>
      <c r="M171" s="100">
        <v>6</v>
      </c>
      <c r="N171" s="100">
        <v>4</v>
      </c>
      <c r="O171" s="100"/>
      <c r="P171" s="100"/>
      <c r="Q171" s="100">
        <v>6</v>
      </c>
      <c r="R171" s="100">
        <v>146</v>
      </c>
      <c r="S171" s="100"/>
      <c r="T171" s="100"/>
      <c r="U171" s="383"/>
      <c r="V171" s="383">
        <v>1</v>
      </c>
      <c r="W171" s="383"/>
      <c r="X171" s="100"/>
      <c r="Y171" s="100"/>
      <c r="Z171" s="100"/>
      <c r="AA171" s="100"/>
      <c r="AB171" s="100"/>
      <c r="AC171" s="100"/>
      <c r="AD171" s="100">
        <v>14</v>
      </c>
      <c r="AE171" s="100">
        <f t="shared" si="24"/>
        <v>394</v>
      </c>
    </row>
    <row r="172" spans="1:31">
      <c r="A172" s="93">
        <v>12</v>
      </c>
      <c r="B172" s="94">
        <v>7</v>
      </c>
      <c r="C172" s="95">
        <v>470</v>
      </c>
      <c r="D172" s="96" t="s">
        <v>599</v>
      </c>
      <c r="E172" s="96" t="s">
        <v>599</v>
      </c>
      <c r="F172" s="390">
        <v>2035</v>
      </c>
      <c r="G172" s="96" t="s">
        <v>35</v>
      </c>
      <c r="H172" s="94">
        <v>627</v>
      </c>
      <c r="I172" s="100">
        <v>7</v>
      </c>
      <c r="J172" s="100">
        <v>199</v>
      </c>
      <c r="K172" s="100">
        <v>10</v>
      </c>
      <c r="L172" s="100">
        <v>5</v>
      </c>
      <c r="M172" s="100">
        <v>8</v>
      </c>
      <c r="N172" s="100">
        <v>0</v>
      </c>
      <c r="O172" s="100"/>
      <c r="P172" s="100"/>
      <c r="Q172" s="100">
        <v>3</v>
      </c>
      <c r="R172" s="100">
        <v>131</v>
      </c>
      <c r="S172" s="100"/>
      <c r="T172" s="100"/>
      <c r="U172" s="383"/>
      <c r="V172" s="383">
        <v>4</v>
      </c>
      <c r="W172" s="383"/>
      <c r="X172" s="100"/>
      <c r="Y172" s="100"/>
      <c r="Z172" s="100"/>
      <c r="AA172" s="100"/>
      <c r="AB172" s="100"/>
      <c r="AC172" s="100"/>
      <c r="AD172" s="100">
        <v>21</v>
      </c>
      <c r="AE172" s="100">
        <f t="shared" si="24"/>
        <v>388</v>
      </c>
    </row>
    <row r="173" spans="1:31">
      <c r="A173" s="93">
        <v>13</v>
      </c>
      <c r="B173" s="94">
        <v>7</v>
      </c>
      <c r="C173" s="95">
        <v>470</v>
      </c>
      <c r="D173" s="96" t="s">
        <v>599</v>
      </c>
      <c r="E173" s="96" t="s">
        <v>599</v>
      </c>
      <c r="F173" s="390">
        <v>2036</v>
      </c>
      <c r="G173" s="96" t="s">
        <v>33</v>
      </c>
      <c r="H173" s="94">
        <v>622</v>
      </c>
      <c r="I173" s="100">
        <v>12</v>
      </c>
      <c r="J173" s="100">
        <v>224</v>
      </c>
      <c r="K173" s="100">
        <v>10</v>
      </c>
      <c r="L173" s="100">
        <v>2</v>
      </c>
      <c r="M173" s="100">
        <v>1</v>
      </c>
      <c r="N173" s="100">
        <v>2</v>
      </c>
      <c r="O173" s="100"/>
      <c r="P173" s="100"/>
      <c r="Q173" s="100">
        <v>2</v>
      </c>
      <c r="R173" s="100">
        <v>108</v>
      </c>
      <c r="S173" s="100"/>
      <c r="T173" s="100"/>
      <c r="U173" s="383"/>
      <c r="V173" s="383">
        <v>6</v>
      </c>
      <c r="W173" s="383"/>
      <c r="X173" s="100"/>
      <c r="Y173" s="100"/>
      <c r="Z173" s="100"/>
      <c r="AA173" s="100"/>
      <c r="AB173" s="100"/>
      <c r="AC173" s="100"/>
      <c r="AD173" s="100">
        <v>6</v>
      </c>
      <c r="AE173" s="100">
        <f t="shared" si="24"/>
        <v>373</v>
      </c>
    </row>
    <row r="174" spans="1:31">
      <c r="A174" s="93">
        <v>14</v>
      </c>
      <c r="B174" s="94">
        <v>7</v>
      </c>
      <c r="C174" s="95">
        <v>470</v>
      </c>
      <c r="D174" s="96" t="s">
        <v>599</v>
      </c>
      <c r="E174" s="96" t="s">
        <v>599</v>
      </c>
      <c r="F174" s="390">
        <v>2036</v>
      </c>
      <c r="G174" s="96" t="s">
        <v>34</v>
      </c>
      <c r="H174" s="94">
        <v>622</v>
      </c>
      <c r="I174" s="100">
        <v>5</v>
      </c>
      <c r="J174" s="100">
        <v>188</v>
      </c>
      <c r="K174" s="100">
        <v>11</v>
      </c>
      <c r="L174" s="100">
        <v>6</v>
      </c>
      <c r="M174" s="100">
        <v>3</v>
      </c>
      <c r="N174" s="100">
        <v>1</v>
      </c>
      <c r="O174" s="100"/>
      <c r="P174" s="100"/>
      <c r="Q174" s="100">
        <v>5</v>
      </c>
      <c r="R174" s="100">
        <v>124</v>
      </c>
      <c r="S174" s="100"/>
      <c r="T174" s="100"/>
      <c r="U174" s="383"/>
      <c r="V174" s="383">
        <v>4</v>
      </c>
      <c r="W174" s="383"/>
      <c r="X174" s="100"/>
      <c r="Y174" s="100"/>
      <c r="Z174" s="100"/>
      <c r="AA174" s="100"/>
      <c r="AB174" s="100"/>
      <c r="AC174" s="100"/>
      <c r="AD174" s="100">
        <v>4</v>
      </c>
      <c r="AE174" s="100">
        <f t="shared" si="24"/>
        <v>351</v>
      </c>
    </row>
    <row r="175" spans="1:31">
      <c r="A175" s="93">
        <v>15</v>
      </c>
      <c r="B175" s="94">
        <v>7</v>
      </c>
      <c r="C175" s="95">
        <v>470</v>
      </c>
      <c r="D175" s="96" t="s">
        <v>599</v>
      </c>
      <c r="E175" s="96" t="s">
        <v>599</v>
      </c>
      <c r="F175" s="390">
        <v>2036</v>
      </c>
      <c r="G175" s="96" t="s">
        <v>35</v>
      </c>
      <c r="H175" s="94">
        <v>621</v>
      </c>
      <c r="I175" s="100">
        <v>3</v>
      </c>
      <c r="J175" s="100">
        <v>199</v>
      </c>
      <c r="K175" s="100">
        <v>8</v>
      </c>
      <c r="L175" s="100">
        <v>8</v>
      </c>
      <c r="M175" s="100">
        <v>9</v>
      </c>
      <c r="N175" s="100">
        <v>3</v>
      </c>
      <c r="O175" s="100"/>
      <c r="P175" s="100"/>
      <c r="Q175" s="100">
        <v>5</v>
      </c>
      <c r="R175" s="100">
        <v>107</v>
      </c>
      <c r="S175" s="100"/>
      <c r="T175" s="100"/>
      <c r="U175" s="383"/>
      <c r="V175" s="383">
        <v>1</v>
      </c>
      <c r="W175" s="383"/>
      <c r="X175" s="100"/>
      <c r="Y175" s="100"/>
      <c r="Z175" s="100"/>
      <c r="AA175" s="100"/>
      <c r="AB175" s="100"/>
      <c r="AC175" s="100"/>
      <c r="AD175" s="100">
        <v>9</v>
      </c>
      <c r="AE175" s="100">
        <f t="shared" si="24"/>
        <v>352</v>
      </c>
    </row>
    <row r="176" spans="1:31">
      <c r="A176" s="93">
        <v>16</v>
      </c>
      <c r="B176" s="94">
        <v>7</v>
      </c>
      <c r="C176" s="95">
        <v>470</v>
      </c>
      <c r="D176" s="96" t="s">
        <v>599</v>
      </c>
      <c r="E176" s="96" t="s">
        <v>601</v>
      </c>
      <c r="F176" s="390">
        <v>2037</v>
      </c>
      <c r="G176" s="96" t="s">
        <v>33</v>
      </c>
      <c r="H176" s="94">
        <v>502</v>
      </c>
      <c r="I176" s="100">
        <v>4</v>
      </c>
      <c r="J176" s="100">
        <v>89</v>
      </c>
      <c r="K176" s="100">
        <v>4</v>
      </c>
      <c r="L176" s="100">
        <v>2</v>
      </c>
      <c r="M176" s="100">
        <v>15</v>
      </c>
      <c r="N176" s="100">
        <v>0</v>
      </c>
      <c r="O176" s="100"/>
      <c r="P176" s="100"/>
      <c r="Q176" s="100">
        <v>12</v>
      </c>
      <c r="R176" s="100">
        <v>96</v>
      </c>
      <c r="S176" s="100"/>
      <c r="T176" s="100"/>
      <c r="U176" s="383"/>
      <c r="V176" s="383">
        <v>1</v>
      </c>
      <c r="W176" s="383"/>
      <c r="X176" s="100"/>
      <c r="Y176" s="100"/>
      <c r="Z176" s="100"/>
      <c r="AA176" s="100"/>
      <c r="AB176" s="100"/>
      <c r="AC176" s="100"/>
      <c r="AD176" s="100">
        <v>20</v>
      </c>
      <c r="AE176" s="100">
        <f t="shared" si="24"/>
        <v>243</v>
      </c>
    </row>
    <row r="177" spans="1:31">
      <c r="A177" s="93">
        <v>17</v>
      </c>
      <c r="B177" s="94">
        <v>7</v>
      </c>
      <c r="C177" s="95">
        <v>470</v>
      </c>
      <c r="D177" s="96" t="s">
        <v>599</v>
      </c>
      <c r="E177" s="96" t="s">
        <v>601</v>
      </c>
      <c r="F177" s="390">
        <v>2037</v>
      </c>
      <c r="G177" s="96" t="s">
        <v>34</v>
      </c>
      <c r="H177" s="94">
        <v>501</v>
      </c>
      <c r="I177" s="100">
        <v>3</v>
      </c>
      <c r="J177" s="100">
        <v>88</v>
      </c>
      <c r="K177" s="100">
        <v>5</v>
      </c>
      <c r="L177" s="100">
        <v>4</v>
      </c>
      <c r="M177" s="100">
        <v>10</v>
      </c>
      <c r="N177" s="100">
        <v>5</v>
      </c>
      <c r="O177" s="100"/>
      <c r="P177" s="100"/>
      <c r="Q177" s="100">
        <v>6</v>
      </c>
      <c r="R177" s="100">
        <v>90</v>
      </c>
      <c r="S177" s="100"/>
      <c r="T177" s="100"/>
      <c r="U177" s="383"/>
      <c r="V177" s="383">
        <v>1</v>
      </c>
      <c r="W177" s="383"/>
      <c r="X177" s="100"/>
      <c r="Y177" s="100"/>
      <c r="Z177" s="100"/>
      <c r="AA177" s="100"/>
      <c r="AB177" s="100"/>
      <c r="AC177" s="100"/>
      <c r="AD177" s="100">
        <v>15</v>
      </c>
      <c r="AE177" s="100">
        <f t="shared" si="24"/>
        <v>227</v>
      </c>
    </row>
    <row r="178" spans="1:31">
      <c r="A178" s="93">
        <v>18</v>
      </c>
      <c r="B178" s="94">
        <v>7</v>
      </c>
      <c r="C178" s="95">
        <v>470</v>
      </c>
      <c r="D178" s="96" t="s">
        <v>599</v>
      </c>
      <c r="E178" s="96" t="s">
        <v>602</v>
      </c>
      <c r="F178" s="390">
        <v>2038</v>
      </c>
      <c r="G178" s="96" t="s">
        <v>33</v>
      </c>
      <c r="H178" s="94">
        <v>606</v>
      </c>
      <c r="I178" s="100">
        <v>12</v>
      </c>
      <c r="J178" s="100">
        <v>58</v>
      </c>
      <c r="K178" s="100">
        <v>19</v>
      </c>
      <c r="L178" s="100">
        <v>5</v>
      </c>
      <c r="M178" s="100">
        <v>18</v>
      </c>
      <c r="N178" s="100">
        <v>7</v>
      </c>
      <c r="O178" s="100"/>
      <c r="P178" s="100"/>
      <c r="Q178" s="100">
        <v>9</v>
      </c>
      <c r="R178" s="100">
        <v>118</v>
      </c>
      <c r="S178" s="100"/>
      <c r="T178" s="100"/>
      <c r="U178" s="383"/>
      <c r="V178" s="383">
        <v>1</v>
      </c>
      <c r="W178" s="383"/>
      <c r="X178" s="100"/>
      <c r="Y178" s="100"/>
      <c r="Z178" s="100"/>
      <c r="AA178" s="100"/>
      <c r="AB178" s="100"/>
      <c r="AC178" s="100"/>
      <c r="AD178" s="100">
        <v>9</v>
      </c>
      <c r="AE178" s="100">
        <f t="shared" si="24"/>
        <v>256</v>
      </c>
    </row>
    <row r="179" spans="1:31">
      <c r="A179" s="93">
        <v>19</v>
      </c>
      <c r="B179" s="94">
        <v>7</v>
      </c>
      <c r="C179" s="95">
        <v>470</v>
      </c>
      <c r="D179" s="96" t="s">
        <v>599</v>
      </c>
      <c r="E179" s="96" t="s">
        <v>603</v>
      </c>
      <c r="F179" s="390">
        <v>2039</v>
      </c>
      <c r="G179" s="96" t="s">
        <v>33</v>
      </c>
      <c r="H179" s="94">
        <v>668</v>
      </c>
      <c r="I179" s="100">
        <v>3</v>
      </c>
      <c r="J179" s="100">
        <v>116</v>
      </c>
      <c r="K179" s="100">
        <v>41</v>
      </c>
      <c r="L179" s="100">
        <v>4</v>
      </c>
      <c r="M179" s="100">
        <v>9</v>
      </c>
      <c r="N179" s="100">
        <v>4</v>
      </c>
      <c r="O179" s="100"/>
      <c r="P179" s="100"/>
      <c r="Q179" s="100">
        <v>6</v>
      </c>
      <c r="R179" s="100">
        <v>128</v>
      </c>
      <c r="S179" s="100"/>
      <c r="T179" s="100"/>
      <c r="U179" s="383"/>
      <c r="V179" s="383">
        <v>3</v>
      </c>
      <c r="W179" s="383"/>
      <c r="X179" s="100"/>
      <c r="Y179" s="100"/>
      <c r="Z179" s="100"/>
      <c r="AA179" s="100"/>
      <c r="AB179" s="100"/>
      <c r="AC179" s="100"/>
      <c r="AD179" s="100">
        <v>22</v>
      </c>
      <c r="AE179" s="100">
        <f t="shared" si="24"/>
        <v>336</v>
      </c>
    </row>
    <row r="180" spans="1:31">
      <c r="A180" s="93">
        <v>20</v>
      </c>
      <c r="B180" s="94">
        <v>7</v>
      </c>
      <c r="C180" s="95">
        <v>470</v>
      </c>
      <c r="D180" s="96" t="s">
        <v>599</v>
      </c>
      <c r="E180" s="96" t="s">
        <v>604</v>
      </c>
      <c r="F180" s="390">
        <v>2039</v>
      </c>
      <c r="G180" s="96" t="s">
        <v>81</v>
      </c>
      <c r="H180" s="94">
        <v>525</v>
      </c>
      <c r="I180" s="100">
        <v>5</v>
      </c>
      <c r="J180" s="100">
        <v>114</v>
      </c>
      <c r="K180" s="100">
        <v>16</v>
      </c>
      <c r="L180" s="100">
        <v>3</v>
      </c>
      <c r="M180" s="100">
        <v>8</v>
      </c>
      <c r="N180" s="100">
        <v>0</v>
      </c>
      <c r="O180" s="100"/>
      <c r="P180" s="100"/>
      <c r="Q180" s="100">
        <v>7</v>
      </c>
      <c r="R180" s="100">
        <v>103</v>
      </c>
      <c r="S180" s="100"/>
      <c r="T180" s="100"/>
      <c r="U180" s="383"/>
      <c r="V180" s="383">
        <v>1</v>
      </c>
      <c r="W180" s="383"/>
      <c r="X180" s="100"/>
      <c r="Y180" s="100"/>
      <c r="Z180" s="100"/>
      <c r="AA180" s="100"/>
      <c r="AB180" s="100"/>
      <c r="AC180" s="100"/>
      <c r="AD180" s="100">
        <v>15</v>
      </c>
      <c r="AE180" s="100">
        <f t="shared" si="24"/>
        <v>272</v>
      </c>
    </row>
    <row r="181" spans="1:31">
      <c r="A181" s="93">
        <v>21</v>
      </c>
      <c r="B181" s="94">
        <v>7</v>
      </c>
      <c r="C181" s="95">
        <v>470</v>
      </c>
      <c r="D181" s="96" t="s">
        <v>599</v>
      </c>
      <c r="E181" s="96" t="s">
        <v>605</v>
      </c>
      <c r="F181" s="390">
        <v>2039</v>
      </c>
      <c r="G181" s="96" t="s">
        <v>138</v>
      </c>
      <c r="H181" s="94">
        <v>111</v>
      </c>
      <c r="I181" s="100">
        <v>4</v>
      </c>
      <c r="J181" s="100">
        <v>15</v>
      </c>
      <c r="K181" s="100">
        <v>3</v>
      </c>
      <c r="L181" s="100">
        <v>1</v>
      </c>
      <c r="M181" s="100">
        <v>1</v>
      </c>
      <c r="N181" s="100">
        <v>2</v>
      </c>
      <c r="O181" s="100"/>
      <c r="P181" s="100"/>
      <c r="Q181" s="100">
        <v>0</v>
      </c>
      <c r="R181" s="100">
        <v>70</v>
      </c>
      <c r="S181" s="100"/>
      <c r="T181" s="100"/>
      <c r="U181" s="383"/>
      <c r="V181" s="383">
        <v>0</v>
      </c>
      <c r="W181" s="383"/>
      <c r="X181" s="100"/>
      <c r="Y181" s="100"/>
      <c r="Z181" s="100"/>
      <c r="AA181" s="100"/>
      <c r="AB181" s="100"/>
      <c r="AC181" s="100"/>
      <c r="AD181" s="100">
        <v>14</v>
      </c>
      <c r="AE181" s="100">
        <f t="shared" si="24"/>
        <v>110</v>
      </c>
    </row>
    <row r="182" spans="1:31">
      <c r="A182" s="93">
        <v>22</v>
      </c>
      <c r="B182" s="94">
        <v>7</v>
      </c>
      <c r="C182" s="95">
        <v>470</v>
      </c>
      <c r="D182" s="96" t="s">
        <v>599</v>
      </c>
      <c r="E182" s="96" t="s">
        <v>606</v>
      </c>
      <c r="F182" s="390">
        <v>2040</v>
      </c>
      <c r="G182" s="96" t="s">
        <v>33</v>
      </c>
      <c r="H182" s="94">
        <v>723</v>
      </c>
      <c r="I182" s="100">
        <v>6</v>
      </c>
      <c r="J182" s="100">
        <v>186</v>
      </c>
      <c r="K182" s="100">
        <v>28</v>
      </c>
      <c r="L182" s="100">
        <v>2</v>
      </c>
      <c r="M182" s="100">
        <v>11</v>
      </c>
      <c r="N182" s="100">
        <v>1</v>
      </c>
      <c r="O182" s="100"/>
      <c r="P182" s="100"/>
      <c r="Q182" s="100">
        <v>8</v>
      </c>
      <c r="R182" s="100">
        <v>144</v>
      </c>
      <c r="S182" s="100"/>
      <c r="T182" s="100"/>
      <c r="U182" s="383"/>
      <c r="V182" s="383">
        <v>2</v>
      </c>
      <c r="W182" s="383"/>
      <c r="X182" s="100"/>
      <c r="Y182" s="100"/>
      <c r="Z182" s="100"/>
      <c r="AA182" s="100"/>
      <c r="AB182" s="100"/>
      <c r="AC182" s="100"/>
      <c r="AD182" s="100">
        <v>10</v>
      </c>
      <c r="AE182" s="100">
        <f t="shared" si="24"/>
        <v>398</v>
      </c>
    </row>
    <row r="183" spans="1:31">
      <c r="A183" s="93">
        <v>23</v>
      </c>
      <c r="B183" s="94">
        <v>7</v>
      </c>
      <c r="C183" s="95">
        <v>470</v>
      </c>
      <c r="D183" s="96" t="s">
        <v>599</v>
      </c>
      <c r="E183" s="96" t="s">
        <v>607</v>
      </c>
      <c r="F183" s="390">
        <v>2041</v>
      </c>
      <c r="G183" s="96" t="s">
        <v>33</v>
      </c>
      <c r="H183" s="94">
        <v>399</v>
      </c>
      <c r="I183" s="100">
        <v>4</v>
      </c>
      <c r="J183" s="100">
        <v>63</v>
      </c>
      <c r="K183" s="100">
        <v>13</v>
      </c>
      <c r="L183" s="100">
        <v>10</v>
      </c>
      <c r="M183" s="100">
        <v>9</v>
      </c>
      <c r="N183" s="100">
        <v>2</v>
      </c>
      <c r="O183" s="100"/>
      <c r="P183" s="100"/>
      <c r="Q183" s="100">
        <v>12</v>
      </c>
      <c r="R183" s="100">
        <v>71</v>
      </c>
      <c r="S183" s="100"/>
      <c r="T183" s="100"/>
      <c r="U183" s="383"/>
      <c r="V183" s="383">
        <v>0</v>
      </c>
      <c r="W183" s="383"/>
      <c r="X183" s="100"/>
      <c r="Y183" s="100"/>
      <c r="Z183" s="100"/>
      <c r="AA183" s="100"/>
      <c r="AB183" s="100"/>
      <c r="AC183" s="100"/>
      <c r="AD183" s="100">
        <v>16</v>
      </c>
      <c r="AE183" s="100">
        <f t="shared" si="24"/>
        <v>200</v>
      </c>
    </row>
    <row r="184" spans="1:31">
      <c r="A184" s="93">
        <v>24</v>
      </c>
      <c r="B184" s="94">
        <v>7</v>
      </c>
      <c r="C184" s="95">
        <v>470</v>
      </c>
      <c r="D184" s="96" t="s">
        <v>599</v>
      </c>
      <c r="E184" s="96" t="s">
        <v>607</v>
      </c>
      <c r="F184" s="390">
        <v>2041</v>
      </c>
      <c r="G184" s="96" t="s">
        <v>34</v>
      </c>
      <c r="H184" s="94">
        <v>399</v>
      </c>
      <c r="I184" s="100">
        <v>5</v>
      </c>
      <c r="J184" s="100">
        <v>69</v>
      </c>
      <c r="K184" s="100">
        <v>11</v>
      </c>
      <c r="L184" s="100">
        <v>2</v>
      </c>
      <c r="M184" s="100">
        <v>6</v>
      </c>
      <c r="N184" s="100">
        <v>2</v>
      </c>
      <c r="O184" s="100"/>
      <c r="P184" s="100"/>
      <c r="Q184" s="100">
        <v>7</v>
      </c>
      <c r="R184" s="100">
        <v>81</v>
      </c>
      <c r="S184" s="100"/>
      <c r="T184" s="100"/>
      <c r="U184" s="383"/>
      <c r="V184" s="383">
        <v>0</v>
      </c>
      <c r="W184" s="383"/>
      <c r="X184" s="100"/>
      <c r="Y184" s="100"/>
      <c r="Z184" s="100"/>
      <c r="AA184" s="100"/>
      <c r="AB184" s="100"/>
      <c r="AC184" s="100"/>
      <c r="AD184" s="100">
        <v>14</v>
      </c>
      <c r="AE184" s="100">
        <f t="shared" si="24"/>
        <v>197</v>
      </c>
    </row>
    <row r="185" spans="1:31">
      <c r="A185" s="93">
        <v>25</v>
      </c>
      <c r="B185" s="94">
        <v>7</v>
      </c>
      <c r="C185" s="95">
        <v>470</v>
      </c>
      <c r="D185" s="96" t="s">
        <v>599</v>
      </c>
      <c r="E185" s="96" t="s">
        <v>608</v>
      </c>
      <c r="F185" s="390">
        <v>2042</v>
      </c>
      <c r="G185" s="96" t="s">
        <v>33</v>
      </c>
      <c r="H185" s="94">
        <v>619</v>
      </c>
      <c r="I185" s="100">
        <v>15</v>
      </c>
      <c r="J185" s="100">
        <v>154</v>
      </c>
      <c r="K185" s="100">
        <v>44</v>
      </c>
      <c r="L185" s="100">
        <v>4</v>
      </c>
      <c r="M185" s="100">
        <v>18</v>
      </c>
      <c r="N185" s="100">
        <v>2</v>
      </c>
      <c r="O185" s="100"/>
      <c r="P185" s="100"/>
      <c r="Q185" s="100">
        <v>34</v>
      </c>
      <c r="R185" s="100">
        <v>129</v>
      </c>
      <c r="S185" s="100"/>
      <c r="T185" s="100"/>
      <c r="U185" s="383"/>
      <c r="V185" s="383">
        <v>1</v>
      </c>
      <c r="W185" s="383"/>
      <c r="X185" s="100"/>
      <c r="Y185" s="100"/>
      <c r="Z185" s="100"/>
      <c r="AA185" s="100"/>
      <c r="AB185" s="100"/>
      <c r="AC185" s="100"/>
      <c r="AD185" s="100">
        <v>14</v>
      </c>
      <c r="AE185" s="100">
        <f t="shared" si="24"/>
        <v>415</v>
      </c>
    </row>
    <row r="186" spans="1:31">
      <c r="A186" s="93">
        <v>26</v>
      </c>
      <c r="B186" s="94">
        <v>7</v>
      </c>
      <c r="C186" s="95">
        <v>470</v>
      </c>
      <c r="D186" s="96" t="s">
        <v>599</v>
      </c>
      <c r="E186" s="96" t="s">
        <v>608</v>
      </c>
      <c r="F186" s="390">
        <v>2042</v>
      </c>
      <c r="G186" s="96" t="s">
        <v>34</v>
      </c>
      <c r="H186" s="94">
        <v>619</v>
      </c>
      <c r="I186" s="100">
        <v>22</v>
      </c>
      <c r="J186" s="100">
        <v>143</v>
      </c>
      <c r="K186" s="100">
        <v>38</v>
      </c>
      <c r="L186" s="100">
        <v>10</v>
      </c>
      <c r="M186" s="100">
        <v>20</v>
      </c>
      <c r="N186" s="100">
        <v>2</v>
      </c>
      <c r="O186" s="100"/>
      <c r="P186" s="100"/>
      <c r="Q186" s="100">
        <v>30</v>
      </c>
      <c r="R186" s="100">
        <v>115</v>
      </c>
      <c r="S186" s="100"/>
      <c r="T186" s="100"/>
      <c r="U186" s="383"/>
      <c r="V186" s="383">
        <v>0</v>
      </c>
      <c r="W186" s="383"/>
      <c r="X186" s="100"/>
      <c r="Y186" s="100"/>
      <c r="Z186" s="100"/>
      <c r="AA186" s="100"/>
      <c r="AB186" s="100"/>
      <c r="AC186" s="100"/>
      <c r="AD186" s="100">
        <v>19</v>
      </c>
      <c r="AE186" s="100">
        <f t="shared" si="24"/>
        <v>399</v>
      </c>
    </row>
    <row r="187" spans="1:31">
      <c r="A187" s="93">
        <v>27</v>
      </c>
      <c r="B187" s="94">
        <v>7</v>
      </c>
      <c r="C187" s="95">
        <v>470</v>
      </c>
      <c r="D187" s="96" t="s">
        <v>599</v>
      </c>
      <c r="E187" s="96" t="s">
        <v>608</v>
      </c>
      <c r="F187" s="390">
        <v>2042</v>
      </c>
      <c r="G187" s="96" t="s">
        <v>35</v>
      </c>
      <c r="H187" s="94">
        <v>619</v>
      </c>
      <c r="I187" s="100">
        <v>14</v>
      </c>
      <c r="J187" s="100">
        <v>119</v>
      </c>
      <c r="K187" s="100">
        <v>44</v>
      </c>
      <c r="L187" s="100">
        <v>7</v>
      </c>
      <c r="M187" s="100">
        <v>19</v>
      </c>
      <c r="N187" s="100">
        <v>2</v>
      </c>
      <c r="O187" s="100"/>
      <c r="P187" s="100"/>
      <c r="Q187" s="100">
        <v>28</v>
      </c>
      <c r="R187" s="100">
        <v>123</v>
      </c>
      <c r="S187" s="100"/>
      <c r="T187" s="100"/>
      <c r="U187" s="383"/>
      <c r="V187" s="383">
        <v>2</v>
      </c>
      <c r="W187" s="383"/>
      <c r="X187" s="100"/>
      <c r="Y187" s="100"/>
      <c r="Z187" s="100"/>
      <c r="AA187" s="100"/>
      <c r="AB187" s="100"/>
      <c r="AC187" s="100"/>
      <c r="AD187" s="100">
        <v>24</v>
      </c>
      <c r="AE187" s="100">
        <f t="shared" si="24"/>
        <v>382</v>
      </c>
    </row>
    <row r="188" spans="1:31">
      <c r="A188" s="93">
        <v>28</v>
      </c>
      <c r="B188" s="94">
        <v>7</v>
      </c>
      <c r="C188" s="95">
        <v>470</v>
      </c>
      <c r="D188" s="96" t="s">
        <v>599</v>
      </c>
      <c r="E188" s="96" t="s">
        <v>609</v>
      </c>
      <c r="F188" s="390">
        <v>2043</v>
      </c>
      <c r="G188" s="96" t="s">
        <v>33</v>
      </c>
      <c r="H188" s="94">
        <v>678</v>
      </c>
      <c r="I188" s="100">
        <v>4</v>
      </c>
      <c r="J188" s="100">
        <v>77</v>
      </c>
      <c r="K188" s="100">
        <v>10</v>
      </c>
      <c r="L188" s="100">
        <v>10</v>
      </c>
      <c r="M188" s="100">
        <v>11</v>
      </c>
      <c r="N188" s="100">
        <v>4</v>
      </c>
      <c r="O188" s="100"/>
      <c r="P188" s="100"/>
      <c r="Q188" s="100">
        <v>17</v>
      </c>
      <c r="R188" s="100">
        <v>189</v>
      </c>
      <c r="S188" s="100"/>
      <c r="T188" s="100"/>
      <c r="U188" s="383"/>
      <c r="V188" s="383">
        <v>2</v>
      </c>
      <c r="W188" s="383"/>
      <c r="X188" s="100"/>
      <c r="Y188" s="100"/>
      <c r="Z188" s="100"/>
      <c r="AA188" s="100"/>
      <c r="AB188" s="100"/>
      <c r="AC188" s="100"/>
      <c r="AD188" s="100">
        <v>29</v>
      </c>
      <c r="AE188" s="100">
        <f t="shared" si="24"/>
        <v>353</v>
      </c>
    </row>
    <row r="189" spans="1:31">
      <c r="A189" s="93">
        <v>29</v>
      </c>
      <c r="B189" s="94">
        <v>7</v>
      </c>
      <c r="C189" s="95">
        <v>470</v>
      </c>
      <c r="D189" s="96" t="s">
        <v>599</v>
      </c>
      <c r="E189" s="96" t="s">
        <v>610</v>
      </c>
      <c r="F189" s="390">
        <v>2043</v>
      </c>
      <c r="G189" s="96" t="s">
        <v>81</v>
      </c>
      <c r="H189" s="94">
        <v>680</v>
      </c>
      <c r="I189" s="100">
        <v>2</v>
      </c>
      <c r="J189" s="100">
        <v>76</v>
      </c>
      <c r="K189" s="100">
        <v>13</v>
      </c>
      <c r="L189" s="100">
        <v>3</v>
      </c>
      <c r="M189" s="100">
        <v>8</v>
      </c>
      <c r="N189" s="100">
        <v>7</v>
      </c>
      <c r="O189" s="100"/>
      <c r="P189" s="100"/>
      <c r="Q189" s="100">
        <v>7</v>
      </c>
      <c r="R189" s="100">
        <v>173</v>
      </c>
      <c r="S189" s="100"/>
      <c r="T189" s="100"/>
      <c r="U189" s="383"/>
      <c r="V189" s="383">
        <v>1</v>
      </c>
      <c r="W189" s="383"/>
      <c r="X189" s="100"/>
      <c r="Y189" s="100"/>
      <c r="Z189" s="100"/>
      <c r="AA189" s="100"/>
      <c r="AB189" s="100"/>
      <c r="AC189" s="100"/>
      <c r="AD189" s="100">
        <v>12</v>
      </c>
      <c r="AE189" s="100">
        <f t="shared" si="24"/>
        <v>302</v>
      </c>
    </row>
    <row r="190" spans="1:31">
      <c r="A190" s="93">
        <v>30</v>
      </c>
      <c r="B190" s="94">
        <v>7</v>
      </c>
      <c r="C190" s="95">
        <v>470</v>
      </c>
      <c r="D190" s="96" t="s">
        <v>599</v>
      </c>
      <c r="E190" s="96" t="s">
        <v>611</v>
      </c>
      <c r="F190" s="390">
        <v>2044</v>
      </c>
      <c r="G190" s="96" t="s">
        <v>33</v>
      </c>
      <c r="H190" s="94">
        <v>611</v>
      </c>
      <c r="I190" s="100">
        <v>26</v>
      </c>
      <c r="J190" s="100">
        <v>191</v>
      </c>
      <c r="K190" s="100">
        <v>24</v>
      </c>
      <c r="L190" s="100">
        <v>3</v>
      </c>
      <c r="M190" s="100">
        <v>1</v>
      </c>
      <c r="N190" s="100">
        <v>0</v>
      </c>
      <c r="O190" s="100"/>
      <c r="P190" s="100"/>
      <c r="Q190" s="100">
        <v>32</v>
      </c>
      <c r="R190" s="100">
        <v>64</v>
      </c>
      <c r="S190" s="100"/>
      <c r="T190" s="100"/>
      <c r="U190" s="383"/>
      <c r="V190" s="383">
        <v>3</v>
      </c>
      <c r="W190" s="383"/>
      <c r="X190" s="100"/>
      <c r="Y190" s="100"/>
      <c r="Z190" s="100"/>
      <c r="AA190" s="100"/>
      <c r="AB190" s="100"/>
      <c r="AC190" s="100"/>
      <c r="AD190" s="100">
        <v>17</v>
      </c>
      <c r="AE190" s="100">
        <f t="shared" si="24"/>
        <v>361</v>
      </c>
    </row>
    <row r="191" spans="1:31">
      <c r="A191" s="93">
        <v>31</v>
      </c>
      <c r="B191" s="94">
        <v>7</v>
      </c>
      <c r="C191" s="95">
        <v>470</v>
      </c>
      <c r="D191" s="96" t="s">
        <v>599</v>
      </c>
      <c r="E191" s="96" t="s">
        <v>612</v>
      </c>
      <c r="F191" s="390">
        <v>2045</v>
      </c>
      <c r="G191" s="96" t="s">
        <v>33</v>
      </c>
      <c r="H191" s="94">
        <v>653</v>
      </c>
      <c r="I191" s="100">
        <v>1</v>
      </c>
      <c r="J191" s="100">
        <v>198</v>
      </c>
      <c r="K191" s="100">
        <v>20</v>
      </c>
      <c r="L191" s="100">
        <v>14</v>
      </c>
      <c r="M191" s="100">
        <v>4</v>
      </c>
      <c r="N191" s="100">
        <v>2</v>
      </c>
      <c r="O191" s="100"/>
      <c r="P191" s="100"/>
      <c r="Q191" s="100">
        <v>6</v>
      </c>
      <c r="R191" s="100">
        <v>153</v>
      </c>
      <c r="S191" s="100"/>
      <c r="T191" s="100"/>
      <c r="U191" s="383"/>
      <c r="V191" s="383">
        <v>6</v>
      </c>
      <c r="W191" s="383"/>
      <c r="X191" s="100"/>
      <c r="Y191" s="100"/>
      <c r="Z191" s="100"/>
      <c r="AA191" s="100"/>
      <c r="AB191" s="100"/>
      <c r="AC191" s="100"/>
      <c r="AD191" s="100">
        <v>25</v>
      </c>
      <c r="AE191" s="100">
        <f t="shared" si="24"/>
        <v>429</v>
      </c>
    </row>
    <row r="192" spans="1:31">
      <c r="A192" s="93">
        <v>32</v>
      </c>
      <c r="B192" s="94">
        <v>7</v>
      </c>
      <c r="C192" s="95">
        <v>470</v>
      </c>
      <c r="D192" s="96" t="s">
        <v>599</v>
      </c>
      <c r="E192" s="96" t="s">
        <v>613</v>
      </c>
      <c r="F192" s="390">
        <v>2045</v>
      </c>
      <c r="G192" s="96" t="s">
        <v>81</v>
      </c>
      <c r="H192" s="94">
        <v>352</v>
      </c>
      <c r="I192" s="100">
        <v>13</v>
      </c>
      <c r="J192" s="100">
        <v>47</v>
      </c>
      <c r="K192" s="100">
        <v>9</v>
      </c>
      <c r="L192" s="100">
        <v>3</v>
      </c>
      <c r="M192" s="100">
        <v>6</v>
      </c>
      <c r="N192" s="100">
        <v>4</v>
      </c>
      <c r="O192" s="100"/>
      <c r="P192" s="100"/>
      <c r="Q192" s="100">
        <v>36</v>
      </c>
      <c r="R192" s="100">
        <v>75</v>
      </c>
      <c r="S192" s="100"/>
      <c r="T192" s="100"/>
      <c r="U192" s="383"/>
      <c r="V192" s="383">
        <v>0</v>
      </c>
      <c r="W192" s="383"/>
      <c r="X192" s="100"/>
      <c r="Y192" s="100"/>
      <c r="Z192" s="100"/>
      <c r="AA192" s="100"/>
      <c r="AB192" s="100"/>
      <c r="AC192" s="100"/>
      <c r="AD192" s="100">
        <v>21</v>
      </c>
      <c r="AE192" s="100">
        <f t="shared" si="24"/>
        <v>214</v>
      </c>
    </row>
    <row r="193" spans="1:31">
      <c r="A193" s="93">
        <v>33</v>
      </c>
      <c r="B193" s="94">
        <v>7</v>
      </c>
      <c r="C193" s="95">
        <v>470</v>
      </c>
      <c r="D193" s="96" t="s">
        <v>599</v>
      </c>
      <c r="E193" s="96" t="s">
        <v>614</v>
      </c>
      <c r="F193" s="390">
        <v>2046</v>
      </c>
      <c r="G193" s="96" t="s">
        <v>33</v>
      </c>
      <c r="H193" s="94">
        <v>317</v>
      </c>
      <c r="I193" s="100">
        <v>0</v>
      </c>
      <c r="J193" s="100">
        <v>15</v>
      </c>
      <c r="K193" s="100">
        <v>1</v>
      </c>
      <c r="L193" s="100">
        <v>2</v>
      </c>
      <c r="M193" s="100">
        <v>1</v>
      </c>
      <c r="N193" s="100">
        <v>0</v>
      </c>
      <c r="O193" s="100"/>
      <c r="P193" s="100"/>
      <c r="Q193" s="100">
        <v>1</v>
      </c>
      <c r="R193" s="100">
        <v>227</v>
      </c>
      <c r="S193" s="100"/>
      <c r="T193" s="100"/>
      <c r="U193" s="383"/>
      <c r="V193" s="383">
        <v>0</v>
      </c>
      <c r="W193" s="383"/>
      <c r="X193" s="100"/>
      <c r="Y193" s="100"/>
      <c r="Z193" s="100"/>
      <c r="AA193" s="100"/>
      <c r="AB193" s="100"/>
      <c r="AC193" s="100"/>
      <c r="AD193" s="100">
        <v>7</v>
      </c>
      <c r="AE193" s="100">
        <f t="shared" si="24"/>
        <v>254</v>
      </c>
    </row>
    <row r="194" spans="1:31">
      <c r="A194" s="93">
        <v>34</v>
      </c>
      <c r="B194" s="94">
        <v>7</v>
      </c>
      <c r="C194" s="95">
        <v>470</v>
      </c>
      <c r="D194" s="96" t="s">
        <v>599</v>
      </c>
      <c r="E194" s="96" t="s">
        <v>615</v>
      </c>
      <c r="F194" s="390">
        <v>2046</v>
      </c>
      <c r="G194" s="96" t="s">
        <v>81</v>
      </c>
      <c r="H194" s="94">
        <v>433</v>
      </c>
      <c r="I194" s="100">
        <v>0</v>
      </c>
      <c r="J194" s="100">
        <v>3</v>
      </c>
      <c r="K194" s="100">
        <v>0</v>
      </c>
      <c r="L194" s="100">
        <v>1</v>
      </c>
      <c r="M194" s="100">
        <v>0</v>
      </c>
      <c r="N194" s="100">
        <v>0</v>
      </c>
      <c r="O194" s="100"/>
      <c r="P194" s="100"/>
      <c r="Q194" s="100">
        <v>0</v>
      </c>
      <c r="R194" s="100">
        <v>425</v>
      </c>
      <c r="S194" s="100"/>
      <c r="T194" s="100"/>
      <c r="U194" s="383"/>
      <c r="V194" s="383">
        <v>0</v>
      </c>
      <c r="W194" s="383"/>
      <c r="X194" s="100"/>
      <c r="Y194" s="100"/>
      <c r="Z194" s="100"/>
      <c r="AA194" s="100"/>
      <c r="AB194" s="100"/>
      <c r="AC194" s="100"/>
      <c r="AD194" s="100">
        <v>5</v>
      </c>
      <c r="AE194" s="100">
        <f t="shared" si="24"/>
        <v>434</v>
      </c>
    </row>
    <row r="195" spans="1:31">
      <c r="A195" s="93">
        <v>35</v>
      </c>
      <c r="B195" s="94">
        <v>7</v>
      </c>
      <c r="C195" s="95">
        <v>470</v>
      </c>
      <c r="D195" s="96" t="s">
        <v>599</v>
      </c>
      <c r="E195" s="96" t="s">
        <v>616</v>
      </c>
      <c r="F195" s="390">
        <v>2046</v>
      </c>
      <c r="G195" s="96" t="s">
        <v>138</v>
      </c>
      <c r="H195" s="94">
        <v>516</v>
      </c>
      <c r="I195" s="100">
        <v>0</v>
      </c>
      <c r="J195" s="100">
        <v>418</v>
      </c>
      <c r="K195" s="100">
        <v>0</v>
      </c>
      <c r="L195" s="100">
        <v>25</v>
      </c>
      <c r="M195" s="100">
        <v>2</v>
      </c>
      <c r="N195" s="100">
        <v>1</v>
      </c>
      <c r="O195" s="100"/>
      <c r="P195" s="100"/>
      <c r="Q195" s="100">
        <v>0</v>
      </c>
      <c r="R195" s="100">
        <v>18</v>
      </c>
      <c r="S195" s="100"/>
      <c r="T195" s="100"/>
      <c r="U195" s="383"/>
      <c r="V195" s="383">
        <v>2</v>
      </c>
      <c r="W195" s="383"/>
      <c r="X195" s="100"/>
      <c r="Y195" s="100"/>
      <c r="Z195" s="100"/>
      <c r="AA195" s="100"/>
      <c r="AB195" s="100"/>
      <c r="AC195" s="100"/>
      <c r="AD195" s="100">
        <v>19</v>
      </c>
      <c r="AE195" s="100">
        <f t="shared" si="24"/>
        <v>485</v>
      </c>
    </row>
    <row r="196" spans="1:31">
      <c r="A196" s="93">
        <v>36</v>
      </c>
      <c r="B196" s="94">
        <v>7</v>
      </c>
      <c r="C196" s="95">
        <v>470</v>
      </c>
      <c r="D196" s="96" t="s">
        <v>599</v>
      </c>
      <c r="E196" s="96" t="s">
        <v>617</v>
      </c>
      <c r="F196" s="390">
        <v>2047</v>
      </c>
      <c r="G196" s="96" t="s">
        <v>33</v>
      </c>
      <c r="H196" s="94">
        <v>498</v>
      </c>
      <c r="I196" s="100">
        <v>0</v>
      </c>
      <c r="J196" s="100">
        <v>375</v>
      </c>
      <c r="K196" s="100">
        <v>3</v>
      </c>
      <c r="L196" s="100">
        <v>5</v>
      </c>
      <c r="M196" s="100">
        <v>1</v>
      </c>
      <c r="N196" s="100">
        <v>2</v>
      </c>
      <c r="O196" s="100"/>
      <c r="P196" s="100"/>
      <c r="Q196" s="100">
        <v>0</v>
      </c>
      <c r="R196" s="100">
        <v>23</v>
      </c>
      <c r="S196" s="100"/>
      <c r="T196" s="100"/>
      <c r="U196" s="383"/>
      <c r="V196" s="383">
        <v>0</v>
      </c>
      <c r="W196" s="383"/>
      <c r="X196" s="100"/>
      <c r="Y196" s="100"/>
      <c r="Z196" s="100"/>
      <c r="AA196" s="100"/>
      <c r="AB196" s="100"/>
      <c r="AC196" s="100"/>
      <c r="AD196" s="100">
        <v>6</v>
      </c>
      <c r="AE196" s="100">
        <f t="shared" si="24"/>
        <v>415</v>
      </c>
    </row>
    <row r="197" spans="1:31">
      <c r="A197" s="93">
        <v>37</v>
      </c>
      <c r="B197" s="94">
        <v>7</v>
      </c>
      <c r="C197" s="95">
        <v>470</v>
      </c>
      <c r="D197" s="96" t="s">
        <v>599</v>
      </c>
      <c r="E197" s="96" t="s">
        <v>618</v>
      </c>
      <c r="F197" s="390">
        <v>2047</v>
      </c>
      <c r="G197" s="96" t="s">
        <v>81</v>
      </c>
      <c r="H197" s="94">
        <v>508</v>
      </c>
      <c r="I197" s="100">
        <v>0</v>
      </c>
      <c r="J197" s="100">
        <v>2</v>
      </c>
      <c r="K197" s="100">
        <v>2</v>
      </c>
      <c r="L197" s="100">
        <v>0</v>
      </c>
      <c r="M197" s="100">
        <v>1</v>
      </c>
      <c r="N197" s="100">
        <v>1</v>
      </c>
      <c r="O197" s="100"/>
      <c r="P197" s="100"/>
      <c r="Q197" s="100">
        <v>0</v>
      </c>
      <c r="R197" s="100">
        <v>502</v>
      </c>
      <c r="S197" s="100"/>
      <c r="T197" s="100"/>
      <c r="U197" s="383"/>
      <c r="V197" s="383">
        <v>0</v>
      </c>
      <c r="W197" s="383"/>
      <c r="X197" s="100"/>
      <c r="Y197" s="100"/>
      <c r="Z197" s="100"/>
      <c r="AA197" s="100"/>
      <c r="AB197" s="100"/>
      <c r="AC197" s="100"/>
      <c r="AD197" s="100">
        <v>24</v>
      </c>
      <c r="AE197" s="100">
        <f t="shared" si="24"/>
        <v>532</v>
      </c>
    </row>
    <row r="198" spans="1:31">
      <c r="A198" s="93">
        <v>38</v>
      </c>
      <c r="B198" s="94">
        <v>7</v>
      </c>
      <c r="C198" s="95">
        <v>470</v>
      </c>
      <c r="D198" s="96" t="s">
        <v>599</v>
      </c>
      <c r="E198" s="96" t="s">
        <v>619</v>
      </c>
      <c r="F198" s="390">
        <v>2047</v>
      </c>
      <c r="G198" s="96" t="s">
        <v>138</v>
      </c>
      <c r="H198" s="94">
        <v>301</v>
      </c>
      <c r="I198" s="100">
        <v>0</v>
      </c>
      <c r="J198" s="100">
        <v>264</v>
      </c>
      <c r="K198" s="100">
        <v>3</v>
      </c>
      <c r="L198" s="100">
        <v>0</v>
      </c>
      <c r="M198" s="100">
        <v>0</v>
      </c>
      <c r="N198" s="100">
        <v>0</v>
      </c>
      <c r="O198" s="100"/>
      <c r="P198" s="100"/>
      <c r="Q198" s="100">
        <v>0</v>
      </c>
      <c r="R198" s="100">
        <v>0</v>
      </c>
      <c r="S198" s="100"/>
      <c r="T198" s="100"/>
      <c r="U198" s="383"/>
      <c r="V198" s="383">
        <v>0</v>
      </c>
      <c r="W198" s="383"/>
      <c r="X198" s="100"/>
      <c r="Y198" s="100"/>
      <c r="Z198" s="100"/>
      <c r="AA198" s="100"/>
      <c r="AB198" s="100"/>
      <c r="AC198" s="100"/>
      <c r="AD198" s="100">
        <v>15</v>
      </c>
      <c r="AE198" s="100">
        <f t="shared" si="24"/>
        <v>282</v>
      </c>
    </row>
    <row r="199" spans="1:31">
      <c r="A199" s="93">
        <v>39</v>
      </c>
      <c r="B199" s="94">
        <v>7</v>
      </c>
      <c r="C199" s="95">
        <v>470</v>
      </c>
      <c r="D199" s="96" t="s">
        <v>599</v>
      </c>
      <c r="E199" s="96" t="s">
        <v>620</v>
      </c>
      <c r="F199" s="390">
        <v>2048</v>
      </c>
      <c r="G199" s="96" t="s">
        <v>33</v>
      </c>
      <c r="H199" s="94">
        <v>429</v>
      </c>
      <c r="I199" s="100">
        <v>0</v>
      </c>
      <c r="J199" s="100">
        <v>2</v>
      </c>
      <c r="K199" s="100">
        <v>1</v>
      </c>
      <c r="L199" s="100">
        <v>0</v>
      </c>
      <c r="M199" s="100">
        <v>0</v>
      </c>
      <c r="N199" s="100">
        <v>2</v>
      </c>
      <c r="O199" s="100"/>
      <c r="P199" s="100"/>
      <c r="Q199" s="100">
        <v>1</v>
      </c>
      <c r="R199" s="100">
        <v>305</v>
      </c>
      <c r="S199" s="100"/>
      <c r="T199" s="100"/>
      <c r="U199" s="383"/>
      <c r="V199" s="383">
        <v>0</v>
      </c>
      <c r="W199" s="383"/>
      <c r="X199" s="100"/>
      <c r="Y199" s="100"/>
      <c r="Z199" s="100"/>
      <c r="AA199" s="100"/>
      <c r="AB199" s="100"/>
      <c r="AC199" s="100"/>
      <c r="AD199" s="100">
        <v>2</v>
      </c>
      <c r="AE199" s="100">
        <f t="shared" si="24"/>
        <v>313</v>
      </c>
    </row>
    <row r="200" spans="1:31">
      <c r="A200" s="93">
        <v>40</v>
      </c>
      <c r="B200" s="94">
        <v>7</v>
      </c>
      <c r="C200" s="95">
        <v>470</v>
      </c>
      <c r="D200" s="96" t="s">
        <v>599</v>
      </c>
      <c r="E200" s="96" t="s">
        <v>620</v>
      </c>
      <c r="F200" s="390">
        <v>2048</v>
      </c>
      <c r="G200" s="96" t="s">
        <v>34</v>
      </c>
      <c r="H200" s="94">
        <v>429</v>
      </c>
      <c r="I200" s="100">
        <v>0</v>
      </c>
      <c r="J200" s="100">
        <v>2</v>
      </c>
      <c r="K200" s="100">
        <v>2</v>
      </c>
      <c r="L200" s="100">
        <v>0</v>
      </c>
      <c r="M200" s="100">
        <v>0</v>
      </c>
      <c r="N200" s="100">
        <v>1</v>
      </c>
      <c r="O200" s="100"/>
      <c r="P200" s="100"/>
      <c r="Q200" s="100">
        <v>1</v>
      </c>
      <c r="R200" s="100">
        <v>268</v>
      </c>
      <c r="S200" s="100"/>
      <c r="T200" s="100"/>
      <c r="U200" s="383"/>
      <c r="V200" s="383">
        <v>0</v>
      </c>
      <c r="W200" s="383"/>
      <c r="X200" s="100"/>
      <c r="Y200" s="100"/>
      <c r="Z200" s="100"/>
      <c r="AA200" s="100"/>
      <c r="AB200" s="100"/>
      <c r="AC200" s="100"/>
      <c r="AD200" s="100">
        <v>3</v>
      </c>
      <c r="AE200" s="100">
        <f t="shared" si="24"/>
        <v>277</v>
      </c>
    </row>
    <row r="201" spans="1:31">
      <c r="A201" s="93">
        <v>41</v>
      </c>
      <c r="B201" s="94">
        <v>7</v>
      </c>
      <c r="C201" s="95">
        <v>470</v>
      </c>
      <c r="D201" s="96" t="s">
        <v>599</v>
      </c>
      <c r="E201" s="96" t="s">
        <v>621</v>
      </c>
      <c r="F201" s="390">
        <v>2048</v>
      </c>
      <c r="G201" s="96" t="s">
        <v>81</v>
      </c>
      <c r="H201" s="94">
        <v>547</v>
      </c>
      <c r="I201" s="100">
        <v>0</v>
      </c>
      <c r="J201" s="100">
        <v>2</v>
      </c>
      <c r="K201" s="100">
        <v>0</v>
      </c>
      <c r="L201" s="100">
        <v>0</v>
      </c>
      <c r="M201" s="100">
        <v>1</v>
      </c>
      <c r="N201" s="100">
        <v>3</v>
      </c>
      <c r="O201" s="100"/>
      <c r="P201" s="100"/>
      <c r="Q201" s="100">
        <v>0</v>
      </c>
      <c r="R201" s="100">
        <v>440</v>
      </c>
      <c r="S201" s="100"/>
      <c r="T201" s="100"/>
      <c r="U201" s="383"/>
      <c r="V201" s="383">
        <v>1</v>
      </c>
      <c r="W201" s="383"/>
      <c r="X201" s="100"/>
      <c r="Y201" s="100"/>
      <c r="Z201" s="100"/>
      <c r="AA201" s="100"/>
      <c r="AB201" s="100"/>
      <c r="AC201" s="100"/>
      <c r="AD201" s="100">
        <v>7</v>
      </c>
      <c r="AE201" s="100">
        <f t="shared" si="24"/>
        <v>454</v>
      </c>
    </row>
    <row r="202" spans="1:31">
      <c r="A202" s="93">
        <v>42</v>
      </c>
      <c r="B202" s="94">
        <v>7</v>
      </c>
      <c r="C202" s="95">
        <v>470</v>
      </c>
      <c r="D202" s="96" t="s">
        <v>599</v>
      </c>
      <c r="E202" s="96" t="s">
        <v>622</v>
      </c>
      <c r="F202" s="390">
        <v>2049</v>
      </c>
      <c r="G202" s="96" t="s">
        <v>33</v>
      </c>
      <c r="H202" s="94">
        <v>633</v>
      </c>
      <c r="I202" s="100">
        <v>1</v>
      </c>
      <c r="J202" s="100">
        <v>2</v>
      </c>
      <c r="K202" s="100">
        <v>1</v>
      </c>
      <c r="L202" s="100">
        <v>0</v>
      </c>
      <c r="M202" s="100">
        <v>1</v>
      </c>
      <c r="N202" s="100">
        <v>4</v>
      </c>
      <c r="O202" s="100"/>
      <c r="P202" s="100"/>
      <c r="Q202" s="100">
        <v>8</v>
      </c>
      <c r="R202" s="100">
        <v>381</v>
      </c>
      <c r="S202" s="100"/>
      <c r="T202" s="100"/>
      <c r="U202" s="383"/>
      <c r="V202" s="383">
        <v>0</v>
      </c>
      <c r="W202" s="383"/>
      <c r="X202" s="100"/>
      <c r="Y202" s="100"/>
      <c r="Z202" s="100"/>
      <c r="AA202" s="100"/>
      <c r="AB202" s="100"/>
      <c r="AC202" s="100"/>
      <c r="AD202" s="100">
        <v>8</v>
      </c>
      <c r="AE202" s="100">
        <f t="shared" si="24"/>
        <v>406</v>
      </c>
    </row>
    <row r="203" spans="1:31">
      <c r="A203" s="93">
        <v>43</v>
      </c>
      <c r="B203" s="94">
        <v>7</v>
      </c>
      <c r="C203" s="95">
        <v>470</v>
      </c>
      <c r="D203" s="96" t="s">
        <v>599</v>
      </c>
      <c r="E203" s="96" t="s">
        <v>623</v>
      </c>
      <c r="F203" s="390">
        <v>2453</v>
      </c>
      <c r="G203" s="96" t="s">
        <v>33</v>
      </c>
      <c r="H203" s="94">
        <v>231</v>
      </c>
      <c r="I203" s="100">
        <v>0</v>
      </c>
      <c r="J203" s="100">
        <v>15</v>
      </c>
      <c r="K203" s="100">
        <v>4</v>
      </c>
      <c r="L203" s="100">
        <v>0</v>
      </c>
      <c r="M203" s="100">
        <v>2</v>
      </c>
      <c r="N203" s="100">
        <v>1</v>
      </c>
      <c r="O203" s="100"/>
      <c r="P203" s="100"/>
      <c r="Q203" s="100">
        <v>5</v>
      </c>
      <c r="R203" s="100">
        <v>113</v>
      </c>
      <c r="S203" s="100"/>
      <c r="T203" s="100"/>
      <c r="U203" s="383"/>
      <c r="V203" s="383">
        <v>0</v>
      </c>
      <c r="W203" s="383"/>
      <c r="X203" s="100"/>
      <c r="Y203" s="100"/>
      <c r="Z203" s="100"/>
      <c r="AA203" s="100"/>
      <c r="AB203" s="100"/>
      <c r="AC203" s="100"/>
      <c r="AD203" s="100">
        <v>6</v>
      </c>
      <c r="AE203" s="100">
        <f t="shared" si="24"/>
        <v>146</v>
      </c>
    </row>
    <row r="204" spans="1:31">
      <c r="C204" s="105" t="s">
        <v>65</v>
      </c>
      <c r="D204" s="720" t="s">
        <v>66</v>
      </c>
      <c r="E204" s="720"/>
      <c r="F204" s="376"/>
      <c r="G204" s="376"/>
      <c r="H204" s="569">
        <f>SUM(H161:H203)</f>
        <v>21915</v>
      </c>
      <c r="I204" s="106">
        <f t="shared" ref="I204:AD204" si="25">SUM(I161:I203)</f>
        <v>242</v>
      </c>
      <c r="J204" s="106">
        <f t="shared" si="25"/>
        <v>5204</v>
      </c>
      <c r="K204" s="106">
        <f t="shared" si="25"/>
        <v>499</v>
      </c>
      <c r="L204" s="106">
        <f t="shared" si="25"/>
        <v>185</v>
      </c>
      <c r="M204" s="106">
        <f t="shared" si="25"/>
        <v>275</v>
      </c>
      <c r="N204" s="106">
        <f t="shared" si="25"/>
        <v>94</v>
      </c>
      <c r="O204" s="106">
        <f t="shared" si="25"/>
        <v>0</v>
      </c>
      <c r="P204" s="106">
        <f t="shared" si="25"/>
        <v>0</v>
      </c>
      <c r="Q204" s="106">
        <f t="shared" si="25"/>
        <v>355</v>
      </c>
      <c r="R204" s="106">
        <f t="shared" si="25"/>
        <v>6376</v>
      </c>
      <c r="S204" s="106">
        <f t="shared" si="25"/>
        <v>0</v>
      </c>
      <c r="T204" s="106">
        <f t="shared" si="25"/>
        <v>0</v>
      </c>
      <c r="U204" s="106">
        <f t="shared" si="25"/>
        <v>0</v>
      </c>
      <c r="V204" s="106">
        <f t="shared" si="25"/>
        <v>61</v>
      </c>
      <c r="W204" s="106">
        <f t="shared" si="25"/>
        <v>0</v>
      </c>
      <c r="X204" s="106">
        <f t="shared" si="25"/>
        <v>0</v>
      </c>
      <c r="Y204" s="106">
        <f t="shared" si="25"/>
        <v>0</v>
      </c>
      <c r="Z204" s="106">
        <f t="shared" si="25"/>
        <v>0</v>
      </c>
      <c r="AA204" s="106">
        <f t="shared" si="25"/>
        <v>0</v>
      </c>
      <c r="AB204" s="106">
        <f t="shared" si="25"/>
        <v>0</v>
      </c>
      <c r="AC204" s="106">
        <f t="shared" si="25"/>
        <v>0</v>
      </c>
      <c r="AD204" s="106">
        <f t="shared" si="25"/>
        <v>534</v>
      </c>
      <c r="AE204" s="106">
        <f>SUM(AE161:AE203)</f>
        <v>13825</v>
      </c>
    </row>
    <row r="205" spans="1:31">
      <c r="F205" s="386"/>
      <c r="G205" s="386"/>
      <c r="V205" s="104">
        <f>V204/2</f>
        <v>30.5</v>
      </c>
    </row>
    <row r="206" spans="1:31">
      <c r="C206" s="105" t="s">
        <v>67</v>
      </c>
      <c r="D206" s="712" t="s">
        <v>68</v>
      </c>
      <c r="E206" s="713"/>
      <c r="F206" s="713"/>
      <c r="G206" s="714"/>
      <c r="H206" s="570" t="s">
        <v>8</v>
      </c>
      <c r="I206" s="293" t="s">
        <v>9</v>
      </c>
      <c r="J206" s="293" t="s">
        <v>10</v>
      </c>
      <c r="K206" s="293" t="s">
        <v>11</v>
      </c>
      <c r="L206" s="293" t="s">
        <v>12</v>
      </c>
      <c r="M206" s="293" t="s">
        <v>13</v>
      </c>
      <c r="N206" s="293" t="s">
        <v>14</v>
      </c>
      <c r="O206" s="293" t="s">
        <v>15</v>
      </c>
      <c r="P206" s="293" t="s">
        <v>16</v>
      </c>
      <c r="Q206" s="293" t="s">
        <v>17</v>
      </c>
      <c r="R206" s="293" t="s">
        <v>18</v>
      </c>
      <c r="S206" s="293" t="s">
        <v>19</v>
      </c>
      <c r="T206" s="293" t="s">
        <v>20</v>
      </c>
      <c r="U206" s="293" t="s">
        <v>24</v>
      </c>
      <c r="V206" s="293" t="s">
        <v>25</v>
      </c>
      <c r="W206" s="293" t="s">
        <v>26</v>
      </c>
      <c r="X206" s="293" t="s">
        <v>27</v>
      </c>
      <c r="Y206" s="293" t="s">
        <v>28</v>
      </c>
      <c r="Z206" s="293" t="s">
        <v>29</v>
      </c>
      <c r="AA206" s="293" t="s">
        <v>30</v>
      </c>
      <c r="AB206" s="293" t="s">
        <v>692</v>
      </c>
    </row>
    <row r="207" spans="1:31">
      <c r="D207" s="715"/>
      <c r="E207" s="716"/>
      <c r="F207" s="716"/>
      <c r="G207" s="717"/>
      <c r="H207" s="568">
        <f>H204</f>
        <v>21915</v>
      </c>
      <c r="I207" s="100">
        <f>I204</f>
        <v>242</v>
      </c>
      <c r="J207" s="100">
        <f>J204+31</f>
        <v>5235</v>
      </c>
      <c r="K207" s="100">
        <f>K204</f>
        <v>499</v>
      </c>
      <c r="L207" s="100">
        <f>L204+30</f>
        <v>215</v>
      </c>
      <c r="M207" s="100">
        <f t="shared" ref="M207:T207" si="26">M204</f>
        <v>275</v>
      </c>
      <c r="N207" s="100">
        <f t="shared" si="26"/>
        <v>94</v>
      </c>
      <c r="O207" s="100">
        <f t="shared" si="26"/>
        <v>0</v>
      </c>
      <c r="P207" s="100">
        <f t="shared" si="26"/>
        <v>0</v>
      </c>
      <c r="Q207" s="100">
        <f t="shared" si="26"/>
        <v>355</v>
      </c>
      <c r="R207" s="100">
        <f t="shared" si="26"/>
        <v>6376</v>
      </c>
      <c r="S207" s="100">
        <f t="shared" si="26"/>
        <v>0</v>
      </c>
      <c r="T207" s="100">
        <f t="shared" si="26"/>
        <v>0</v>
      </c>
      <c r="U207" s="100">
        <f>X161</f>
        <v>0</v>
      </c>
      <c r="V207" s="100">
        <f>Y161</f>
        <v>0</v>
      </c>
      <c r="W207" s="100">
        <f>Z161</f>
        <v>0</v>
      </c>
      <c r="X207" s="100">
        <f>AA161</f>
        <v>0</v>
      </c>
      <c r="Y207" s="100">
        <f>AB161</f>
        <v>0</v>
      </c>
      <c r="Z207" s="100">
        <f>AC204</f>
        <v>0</v>
      </c>
      <c r="AA207" s="100">
        <f>AD204</f>
        <v>534</v>
      </c>
      <c r="AB207" s="100">
        <f>SUM(I207:AA207)</f>
        <v>13825</v>
      </c>
    </row>
    <row r="208" spans="1:31">
      <c r="F208" s="386"/>
      <c r="G208" s="386"/>
    </row>
    <row r="209" spans="3:28" ht="34.5" customHeight="1">
      <c r="C209" s="105" t="s">
        <v>69</v>
      </c>
      <c r="D209" s="718" t="s">
        <v>70</v>
      </c>
      <c r="E209" s="718"/>
      <c r="F209" s="718"/>
      <c r="G209" s="718"/>
      <c r="H209" s="570" t="s">
        <v>8</v>
      </c>
      <c r="I209" s="44" t="s">
        <v>9</v>
      </c>
      <c r="J209" s="704" t="s">
        <v>72</v>
      </c>
      <c r="K209" s="704"/>
      <c r="L209" s="353" t="s">
        <v>11</v>
      </c>
      <c r="M209" s="293" t="s">
        <v>13</v>
      </c>
      <c r="N209" s="293" t="s">
        <v>14</v>
      </c>
      <c r="O209" s="293" t="s">
        <v>15</v>
      </c>
      <c r="P209" s="293" t="s">
        <v>16</v>
      </c>
      <c r="Q209" s="293" t="s">
        <v>17</v>
      </c>
      <c r="R209" s="293" t="s">
        <v>18</v>
      </c>
      <c r="S209" s="293" t="s">
        <v>19</v>
      </c>
      <c r="T209" s="293" t="s">
        <v>20</v>
      </c>
      <c r="U209" s="293" t="s">
        <v>24</v>
      </c>
      <c r="V209" s="293" t="s">
        <v>25</v>
      </c>
      <c r="W209" s="293" t="s">
        <v>26</v>
      </c>
      <c r="X209" s="293" t="s">
        <v>27</v>
      </c>
      <c r="Y209" s="293" t="s">
        <v>28</v>
      </c>
      <c r="Z209" s="293" t="s">
        <v>29</v>
      </c>
      <c r="AA209" s="293" t="s">
        <v>30</v>
      </c>
      <c r="AB209" s="293" t="s">
        <v>692</v>
      </c>
    </row>
    <row r="210" spans="3:28">
      <c r="D210" s="718"/>
      <c r="E210" s="718"/>
      <c r="F210" s="718"/>
      <c r="G210" s="718"/>
      <c r="H210" s="568">
        <f>H204</f>
        <v>21915</v>
      </c>
      <c r="I210" s="397">
        <f>I207</f>
        <v>242</v>
      </c>
      <c r="J210" s="721">
        <f>J207+L207</f>
        <v>5450</v>
      </c>
      <c r="K210" s="721"/>
      <c r="L210" s="398">
        <f>K207</f>
        <v>499</v>
      </c>
      <c r="M210" s="100">
        <f>M207</f>
        <v>275</v>
      </c>
      <c r="N210" s="100">
        <f t="shared" ref="N210:R210" si="27">N207</f>
        <v>94</v>
      </c>
      <c r="O210" s="100" t="s">
        <v>799</v>
      </c>
      <c r="P210" s="100" t="s">
        <v>799</v>
      </c>
      <c r="Q210" s="100">
        <f t="shared" si="27"/>
        <v>355</v>
      </c>
      <c r="R210" s="100">
        <f t="shared" si="27"/>
        <v>6376</v>
      </c>
      <c r="S210" s="509" t="s">
        <v>799</v>
      </c>
      <c r="T210" s="509" t="s">
        <v>799</v>
      </c>
      <c r="U210" s="509" t="s">
        <v>799</v>
      </c>
      <c r="V210" s="509" t="s">
        <v>799</v>
      </c>
      <c r="W210" s="509" t="s">
        <v>799</v>
      </c>
      <c r="X210" s="509" t="s">
        <v>799</v>
      </c>
      <c r="Y210" s="509" t="s">
        <v>799</v>
      </c>
      <c r="Z210" s="100">
        <f>Z207</f>
        <v>0</v>
      </c>
      <c r="AA210" s="100">
        <f>AA207</f>
        <v>534</v>
      </c>
      <c r="AB210" s="100">
        <f>SUM(I210:AA210)</f>
        <v>13825</v>
      </c>
    </row>
  </sheetData>
  <mergeCells count="47">
    <mergeCell ref="J209:K209"/>
    <mergeCell ref="J210:K210"/>
    <mergeCell ref="D151:E151"/>
    <mergeCell ref="D153:G154"/>
    <mergeCell ref="D156:G157"/>
    <mergeCell ref="I156:J156"/>
    <mergeCell ref="K156:L156"/>
    <mergeCell ref="I157:J157"/>
    <mergeCell ref="K157:L157"/>
    <mergeCell ref="D204:E204"/>
    <mergeCell ref="D206:G207"/>
    <mergeCell ref="D209:G210"/>
    <mergeCell ref="D120:E120"/>
    <mergeCell ref="D122:G123"/>
    <mergeCell ref="D125:G126"/>
    <mergeCell ref="I125:J125"/>
    <mergeCell ref="K125:L125"/>
    <mergeCell ref="I126:J126"/>
    <mergeCell ref="K126:L126"/>
    <mergeCell ref="D102:E102"/>
    <mergeCell ref="D104:G105"/>
    <mergeCell ref="D107:G108"/>
    <mergeCell ref="I107:J107"/>
    <mergeCell ref="K107:L107"/>
    <mergeCell ref="I108:J108"/>
    <mergeCell ref="K108:L108"/>
    <mergeCell ref="D59:E59"/>
    <mergeCell ref="D61:G62"/>
    <mergeCell ref="D64:G65"/>
    <mergeCell ref="I64:J64"/>
    <mergeCell ref="K64:L64"/>
    <mergeCell ref="I65:J65"/>
    <mergeCell ref="K65:L65"/>
    <mergeCell ref="D76:E76"/>
    <mergeCell ref="D78:G79"/>
    <mergeCell ref="D81:G82"/>
    <mergeCell ref="I81:J81"/>
    <mergeCell ref="K81:L81"/>
    <mergeCell ref="I82:J82"/>
    <mergeCell ref="K82:L82"/>
    <mergeCell ref="D45:E45"/>
    <mergeCell ref="D47:G48"/>
    <mergeCell ref="D50:G51"/>
    <mergeCell ref="I50:J50"/>
    <mergeCell ref="K50:L50"/>
    <mergeCell ref="I51:J51"/>
    <mergeCell ref="K51:L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opLeftCell="E1" zoomScaleNormal="100" workbookViewId="0">
      <pane ySplit="1" topLeftCell="A108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140625" style="491" bestFit="1" customWidth="1"/>
    <col min="2" max="2" width="5.7109375" style="491" bestFit="1" customWidth="1"/>
    <col min="3" max="3" width="4.28515625" style="491" bestFit="1" customWidth="1"/>
    <col min="4" max="4" width="36.140625" style="491" customWidth="1"/>
    <col min="5" max="5" width="36.7109375" style="491" customWidth="1"/>
    <col min="6" max="6" width="8.28515625" style="491" bestFit="1" customWidth="1"/>
    <col min="7" max="7" width="17.85546875" style="586" bestFit="1" customWidth="1"/>
    <col min="8" max="8" width="10.28515625" style="491" bestFit="1" customWidth="1"/>
    <col min="9" max="9" width="4.42578125" style="491" bestFit="1" customWidth="1"/>
    <col min="10" max="11" width="5" style="491" bestFit="1" customWidth="1"/>
    <col min="12" max="12" width="5.5703125" style="491" bestFit="1" customWidth="1"/>
    <col min="13" max="13" width="5" style="491" bestFit="1" customWidth="1"/>
    <col min="14" max="14" width="4.5703125" style="491" bestFit="1" customWidth="1"/>
    <col min="15" max="15" width="5" style="491" bestFit="1" customWidth="1"/>
    <col min="16" max="17" width="4.42578125" style="491" bestFit="1" customWidth="1"/>
    <col min="18" max="18" width="7.85546875" style="491" bestFit="1" customWidth="1"/>
    <col min="19" max="19" width="4.28515625" style="491" bestFit="1" customWidth="1"/>
    <col min="20" max="20" width="4.42578125" style="491" bestFit="1" customWidth="1"/>
    <col min="21" max="21" width="8.28515625" style="491" bestFit="1" customWidth="1"/>
    <col min="22" max="22" width="8.7109375" style="491" bestFit="1" customWidth="1"/>
    <col min="23" max="23" width="8.28515625" style="491" bestFit="1" customWidth="1"/>
    <col min="24" max="24" width="5.5703125" style="491" bestFit="1" customWidth="1"/>
    <col min="25" max="25" width="6" style="491" bestFit="1" customWidth="1"/>
    <col min="26" max="27" width="5.5703125" style="491" bestFit="1" customWidth="1"/>
    <col min="28" max="28" width="6.28515625" style="491" customWidth="1"/>
    <col min="29" max="29" width="4.7109375" style="491" bestFit="1" customWidth="1"/>
    <col min="30" max="30" width="6.7109375" style="491" bestFit="1" customWidth="1"/>
    <col min="31" max="31" width="11" style="491" bestFit="1" customWidth="1"/>
    <col min="32" max="16384" width="11.42578125" style="491"/>
  </cols>
  <sheetData>
    <row r="1" spans="1:31" s="348" customFormat="1" ht="16.5">
      <c r="A1" s="291" t="s">
        <v>1</v>
      </c>
      <c r="B1" s="285" t="s">
        <v>2</v>
      </c>
      <c r="C1" s="292" t="s">
        <v>3</v>
      </c>
      <c r="D1" s="291" t="s">
        <v>4</v>
      </c>
      <c r="E1" s="291" t="s">
        <v>5</v>
      </c>
      <c r="F1" s="284" t="s">
        <v>6</v>
      </c>
      <c r="G1" s="319" t="s">
        <v>7</v>
      </c>
      <c r="H1" s="284" t="s">
        <v>8</v>
      </c>
      <c r="I1" s="293" t="s">
        <v>9</v>
      </c>
      <c r="J1" s="293" t="s">
        <v>10</v>
      </c>
      <c r="K1" s="293" t="s">
        <v>11</v>
      </c>
      <c r="L1" s="293" t="s">
        <v>12</v>
      </c>
      <c r="M1" s="293" t="s">
        <v>13</v>
      </c>
      <c r="N1" s="293" t="s">
        <v>14</v>
      </c>
      <c r="O1" s="293" t="s">
        <v>15</v>
      </c>
      <c r="P1" s="293" t="s">
        <v>16</v>
      </c>
      <c r="Q1" s="293" t="s">
        <v>17</v>
      </c>
      <c r="R1" s="293" t="s">
        <v>18</v>
      </c>
      <c r="S1" s="293" t="s">
        <v>19</v>
      </c>
      <c r="T1" s="293" t="s">
        <v>20</v>
      </c>
      <c r="U1" s="295" t="s">
        <v>21</v>
      </c>
      <c r="V1" s="295" t="s">
        <v>22</v>
      </c>
      <c r="W1" s="295" t="s">
        <v>23</v>
      </c>
      <c r="X1" s="293" t="s">
        <v>24</v>
      </c>
      <c r="Y1" s="293" t="s">
        <v>25</v>
      </c>
      <c r="Z1" s="293" t="s">
        <v>26</v>
      </c>
      <c r="AA1" s="293" t="s">
        <v>27</v>
      </c>
      <c r="AB1" s="293" t="s">
        <v>28</v>
      </c>
      <c r="AC1" s="293" t="s">
        <v>29</v>
      </c>
      <c r="AD1" s="293" t="s">
        <v>30</v>
      </c>
      <c r="AE1" s="293" t="s">
        <v>31</v>
      </c>
    </row>
    <row r="2" spans="1:31" s="348" customFormat="1" ht="16.5">
      <c r="A2" s="372">
        <v>1</v>
      </c>
      <c r="B2" s="40">
        <v>8</v>
      </c>
      <c r="C2" s="373">
        <v>16</v>
      </c>
      <c r="D2" s="277" t="s">
        <v>265</v>
      </c>
      <c r="E2" s="277" t="s">
        <v>266</v>
      </c>
      <c r="F2" s="278">
        <v>104</v>
      </c>
      <c r="G2" s="578" t="s">
        <v>33</v>
      </c>
      <c r="H2" s="491">
        <v>504</v>
      </c>
      <c r="I2" s="277">
        <v>3</v>
      </c>
      <c r="J2" s="277">
        <v>68</v>
      </c>
      <c r="K2" s="277">
        <v>55</v>
      </c>
      <c r="L2" s="277">
        <v>38</v>
      </c>
      <c r="M2" s="277">
        <v>18</v>
      </c>
      <c r="N2" s="277">
        <v>3</v>
      </c>
      <c r="O2" s="277">
        <v>8</v>
      </c>
      <c r="P2" s="277">
        <v>65</v>
      </c>
      <c r="Q2" s="277">
        <v>9</v>
      </c>
      <c r="R2" s="277">
        <v>42</v>
      </c>
      <c r="U2" s="277">
        <v>3</v>
      </c>
      <c r="AC2" s="277">
        <v>0</v>
      </c>
      <c r="AD2" s="277">
        <v>17</v>
      </c>
      <c r="AE2" s="350">
        <f t="shared" ref="AE2:AE15" si="0">SUM(I2:AD2)</f>
        <v>329</v>
      </c>
    </row>
    <row r="3" spans="1:31" s="348" customFormat="1" ht="16.5">
      <c r="A3" s="372">
        <v>2</v>
      </c>
      <c r="B3" s="40">
        <v>8</v>
      </c>
      <c r="C3" s="373">
        <v>16</v>
      </c>
      <c r="D3" s="277" t="s">
        <v>265</v>
      </c>
      <c r="E3" s="277" t="s">
        <v>266</v>
      </c>
      <c r="F3" s="278">
        <v>104</v>
      </c>
      <c r="G3" s="583" t="s">
        <v>34</v>
      </c>
      <c r="H3" s="588">
        <v>504</v>
      </c>
      <c r="I3" s="277">
        <v>3</v>
      </c>
      <c r="J3" s="277">
        <v>76</v>
      </c>
      <c r="K3" s="277">
        <v>68</v>
      </c>
      <c r="L3" s="277">
        <v>25</v>
      </c>
      <c r="M3" s="277">
        <v>17</v>
      </c>
      <c r="N3" s="277">
        <v>3</v>
      </c>
      <c r="O3" s="277">
        <v>8</v>
      </c>
      <c r="P3" s="277">
        <v>72</v>
      </c>
      <c r="Q3" s="277">
        <v>9</v>
      </c>
      <c r="R3" s="277">
        <v>31</v>
      </c>
      <c r="U3" s="277">
        <v>5</v>
      </c>
      <c r="AC3" s="277">
        <v>0</v>
      </c>
      <c r="AD3" s="277">
        <v>21</v>
      </c>
      <c r="AE3" s="350">
        <f t="shared" si="0"/>
        <v>338</v>
      </c>
    </row>
    <row r="4" spans="1:31" s="348" customFormat="1" ht="16.5">
      <c r="A4" s="372">
        <v>3</v>
      </c>
      <c r="B4" s="40">
        <v>8</v>
      </c>
      <c r="C4" s="373">
        <v>16</v>
      </c>
      <c r="D4" s="277" t="s">
        <v>265</v>
      </c>
      <c r="E4" s="277" t="s">
        <v>266</v>
      </c>
      <c r="F4" s="278">
        <v>105</v>
      </c>
      <c r="G4" s="589" t="s">
        <v>33</v>
      </c>
      <c r="H4" s="588">
        <v>580</v>
      </c>
      <c r="I4" s="277">
        <v>6</v>
      </c>
      <c r="J4" s="277">
        <v>54</v>
      </c>
      <c r="K4" s="277">
        <v>58</v>
      </c>
      <c r="L4" s="277">
        <v>23</v>
      </c>
      <c r="M4" s="277">
        <v>40</v>
      </c>
      <c r="N4" s="277">
        <v>2</v>
      </c>
      <c r="O4" s="277">
        <v>15</v>
      </c>
      <c r="P4" s="277">
        <v>61</v>
      </c>
      <c r="Q4" s="277">
        <v>21</v>
      </c>
      <c r="R4" s="277">
        <v>58</v>
      </c>
      <c r="U4" s="277">
        <v>2</v>
      </c>
      <c r="AC4" s="277">
        <v>0</v>
      </c>
      <c r="AD4" s="277">
        <v>26</v>
      </c>
      <c r="AE4" s="350">
        <f t="shared" si="0"/>
        <v>366</v>
      </c>
    </row>
    <row r="5" spans="1:31" s="348" customFormat="1" ht="16.5">
      <c r="A5" s="372">
        <v>4</v>
      </c>
      <c r="B5" s="40">
        <v>8</v>
      </c>
      <c r="C5" s="373">
        <v>16</v>
      </c>
      <c r="D5" s="277" t="s">
        <v>265</v>
      </c>
      <c r="E5" s="277" t="s">
        <v>266</v>
      </c>
      <c r="F5" s="278">
        <v>105</v>
      </c>
      <c r="G5" s="583" t="s">
        <v>34</v>
      </c>
      <c r="H5" s="588">
        <v>580</v>
      </c>
      <c r="I5" s="277">
        <v>2</v>
      </c>
      <c r="J5" s="277">
        <v>72</v>
      </c>
      <c r="K5" s="277">
        <v>48</v>
      </c>
      <c r="L5" s="277">
        <v>24</v>
      </c>
      <c r="M5" s="277">
        <v>40</v>
      </c>
      <c r="N5" s="277">
        <v>2</v>
      </c>
      <c r="O5" s="277">
        <v>15</v>
      </c>
      <c r="P5" s="277">
        <v>65</v>
      </c>
      <c r="Q5" s="277">
        <v>17</v>
      </c>
      <c r="R5" s="277">
        <v>53</v>
      </c>
      <c r="U5" s="277">
        <v>1</v>
      </c>
      <c r="AC5" s="277">
        <v>0</v>
      </c>
      <c r="AD5" s="277">
        <v>17</v>
      </c>
      <c r="AE5" s="350">
        <f t="shared" si="0"/>
        <v>356</v>
      </c>
    </row>
    <row r="6" spans="1:31" s="348" customFormat="1" ht="16.5">
      <c r="A6" s="372">
        <v>5</v>
      </c>
      <c r="B6" s="40">
        <v>8</v>
      </c>
      <c r="C6" s="373">
        <v>16</v>
      </c>
      <c r="D6" s="277" t="s">
        <v>265</v>
      </c>
      <c r="E6" s="277" t="s">
        <v>266</v>
      </c>
      <c r="F6" s="278">
        <v>106</v>
      </c>
      <c r="G6" s="589" t="s">
        <v>33</v>
      </c>
      <c r="H6" s="588">
        <v>485</v>
      </c>
      <c r="I6" s="277">
        <v>1</v>
      </c>
      <c r="J6" s="277">
        <v>58</v>
      </c>
      <c r="K6" s="277">
        <v>95</v>
      </c>
      <c r="L6" s="277">
        <v>21</v>
      </c>
      <c r="M6" s="277">
        <v>18</v>
      </c>
      <c r="N6" s="277">
        <v>5</v>
      </c>
      <c r="O6" s="277">
        <v>3</v>
      </c>
      <c r="P6" s="277">
        <v>61</v>
      </c>
      <c r="Q6" s="277">
        <v>2</v>
      </c>
      <c r="R6" s="277">
        <v>22</v>
      </c>
      <c r="U6" s="277">
        <v>1</v>
      </c>
      <c r="AC6" s="277">
        <v>0</v>
      </c>
      <c r="AD6" s="277">
        <v>19</v>
      </c>
      <c r="AE6" s="350">
        <f t="shared" si="0"/>
        <v>306</v>
      </c>
    </row>
    <row r="7" spans="1:31" s="348" customFormat="1" ht="16.5">
      <c r="A7" s="372">
        <v>6</v>
      </c>
      <c r="B7" s="40">
        <v>8</v>
      </c>
      <c r="C7" s="373">
        <v>16</v>
      </c>
      <c r="D7" s="277" t="s">
        <v>265</v>
      </c>
      <c r="E7" s="277" t="s">
        <v>266</v>
      </c>
      <c r="F7" s="278">
        <v>106</v>
      </c>
      <c r="G7" s="583" t="s">
        <v>34</v>
      </c>
      <c r="H7" s="588">
        <v>485</v>
      </c>
      <c r="I7" s="277">
        <v>1</v>
      </c>
      <c r="J7" s="277">
        <v>57</v>
      </c>
      <c r="K7" s="277">
        <v>91</v>
      </c>
      <c r="L7" s="277">
        <v>6</v>
      </c>
      <c r="M7" s="277">
        <v>35</v>
      </c>
      <c r="N7" s="277">
        <v>1</v>
      </c>
      <c r="O7" s="277">
        <v>8</v>
      </c>
      <c r="P7" s="277">
        <v>45</v>
      </c>
      <c r="Q7" s="277">
        <v>5</v>
      </c>
      <c r="R7" s="277">
        <v>32</v>
      </c>
      <c r="U7" s="277">
        <v>0</v>
      </c>
      <c r="AC7" s="277">
        <v>0</v>
      </c>
      <c r="AD7" s="277">
        <v>13</v>
      </c>
      <c r="AE7" s="350">
        <f t="shared" si="0"/>
        <v>294</v>
      </c>
    </row>
    <row r="8" spans="1:31" s="348" customFormat="1" ht="16.5">
      <c r="A8" s="372">
        <v>7</v>
      </c>
      <c r="B8" s="40">
        <v>8</v>
      </c>
      <c r="C8" s="373">
        <v>16</v>
      </c>
      <c r="D8" s="277" t="s">
        <v>265</v>
      </c>
      <c r="E8" s="277" t="s">
        <v>266</v>
      </c>
      <c r="F8" s="278">
        <v>106</v>
      </c>
      <c r="G8" s="589" t="s">
        <v>36</v>
      </c>
      <c r="H8" s="549"/>
      <c r="I8" s="277">
        <v>0</v>
      </c>
      <c r="J8" s="277">
        <v>4</v>
      </c>
      <c r="K8" s="277">
        <v>3</v>
      </c>
      <c r="L8" s="277">
        <v>2</v>
      </c>
      <c r="M8" s="277">
        <v>3</v>
      </c>
      <c r="N8" s="277">
        <v>2</v>
      </c>
      <c r="O8" s="277">
        <v>1</v>
      </c>
      <c r="P8" s="277">
        <v>0</v>
      </c>
      <c r="Q8" s="277">
        <v>0</v>
      </c>
      <c r="R8" s="277">
        <v>6</v>
      </c>
      <c r="U8" s="277">
        <v>0</v>
      </c>
      <c r="AC8" s="277">
        <v>0</v>
      </c>
      <c r="AD8" s="277">
        <v>2</v>
      </c>
      <c r="AE8" s="350">
        <f t="shared" si="0"/>
        <v>23</v>
      </c>
    </row>
    <row r="9" spans="1:31" s="348" customFormat="1" ht="16.5">
      <c r="A9" s="372">
        <v>8</v>
      </c>
      <c r="B9" s="40">
        <v>8</v>
      </c>
      <c r="C9" s="373">
        <v>16</v>
      </c>
      <c r="D9" s="277" t="s">
        <v>265</v>
      </c>
      <c r="E9" s="277" t="s">
        <v>266</v>
      </c>
      <c r="F9" s="278">
        <v>107</v>
      </c>
      <c r="G9" s="589" t="s">
        <v>33</v>
      </c>
      <c r="H9" s="588">
        <v>535</v>
      </c>
      <c r="I9" s="277">
        <v>2</v>
      </c>
      <c r="J9" s="277">
        <v>52</v>
      </c>
      <c r="K9" s="277">
        <v>71</v>
      </c>
      <c r="L9" s="277">
        <v>63</v>
      </c>
      <c r="M9" s="277">
        <v>17</v>
      </c>
      <c r="N9" s="277">
        <v>3</v>
      </c>
      <c r="O9" s="277">
        <v>14</v>
      </c>
      <c r="P9" s="277">
        <v>29</v>
      </c>
      <c r="Q9" s="277">
        <v>20</v>
      </c>
      <c r="R9" s="277">
        <v>37</v>
      </c>
      <c r="U9" s="277">
        <v>0</v>
      </c>
      <c r="AC9" s="277">
        <v>0</v>
      </c>
      <c r="AD9" s="277">
        <v>32</v>
      </c>
      <c r="AE9" s="350">
        <f t="shared" si="0"/>
        <v>340</v>
      </c>
    </row>
    <row r="10" spans="1:31" s="348" customFormat="1" ht="16.5">
      <c r="A10" s="372">
        <v>9</v>
      </c>
      <c r="B10" s="40">
        <v>8</v>
      </c>
      <c r="C10" s="373">
        <v>16</v>
      </c>
      <c r="D10" s="277" t="s">
        <v>265</v>
      </c>
      <c r="E10" s="277" t="s">
        <v>266</v>
      </c>
      <c r="F10" s="278">
        <v>107</v>
      </c>
      <c r="G10" s="583" t="s">
        <v>34</v>
      </c>
      <c r="H10" s="588">
        <v>534</v>
      </c>
      <c r="I10" s="277">
        <v>2</v>
      </c>
      <c r="J10" s="277">
        <v>51</v>
      </c>
      <c r="K10" s="277">
        <v>64</v>
      </c>
      <c r="L10" s="277">
        <v>68</v>
      </c>
      <c r="M10" s="277">
        <v>24</v>
      </c>
      <c r="N10" s="277">
        <v>3</v>
      </c>
      <c r="O10" s="277">
        <v>5</v>
      </c>
      <c r="P10" s="277">
        <v>39</v>
      </c>
      <c r="Q10" s="277">
        <v>15</v>
      </c>
      <c r="R10" s="277">
        <v>38</v>
      </c>
      <c r="U10" s="277">
        <v>2</v>
      </c>
      <c r="AC10" s="277">
        <v>0</v>
      </c>
      <c r="AD10" s="277">
        <v>28</v>
      </c>
      <c r="AE10" s="350">
        <f t="shared" si="0"/>
        <v>339</v>
      </c>
    </row>
    <row r="11" spans="1:31" s="348" customFormat="1" ht="16.5">
      <c r="A11" s="372">
        <v>10</v>
      </c>
      <c r="B11" s="40">
        <v>8</v>
      </c>
      <c r="C11" s="373">
        <v>16</v>
      </c>
      <c r="D11" s="277" t="s">
        <v>265</v>
      </c>
      <c r="E11" s="277" t="s">
        <v>267</v>
      </c>
      <c r="F11" s="278">
        <v>108</v>
      </c>
      <c r="G11" s="589" t="s">
        <v>33</v>
      </c>
      <c r="H11" s="588">
        <v>544</v>
      </c>
      <c r="I11" s="277">
        <v>3</v>
      </c>
      <c r="J11" s="277">
        <v>35</v>
      </c>
      <c r="K11" s="277">
        <v>151</v>
      </c>
      <c r="L11" s="277">
        <v>40</v>
      </c>
      <c r="M11" s="277">
        <v>30</v>
      </c>
      <c r="N11" s="277">
        <v>4</v>
      </c>
      <c r="O11" s="277">
        <v>16</v>
      </c>
      <c r="P11" s="277">
        <v>24</v>
      </c>
      <c r="Q11" s="277">
        <v>3</v>
      </c>
      <c r="R11" s="277">
        <v>13</v>
      </c>
      <c r="U11" s="277">
        <v>0</v>
      </c>
      <c r="AC11" s="277">
        <v>0</v>
      </c>
      <c r="AD11" s="277">
        <v>33</v>
      </c>
      <c r="AE11" s="350">
        <f t="shared" si="0"/>
        <v>352</v>
      </c>
    </row>
    <row r="12" spans="1:31" s="348" customFormat="1" ht="16.5">
      <c r="A12" s="372">
        <v>11</v>
      </c>
      <c r="B12" s="40">
        <v>8</v>
      </c>
      <c r="C12" s="373">
        <v>16</v>
      </c>
      <c r="D12" s="277" t="s">
        <v>265</v>
      </c>
      <c r="E12" s="277" t="s">
        <v>268</v>
      </c>
      <c r="F12" s="278">
        <v>109</v>
      </c>
      <c r="G12" s="589" t="s">
        <v>33</v>
      </c>
      <c r="H12" s="588">
        <v>447</v>
      </c>
      <c r="I12" s="277">
        <v>2</v>
      </c>
      <c r="J12" s="277">
        <v>14</v>
      </c>
      <c r="K12" s="277">
        <v>39</v>
      </c>
      <c r="L12" s="277">
        <v>63</v>
      </c>
      <c r="M12" s="277">
        <v>10</v>
      </c>
      <c r="N12" s="277">
        <v>1</v>
      </c>
      <c r="O12" s="277">
        <v>2</v>
      </c>
      <c r="P12" s="277">
        <v>108</v>
      </c>
      <c r="Q12" s="277">
        <v>2</v>
      </c>
      <c r="R12" s="277">
        <v>19</v>
      </c>
      <c r="U12" s="277">
        <v>0</v>
      </c>
      <c r="AC12" s="277">
        <v>0</v>
      </c>
      <c r="AD12" s="277">
        <v>29</v>
      </c>
      <c r="AE12" s="350">
        <f t="shared" si="0"/>
        <v>289</v>
      </c>
    </row>
    <row r="13" spans="1:31" s="348" customFormat="1" ht="16.5">
      <c r="A13" s="372">
        <v>12</v>
      </c>
      <c r="B13" s="40">
        <v>8</v>
      </c>
      <c r="C13" s="373">
        <v>16</v>
      </c>
      <c r="D13" s="277" t="s">
        <v>265</v>
      </c>
      <c r="E13" s="277" t="s">
        <v>269</v>
      </c>
      <c r="F13" s="278">
        <v>109</v>
      </c>
      <c r="G13" s="589" t="s">
        <v>81</v>
      </c>
      <c r="H13" s="588">
        <v>336</v>
      </c>
      <c r="I13" s="277">
        <v>1</v>
      </c>
      <c r="J13" s="277">
        <v>6</v>
      </c>
      <c r="K13" s="277">
        <v>35</v>
      </c>
      <c r="L13" s="277">
        <v>55</v>
      </c>
      <c r="M13" s="277">
        <v>122</v>
      </c>
      <c r="N13" s="277">
        <v>1</v>
      </c>
      <c r="O13" s="277">
        <v>1</v>
      </c>
      <c r="P13" s="277">
        <v>26</v>
      </c>
      <c r="Q13" s="277">
        <v>1</v>
      </c>
      <c r="R13" s="277">
        <v>2</v>
      </c>
      <c r="U13" s="277">
        <v>0</v>
      </c>
      <c r="AC13" s="277">
        <v>0</v>
      </c>
      <c r="AD13" s="277">
        <v>14</v>
      </c>
      <c r="AE13" s="350">
        <f t="shared" si="0"/>
        <v>264</v>
      </c>
    </row>
    <row r="14" spans="1:31" s="348" customFormat="1" ht="16.5">
      <c r="A14" s="372">
        <v>13</v>
      </c>
      <c r="B14" s="40">
        <v>8</v>
      </c>
      <c r="C14" s="373">
        <v>16</v>
      </c>
      <c r="D14" s="277" t="s">
        <v>265</v>
      </c>
      <c r="E14" s="277" t="s">
        <v>109</v>
      </c>
      <c r="F14" s="278">
        <v>110</v>
      </c>
      <c r="G14" s="589" t="s">
        <v>33</v>
      </c>
      <c r="H14" s="588">
        <v>533</v>
      </c>
      <c r="I14" s="277">
        <v>2</v>
      </c>
      <c r="J14" s="277">
        <v>28</v>
      </c>
      <c r="K14" s="277">
        <v>100</v>
      </c>
      <c r="L14" s="277">
        <v>63</v>
      </c>
      <c r="M14" s="277">
        <v>28</v>
      </c>
      <c r="N14" s="277">
        <v>2</v>
      </c>
      <c r="O14" s="277">
        <v>11</v>
      </c>
      <c r="P14" s="277">
        <v>84</v>
      </c>
      <c r="Q14" s="277">
        <v>2</v>
      </c>
      <c r="R14" s="277">
        <v>15</v>
      </c>
      <c r="U14" s="277">
        <v>0</v>
      </c>
      <c r="AC14" s="277">
        <v>0</v>
      </c>
      <c r="AD14" s="277">
        <v>29</v>
      </c>
      <c r="AE14" s="350">
        <f t="shared" si="0"/>
        <v>364</v>
      </c>
    </row>
    <row r="15" spans="1:31" s="348" customFormat="1" ht="16.5">
      <c r="A15" s="372">
        <v>14</v>
      </c>
      <c r="B15" s="40">
        <v>8</v>
      </c>
      <c r="C15" s="373">
        <v>16</v>
      </c>
      <c r="D15" s="277" t="s">
        <v>265</v>
      </c>
      <c r="E15" s="277" t="s">
        <v>270</v>
      </c>
      <c r="F15" s="278">
        <v>110</v>
      </c>
      <c r="G15" s="589" t="s">
        <v>81</v>
      </c>
      <c r="H15" s="588">
        <v>282</v>
      </c>
      <c r="I15" s="277">
        <v>3</v>
      </c>
      <c r="J15" s="277">
        <v>3</v>
      </c>
      <c r="K15" s="277">
        <v>102</v>
      </c>
      <c r="L15" s="277">
        <v>22</v>
      </c>
      <c r="M15" s="277">
        <v>3</v>
      </c>
      <c r="N15" s="277">
        <v>0</v>
      </c>
      <c r="O15" s="277">
        <v>1</v>
      </c>
      <c r="P15" s="277">
        <v>14</v>
      </c>
      <c r="Q15" s="277">
        <v>6</v>
      </c>
      <c r="R15" s="277">
        <v>13</v>
      </c>
      <c r="U15" s="277">
        <v>1</v>
      </c>
      <c r="AC15" s="277">
        <v>0</v>
      </c>
      <c r="AD15" s="277">
        <v>14</v>
      </c>
      <c r="AE15" s="350">
        <f t="shared" si="0"/>
        <v>182</v>
      </c>
    </row>
    <row r="16" spans="1:31" s="348" customFormat="1" ht="16.5">
      <c r="C16" s="300" t="s">
        <v>65</v>
      </c>
      <c r="D16" s="722" t="s">
        <v>66</v>
      </c>
      <c r="E16" s="722"/>
      <c r="F16" s="492"/>
      <c r="G16" s="579"/>
      <c r="H16" s="493">
        <f>SUM(H2:H15)</f>
        <v>6349</v>
      </c>
      <c r="I16" s="493">
        <f>SUM(I2:I15)</f>
        <v>31</v>
      </c>
      <c r="J16" s="493">
        <f t="shared" ref="J16:R16" si="1">SUM(J2:J15)</f>
        <v>578</v>
      </c>
      <c r="K16" s="493">
        <f t="shared" si="1"/>
        <v>980</v>
      </c>
      <c r="L16" s="493">
        <f t="shared" si="1"/>
        <v>513</v>
      </c>
      <c r="M16" s="493">
        <f t="shared" si="1"/>
        <v>405</v>
      </c>
      <c r="N16" s="493">
        <f t="shared" si="1"/>
        <v>32</v>
      </c>
      <c r="O16" s="493">
        <f t="shared" si="1"/>
        <v>108</v>
      </c>
      <c r="P16" s="493">
        <f t="shared" si="1"/>
        <v>693</v>
      </c>
      <c r="Q16" s="493">
        <f t="shared" si="1"/>
        <v>112</v>
      </c>
      <c r="R16" s="493">
        <f t="shared" si="1"/>
        <v>381</v>
      </c>
      <c r="U16" s="493">
        <f>SUM(U2:U15)</f>
        <v>15</v>
      </c>
      <c r="AC16" s="493">
        <f>SUM(AC2:AC15)</f>
        <v>0</v>
      </c>
      <c r="AD16" s="493">
        <f>SUM(AD2:AD15)</f>
        <v>294</v>
      </c>
      <c r="AE16" s="493">
        <f t="shared" ref="AE16" si="2">SUM(AE2:AE15)</f>
        <v>4142</v>
      </c>
    </row>
    <row r="17" spans="1:31" s="348" customFormat="1" ht="16.5">
      <c r="F17" s="41"/>
      <c r="G17" s="580"/>
    </row>
    <row r="18" spans="1:31" s="348" customFormat="1" ht="16.5">
      <c r="C18" s="300" t="s">
        <v>67</v>
      </c>
      <c r="D18" s="689" t="s">
        <v>68</v>
      </c>
      <c r="E18" s="690"/>
      <c r="F18" s="690"/>
      <c r="G18" s="691"/>
      <c r="H18" s="301" t="s">
        <v>8</v>
      </c>
      <c r="I18" s="293" t="s">
        <v>9</v>
      </c>
      <c r="J18" s="293" t="s">
        <v>10</v>
      </c>
      <c r="K18" s="293" t="s">
        <v>11</v>
      </c>
      <c r="L18" s="293" t="s">
        <v>12</v>
      </c>
      <c r="M18" s="293" t="s">
        <v>13</v>
      </c>
      <c r="N18" s="293" t="s">
        <v>14</v>
      </c>
      <c r="O18" s="293" t="s">
        <v>15</v>
      </c>
      <c r="P18" s="293" t="s">
        <v>16</v>
      </c>
      <c r="Q18" s="293" t="s">
        <v>17</v>
      </c>
      <c r="R18" s="293" t="s">
        <v>18</v>
      </c>
      <c r="S18" s="293" t="s">
        <v>19</v>
      </c>
      <c r="T18" s="293" t="s">
        <v>20</v>
      </c>
      <c r="U18" s="293" t="s">
        <v>24</v>
      </c>
      <c r="V18" s="293" t="s">
        <v>25</v>
      </c>
      <c r="W18" s="293" t="s">
        <v>26</v>
      </c>
      <c r="X18" s="293" t="s">
        <v>27</v>
      </c>
      <c r="Y18" s="293" t="s">
        <v>28</v>
      </c>
      <c r="Z18" s="293" t="s">
        <v>29</v>
      </c>
      <c r="AA18" s="293" t="s">
        <v>30</v>
      </c>
      <c r="AB18" s="293" t="s">
        <v>31</v>
      </c>
    </row>
    <row r="19" spans="1:31" s="348" customFormat="1" ht="16.5">
      <c r="D19" s="692"/>
      <c r="E19" s="693"/>
      <c r="F19" s="693"/>
      <c r="G19" s="694"/>
      <c r="H19" s="350">
        <f>H16</f>
        <v>6349</v>
      </c>
      <c r="I19" s="350">
        <f>I16+7</f>
        <v>38</v>
      </c>
      <c r="J19" s="350">
        <f>J16</f>
        <v>578</v>
      </c>
      <c r="K19" s="350">
        <f>K16+8</f>
        <v>988</v>
      </c>
      <c r="L19" s="350">
        <f>L16</f>
        <v>513</v>
      </c>
      <c r="M19" s="350">
        <f t="shared" ref="M19:R19" si="3">M16</f>
        <v>405</v>
      </c>
      <c r="N19" s="350">
        <f t="shared" si="3"/>
        <v>32</v>
      </c>
      <c r="O19" s="350">
        <f t="shared" si="3"/>
        <v>108</v>
      </c>
      <c r="P19" s="350">
        <f t="shared" si="3"/>
        <v>693</v>
      </c>
      <c r="Q19" s="350">
        <f t="shared" si="3"/>
        <v>112</v>
      </c>
      <c r="R19" s="350">
        <f t="shared" si="3"/>
        <v>381</v>
      </c>
      <c r="Z19" s="350">
        <f>AC16</f>
        <v>0</v>
      </c>
      <c r="AA19" s="350">
        <f>AD16</f>
        <v>294</v>
      </c>
      <c r="AB19" s="350">
        <f>SUM(I19:AA19)</f>
        <v>4142</v>
      </c>
    </row>
    <row r="20" spans="1:31" s="348" customFormat="1" ht="16.5">
      <c r="F20" s="41"/>
      <c r="G20" s="580"/>
    </row>
    <row r="21" spans="1:31" s="348" customFormat="1" ht="24.75" customHeight="1">
      <c r="C21" s="300" t="s">
        <v>69</v>
      </c>
      <c r="D21" s="695" t="s">
        <v>70</v>
      </c>
      <c r="E21" s="695"/>
      <c r="F21" s="695"/>
      <c r="G21" s="695"/>
      <c r="H21" s="301" t="s">
        <v>8</v>
      </c>
      <c r="I21" s="696" t="s">
        <v>71</v>
      </c>
      <c r="J21" s="696"/>
      <c r="K21" s="293" t="s">
        <v>10</v>
      </c>
      <c r="L21" s="293" t="s">
        <v>12</v>
      </c>
      <c r="M21" s="293" t="s">
        <v>13</v>
      </c>
      <c r="N21" s="293" t="s">
        <v>14</v>
      </c>
      <c r="O21" s="293" t="s">
        <v>15</v>
      </c>
      <c r="P21" s="293" t="s">
        <v>16</v>
      </c>
      <c r="Q21" s="293" t="s">
        <v>17</v>
      </c>
      <c r="R21" s="293" t="s">
        <v>18</v>
      </c>
      <c r="S21" s="293" t="s">
        <v>19</v>
      </c>
      <c r="T21" s="293" t="s">
        <v>20</v>
      </c>
      <c r="U21" s="293" t="s">
        <v>24</v>
      </c>
      <c r="V21" s="293" t="s">
        <v>25</v>
      </c>
      <c r="W21" s="293" t="s">
        <v>26</v>
      </c>
      <c r="X21" s="293" t="s">
        <v>27</v>
      </c>
      <c r="Y21" s="293" t="s">
        <v>28</v>
      </c>
      <c r="Z21" s="293" t="s">
        <v>29</v>
      </c>
      <c r="AA21" s="293" t="s">
        <v>30</v>
      </c>
      <c r="AB21" s="293" t="s">
        <v>31</v>
      </c>
      <c r="AD21" s="293"/>
    </row>
    <row r="22" spans="1:31" s="348" customFormat="1" ht="16.5">
      <c r="D22" s="695"/>
      <c r="E22" s="695"/>
      <c r="F22" s="695"/>
      <c r="G22" s="695"/>
      <c r="H22" s="350">
        <f>H16</f>
        <v>6349</v>
      </c>
      <c r="I22" s="723">
        <f>I19+K19</f>
        <v>1026</v>
      </c>
      <c r="J22" s="723"/>
      <c r="K22" s="350">
        <f>J19</f>
        <v>578</v>
      </c>
      <c r="L22" s="350">
        <f t="shared" ref="L22:R22" si="4">L19</f>
        <v>513</v>
      </c>
      <c r="M22" s="350">
        <f t="shared" si="4"/>
        <v>405</v>
      </c>
      <c r="N22" s="350">
        <f t="shared" si="4"/>
        <v>32</v>
      </c>
      <c r="O22" s="350">
        <f t="shared" si="4"/>
        <v>108</v>
      </c>
      <c r="P22" s="350">
        <f t="shared" si="4"/>
        <v>693</v>
      </c>
      <c r="Q22" s="350">
        <f t="shared" si="4"/>
        <v>112</v>
      </c>
      <c r="R22" s="350">
        <f t="shared" si="4"/>
        <v>381</v>
      </c>
      <c r="S22" s="41" t="s">
        <v>799</v>
      </c>
      <c r="T22" s="41" t="s">
        <v>799</v>
      </c>
      <c r="U22" s="41" t="s">
        <v>799</v>
      </c>
      <c r="V22" s="41" t="s">
        <v>799</v>
      </c>
      <c r="W22" s="41" t="s">
        <v>799</v>
      </c>
      <c r="X22" s="41" t="s">
        <v>799</v>
      </c>
      <c r="Y22" s="41" t="s">
        <v>799</v>
      </c>
      <c r="Z22" s="350">
        <f>AC19</f>
        <v>0</v>
      </c>
      <c r="AA22" s="350">
        <f>AA19</f>
        <v>294</v>
      </c>
      <c r="AB22" s="350">
        <f>SUM(I22:AA22)</f>
        <v>4142</v>
      </c>
      <c r="AD22" s="350"/>
    </row>
    <row r="25" spans="1:31" s="41" customFormat="1" ht="25.5">
      <c r="A25" s="291" t="s">
        <v>1</v>
      </c>
      <c r="B25" s="285" t="s">
        <v>2</v>
      </c>
      <c r="C25" s="292" t="s">
        <v>3</v>
      </c>
      <c r="D25" s="291" t="s">
        <v>4</v>
      </c>
      <c r="E25" s="292" t="s">
        <v>5</v>
      </c>
      <c r="F25" s="284" t="s">
        <v>6</v>
      </c>
      <c r="G25" s="319" t="s">
        <v>7</v>
      </c>
      <c r="H25" s="284" t="s">
        <v>8</v>
      </c>
      <c r="I25" s="293" t="s">
        <v>9</v>
      </c>
      <c r="J25" s="293" t="s">
        <v>10</v>
      </c>
      <c r="K25" s="293" t="s">
        <v>11</v>
      </c>
      <c r="L25" s="293" t="s">
        <v>12</v>
      </c>
      <c r="M25" s="293" t="s">
        <v>13</v>
      </c>
      <c r="N25" s="293" t="s">
        <v>14</v>
      </c>
      <c r="O25" s="293" t="s">
        <v>15</v>
      </c>
      <c r="P25" s="293" t="s">
        <v>16</v>
      </c>
      <c r="Q25" s="293" t="s">
        <v>17</v>
      </c>
      <c r="R25" s="293" t="s">
        <v>18</v>
      </c>
      <c r="S25" s="293" t="s">
        <v>19</v>
      </c>
      <c r="T25" s="293" t="s">
        <v>20</v>
      </c>
      <c r="U25" s="490" t="s">
        <v>274</v>
      </c>
      <c r="V25" s="490" t="s">
        <v>275</v>
      </c>
      <c r="W25" s="295" t="s">
        <v>23</v>
      </c>
      <c r="X25" s="293" t="s">
        <v>24</v>
      </c>
      <c r="Y25" s="293" t="s">
        <v>25</v>
      </c>
      <c r="Z25" s="293" t="s">
        <v>26</v>
      </c>
      <c r="AA25" s="293" t="s">
        <v>27</v>
      </c>
      <c r="AB25" s="293" t="s">
        <v>28</v>
      </c>
      <c r="AC25" s="293" t="s">
        <v>29</v>
      </c>
      <c r="AD25" s="293" t="s">
        <v>30</v>
      </c>
      <c r="AE25" s="293" t="s">
        <v>31</v>
      </c>
    </row>
    <row r="26" spans="1:31" s="348" customFormat="1" ht="16.5">
      <c r="A26" s="372">
        <v>1</v>
      </c>
      <c r="B26" s="40">
        <v>8</v>
      </c>
      <c r="C26" s="373">
        <v>78</v>
      </c>
      <c r="D26" s="494" t="s">
        <v>271</v>
      </c>
      <c r="E26" s="494" t="s">
        <v>271</v>
      </c>
      <c r="F26" s="278">
        <v>712</v>
      </c>
      <c r="G26" s="578" t="s">
        <v>33</v>
      </c>
      <c r="H26" s="548">
        <v>604</v>
      </c>
      <c r="I26" s="350">
        <v>1</v>
      </c>
      <c r="J26" s="350">
        <v>174</v>
      </c>
      <c r="K26" s="350">
        <v>87</v>
      </c>
      <c r="L26" s="350">
        <v>7</v>
      </c>
      <c r="M26" s="350">
        <v>0</v>
      </c>
      <c r="R26" s="350">
        <v>62</v>
      </c>
      <c r="U26" s="350">
        <v>0</v>
      </c>
      <c r="V26" s="350">
        <v>0</v>
      </c>
      <c r="AC26" s="350">
        <v>0</v>
      </c>
      <c r="AD26" s="350">
        <v>11</v>
      </c>
      <c r="AE26" s="350">
        <f>SUM(I26:AD26)</f>
        <v>342</v>
      </c>
    </row>
    <row r="27" spans="1:31" s="348" customFormat="1" ht="16.5">
      <c r="A27" s="372">
        <v>2</v>
      </c>
      <c r="B27" s="40">
        <v>8</v>
      </c>
      <c r="C27" s="373">
        <v>78</v>
      </c>
      <c r="D27" s="494" t="s">
        <v>271</v>
      </c>
      <c r="E27" s="494" t="s">
        <v>271</v>
      </c>
      <c r="F27" s="278">
        <v>712</v>
      </c>
      <c r="G27" s="578" t="s">
        <v>34</v>
      </c>
      <c r="H27" s="548">
        <v>604</v>
      </c>
      <c r="I27" s="350">
        <v>1</v>
      </c>
      <c r="J27" s="350">
        <v>178</v>
      </c>
      <c r="K27" s="350">
        <v>65</v>
      </c>
      <c r="L27" s="350">
        <v>3</v>
      </c>
      <c r="M27" s="350">
        <v>1</v>
      </c>
      <c r="R27" s="350">
        <v>86</v>
      </c>
      <c r="U27" s="350">
        <v>0</v>
      </c>
      <c r="V27" s="350">
        <v>3</v>
      </c>
      <c r="AC27" s="350">
        <v>0</v>
      </c>
      <c r="AD27" s="350">
        <v>15</v>
      </c>
      <c r="AE27" s="350">
        <f>SUM(I27:AD27)</f>
        <v>352</v>
      </c>
    </row>
    <row r="28" spans="1:31" s="348" customFormat="1" ht="16.5">
      <c r="A28" s="372">
        <v>3</v>
      </c>
      <c r="B28" s="40">
        <v>8</v>
      </c>
      <c r="C28" s="373">
        <v>78</v>
      </c>
      <c r="D28" s="494" t="s">
        <v>271</v>
      </c>
      <c r="E28" s="494" t="s">
        <v>272</v>
      </c>
      <c r="F28" s="278">
        <v>713</v>
      </c>
      <c r="G28" s="578" t="s">
        <v>33</v>
      </c>
      <c r="H28" s="548">
        <v>370</v>
      </c>
      <c r="I28" s="350">
        <v>1</v>
      </c>
      <c r="J28" s="350">
        <v>67</v>
      </c>
      <c r="K28" s="350">
        <v>77</v>
      </c>
      <c r="L28" s="350">
        <v>0</v>
      </c>
      <c r="M28" s="350">
        <v>4</v>
      </c>
      <c r="R28" s="350">
        <v>52</v>
      </c>
      <c r="U28" s="350">
        <v>0</v>
      </c>
      <c r="V28" s="350">
        <v>0</v>
      </c>
      <c r="AC28" s="350">
        <v>0</v>
      </c>
      <c r="AD28" s="350">
        <v>15</v>
      </c>
      <c r="AE28" s="350">
        <f>SUM(I28:AD28)</f>
        <v>216</v>
      </c>
    </row>
    <row r="29" spans="1:31" s="348" customFormat="1" ht="16.5">
      <c r="C29" s="300" t="s">
        <v>65</v>
      </c>
      <c r="D29" s="726" t="s">
        <v>66</v>
      </c>
      <c r="E29" s="727"/>
      <c r="F29" s="492"/>
      <c r="G29" s="579"/>
      <c r="H29" s="493">
        <f t="shared" ref="H29:M29" si="5">SUM(H26:H28)</f>
        <v>1578</v>
      </c>
      <c r="I29" s="493">
        <f t="shared" si="5"/>
        <v>3</v>
      </c>
      <c r="J29" s="493">
        <f t="shared" si="5"/>
        <v>419</v>
      </c>
      <c r="K29" s="493">
        <f t="shared" si="5"/>
        <v>229</v>
      </c>
      <c r="L29" s="493">
        <f t="shared" si="5"/>
        <v>10</v>
      </c>
      <c r="M29" s="493">
        <f t="shared" si="5"/>
        <v>5</v>
      </c>
      <c r="R29" s="493">
        <f>SUM(R26:R28)</f>
        <v>200</v>
      </c>
      <c r="U29" s="493">
        <f>SUM(U26:U28)</f>
        <v>0</v>
      </c>
      <c r="V29" s="493">
        <f>SUM(V26:V28)</f>
        <v>3</v>
      </c>
      <c r="AC29" s="493">
        <f>SUM(AC26:AC28)</f>
        <v>0</v>
      </c>
      <c r="AD29" s="493">
        <f>SUM(AD26:AD28)</f>
        <v>41</v>
      </c>
      <c r="AE29" s="493">
        <f>SUM(AE26:AE28)</f>
        <v>910</v>
      </c>
    </row>
    <row r="30" spans="1:31" s="348" customFormat="1" ht="16.5">
      <c r="E30" s="495"/>
      <c r="F30" s="41"/>
      <c r="G30" s="580"/>
    </row>
    <row r="31" spans="1:31" s="348" customFormat="1" ht="16.5">
      <c r="C31" s="300" t="s">
        <v>67</v>
      </c>
      <c r="D31" s="689" t="s">
        <v>68</v>
      </c>
      <c r="E31" s="690"/>
      <c r="F31" s="690"/>
      <c r="G31" s="691"/>
      <c r="H31" s="301" t="s">
        <v>8</v>
      </c>
      <c r="I31" s="293" t="s">
        <v>9</v>
      </c>
      <c r="J31" s="293" t="s">
        <v>10</v>
      </c>
      <c r="K31" s="293" t="s">
        <v>11</v>
      </c>
      <c r="L31" s="293" t="s">
        <v>12</v>
      </c>
      <c r="M31" s="293" t="s">
        <v>13</v>
      </c>
      <c r="N31" s="293" t="s">
        <v>14</v>
      </c>
      <c r="O31" s="293" t="s">
        <v>15</v>
      </c>
      <c r="P31" s="293" t="s">
        <v>16</v>
      </c>
      <c r="Q31" s="293" t="s">
        <v>17</v>
      </c>
      <c r="R31" s="293" t="s">
        <v>18</v>
      </c>
      <c r="S31" s="293" t="s">
        <v>19</v>
      </c>
      <c r="T31" s="293" t="s">
        <v>20</v>
      </c>
      <c r="U31" s="293" t="s">
        <v>24</v>
      </c>
      <c r="V31" s="293" t="s">
        <v>25</v>
      </c>
      <c r="W31" s="293" t="s">
        <v>26</v>
      </c>
      <c r="X31" s="293" t="s">
        <v>27</v>
      </c>
      <c r="Y31" s="293" t="s">
        <v>28</v>
      </c>
      <c r="Z31" s="293" t="s">
        <v>29</v>
      </c>
      <c r="AA31" s="293" t="s">
        <v>30</v>
      </c>
      <c r="AB31" s="293" t="s">
        <v>31</v>
      </c>
    </row>
    <row r="32" spans="1:31" s="348" customFormat="1" ht="16.5">
      <c r="D32" s="692"/>
      <c r="E32" s="693"/>
      <c r="F32" s="693"/>
      <c r="G32" s="694"/>
      <c r="H32" s="350">
        <f>H29</f>
        <v>1578</v>
      </c>
      <c r="I32" s="350">
        <f>I29</f>
        <v>3</v>
      </c>
      <c r="J32" s="350">
        <f>J29+2</f>
        <v>421</v>
      </c>
      <c r="K32" s="350">
        <f>K29</f>
        <v>229</v>
      </c>
      <c r="L32" s="350">
        <f>L29+1</f>
        <v>11</v>
      </c>
      <c r="M32" s="350">
        <f>M29</f>
        <v>5</v>
      </c>
      <c r="R32" s="350">
        <f>R29</f>
        <v>200</v>
      </c>
      <c r="Z32" s="493">
        <f>AC29</f>
        <v>0</v>
      </c>
      <c r="AA32" s="493">
        <f>AD29</f>
        <v>41</v>
      </c>
      <c r="AB32" s="493">
        <f>SUM(I32:AA32)</f>
        <v>910</v>
      </c>
    </row>
    <row r="33" spans="1:31" s="348" customFormat="1" ht="16.5">
      <c r="E33" s="495"/>
      <c r="F33" s="41"/>
      <c r="G33" s="580"/>
    </row>
    <row r="34" spans="1:31" s="348" customFormat="1" ht="24.75" customHeight="1">
      <c r="C34" s="300" t="s">
        <v>69</v>
      </c>
      <c r="D34" s="695" t="s">
        <v>70</v>
      </c>
      <c r="E34" s="695"/>
      <c r="F34" s="695"/>
      <c r="G34" s="695"/>
      <c r="H34" s="301" t="s">
        <v>8</v>
      </c>
      <c r="I34" s="702" t="s">
        <v>273</v>
      </c>
      <c r="J34" s="703"/>
      <c r="K34" s="696" t="s">
        <v>72</v>
      </c>
      <c r="L34" s="696"/>
      <c r="M34" s="293" t="s">
        <v>13</v>
      </c>
      <c r="N34" s="293" t="s">
        <v>14</v>
      </c>
      <c r="O34" s="293" t="s">
        <v>15</v>
      </c>
      <c r="P34" s="293" t="s">
        <v>16</v>
      </c>
      <c r="Q34" s="293" t="s">
        <v>17</v>
      </c>
      <c r="R34" s="293" t="s">
        <v>18</v>
      </c>
      <c r="S34" s="293" t="s">
        <v>19</v>
      </c>
      <c r="T34" s="293" t="s">
        <v>20</v>
      </c>
      <c r="U34" s="293" t="s">
        <v>24</v>
      </c>
      <c r="V34" s="293" t="s">
        <v>25</v>
      </c>
      <c r="W34" s="293" t="s">
        <v>26</v>
      </c>
      <c r="X34" s="293" t="s">
        <v>27</v>
      </c>
      <c r="Y34" s="293" t="s">
        <v>28</v>
      </c>
      <c r="Z34" s="293" t="s">
        <v>29</v>
      </c>
      <c r="AA34" s="293" t="s">
        <v>30</v>
      </c>
      <c r="AB34" s="293" t="s">
        <v>31</v>
      </c>
    </row>
    <row r="35" spans="1:31" s="348" customFormat="1" ht="16.5">
      <c r="D35" s="695"/>
      <c r="E35" s="695"/>
      <c r="F35" s="695"/>
      <c r="G35" s="695"/>
      <c r="H35" s="350">
        <f>H29</f>
        <v>1578</v>
      </c>
      <c r="I35" s="724">
        <f>I32+K32</f>
        <v>232</v>
      </c>
      <c r="J35" s="725"/>
      <c r="K35" s="723">
        <f>J32+L32</f>
        <v>432</v>
      </c>
      <c r="L35" s="723"/>
      <c r="M35" s="350">
        <f>M32</f>
        <v>5</v>
      </c>
      <c r="N35" s="348" t="s">
        <v>799</v>
      </c>
      <c r="O35" s="348" t="s">
        <v>799</v>
      </c>
      <c r="P35" s="348" t="s">
        <v>799</v>
      </c>
      <c r="Q35" s="348" t="s">
        <v>799</v>
      </c>
      <c r="R35" s="350">
        <f t="shared" ref="R35" si="6">R32</f>
        <v>200</v>
      </c>
      <c r="S35" s="41" t="s">
        <v>799</v>
      </c>
      <c r="T35" s="41" t="s">
        <v>799</v>
      </c>
      <c r="U35" s="41" t="s">
        <v>799</v>
      </c>
      <c r="V35" s="41" t="s">
        <v>799</v>
      </c>
      <c r="W35" s="41" t="s">
        <v>799</v>
      </c>
      <c r="X35" s="41" t="s">
        <v>799</v>
      </c>
      <c r="Y35" s="41" t="s">
        <v>799</v>
      </c>
      <c r="Z35" s="493">
        <f>AC32</f>
        <v>0</v>
      </c>
      <c r="AA35" s="493">
        <v>41</v>
      </c>
      <c r="AB35" s="493">
        <f>SUM(I35:AA35)</f>
        <v>910</v>
      </c>
    </row>
    <row r="38" spans="1:31" s="348" customFormat="1" ht="16.5">
      <c r="A38" s="291" t="s">
        <v>1</v>
      </c>
      <c r="B38" s="285" t="s">
        <v>2</v>
      </c>
      <c r="C38" s="292" t="s">
        <v>3</v>
      </c>
      <c r="D38" s="291" t="s">
        <v>4</v>
      </c>
      <c r="E38" s="292" t="s">
        <v>5</v>
      </c>
      <c r="F38" s="284" t="s">
        <v>6</v>
      </c>
      <c r="G38" s="319" t="s">
        <v>7</v>
      </c>
      <c r="H38" s="284" t="s">
        <v>8</v>
      </c>
      <c r="I38" s="293" t="s">
        <v>9</v>
      </c>
      <c r="J38" s="293" t="s">
        <v>10</v>
      </c>
      <c r="K38" s="293" t="s">
        <v>11</v>
      </c>
      <c r="L38" s="293" t="s">
        <v>12</v>
      </c>
      <c r="M38" s="293" t="s">
        <v>13</v>
      </c>
      <c r="N38" s="293" t="s">
        <v>14</v>
      </c>
      <c r="O38" s="293" t="s">
        <v>15</v>
      </c>
      <c r="P38" s="293" t="s">
        <v>16</v>
      </c>
      <c r="Q38" s="293" t="s">
        <v>17</v>
      </c>
      <c r="R38" s="293" t="s">
        <v>18</v>
      </c>
      <c r="S38" s="293" t="s">
        <v>19</v>
      </c>
      <c r="T38" s="293" t="s">
        <v>20</v>
      </c>
      <c r="U38" s="295" t="s">
        <v>21</v>
      </c>
      <c r="V38" s="295" t="s">
        <v>22</v>
      </c>
      <c r="W38" s="295" t="s">
        <v>23</v>
      </c>
      <c r="X38" s="293" t="s">
        <v>24</v>
      </c>
      <c r="Y38" s="293" t="s">
        <v>25</v>
      </c>
      <c r="Z38" s="293" t="s">
        <v>26</v>
      </c>
      <c r="AA38" s="293" t="s">
        <v>27</v>
      </c>
      <c r="AB38" s="293" t="s">
        <v>28</v>
      </c>
      <c r="AC38" s="293" t="s">
        <v>29</v>
      </c>
      <c r="AD38" s="293" t="s">
        <v>30</v>
      </c>
      <c r="AE38" s="293" t="s">
        <v>31</v>
      </c>
    </row>
    <row r="39" spans="1:31" s="348" customFormat="1" ht="33">
      <c r="A39" s="372">
        <v>1</v>
      </c>
      <c r="B39" s="40">
        <v>8</v>
      </c>
      <c r="C39" s="373">
        <v>549</v>
      </c>
      <c r="D39" s="685" t="s">
        <v>290</v>
      </c>
      <c r="E39" s="494" t="s">
        <v>276</v>
      </c>
      <c r="F39" s="278">
        <v>2339</v>
      </c>
      <c r="G39" s="578" t="s">
        <v>33</v>
      </c>
      <c r="H39" s="587">
        <v>699</v>
      </c>
      <c r="I39" s="350">
        <v>84</v>
      </c>
      <c r="J39" s="350">
        <v>157</v>
      </c>
      <c r="K39" s="350">
        <v>113</v>
      </c>
      <c r="L39" s="350">
        <v>4</v>
      </c>
      <c r="M39" s="350">
        <v>29</v>
      </c>
      <c r="R39" s="350">
        <v>7</v>
      </c>
      <c r="V39" s="348">
        <v>2</v>
      </c>
      <c r="AC39" s="350">
        <v>1</v>
      </c>
      <c r="AD39" s="350">
        <v>12</v>
      </c>
      <c r="AE39" s="350">
        <f t="shared" ref="AE39:AE57" si="7">SUM(I39:AD39)</f>
        <v>409</v>
      </c>
    </row>
    <row r="40" spans="1:31" s="348" customFormat="1" ht="33">
      <c r="A40" s="372">
        <v>2</v>
      </c>
      <c r="B40" s="40">
        <v>8</v>
      </c>
      <c r="C40" s="373">
        <v>549</v>
      </c>
      <c r="D40" s="685" t="s">
        <v>290</v>
      </c>
      <c r="E40" s="494" t="s">
        <v>276</v>
      </c>
      <c r="F40" s="278">
        <v>2339</v>
      </c>
      <c r="G40" s="578" t="s">
        <v>34</v>
      </c>
      <c r="H40" s="548">
        <v>698</v>
      </c>
      <c r="I40" s="350">
        <v>92</v>
      </c>
      <c r="J40" s="350">
        <v>128</v>
      </c>
      <c r="K40" s="350">
        <v>110</v>
      </c>
      <c r="L40" s="350">
        <v>1</v>
      </c>
      <c r="M40" s="350">
        <v>31</v>
      </c>
      <c r="R40" s="350">
        <v>12</v>
      </c>
      <c r="V40" s="348">
        <v>3</v>
      </c>
      <c r="AC40" s="350">
        <v>0</v>
      </c>
      <c r="AD40" s="350">
        <v>12</v>
      </c>
      <c r="AE40" s="350">
        <f t="shared" si="7"/>
        <v>389</v>
      </c>
    </row>
    <row r="41" spans="1:31" s="348" customFormat="1" ht="33">
      <c r="A41" s="372">
        <v>3</v>
      </c>
      <c r="B41" s="40">
        <v>8</v>
      </c>
      <c r="C41" s="373">
        <v>549</v>
      </c>
      <c r="D41" s="685" t="s">
        <v>290</v>
      </c>
      <c r="E41" s="494" t="s">
        <v>277</v>
      </c>
      <c r="F41" s="278">
        <v>2340</v>
      </c>
      <c r="G41" s="578" t="s">
        <v>33</v>
      </c>
      <c r="H41" s="548">
        <v>461</v>
      </c>
      <c r="I41" s="350">
        <v>76</v>
      </c>
      <c r="J41" s="350">
        <v>116</v>
      </c>
      <c r="K41" s="350">
        <v>50</v>
      </c>
      <c r="L41" s="350">
        <v>1</v>
      </c>
      <c r="M41" s="350">
        <v>33</v>
      </c>
      <c r="R41" s="350">
        <v>7</v>
      </c>
      <c r="V41" s="348">
        <v>3</v>
      </c>
      <c r="AC41" s="350">
        <v>0</v>
      </c>
      <c r="AD41" s="350">
        <v>2</v>
      </c>
      <c r="AE41" s="350">
        <f t="shared" si="7"/>
        <v>288</v>
      </c>
    </row>
    <row r="42" spans="1:31" s="348" customFormat="1" ht="33">
      <c r="A42" s="372">
        <v>4</v>
      </c>
      <c r="B42" s="40">
        <v>8</v>
      </c>
      <c r="C42" s="373">
        <v>549</v>
      </c>
      <c r="D42" s="685" t="s">
        <v>290</v>
      </c>
      <c r="E42" s="494" t="s">
        <v>278</v>
      </c>
      <c r="F42" s="278">
        <v>2341</v>
      </c>
      <c r="G42" s="578" t="s">
        <v>33</v>
      </c>
      <c r="H42" s="548">
        <v>478</v>
      </c>
      <c r="I42" s="350">
        <v>61</v>
      </c>
      <c r="J42" s="350">
        <v>123</v>
      </c>
      <c r="K42" s="350">
        <v>53</v>
      </c>
      <c r="L42" s="350">
        <v>3</v>
      </c>
      <c r="M42" s="350">
        <v>42</v>
      </c>
      <c r="R42" s="350">
        <v>7</v>
      </c>
      <c r="AC42" s="350">
        <v>0</v>
      </c>
      <c r="AD42" s="350">
        <v>11</v>
      </c>
      <c r="AE42" s="350">
        <f t="shared" si="7"/>
        <v>300</v>
      </c>
    </row>
    <row r="43" spans="1:31" s="348" customFormat="1" ht="33">
      <c r="A43" s="372">
        <v>5</v>
      </c>
      <c r="B43" s="40">
        <v>8</v>
      </c>
      <c r="C43" s="373">
        <v>549</v>
      </c>
      <c r="D43" s="685" t="s">
        <v>290</v>
      </c>
      <c r="E43" s="494" t="s">
        <v>278</v>
      </c>
      <c r="F43" s="278">
        <v>2341</v>
      </c>
      <c r="G43" s="578" t="s">
        <v>34</v>
      </c>
      <c r="H43" s="548">
        <v>477</v>
      </c>
      <c r="I43" s="350">
        <v>54</v>
      </c>
      <c r="J43" s="350">
        <v>93</v>
      </c>
      <c r="K43" s="350">
        <v>61</v>
      </c>
      <c r="L43" s="350">
        <v>0</v>
      </c>
      <c r="M43" s="350">
        <v>67</v>
      </c>
      <c r="R43" s="350">
        <v>7</v>
      </c>
      <c r="AC43" s="350">
        <v>0</v>
      </c>
      <c r="AD43" s="350">
        <v>7</v>
      </c>
      <c r="AE43" s="350">
        <f t="shared" si="7"/>
        <v>289</v>
      </c>
    </row>
    <row r="44" spans="1:31" s="348" customFormat="1" ht="25.5">
      <c r="A44" s="372">
        <v>6</v>
      </c>
      <c r="B44" s="40">
        <v>8</v>
      </c>
      <c r="C44" s="373">
        <v>549</v>
      </c>
      <c r="D44" s="685" t="s">
        <v>290</v>
      </c>
      <c r="E44" s="494" t="s">
        <v>279</v>
      </c>
      <c r="F44" s="278">
        <v>2342</v>
      </c>
      <c r="G44" s="578" t="s">
        <v>33</v>
      </c>
      <c r="H44" s="548">
        <v>396</v>
      </c>
      <c r="I44" s="350">
        <v>24</v>
      </c>
      <c r="J44" s="350">
        <v>57</v>
      </c>
      <c r="K44" s="350">
        <v>65</v>
      </c>
      <c r="L44" s="350">
        <v>1</v>
      </c>
      <c r="M44" s="277">
        <v>67</v>
      </c>
      <c r="R44" s="350">
        <v>8</v>
      </c>
      <c r="AC44" s="350">
        <v>0</v>
      </c>
      <c r="AD44" s="350">
        <v>4</v>
      </c>
      <c r="AE44" s="350">
        <f t="shared" si="7"/>
        <v>226</v>
      </c>
    </row>
    <row r="45" spans="1:31" s="348" customFormat="1" ht="25.5">
      <c r="A45" s="372">
        <v>7</v>
      </c>
      <c r="B45" s="40">
        <v>8</v>
      </c>
      <c r="C45" s="373">
        <v>549</v>
      </c>
      <c r="D45" s="685" t="s">
        <v>290</v>
      </c>
      <c r="E45" s="494" t="s">
        <v>280</v>
      </c>
      <c r="F45" s="278">
        <v>2343</v>
      </c>
      <c r="G45" s="578" t="s">
        <v>33</v>
      </c>
      <c r="H45" s="548">
        <v>259</v>
      </c>
      <c r="I45" s="350">
        <v>3</v>
      </c>
      <c r="J45" s="350">
        <v>55</v>
      </c>
      <c r="K45" s="350">
        <v>61</v>
      </c>
      <c r="L45" s="350">
        <v>2</v>
      </c>
      <c r="M45" s="350">
        <v>4</v>
      </c>
      <c r="R45" s="350">
        <v>6</v>
      </c>
      <c r="AC45" s="350">
        <v>0</v>
      </c>
      <c r="AD45" s="350">
        <v>4</v>
      </c>
      <c r="AE45" s="350">
        <f t="shared" si="7"/>
        <v>135</v>
      </c>
    </row>
    <row r="46" spans="1:31" s="348" customFormat="1" ht="25.5">
      <c r="A46" s="372">
        <v>8</v>
      </c>
      <c r="B46" s="40">
        <v>8</v>
      </c>
      <c r="C46" s="373">
        <v>549</v>
      </c>
      <c r="D46" s="685" t="s">
        <v>290</v>
      </c>
      <c r="E46" s="494" t="s">
        <v>281</v>
      </c>
      <c r="F46" s="278">
        <v>2343</v>
      </c>
      <c r="G46" s="578" t="s">
        <v>81</v>
      </c>
      <c r="H46" s="548">
        <v>228</v>
      </c>
      <c r="I46" s="350">
        <v>41</v>
      </c>
      <c r="J46" s="350">
        <v>55</v>
      </c>
      <c r="K46" s="350">
        <v>8</v>
      </c>
      <c r="L46" s="350">
        <v>1</v>
      </c>
      <c r="M46" s="350">
        <v>33</v>
      </c>
      <c r="R46" s="350">
        <v>2</v>
      </c>
      <c r="AC46" s="350">
        <v>0</v>
      </c>
      <c r="AD46" s="350">
        <v>14</v>
      </c>
      <c r="AE46" s="350">
        <f t="shared" si="7"/>
        <v>154</v>
      </c>
    </row>
    <row r="47" spans="1:31" s="348" customFormat="1" ht="25.5">
      <c r="A47" s="372">
        <v>9</v>
      </c>
      <c r="B47" s="40">
        <v>8</v>
      </c>
      <c r="C47" s="373">
        <v>549</v>
      </c>
      <c r="D47" s="685" t="s">
        <v>290</v>
      </c>
      <c r="E47" s="494" t="s">
        <v>282</v>
      </c>
      <c r="F47" s="278">
        <v>2344</v>
      </c>
      <c r="G47" s="578" t="s">
        <v>33</v>
      </c>
      <c r="H47" s="548">
        <v>651</v>
      </c>
      <c r="I47" s="350">
        <v>9</v>
      </c>
      <c r="J47" s="350">
        <v>34</v>
      </c>
      <c r="K47" s="350">
        <v>92</v>
      </c>
      <c r="L47" s="350">
        <v>5</v>
      </c>
      <c r="M47" s="350">
        <v>48</v>
      </c>
      <c r="R47" s="350">
        <v>90</v>
      </c>
      <c r="V47" s="348">
        <v>1</v>
      </c>
      <c r="AC47" s="350">
        <v>1</v>
      </c>
      <c r="AD47" s="350">
        <v>20</v>
      </c>
      <c r="AE47" s="350">
        <f t="shared" si="7"/>
        <v>300</v>
      </c>
    </row>
    <row r="48" spans="1:31" s="348" customFormat="1" ht="25.5">
      <c r="A48" s="372">
        <v>10</v>
      </c>
      <c r="B48" s="40">
        <v>8</v>
      </c>
      <c r="C48" s="373">
        <v>549</v>
      </c>
      <c r="D48" s="685" t="s">
        <v>290</v>
      </c>
      <c r="E48" s="494" t="s">
        <v>283</v>
      </c>
      <c r="F48" s="278">
        <v>2345</v>
      </c>
      <c r="G48" s="578" t="s">
        <v>33</v>
      </c>
      <c r="H48" s="548">
        <v>383</v>
      </c>
      <c r="I48" s="350">
        <v>2</v>
      </c>
      <c r="J48" s="350">
        <v>38</v>
      </c>
      <c r="K48" s="350">
        <v>35</v>
      </c>
      <c r="L48" s="350">
        <v>2</v>
      </c>
      <c r="M48" s="350">
        <v>62</v>
      </c>
      <c r="R48" s="350">
        <v>15</v>
      </c>
      <c r="AC48" s="350">
        <v>0</v>
      </c>
      <c r="AD48" s="350">
        <v>8</v>
      </c>
      <c r="AE48" s="350">
        <f t="shared" si="7"/>
        <v>162</v>
      </c>
    </row>
    <row r="49" spans="1:31" s="348" customFormat="1" ht="25.5">
      <c r="A49" s="372">
        <v>11</v>
      </c>
      <c r="B49" s="40">
        <v>8</v>
      </c>
      <c r="C49" s="373">
        <v>549</v>
      </c>
      <c r="D49" s="685" t="s">
        <v>290</v>
      </c>
      <c r="E49" s="494" t="s">
        <v>283</v>
      </c>
      <c r="F49" s="278">
        <v>2345</v>
      </c>
      <c r="G49" s="578" t="s">
        <v>34</v>
      </c>
      <c r="H49" s="548">
        <v>383</v>
      </c>
      <c r="I49" s="350">
        <v>4</v>
      </c>
      <c r="J49" s="350">
        <v>37</v>
      </c>
      <c r="K49" s="350">
        <v>33</v>
      </c>
      <c r="L49" s="350">
        <v>5</v>
      </c>
      <c r="M49" s="350">
        <v>71</v>
      </c>
      <c r="R49" s="350">
        <v>20</v>
      </c>
      <c r="AC49" s="350">
        <v>0</v>
      </c>
      <c r="AD49" s="350">
        <v>5</v>
      </c>
      <c r="AE49" s="350">
        <f t="shared" si="7"/>
        <v>175</v>
      </c>
    </row>
    <row r="50" spans="1:31" s="348" customFormat="1" ht="25.5">
      <c r="A50" s="372">
        <v>12</v>
      </c>
      <c r="B50" s="40">
        <v>8</v>
      </c>
      <c r="C50" s="373">
        <v>549</v>
      </c>
      <c r="D50" s="685" t="s">
        <v>290</v>
      </c>
      <c r="E50" s="494" t="s">
        <v>284</v>
      </c>
      <c r="F50" s="278">
        <v>2346</v>
      </c>
      <c r="G50" s="578" t="s">
        <v>33</v>
      </c>
      <c r="H50" s="548">
        <v>630</v>
      </c>
      <c r="I50" s="350">
        <v>3</v>
      </c>
      <c r="J50" s="350">
        <v>61</v>
      </c>
      <c r="K50" s="350">
        <v>59</v>
      </c>
      <c r="L50" s="350">
        <v>2</v>
      </c>
      <c r="M50" s="350">
        <v>148</v>
      </c>
      <c r="R50" s="350">
        <v>15</v>
      </c>
      <c r="V50" s="348">
        <v>1</v>
      </c>
      <c r="AC50" s="350">
        <v>0</v>
      </c>
      <c r="AD50" s="350">
        <v>18</v>
      </c>
      <c r="AE50" s="350">
        <f t="shared" si="7"/>
        <v>307</v>
      </c>
    </row>
    <row r="51" spans="1:31" s="348" customFormat="1" ht="25.5">
      <c r="A51" s="372">
        <v>13</v>
      </c>
      <c r="B51" s="40">
        <v>8</v>
      </c>
      <c r="C51" s="373">
        <v>549</v>
      </c>
      <c r="D51" s="685" t="s">
        <v>290</v>
      </c>
      <c r="E51" s="494" t="s">
        <v>284</v>
      </c>
      <c r="F51" s="278">
        <v>2346</v>
      </c>
      <c r="G51" s="578" t="s">
        <v>34</v>
      </c>
      <c r="H51" s="548">
        <v>629</v>
      </c>
      <c r="I51" s="350">
        <v>6</v>
      </c>
      <c r="J51" s="350">
        <v>32</v>
      </c>
      <c r="K51" s="350">
        <v>58</v>
      </c>
      <c r="L51" s="350">
        <v>1</v>
      </c>
      <c r="M51" s="350">
        <v>147</v>
      </c>
      <c r="R51" s="350">
        <v>20</v>
      </c>
      <c r="AC51" s="350">
        <v>0</v>
      </c>
      <c r="AD51" s="350">
        <v>11</v>
      </c>
      <c r="AE51" s="350">
        <f t="shared" si="7"/>
        <v>275</v>
      </c>
    </row>
    <row r="52" spans="1:31" s="348" customFormat="1" ht="25.5">
      <c r="A52" s="372">
        <v>14</v>
      </c>
      <c r="B52" s="40">
        <v>8</v>
      </c>
      <c r="C52" s="373">
        <v>549</v>
      </c>
      <c r="D52" s="685" t="s">
        <v>290</v>
      </c>
      <c r="E52" s="494" t="s">
        <v>284</v>
      </c>
      <c r="F52" s="278">
        <v>2346</v>
      </c>
      <c r="G52" s="578" t="s">
        <v>35</v>
      </c>
      <c r="H52" s="548">
        <v>629</v>
      </c>
      <c r="I52" s="350">
        <v>2</v>
      </c>
      <c r="J52" s="350">
        <v>17</v>
      </c>
      <c r="K52" s="350">
        <v>67</v>
      </c>
      <c r="L52" s="350">
        <v>0</v>
      </c>
      <c r="M52" s="350">
        <v>157</v>
      </c>
      <c r="R52" s="350">
        <v>25</v>
      </c>
      <c r="V52" s="348">
        <v>1</v>
      </c>
      <c r="AC52" s="350">
        <v>0</v>
      </c>
      <c r="AD52" s="350">
        <v>21</v>
      </c>
      <c r="AE52" s="350">
        <f t="shared" si="7"/>
        <v>290</v>
      </c>
    </row>
    <row r="53" spans="1:31" s="348" customFormat="1" ht="25.5">
      <c r="A53" s="372">
        <v>15</v>
      </c>
      <c r="B53" s="40">
        <v>8</v>
      </c>
      <c r="C53" s="373">
        <v>549</v>
      </c>
      <c r="D53" s="685" t="s">
        <v>290</v>
      </c>
      <c r="E53" s="494" t="s">
        <v>285</v>
      </c>
      <c r="F53" s="278">
        <v>2347</v>
      </c>
      <c r="G53" s="578" t="s">
        <v>33</v>
      </c>
      <c r="H53" s="548">
        <v>266</v>
      </c>
      <c r="I53" s="350">
        <v>4</v>
      </c>
      <c r="J53" s="350">
        <v>18</v>
      </c>
      <c r="K53" s="350">
        <v>27</v>
      </c>
      <c r="L53" s="350">
        <v>1</v>
      </c>
      <c r="M53" s="350">
        <v>85</v>
      </c>
      <c r="R53" s="350">
        <v>4</v>
      </c>
      <c r="AC53" s="350">
        <v>0</v>
      </c>
      <c r="AD53" s="350">
        <v>17</v>
      </c>
      <c r="AE53" s="350">
        <f t="shared" si="7"/>
        <v>156</v>
      </c>
    </row>
    <row r="54" spans="1:31" s="348" customFormat="1" ht="25.5">
      <c r="A54" s="372">
        <v>16</v>
      </c>
      <c r="B54" s="40">
        <v>8</v>
      </c>
      <c r="C54" s="373">
        <v>549</v>
      </c>
      <c r="D54" s="685" t="s">
        <v>290</v>
      </c>
      <c r="E54" s="494" t="s">
        <v>286</v>
      </c>
      <c r="F54" s="278">
        <v>2348</v>
      </c>
      <c r="G54" s="578" t="s">
        <v>33</v>
      </c>
      <c r="H54" s="548">
        <v>656</v>
      </c>
      <c r="I54" s="350">
        <v>6</v>
      </c>
      <c r="J54" s="350">
        <v>94</v>
      </c>
      <c r="K54" s="350">
        <v>125</v>
      </c>
      <c r="L54" s="350">
        <v>1</v>
      </c>
      <c r="M54" s="350">
        <v>46</v>
      </c>
      <c r="R54" s="350">
        <v>35</v>
      </c>
      <c r="V54" s="348">
        <v>1</v>
      </c>
      <c r="AC54" s="350">
        <v>0</v>
      </c>
      <c r="AD54" s="350">
        <v>6</v>
      </c>
      <c r="AE54" s="350">
        <f t="shared" si="7"/>
        <v>314</v>
      </c>
    </row>
    <row r="55" spans="1:31" s="348" customFormat="1" ht="25.5">
      <c r="A55" s="372">
        <v>17</v>
      </c>
      <c r="B55" s="40">
        <v>8</v>
      </c>
      <c r="C55" s="373">
        <v>549</v>
      </c>
      <c r="D55" s="685" t="s">
        <v>290</v>
      </c>
      <c r="E55" s="494" t="s">
        <v>287</v>
      </c>
      <c r="F55" s="278">
        <v>2349</v>
      </c>
      <c r="G55" s="578" t="s">
        <v>33</v>
      </c>
      <c r="H55" s="587">
        <v>178</v>
      </c>
      <c r="I55" s="350">
        <v>23</v>
      </c>
      <c r="J55" s="350">
        <v>8</v>
      </c>
      <c r="K55" s="350">
        <v>20</v>
      </c>
      <c r="L55" s="350">
        <v>2</v>
      </c>
      <c r="M55" s="350">
        <v>23</v>
      </c>
      <c r="R55" s="350">
        <v>11</v>
      </c>
      <c r="AC55" s="350">
        <v>0</v>
      </c>
      <c r="AD55" s="350">
        <v>3</v>
      </c>
      <c r="AE55" s="350">
        <f t="shared" si="7"/>
        <v>90</v>
      </c>
    </row>
    <row r="56" spans="1:31" s="348" customFormat="1" ht="25.5">
      <c r="A56" s="372">
        <v>18</v>
      </c>
      <c r="B56" s="40">
        <v>8</v>
      </c>
      <c r="C56" s="373">
        <v>549</v>
      </c>
      <c r="D56" s="685" t="s">
        <v>290</v>
      </c>
      <c r="E56" s="494" t="s">
        <v>288</v>
      </c>
      <c r="F56" s="278">
        <v>2350</v>
      </c>
      <c r="G56" s="578" t="s">
        <v>33</v>
      </c>
      <c r="H56" s="548">
        <v>595</v>
      </c>
      <c r="I56" s="350">
        <v>6</v>
      </c>
      <c r="J56" s="350">
        <v>118</v>
      </c>
      <c r="K56" s="350">
        <v>41</v>
      </c>
      <c r="L56" s="350">
        <v>1</v>
      </c>
      <c r="M56" s="350">
        <v>28</v>
      </c>
      <c r="R56" s="350">
        <v>23</v>
      </c>
      <c r="V56" s="348">
        <v>1</v>
      </c>
      <c r="AC56" s="350">
        <v>0</v>
      </c>
      <c r="AD56" s="350">
        <v>17</v>
      </c>
      <c r="AE56" s="350">
        <f t="shared" si="7"/>
        <v>235</v>
      </c>
    </row>
    <row r="57" spans="1:31" s="348" customFormat="1" ht="25.5">
      <c r="A57" s="372">
        <v>19</v>
      </c>
      <c r="B57" s="40">
        <v>8</v>
      </c>
      <c r="C57" s="373">
        <v>549</v>
      </c>
      <c r="D57" s="685" t="s">
        <v>290</v>
      </c>
      <c r="E57" s="494" t="s">
        <v>289</v>
      </c>
      <c r="F57" s="278">
        <v>2351</v>
      </c>
      <c r="G57" s="578" t="s">
        <v>33</v>
      </c>
      <c r="H57" s="548">
        <v>587</v>
      </c>
      <c r="I57" s="350">
        <v>11</v>
      </c>
      <c r="J57" s="350">
        <v>45</v>
      </c>
      <c r="K57" s="350">
        <v>28</v>
      </c>
      <c r="L57" s="350">
        <v>7</v>
      </c>
      <c r="M57" s="350">
        <v>14</v>
      </c>
      <c r="R57" s="350">
        <v>29</v>
      </c>
      <c r="V57" s="348">
        <v>2</v>
      </c>
      <c r="AC57" s="350">
        <v>0</v>
      </c>
      <c r="AD57" s="350">
        <v>26</v>
      </c>
      <c r="AE57" s="350">
        <f t="shared" si="7"/>
        <v>162</v>
      </c>
    </row>
    <row r="58" spans="1:31" s="348" customFormat="1" ht="16.5">
      <c r="C58" s="300" t="s">
        <v>65</v>
      </c>
      <c r="D58" s="726" t="s">
        <v>66</v>
      </c>
      <c r="E58" s="727"/>
      <c r="F58" s="492"/>
      <c r="G58" s="579"/>
      <c r="H58" s="493">
        <f>SUM(H39:H57)</f>
        <v>9283</v>
      </c>
      <c r="I58" s="493">
        <f t="shared" ref="I58:L58" si="8">SUM(I39:I57)</f>
        <v>511</v>
      </c>
      <c r="J58" s="493">
        <f t="shared" si="8"/>
        <v>1286</v>
      </c>
      <c r="K58" s="493">
        <f t="shared" si="8"/>
        <v>1106</v>
      </c>
      <c r="L58" s="493">
        <f t="shared" si="8"/>
        <v>40</v>
      </c>
      <c r="M58" s="493">
        <f>SUM(M39:M57)</f>
        <v>1135</v>
      </c>
      <c r="R58" s="493">
        <f>SUM(R39:R57)</f>
        <v>343</v>
      </c>
      <c r="S58" s="493">
        <f t="shared" ref="S58:AC58" si="9">SUM(S39:S57)</f>
        <v>0</v>
      </c>
      <c r="T58" s="493">
        <f t="shared" si="9"/>
        <v>0</v>
      </c>
      <c r="U58" s="493">
        <f t="shared" si="9"/>
        <v>0</v>
      </c>
      <c r="V58" s="493">
        <f t="shared" si="9"/>
        <v>15</v>
      </c>
      <c r="W58" s="493">
        <f t="shared" si="9"/>
        <v>0</v>
      </c>
      <c r="X58" s="493">
        <f t="shared" si="9"/>
        <v>0</v>
      </c>
      <c r="Y58" s="493">
        <f t="shared" si="9"/>
        <v>0</v>
      </c>
      <c r="Z58" s="493">
        <f t="shared" si="9"/>
        <v>0</v>
      </c>
      <c r="AA58" s="493">
        <f t="shared" si="9"/>
        <v>0</v>
      </c>
      <c r="AB58" s="493">
        <f t="shared" si="9"/>
        <v>0</v>
      </c>
      <c r="AC58" s="493">
        <f t="shared" si="9"/>
        <v>2</v>
      </c>
      <c r="AD58" s="493">
        <f>SUM(AD39:AD57)</f>
        <v>218</v>
      </c>
      <c r="AE58" s="493">
        <f>SUM(AE39:AE57)</f>
        <v>4656</v>
      </c>
    </row>
    <row r="59" spans="1:31" s="348" customFormat="1" ht="16.5">
      <c r="E59" s="495"/>
      <c r="F59" s="41"/>
      <c r="G59" s="580"/>
    </row>
    <row r="60" spans="1:31" s="348" customFormat="1" ht="16.5">
      <c r="C60" s="300" t="s">
        <v>67</v>
      </c>
      <c r="D60" s="689" t="s">
        <v>68</v>
      </c>
      <c r="E60" s="690"/>
      <c r="F60" s="690"/>
      <c r="G60" s="691"/>
      <c r="H60" s="301" t="s">
        <v>8</v>
      </c>
      <c r="I60" s="293" t="s">
        <v>9</v>
      </c>
      <c r="J60" s="293" t="s">
        <v>10</v>
      </c>
      <c r="K60" s="293" t="s">
        <v>11</v>
      </c>
      <c r="L60" s="293" t="s">
        <v>12</v>
      </c>
      <c r="M60" s="293" t="s">
        <v>13</v>
      </c>
      <c r="N60" s="505" t="s">
        <v>14</v>
      </c>
      <c r="O60" s="505" t="s">
        <v>15</v>
      </c>
      <c r="P60" s="505" t="s">
        <v>16</v>
      </c>
      <c r="Q60" s="505" t="s">
        <v>17</v>
      </c>
      <c r="R60" s="293" t="s">
        <v>18</v>
      </c>
      <c r="S60" s="505" t="s">
        <v>19</v>
      </c>
      <c r="T60" s="505" t="s">
        <v>20</v>
      </c>
      <c r="U60" s="505" t="s">
        <v>24</v>
      </c>
      <c r="V60" s="505" t="s">
        <v>25</v>
      </c>
      <c r="W60" s="505" t="s">
        <v>26</v>
      </c>
      <c r="X60" s="505" t="s">
        <v>27</v>
      </c>
      <c r="Y60" s="505" t="s">
        <v>28</v>
      </c>
      <c r="Z60" s="293" t="s">
        <v>29</v>
      </c>
      <c r="AA60" s="293" t="s">
        <v>30</v>
      </c>
      <c r="AB60" s="505" t="s">
        <v>31</v>
      </c>
    </row>
    <row r="61" spans="1:31" s="348" customFormat="1" ht="16.5">
      <c r="D61" s="692"/>
      <c r="E61" s="693"/>
      <c r="F61" s="693"/>
      <c r="G61" s="694"/>
      <c r="H61" s="350">
        <f>H58</f>
        <v>9283</v>
      </c>
      <c r="I61" s="350">
        <f>I58</f>
        <v>511</v>
      </c>
      <c r="J61" s="350">
        <f>J58+8</f>
        <v>1294</v>
      </c>
      <c r="K61" s="350">
        <f>K58</f>
        <v>1106</v>
      </c>
      <c r="L61" s="350">
        <f>L58+7</f>
        <v>47</v>
      </c>
      <c r="M61" s="350">
        <f>M58</f>
        <v>1135</v>
      </c>
      <c r="N61" s="348" t="s">
        <v>799</v>
      </c>
      <c r="O61" s="348" t="s">
        <v>799</v>
      </c>
      <c r="P61" s="348" t="s">
        <v>799</v>
      </c>
      <c r="Q61" s="348" t="s">
        <v>799</v>
      </c>
      <c r="R61" s="350">
        <f>R58</f>
        <v>343</v>
      </c>
      <c r="S61" s="348" t="s">
        <v>799</v>
      </c>
      <c r="T61" s="348" t="s">
        <v>799</v>
      </c>
      <c r="U61" s="348" t="s">
        <v>799</v>
      </c>
      <c r="V61" s="348" t="s">
        <v>799</v>
      </c>
      <c r="W61" s="348" t="s">
        <v>799</v>
      </c>
      <c r="X61" s="348" t="s">
        <v>799</v>
      </c>
      <c r="Y61" s="348" t="s">
        <v>799</v>
      </c>
      <c r="Z61" s="493">
        <v>2</v>
      </c>
      <c r="AA61" s="493">
        <v>218</v>
      </c>
      <c r="AB61" s="348">
        <f>SUM(I61:AA61)</f>
        <v>4656</v>
      </c>
    </row>
    <row r="62" spans="1:31" s="348" customFormat="1" ht="16.5">
      <c r="E62" s="495"/>
      <c r="F62" s="41"/>
      <c r="G62" s="580"/>
    </row>
    <row r="63" spans="1:31" s="348" customFormat="1" ht="25.5" customHeight="1">
      <c r="C63" s="300" t="s">
        <v>69</v>
      </c>
      <c r="D63" s="695" t="s">
        <v>70</v>
      </c>
      <c r="E63" s="695"/>
      <c r="F63" s="695"/>
      <c r="G63" s="695"/>
      <c r="H63" s="301" t="s">
        <v>8</v>
      </c>
      <c r="I63" s="44" t="s">
        <v>9</v>
      </c>
      <c r="J63" s="728" t="s">
        <v>72</v>
      </c>
      <c r="K63" s="729"/>
      <c r="L63" s="353" t="s">
        <v>11</v>
      </c>
      <c r="M63" s="293" t="s">
        <v>13</v>
      </c>
      <c r="N63" s="505" t="s">
        <v>14</v>
      </c>
      <c r="O63" s="505" t="s">
        <v>15</v>
      </c>
      <c r="P63" s="505" t="s">
        <v>16</v>
      </c>
      <c r="Q63" s="505" t="s">
        <v>17</v>
      </c>
      <c r="R63" s="293" t="s">
        <v>18</v>
      </c>
      <c r="S63" s="505" t="s">
        <v>19</v>
      </c>
      <c r="T63" s="505" t="s">
        <v>20</v>
      </c>
      <c r="U63" s="505" t="s">
        <v>24</v>
      </c>
      <c r="V63" s="505" t="s">
        <v>25</v>
      </c>
      <c r="W63" s="505" t="s">
        <v>26</v>
      </c>
      <c r="X63" s="505" t="s">
        <v>27</v>
      </c>
      <c r="Y63" s="505" t="s">
        <v>28</v>
      </c>
      <c r="Z63" s="293" t="s">
        <v>29</v>
      </c>
      <c r="AA63" s="293" t="s">
        <v>30</v>
      </c>
      <c r="AB63" s="505" t="s">
        <v>31</v>
      </c>
    </row>
    <row r="64" spans="1:31" s="348" customFormat="1" ht="16.5">
      <c r="D64" s="695"/>
      <c r="E64" s="695"/>
      <c r="F64" s="695"/>
      <c r="G64" s="695"/>
      <c r="H64" s="350">
        <f>H58</f>
        <v>9283</v>
      </c>
      <c r="I64" s="496">
        <f>I61</f>
        <v>511</v>
      </c>
      <c r="J64" s="730">
        <f>J61+L61</f>
        <v>1341</v>
      </c>
      <c r="K64" s="731"/>
      <c r="L64" s="497">
        <f>K61</f>
        <v>1106</v>
      </c>
      <c r="M64" s="350">
        <f>M61</f>
        <v>1135</v>
      </c>
      <c r="N64" s="348" t="s">
        <v>799</v>
      </c>
      <c r="O64" s="348" t="s">
        <v>799</v>
      </c>
      <c r="P64" s="348" t="s">
        <v>799</v>
      </c>
      <c r="Q64" s="348" t="s">
        <v>799</v>
      </c>
      <c r="R64" s="350">
        <f t="shared" ref="R64" si="10">R61</f>
        <v>343</v>
      </c>
      <c r="S64" s="348" t="s">
        <v>799</v>
      </c>
      <c r="T64" s="348" t="s">
        <v>799</v>
      </c>
      <c r="U64" s="348" t="s">
        <v>799</v>
      </c>
      <c r="V64" s="348" t="s">
        <v>799</v>
      </c>
      <c r="W64" s="348" t="s">
        <v>799</v>
      </c>
      <c r="X64" s="348" t="s">
        <v>799</v>
      </c>
      <c r="Y64" s="348" t="s">
        <v>799</v>
      </c>
      <c r="Z64" s="493">
        <v>2</v>
      </c>
      <c r="AA64" s="493">
        <v>218</v>
      </c>
      <c r="AB64" s="348">
        <f>SUM(I64:AA64)</f>
        <v>4656</v>
      </c>
    </row>
    <row r="67" spans="1:31" s="348" customFormat="1" ht="16.5">
      <c r="A67" s="291" t="s">
        <v>1</v>
      </c>
      <c r="B67" s="285" t="s">
        <v>2</v>
      </c>
      <c r="C67" s="292" t="s">
        <v>3</v>
      </c>
      <c r="D67" s="291" t="s">
        <v>4</v>
      </c>
      <c r="E67" s="291" t="s">
        <v>5</v>
      </c>
      <c r="F67" s="284" t="s">
        <v>6</v>
      </c>
      <c r="G67" s="319" t="s">
        <v>7</v>
      </c>
      <c r="H67" s="284" t="s">
        <v>8</v>
      </c>
      <c r="I67" s="293" t="s">
        <v>9</v>
      </c>
      <c r="J67" s="293" t="s">
        <v>10</v>
      </c>
      <c r="K67" s="293" t="s">
        <v>11</v>
      </c>
      <c r="L67" s="293" t="s">
        <v>12</v>
      </c>
      <c r="M67" s="293" t="s">
        <v>13</v>
      </c>
      <c r="N67" s="293" t="s">
        <v>14</v>
      </c>
      <c r="O67" s="293" t="s">
        <v>15</v>
      </c>
      <c r="P67" s="293" t="s">
        <v>16</v>
      </c>
      <c r="Q67" s="293" t="s">
        <v>17</v>
      </c>
      <c r="R67" s="293" t="s">
        <v>18</v>
      </c>
      <c r="S67" s="293" t="s">
        <v>19</v>
      </c>
      <c r="T67" s="293" t="s">
        <v>20</v>
      </c>
      <c r="U67" s="295" t="s">
        <v>21</v>
      </c>
      <c r="V67" s="295" t="s">
        <v>22</v>
      </c>
      <c r="W67" s="295" t="s">
        <v>23</v>
      </c>
      <c r="X67" s="293" t="s">
        <v>24</v>
      </c>
      <c r="Y67" s="293" t="s">
        <v>25</v>
      </c>
      <c r="Z67" s="293" t="s">
        <v>26</v>
      </c>
      <c r="AA67" s="293" t="s">
        <v>27</v>
      </c>
      <c r="AB67" s="293" t="s">
        <v>28</v>
      </c>
      <c r="AC67" s="293" t="s">
        <v>29</v>
      </c>
      <c r="AD67" s="293" t="s">
        <v>30</v>
      </c>
      <c r="AE67" s="293" t="s">
        <v>31</v>
      </c>
    </row>
    <row r="68" spans="1:31" s="348" customFormat="1" ht="16.5">
      <c r="A68" s="498">
        <v>1</v>
      </c>
      <c r="B68" s="499">
        <v>8</v>
      </c>
      <c r="C68" s="500">
        <v>553</v>
      </c>
      <c r="D68" s="473" t="s">
        <v>291</v>
      </c>
      <c r="E68" s="473" t="s">
        <v>291</v>
      </c>
      <c r="F68" s="97">
        <v>2367</v>
      </c>
      <c r="G68" s="428" t="s">
        <v>33</v>
      </c>
      <c r="H68" s="501">
        <v>697</v>
      </c>
      <c r="I68" s="98">
        <v>4</v>
      </c>
      <c r="J68" s="98">
        <v>36</v>
      </c>
      <c r="K68" s="98">
        <v>49</v>
      </c>
      <c r="L68" s="98">
        <v>3</v>
      </c>
      <c r="M68" s="98">
        <v>48</v>
      </c>
      <c r="N68" s="98">
        <v>10</v>
      </c>
      <c r="O68" s="98">
        <v>123</v>
      </c>
      <c r="P68" s="98">
        <v>32</v>
      </c>
      <c r="Q68" s="98">
        <v>26</v>
      </c>
      <c r="R68" s="98">
        <v>70</v>
      </c>
      <c r="S68" s="464">
        <v>0</v>
      </c>
      <c r="T68" s="464">
        <v>0</v>
      </c>
      <c r="U68" s="98">
        <v>0</v>
      </c>
      <c r="V68" s="98">
        <v>0</v>
      </c>
      <c r="AC68" s="98">
        <v>0</v>
      </c>
      <c r="AD68" s="98">
        <v>6</v>
      </c>
      <c r="AE68" s="502">
        <f t="shared" ref="AE68:AE99" si="11">SUM(I68:AD68)</f>
        <v>407</v>
      </c>
    </row>
    <row r="69" spans="1:31" s="348" customFormat="1" ht="16.5">
      <c r="A69" s="498">
        <v>2</v>
      </c>
      <c r="B69" s="499">
        <v>8</v>
      </c>
      <c r="C69" s="500">
        <v>553</v>
      </c>
      <c r="D69" s="473" t="s">
        <v>291</v>
      </c>
      <c r="E69" s="473" t="s">
        <v>291</v>
      </c>
      <c r="F69" s="97">
        <v>2367</v>
      </c>
      <c r="G69" s="581" t="s">
        <v>292</v>
      </c>
      <c r="H69" s="501">
        <v>697</v>
      </c>
      <c r="I69" s="101">
        <v>4</v>
      </c>
      <c r="J69" s="101">
        <v>55</v>
      </c>
      <c r="K69" s="101">
        <v>52</v>
      </c>
      <c r="L69" s="101">
        <v>2</v>
      </c>
      <c r="M69" s="101">
        <v>31</v>
      </c>
      <c r="N69" s="101">
        <v>7</v>
      </c>
      <c r="O69" s="101">
        <v>130</v>
      </c>
      <c r="P69" s="101">
        <v>37</v>
      </c>
      <c r="Q69" s="101">
        <v>18</v>
      </c>
      <c r="R69" s="101">
        <v>56</v>
      </c>
      <c r="S69" s="464">
        <v>0</v>
      </c>
      <c r="T69" s="464">
        <v>0</v>
      </c>
      <c r="U69" s="101">
        <v>5</v>
      </c>
      <c r="V69" s="101">
        <v>2</v>
      </c>
      <c r="AC69" s="101">
        <v>0</v>
      </c>
      <c r="AD69" s="101">
        <v>20</v>
      </c>
      <c r="AE69" s="502">
        <f t="shared" si="11"/>
        <v>419</v>
      </c>
    </row>
    <row r="70" spans="1:31" s="348" customFormat="1" ht="16.5">
      <c r="A70" s="498">
        <v>3</v>
      </c>
      <c r="B70" s="499">
        <v>8</v>
      </c>
      <c r="C70" s="500">
        <v>553</v>
      </c>
      <c r="D70" s="473" t="s">
        <v>291</v>
      </c>
      <c r="E70" s="473" t="s">
        <v>291</v>
      </c>
      <c r="F70" s="97">
        <v>2367</v>
      </c>
      <c r="G70" s="581" t="s">
        <v>293</v>
      </c>
      <c r="H70" s="501">
        <v>697</v>
      </c>
      <c r="I70" s="101">
        <v>10</v>
      </c>
      <c r="J70" s="101">
        <v>40</v>
      </c>
      <c r="K70" s="101">
        <v>42</v>
      </c>
      <c r="L70" s="101">
        <v>0</v>
      </c>
      <c r="M70" s="101">
        <v>40</v>
      </c>
      <c r="N70" s="101">
        <v>6</v>
      </c>
      <c r="O70" s="101">
        <v>143</v>
      </c>
      <c r="P70" s="101">
        <v>41</v>
      </c>
      <c r="Q70" s="101">
        <v>15</v>
      </c>
      <c r="R70" s="101">
        <v>61</v>
      </c>
      <c r="S70" s="464">
        <v>0</v>
      </c>
      <c r="T70" s="464">
        <v>0</v>
      </c>
      <c r="U70" s="101">
        <v>2</v>
      </c>
      <c r="V70" s="101">
        <v>3</v>
      </c>
      <c r="AC70" s="101">
        <v>0</v>
      </c>
      <c r="AD70" s="101">
        <v>10</v>
      </c>
      <c r="AE70" s="502">
        <f t="shared" si="11"/>
        <v>413</v>
      </c>
    </row>
    <row r="71" spans="1:31" s="348" customFormat="1" ht="16.5">
      <c r="A71" s="498">
        <v>4</v>
      </c>
      <c r="B71" s="499">
        <v>8</v>
      </c>
      <c r="C71" s="500">
        <v>553</v>
      </c>
      <c r="D71" s="473" t="s">
        <v>291</v>
      </c>
      <c r="E71" s="473" t="s">
        <v>291</v>
      </c>
      <c r="F71" s="97">
        <v>2367</v>
      </c>
      <c r="G71" s="581" t="s">
        <v>294</v>
      </c>
      <c r="H71" s="501">
        <v>697</v>
      </c>
      <c r="I71" s="101">
        <v>7</v>
      </c>
      <c r="J71" s="101">
        <v>36</v>
      </c>
      <c r="K71" s="101">
        <v>59</v>
      </c>
      <c r="L71" s="101">
        <v>4</v>
      </c>
      <c r="M71" s="101">
        <v>44</v>
      </c>
      <c r="N71" s="101">
        <v>14</v>
      </c>
      <c r="O71" s="101">
        <v>129</v>
      </c>
      <c r="P71" s="101">
        <v>29</v>
      </c>
      <c r="Q71" s="101">
        <v>14</v>
      </c>
      <c r="R71" s="101">
        <v>74</v>
      </c>
      <c r="S71" s="464">
        <v>0</v>
      </c>
      <c r="T71" s="464">
        <v>0</v>
      </c>
      <c r="U71" s="101">
        <v>1</v>
      </c>
      <c r="V71" s="101">
        <v>4</v>
      </c>
      <c r="AC71" s="101">
        <v>0</v>
      </c>
      <c r="AD71" s="101">
        <v>9</v>
      </c>
      <c r="AE71" s="502">
        <f t="shared" si="11"/>
        <v>424</v>
      </c>
    </row>
    <row r="72" spans="1:31" s="348" customFormat="1" ht="16.5">
      <c r="A72" s="498">
        <v>5</v>
      </c>
      <c r="B72" s="499">
        <v>8</v>
      </c>
      <c r="C72" s="500">
        <v>553</v>
      </c>
      <c r="D72" s="473" t="s">
        <v>291</v>
      </c>
      <c r="E72" s="473" t="s">
        <v>291</v>
      </c>
      <c r="F72" s="97">
        <v>2367</v>
      </c>
      <c r="G72" s="582" t="s">
        <v>295</v>
      </c>
      <c r="H72" s="501">
        <v>697</v>
      </c>
      <c r="I72" s="101">
        <v>4</v>
      </c>
      <c r="J72" s="101">
        <v>35</v>
      </c>
      <c r="K72" s="101">
        <v>33</v>
      </c>
      <c r="L72" s="101">
        <v>1</v>
      </c>
      <c r="M72" s="101">
        <v>43</v>
      </c>
      <c r="N72" s="101">
        <v>8</v>
      </c>
      <c r="O72" s="101">
        <v>118</v>
      </c>
      <c r="P72" s="101">
        <v>33</v>
      </c>
      <c r="Q72" s="101">
        <v>24</v>
      </c>
      <c r="R72" s="101">
        <v>53</v>
      </c>
      <c r="S72" s="464">
        <v>0</v>
      </c>
      <c r="T72" s="464">
        <v>0</v>
      </c>
      <c r="U72" s="101">
        <v>3</v>
      </c>
      <c r="V72" s="101">
        <v>3</v>
      </c>
      <c r="AC72" s="101">
        <v>0</v>
      </c>
      <c r="AD72" s="101">
        <v>12</v>
      </c>
      <c r="AE72" s="502">
        <f t="shared" si="11"/>
        <v>370</v>
      </c>
    </row>
    <row r="73" spans="1:31" s="348" customFormat="1" ht="16.5">
      <c r="A73" s="498">
        <v>6</v>
      </c>
      <c r="B73" s="499">
        <v>8</v>
      </c>
      <c r="C73" s="500">
        <v>553</v>
      </c>
      <c r="D73" s="473" t="s">
        <v>291</v>
      </c>
      <c r="E73" s="473" t="s">
        <v>291</v>
      </c>
      <c r="F73" s="97">
        <v>2368</v>
      </c>
      <c r="G73" s="428" t="s">
        <v>33</v>
      </c>
      <c r="H73" s="501">
        <v>557</v>
      </c>
      <c r="I73" s="101">
        <v>2</v>
      </c>
      <c r="J73" s="101">
        <v>40</v>
      </c>
      <c r="K73" s="101">
        <v>46</v>
      </c>
      <c r="L73" s="101">
        <v>4</v>
      </c>
      <c r="M73" s="101">
        <v>45</v>
      </c>
      <c r="N73" s="101">
        <v>7</v>
      </c>
      <c r="O73" s="101">
        <v>82</v>
      </c>
      <c r="P73" s="101">
        <v>9</v>
      </c>
      <c r="Q73" s="101">
        <v>22</v>
      </c>
      <c r="R73" s="101">
        <v>42</v>
      </c>
      <c r="S73" s="464">
        <v>0</v>
      </c>
      <c r="T73" s="464">
        <v>0</v>
      </c>
      <c r="U73" s="101">
        <v>2</v>
      </c>
      <c r="V73" s="101">
        <v>0</v>
      </c>
      <c r="AC73" s="101">
        <v>0</v>
      </c>
      <c r="AD73" s="101">
        <v>8</v>
      </c>
      <c r="AE73" s="502">
        <f t="shared" si="11"/>
        <v>309</v>
      </c>
    </row>
    <row r="74" spans="1:31" s="348" customFormat="1" ht="16.5">
      <c r="A74" s="498">
        <v>7</v>
      </c>
      <c r="B74" s="499">
        <v>8</v>
      </c>
      <c r="C74" s="500">
        <v>553</v>
      </c>
      <c r="D74" s="473" t="s">
        <v>291</v>
      </c>
      <c r="E74" s="473" t="s">
        <v>291</v>
      </c>
      <c r="F74" s="97">
        <v>2368</v>
      </c>
      <c r="G74" s="581" t="s">
        <v>292</v>
      </c>
      <c r="H74" s="501">
        <v>557</v>
      </c>
      <c r="I74" s="101">
        <v>5</v>
      </c>
      <c r="J74" s="101">
        <v>37</v>
      </c>
      <c r="K74" s="101">
        <v>35</v>
      </c>
      <c r="L74" s="101">
        <v>3</v>
      </c>
      <c r="M74" s="101">
        <v>49</v>
      </c>
      <c r="N74" s="101">
        <v>8</v>
      </c>
      <c r="O74" s="101">
        <v>80</v>
      </c>
      <c r="P74" s="101">
        <v>16</v>
      </c>
      <c r="Q74" s="101">
        <v>12</v>
      </c>
      <c r="R74" s="101">
        <v>69</v>
      </c>
      <c r="S74" s="464">
        <v>0</v>
      </c>
      <c r="T74" s="464">
        <v>0</v>
      </c>
      <c r="U74" s="101">
        <v>0</v>
      </c>
      <c r="V74" s="101">
        <v>1</v>
      </c>
      <c r="AC74" s="101">
        <v>0</v>
      </c>
      <c r="AD74" s="101">
        <v>3</v>
      </c>
      <c r="AE74" s="502">
        <f t="shared" si="11"/>
        <v>318</v>
      </c>
    </row>
    <row r="75" spans="1:31" s="348" customFormat="1" ht="16.5">
      <c r="A75" s="498">
        <v>8</v>
      </c>
      <c r="B75" s="499">
        <v>8</v>
      </c>
      <c r="C75" s="500">
        <v>553</v>
      </c>
      <c r="D75" s="473" t="s">
        <v>291</v>
      </c>
      <c r="E75" s="473" t="s">
        <v>291</v>
      </c>
      <c r="F75" s="97">
        <v>2368</v>
      </c>
      <c r="G75" s="581" t="s">
        <v>293</v>
      </c>
      <c r="H75" s="501">
        <v>557</v>
      </c>
      <c r="I75" s="101">
        <v>6</v>
      </c>
      <c r="J75" s="101">
        <v>44</v>
      </c>
      <c r="K75" s="101">
        <v>31</v>
      </c>
      <c r="L75" s="101">
        <v>5</v>
      </c>
      <c r="M75" s="101">
        <v>43</v>
      </c>
      <c r="N75" s="101">
        <v>6</v>
      </c>
      <c r="O75" s="101">
        <v>93</v>
      </c>
      <c r="P75" s="101">
        <v>14</v>
      </c>
      <c r="Q75" s="101">
        <v>14</v>
      </c>
      <c r="R75" s="101">
        <v>47</v>
      </c>
      <c r="S75" s="464">
        <v>0</v>
      </c>
      <c r="T75" s="464">
        <v>0</v>
      </c>
      <c r="U75" s="101">
        <v>2</v>
      </c>
      <c r="V75" s="101">
        <v>3</v>
      </c>
      <c r="AC75" s="101">
        <v>0</v>
      </c>
      <c r="AD75" s="101">
        <v>4</v>
      </c>
      <c r="AE75" s="502">
        <f t="shared" si="11"/>
        <v>312</v>
      </c>
    </row>
    <row r="76" spans="1:31" s="348" customFormat="1" ht="16.5">
      <c r="A76" s="498">
        <v>9</v>
      </c>
      <c r="B76" s="499">
        <v>8</v>
      </c>
      <c r="C76" s="500">
        <v>553</v>
      </c>
      <c r="D76" s="473" t="s">
        <v>291</v>
      </c>
      <c r="E76" s="473" t="s">
        <v>291</v>
      </c>
      <c r="F76" s="97">
        <v>2368</v>
      </c>
      <c r="G76" s="582" t="s">
        <v>296</v>
      </c>
      <c r="H76" s="573"/>
      <c r="I76" s="101">
        <v>0</v>
      </c>
      <c r="J76" s="101">
        <v>5</v>
      </c>
      <c r="K76" s="101">
        <v>4</v>
      </c>
      <c r="L76" s="101">
        <v>0</v>
      </c>
      <c r="M76" s="101">
        <v>7</v>
      </c>
      <c r="N76" s="101">
        <v>2</v>
      </c>
      <c r="O76" s="101">
        <v>10</v>
      </c>
      <c r="P76" s="101">
        <v>7</v>
      </c>
      <c r="Q76" s="101">
        <v>0</v>
      </c>
      <c r="R76" s="101">
        <v>6</v>
      </c>
      <c r="S76" s="464">
        <v>0</v>
      </c>
      <c r="T76" s="464">
        <v>0</v>
      </c>
      <c r="U76" s="101">
        <v>0</v>
      </c>
      <c r="V76" s="101">
        <v>0</v>
      </c>
      <c r="AC76" s="101">
        <v>0</v>
      </c>
      <c r="AD76" s="101">
        <v>0</v>
      </c>
      <c r="AE76" s="502">
        <f t="shared" si="11"/>
        <v>41</v>
      </c>
    </row>
    <row r="77" spans="1:31" s="348" customFormat="1" ht="16.5">
      <c r="A77" s="498">
        <v>10</v>
      </c>
      <c r="B77" s="499">
        <v>8</v>
      </c>
      <c r="C77" s="500">
        <v>553</v>
      </c>
      <c r="D77" s="473" t="s">
        <v>291</v>
      </c>
      <c r="E77" s="473" t="s">
        <v>291</v>
      </c>
      <c r="F77" s="97">
        <v>2368</v>
      </c>
      <c r="G77" s="581" t="s">
        <v>297</v>
      </c>
      <c r="H77" s="573"/>
      <c r="I77" s="101">
        <v>1</v>
      </c>
      <c r="J77" s="101">
        <v>6</v>
      </c>
      <c r="K77" s="101">
        <v>5</v>
      </c>
      <c r="L77" s="101">
        <v>0</v>
      </c>
      <c r="M77" s="101">
        <v>10</v>
      </c>
      <c r="N77" s="101">
        <v>2</v>
      </c>
      <c r="O77" s="101">
        <v>7</v>
      </c>
      <c r="P77" s="101">
        <v>6</v>
      </c>
      <c r="Q77" s="101">
        <v>2</v>
      </c>
      <c r="R77" s="101">
        <v>8</v>
      </c>
      <c r="S77" s="464">
        <v>0</v>
      </c>
      <c r="T77" s="464">
        <v>0</v>
      </c>
      <c r="U77" s="101">
        <v>0</v>
      </c>
      <c r="V77" s="101">
        <v>2</v>
      </c>
      <c r="AC77" s="101">
        <v>0</v>
      </c>
      <c r="AD77" s="101">
        <v>0</v>
      </c>
      <c r="AE77" s="502">
        <f t="shared" si="11"/>
        <v>49</v>
      </c>
    </row>
    <row r="78" spans="1:31" s="348" customFormat="1" ht="16.5">
      <c r="A78" s="498">
        <v>11</v>
      </c>
      <c r="B78" s="499">
        <v>8</v>
      </c>
      <c r="C78" s="500">
        <v>553</v>
      </c>
      <c r="D78" s="473" t="s">
        <v>291</v>
      </c>
      <c r="E78" s="473" t="s">
        <v>291</v>
      </c>
      <c r="F78" s="97">
        <v>2369</v>
      </c>
      <c r="G78" s="428" t="s">
        <v>33</v>
      </c>
      <c r="H78" s="501">
        <v>712</v>
      </c>
      <c r="I78" s="101">
        <v>4</v>
      </c>
      <c r="J78" s="101">
        <v>39</v>
      </c>
      <c r="K78" s="101">
        <v>31</v>
      </c>
      <c r="L78" s="101">
        <v>4</v>
      </c>
      <c r="M78" s="101">
        <v>66</v>
      </c>
      <c r="N78" s="101">
        <v>10</v>
      </c>
      <c r="O78" s="101">
        <v>140</v>
      </c>
      <c r="P78" s="101">
        <v>27</v>
      </c>
      <c r="Q78" s="101">
        <v>24</v>
      </c>
      <c r="R78" s="101">
        <v>59</v>
      </c>
      <c r="S78" s="464">
        <v>0</v>
      </c>
      <c r="T78" s="464">
        <v>0</v>
      </c>
      <c r="U78" s="101">
        <v>1</v>
      </c>
      <c r="V78" s="101">
        <v>2</v>
      </c>
      <c r="AC78" s="101">
        <v>0</v>
      </c>
      <c r="AD78" s="101">
        <v>10</v>
      </c>
      <c r="AE78" s="502">
        <f t="shared" si="11"/>
        <v>417</v>
      </c>
    </row>
    <row r="79" spans="1:31" s="348" customFormat="1" ht="16.5">
      <c r="A79" s="498">
        <v>12</v>
      </c>
      <c r="B79" s="499">
        <v>8</v>
      </c>
      <c r="C79" s="500">
        <v>553</v>
      </c>
      <c r="D79" s="473" t="s">
        <v>291</v>
      </c>
      <c r="E79" s="473" t="s">
        <v>291</v>
      </c>
      <c r="F79" s="97">
        <v>2369</v>
      </c>
      <c r="G79" s="581" t="s">
        <v>292</v>
      </c>
      <c r="H79" s="501">
        <v>711</v>
      </c>
      <c r="I79" s="101">
        <v>4</v>
      </c>
      <c r="J79" s="101">
        <v>40</v>
      </c>
      <c r="K79" s="101">
        <v>35</v>
      </c>
      <c r="L79" s="101">
        <v>3</v>
      </c>
      <c r="M79" s="101">
        <v>45</v>
      </c>
      <c r="N79" s="101">
        <v>14</v>
      </c>
      <c r="O79" s="101">
        <v>132</v>
      </c>
      <c r="P79" s="101">
        <v>26</v>
      </c>
      <c r="Q79" s="101">
        <v>56</v>
      </c>
      <c r="R79" s="101">
        <v>57</v>
      </c>
      <c r="S79" s="464">
        <v>0</v>
      </c>
      <c r="T79" s="464">
        <v>0</v>
      </c>
      <c r="U79" s="101">
        <v>1</v>
      </c>
      <c r="V79" s="101">
        <v>3</v>
      </c>
      <c r="AC79" s="101">
        <v>0</v>
      </c>
      <c r="AD79" s="101">
        <v>8</v>
      </c>
      <c r="AE79" s="502">
        <f t="shared" si="11"/>
        <v>424</v>
      </c>
    </row>
    <row r="80" spans="1:31" s="348" customFormat="1" ht="16.5">
      <c r="A80" s="498">
        <v>13</v>
      </c>
      <c r="B80" s="499">
        <v>8</v>
      </c>
      <c r="C80" s="500">
        <v>553</v>
      </c>
      <c r="D80" s="473" t="s">
        <v>291</v>
      </c>
      <c r="E80" s="473" t="s">
        <v>291</v>
      </c>
      <c r="F80" s="97">
        <v>2370</v>
      </c>
      <c r="G80" s="428" t="s">
        <v>33</v>
      </c>
      <c r="H80" s="501">
        <v>485</v>
      </c>
      <c r="I80" s="101">
        <v>1</v>
      </c>
      <c r="J80" s="101">
        <v>35</v>
      </c>
      <c r="K80" s="101">
        <v>29</v>
      </c>
      <c r="L80" s="101">
        <v>6</v>
      </c>
      <c r="M80" s="101">
        <v>23</v>
      </c>
      <c r="N80" s="101">
        <v>7</v>
      </c>
      <c r="O80" s="101">
        <v>98</v>
      </c>
      <c r="P80" s="101">
        <v>28</v>
      </c>
      <c r="Q80" s="101">
        <v>16</v>
      </c>
      <c r="R80" s="101">
        <v>35</v>
      </c>
      <c r="S80" s="464">
        <v>0</v>
      </c>
      <c r="T80" s="464">
        <v>0</v>
      </c>
      <c r="U80" s="101">
        <v>2</v>
      </c>
      <c r="V80" s="101">
        <v>0</v>
      </c>
      <c r="AC80" s="101">
        <v>0</v>
      </c>
      <c r="AD80" s="101">
        <v>8</v>
      </c>
      <c r="AE80" s="502">
        <f t="shared" si="11"/>
        <v>288</v>
      </c>
    </row>
    <row r="81" spans="1:31" s="348" customFormat="1" ht="16.5">
      <c r="A81" s="498">
        <v>14</v>
      </c>
      <c r="B81" s="499">
        <v>8</v>
      </c>
      <c r="C81" s="500">
        <v>553</v>
      </c>
      <c r="D81" s="473" t="s">
        <v>291</v>
      </c>
      <c r="E81" s="473" t="s">
        <v>291</v>
      </c>
      <c r="F81" s="97">
        <v>2370</v>
      </c>
      <c r="G81" s="581" t="s">
        <v>292</v>
      </c>
      <c r="H81" s="501">
        <v>484</v>
      </c>
      <c r="I81" s="101">
        <v>1</v>
      </c>
      <c r="J81" s="101">
        <v>35</v>
      </c>
      <c r="K81" s="101">
        <v>28</v>
      </c>
      <c r="L81" s="101">
        <v>2</v>
      </c>
      <c r="M81" s="101">
        <v>20</v>
      </c>
      <c r="N81" s="101">
        <v>6</v>
      </c>
      <c r="O81" s="101">
        <v>94</v>
      </c>
      <c r="P81" s="101">
        <v>30</v>
      </c>
      <c r="Q81" s="101">
        <v>20</v>
      </c>
      <c r="R81" s="101">
        <v>40</v>
      </c>
      <c r="S81" s="464">
        <v>0</v>
      </c>
      <c r="T81" s="464">
        <v>0</v>
      </c>
      <c r="U81" s="101">
        <v>1</v>
      </c>
      <c r="V81" s="101">
        <v>1</v>
      </c>
      <c r="AC81" s="101">
        <v>0</v>
      </c>
      <c r="AD81" s="101">
        <v>3</v>
      </c>
      <c r="AE81" s="502">
        <f t="shared" si="11"/>
        <v>281</v>
      </c>
    </row>
    <row r="82" spans="1:31" s="348" customFormat="1" ht="16.5">
      <c r="A82" s="498">
        <v>15</v>
      </c>
      <c r="B82" s="499">
        <v>8</v>
      </c>
      <c r="C82" s="500">
        <v>553</v>
      </c>
      <c r="D82" s="473" t="s">
        <v>291</v>
      </c>
      <c r="E82" s="473" t="s">
        <v>291</v>
      </c>
      <c r="F82" s="97">
        <v>2371</v>
      </c>
      <c r="G82" s="428" t="s">
        <v>33</v>
      </c>
      <c r="H82" s="501">
        <v>538</v>
      </c>
      <c r="I82" s="101">
        <v>3</v>
      </c>
      <c r="J82" s="101">
        <v>42</v>
      </c>
      <c r="K82" s="101">
        <v>37</v>
      </c>
      <c r="L82" s="101">
        <v>0</v>
      </c>
      <c r="M82" s="101">
        <v>33</v>
      </c>
      <c r="N82" s="101">
        <v>5</v>
      </c>
      <c r="O82" s="101">
        <v>136</v>
      </c>
      <c r="P82" s="101">
        <v>12</v>
      </c>
      <c r="Q82" s="101">
        <v>16</v>
      </c>
      <c r="R82" s="101">
        <v>32</v>
      </c>
      <c r="S82" s="464">
        <v>0</v>
      </c>
      <c r="T82" s="464">
        <v>0</v>
      </c>
      <c r="U82" s="101">
        <v>2</v>
      </c>
      <c r="V82" s="101">
        <v>1</v>
      </c>
      <c r="AC82" s="101">
        <v>0</v>
      </c>
      <c r="AD82" s="101">
        <v>2</v>
      </c>
      <c r="AE82" s="502">
        <f t="shared" si="11"/>
        <v>321</v>
      </c>
    </row>
    <row r="83" spans="1:31" s="348" customFormat="1" ht="16.5">
      <c r="A83" s="498">
        <v>16</v>
      </c>
      <c r="B83" s="499">
        <v>8</v>
      </c>
      <c r="C83" s="500">
        <v>553</v>
      </c>
      <c r="D83" s="473" t="s">
        <v>291</v>
      </c>
      <c r="E83" s="473" t="s">
        <v>291</v>
      </c>
      <c r="F83" s="97">
        <v>2371</v>
      </c>
      <c r="G83" s="581" t="s">
        <v>292</v>
      </c>
      <c r="H83" s="501">
        <v>538</v>
      </c>
      <c r="I83" s="101">
        <v>3</v>
      </c>
      <c r="J83" s="101">
        <v>42</v>
      </c>
      <c r="K83" s="101">
        <v>30</v>
      </c>
      <c r="L83" s="101">
        <v>0</v>
      </c>
      <c r="M83" s="101">
        <v>29</v>
      </c>
      <c r="N83" s="101">
        <v>6</v>
      </c>
      <c r="O83" s="101">
        <v>128</v>
      </c>
      <c r="P83" s="101">
        <v>9</v>
      </c>
      <c r="Q83" s="101">
        <v>19</v>
      </c>
      <c r="R83" s="101">
        <v>51</v>
      </c>
      <c r="S83" s="464">
        <v>0</v>
      </c>
      <c r="T83" s="464">
        <v>0</v>
      </c>
      <c r="U83" s="101">
        <v>1</v>
      </c>
      <c r="V83" s="101">
        <v>1</v>
      </c>
      <c r="AC83" s="101">
        <v>0</v>
      </c>
      <c r="AD83" s="101">
        <v>6</v>
      </c>
      <c r="AE83" s="502">
        <f t="shared" si="11"/>
        <v>325</v>
      </c>
    </row>
    <row r="84" spans="1:31" s="348" customFormat="1" ht="16.5">
      <c r="A84" s="498">
        <v>17</v>
      </c>
      <c r="B84" s="499">
        <v>8</v>
      </c>
      <c r="C84" s="500">
        <v>553</v>
      </c>
      <c r="D84" s="473" t="s">
        <v>291</v>
      </c>
      <c r="E84" s="473" t="s">
        <v>291</v>
      </c>
      <c r="F84" s="97">
        <v>2371</v>
      </c>
      <c r="G84" s="582" t="s">
        <v>293</v>
      </c>
      <c r="H84" s="501">
        <v>538</v>
      </c>
      <c r="I84" s="101">
        <v>7</v>
      </c>
      <c r="J84" s="101">
        <v>55</v>
      </c>
      <c r="K84" s="101">
        <v>31</v>
      </c>
      <c r="L84" s="101">
        <v>2</v>
      </c>
      <c r="M84" s="101">
        <v>25</v>
      </c>
      <c r="N84" s="101">
        <v>14</v>
      </c>
      <c r="O84" s="101">
        <v>122</v>
      </c>
      <c r="P84" s="101">
        <v>4</v>
      </c>
      <c r="Q84" s="101">
        <v>18</v>
      </c>
      <c r="R84" s="101">
        <v>42</v>
      </c>
      <c r="S84" s="464">
        <v>0</v>
      </c>
      <c r="T84" s="464">
        <v>0</v>
      </c>
      <c r="U84" s="101">
        <v>1</v>
      </c>
      <c r="V84" s="101">
        <v>1</v>
      </c>
      <c r="AC84" s="101">
        <v>0</v>
      </c>
      <c r="AD84" s="101">
        <v>6</v>
      </c>
      <c r="AE84" s="502">
        <f t="shared" si="11"/>
        <v>328</v>
      </c>
    </row>
    <row r="85" spans="1:31" s="348" customFormat="1" ht="16.5">
      <c r="A85" s="498">
        <v>18</v>
      </c>
      <c r="B85" s="499">
        <v>8</v>
      </c>
      <c r="C85" s="500">
        <v>553</v>
      </c>
      <c r="D85" s="473" t="s">
        <v>291</v>
      </c>
      <c r="E85" s="473" t="s">
        <v>291</v>
      </c>
      <c r="F85" s="97">
        <v>2372</v>
      </c>
      <c r="G85" s="428" t="s">
        <v>33</v>
      </c>
      <c r="H85" s="501">
        <v>658</v>
      </c>
      <c r="I85" s="101">
        <v>6</v>
      </c>
      <c r="J85" s="101">
        <v>59</v>
      </c>
      <c r="K85" s="101">
        <v>53</v>
      </c>
      <c r="L85" s="101">
        <v>2</v>
      </c>
      <c r="M85" s="101">
        <v>21</v>
      </c>
      <c r="N85" s="101">
        <v>6</v>
      </c>
      <c r="O85" s="101">
        <v>132</v>
      </c>
      <c r="P85" s="101">
        <v>22</v>
      </c>
      <c r="Q85" s="101">
        <v>21</v>
      </c>
      <c r="R85" s="101">
        <v>49</v>
      </c>
      <c r="S85" s="464">
        <v>0</v>
      </c>
      <c r="T85" s="464">
        <v>0</v>
      </c>
      <c r="U85" s="101">
        <v>1</v>
      </c>
      <c r="V85" s="101">
        <v>2</v>
      </c>
      <c r="AC85" s="101">
        <v>0</v>
      </c>
      <c r="AD85" s="101">
        <v>7</v>
      </c>
      <c r="AE85" s="502">
        <f t="shared" si="11"/>
        <v>381</v>
      </c>
    </row>
    <row r="86" spans="1:31" s="348" customFormat="1" ht="16.5">
      <c r="A86" s="498">
        <v>19</v>
      </c>
      <c r="B86" s="499">
        <v>8</v>
      </c>
      <c r="C86" s="500">
        <v>553</v>
      </c>
      <c r="D86" s="473" t="s">
        <v>291</v>
      </c>
      <c r="E86" s="473" t="s">
        <v>291</v>
      </c>
      <c r="F86" s="97">
        <v>2372</v>
      </c>
      <c r="G86" s="581" t="s">
        <v>292</v>
      </c>
      <c r="H86" s="501">
        <v>658</v>
      </c>
      <c r="I86" s="101">
        <v>2</v>
      </c>
      <c r="J86" s="101">
        <v>56</v>
      </c>
      <c r="K86" s="101">
        <v>57</v>
      </c>
      <c r="L86" s="101">
        <v>2</v>
      </c>
      <c r="M86" s="101">
        <v>18</v>
      </c>
      <c r="N86" s="101">
        <v>12</v>
      </c>
      <c r="O86" s="101">
        <v>142</v>
      </c>
      <c r="P86" s="101">
        <v>29</v>
      </c>
      <c r="Q86" s="101">
        <v>24</v>
      </c>
      <c r="R86" s="101">
        <v>62</v>
      </c>
      <c r="S86" s="464">
        <v>0</v>
      </c>
      <c r="T86" s="464">
        <v>0</v>
      </c>
      <c r="U86" s="101">
        <v>2</v>
      </c>
      <c r="V86" s="101">
        <v>5</v>
      </c>
      <c r="AC86" s="101">
        <v>0</v>
      </c>
      <c r="AD86" s="101">
        <v>7</v>
      </c>
      <c r="AE86" s="502">
        <f t="shared" si="11"/>
        <v>418</v>
      </c>
    </row>
    <row r="87" spans="1:31" s="348" customFormat="1" ht="16.5">
      <c r="A87" s="498">
        <v>20</v>
      </c>
      <c r="B87" s="499">
        <v>8</v>
      </c>
      <c r="C87" s="500">
        <v>553</v>
      </c>
      <c r="D87" s="473" t="s">
        <v>291</v>
      </c>
      <c r="E87" s="473" t="s">
        <v>291</v>
      </c>
      <c r="F87" s="97">
        <v>2373</v>
      </c>
      <c r="G87" s="428" t="s">
        <v>33</v>
      </c>
      <c r="H87" s="501">
        <v>655</v>
      </c>
      <c r="I87" s="101">
        <v>4</v>
      </c>
      <c r="J87" s="101">
        <v>46</v>
      </c>
      <c r="K87" s="101">
        <v>44</v>
      </c>
      <c r="L87" s="101">
        <v>4</v>
      </c>
      <c r="M87" s="101">
        <v>41</v>
      </c>
      <c r="N87" s="101">
        <v>7</v>
      </c>
      <c r="O87" s="101">
        <v>127</v>
      </c>
      <c r="P87" s="101">
        <v>19</v>
      </c>
      <c r="Q87" s="101">
        <v>20</v>
      </c>
      <c r="R87" s="101">
        <v>64</v>
      </c>
      <c r="S87" s="464">
        <v>0</v>
      </c>
      <c r="T87" s="464">
        <v>0</v>
      </c>
      <c r="U87" s="101">
        <v>1</v>
      </c>
      <c r="V87" s="101">
        <v>0</v>
      </c>
      <c r="AC87" s="101">
        <v>0</v>
      </c>
      <c r="AD87" s="101">
        <v>7</v>
      </c>
      <c r="AE87" s="502">
        <f t="shared" si="11"/>
        <v>384</v>
      </c>
    </row>
    <row r="88" spans="1:31" s="348" customFormat="1" ht="16.5">
      <c r="A88" s="498">
        <v>21</v>
      </c>
      <c r="B88" s="499">
        <v>8</v>
      </c>
      <c r="C88" s="500">
        <v>553</v>
      </c>
      <c r="D88" s="473" t="s">
        <v>291</v>
      </c>
      <c r="E88" s="473" t="s">
        <v>291</v>
      </c>
      <c r="F88" s="97">
        <v>2373</v>
      </c>
      <c r="G88" s="582" t="s">
        <v>292</v>
      </c>
      <c r="H88" s="501">
        <v>655</v>
      </c>
      <c r="I88" s="101">
        <v>2</v>
      </c>
      <c r="J88" s="101">
        <v>59</v>
      </c>
      <c r="K88" s="101">
        <v>49</v>
      </c>
      <c r="L88" s="101">
        <v>1</v>
      </c>
      <c r="M88" s="101">
        <v>33</v>
      </c>
      <c r="N88" s="101">
        <v>9</v>
      </c>
      <c r="O88" s="101">
        <v>116</v>
      </c>
      <c r="P88" s="101">
        <v>21</v>
      </c>
      <c r="Q88" s="101">
        <v>13</v>
      </c>
      <c r="R88" s="101">
        <v>71</v>
      </c>
      <c r="S88" s="464">
        <v>0</v>
      </c>
      <c r="T88" s="464">
        <v>0</v>
      </c>
      <c r="U88" s="101">
        <v>4</v>
      </c>
      <c r="V88" s="101">
        <v>1</v>
      </c>
      <c r="AC88" s="101">
        <v>0</v>
      </c>
      <c r="AD88" s="101">
        <v>14</v>
      </c>
      <c r="AE88" s="502">
        <f t="shared" si="11"/>
        <v>393</v>
      </c>
    </row>
    <row r="89" spans="1:31" s="348" customFormat="1" ht="16.5">
      <c r="A89" s="498">
        <v>22</v>
      </c>
      <c r="B89" s="499">
        <v>8</v>
      </c>
      <c r="C89" s="500">
        <v>553</v>
      </c>
      <c r="D89" s="473" t="s">
        <v>291</v>
      </c>
      <c r="E89" s="473" t="s">
        <v>291</v>
      </c>
      <c r="F89" s="97">
        <v>2373</v>
      </c>
      <c r="G89" s="581" t="s">
        <v>293</v>
      </c>
      <c r="H89" s="501">
        <v>655</v>
      </c>
      <c r="I89" s="101">
        <v>1</v>
      </c>
      <c r="J89" s="101">
        <v>36</v>
      </c>
      <c r="K89" s="101">
        <v>41</v>
      </c>
      <c r="L89" s="101">
        <v>1</v>
      </c>
      <c r="M89" s="101">
        <v>47</v>
      </c>
      <c r="N89" s="101">
        <v>6</v>
      </c>
      <c r="O89" s="101">
        <v>111</v>
      </c>
      <c r="P89" s="101">
        <v>16</v>
      </c>
      <c r="Q89" s="101">
        <v>12</v>
      </c>
      <c r="R89" s="101">
        <v>96</v>
      </c>
      <c r="S89" s="464">
        <v>0</v>
      </c>
      <c r="T89" s="464">
        <v>0</v>
      </c>
      <c r="U89" s="101">
        <v>0</v>
      </c>
      <c r="V89" s="101">
        <v>0</v>
      </c>
      <c r="AC89" s="101">
        <v>0</v>
      </c>
      <c r="AD89" s="101">
        <v>7</v>
      </c>
      <c r="AE89" s="502">
        <f t="shared" si="11"/>
        <v>374</v>
      </c>
    </row>
    <row r="90" spans="1:31" s="348" customFormat="1" ht="16.5">
      <c r="A90" s="498">
        <v>23</v>
      </c>
      <c r="B90" s="499">
        <v>8</v>
      </c>
      <c r="C90" s="500">
        <v>553</v>
      </c>
      <c r="D90" s="473" t="s">
        <v>291</v>
      </c>
      <c r="E90" s="473" t="s">
        <v>291</v>
      </c>
      <c r="F90" s="97">
        <v>2373</v>
      </c>
      <c r="G90" s="581" t="s">
        <v>294</v>
      </c>
      <c r="H90" s="501">
        <v>655</v>
      </c>
      <c r="I90" s="101">
        <v>2</v>
      </c>
      <c r="J90" s="101">
        <v>39</v>
      </c>
      <c r="K90" s="101">
        <v>51</v>
      </c>
      <c r="L90" s="101">
        <v>1</v>
      </c>
      <c r="M90" s="101">
        <v>35</v>
      </c>
      <c r="N90" s="101">
        <v>3</v>
      </c>
      <c r="O90" s="101">
        <v>115</v>
      </c>
      <c r="P90" s="101">
        <v>26</v>
      </c>
      <c r="Q90" s="101">
        <v>15</v>
      </c>
      <c r="R90" s="101">
        <v>72</v>
      </c>
      <c r="S90" s="464">
        <v>0</v>
      </c>
      <c r="T90" s="464">
        <v>0</v>
      </c>
      <c r="U90" s="101">
        <v>1</v>
      </c>
      <c r="V90" s="101">
        <v>1</v>
      </c>
      <c r="AC90" s="101">
        <v>1</v>
      </c>
      <c r="AD90" s="101">
        <v>2</v>
      </c>
      <c r="AE90" s="502">
        <f t="shared" si="11"/>
        <v>364</v>
      </c>
    </row>
    <row r="91" spans="1:31" s="348" customFormat="1" ht="16.5">
      <c r="A91" s="498">
        <v>24</v>
      </c>
      <c r="B91" s="499">
        <v>8</v>
      </c>
      <c r="C91" s="500">
        <v>553</v>
      </c>
      <c r="D91" s="473" t="s">
        <v>291</v>
      </c>
      <c r="E91" s="473" t="s">
        <v>291</v>
      </c>
      <c r="F91" s="97">
        <v>2373</v>
      </c>
      <c r="G91" s="581" t="s">
        <v>295</v>
      </c>
      <c r="H91" s="501">
        <v>655</v>
      </c>
      <c r="I91" s="101">
        <v>1</v>
      </c>
      <c r="J91" s="101">
        <v>60</v>
      </c>
      <c r="K91" s="101">
        <v>42</v>
      </c>
      <c r="L91" s="101">
        <v>10</v>
      </c>
      <c r="M91" s="101">
        <v>20</v>
      </c>
      <c r="N91" s="101">
        <v>4</v>
      </c>
      <c r="O91" s="101">
        <v>104</v>
      </c>
      <c r="P91" s="101">
        <v>16</v>
      </c>
      <c r="Q91" s="101">
        <v>20</v>
      </c>
      <c r="R91" s="101">
        <v>73</v>
      </c>
      <c r="S91" s="464">
        <v>0</v>
      </c>
      <c r="T91" s="464">
        <v>0</v>
      </c>
      <c r="U91" s="101">
        <v>5</v>
      </c>
      <c r="V91" s="101">
        <v>0</v>
      </c>
      <c r="AC91" s="101">
        <v>0</v>
      </c>
      <c r="AD91" s="101">
        <v>12</v>
      </c>
      <c r="AE91" s="502">
        <f t="shared" si="11"/>
        <v>367</v>
      </c>
    </row>
    <row r="92" spans="1:31" s="348" customFormat="1" ht="16.5">
      <c r="A92" s="498">
        <v>25</v>
      </c>
      <c r="B92" s="499">
        <v>8</v>
      </c>
      <c r="C92" s="500">
        <v>553</v>
      </c>
      <c r="D92" s="473" t="s">
        <v>291</v>
      </c>
      <c r="E92" s="473" t="s">
        <v>291</v>
      </c>
      <c r="F92" s="97">
        <v>2373</v>
      </c>
      <c r="G92" s="582" t="s">
        <v>298</v>
      </c>
      <c r="H92" s="501">
        <v>655</v>
      </c>
      <c r="I92" s="101">
        <v>1</v>
      </c>
      <c r="J92" s="101">
        <v>35</v>
      </c>
      <c r="K92" s="101">
        <v>32</v>
      </c>
      <c r="L92" s="101">
        <v>9</v>
      </c>
      <c r="M92" s="101">
        <v>37</v>
      </c>
      <c r="N92" s="101">
        <v>6</v>
      </c>
      <c r="O92" s="101">
        <v>119</v>
      </c>
      <c r="P92" s="101">
        <v>17</v>
      </c>
      <c r="Q92" s="101">
        <v>18</v>
      </c>
      <c r="R92" s="101">
        <v>81</v>
      </c>
      <c r="S92" s="464">
        <v>0</v>
      </c>
      <c r="T92" s="464">
        <v>0</v>
      </c>
      <c r="U92" s="101">
        <v>0</v>
      </c>
      <c r="V92" s="101">
        <v>2</v>
      </c>
      <c r="AC92" s="101">
        <v>0</v>
      </c>
      <c r="AD92" s="101">
        <v>9</v>
      </c>
      <c r="AE92" s="502">
        <f t="shared" si="11"/>
        <v>366</v>
      </c>
    </row>
    <row r="93" spans="1:31" s="348" customFormat="1" ht="16.5">
      <c r="A93" s="498">
        <v>26</v>
      </c>
      <c r="B93" s="499">
        <v>8</v>
      </c>
      <c r="C93" s="500">
        <v>553</v>
      </c>
      <c r="D93" s="473" t="s">
        <v>291</v>
      </c>
      <c r="E93" s="473" t="s">
        <v>291</v>
      </c>
      <c r="F93" s="97">
        <v>2374</v>
      </c>
      <c r="G93" s="428" t="s">
        <v>33</v>
      </c>
      <c r="H93" s="501">
        <v>672</v>
      </c>
      <c r="I93" s="101">
        <v>13</v>
      </c>
      <c r="J93" s="101">
        <v>52</v>
      </c>
      <c r="K93" s="101">
        <v>47</v>
      </c>
      <c r="L93" s="101">
        <v>6</v>
      </c>
      <c r="M93" s="101">
        <v>21</v>
      </c>
      <c r="N93" s="101">
        <v>18</v>
      </c>
      <c r="O93" s="101">
        <v>111</v>
      </c>
      <c r="P93" s="101">
        <v>13</v>
      </c>
      <c r="Q93" s="101">
        <v>24</v>
      </c>
      <c r="R93" s="101">
        <v>62</v>
      </c>
      <c r="S93" s="464">
        <v>0</v>
      </c>
      <c r="T93" s="464">
        <v>0</v>
      </c>
      <c r="U93" s="101">
        <v>4</v>
      </c>
      <c r="V93" s="101">
        <v>2</v>
      </c>
      <c r="AC93" s="101">
        <v>0</v>
      </c>
      <c r="AD93" s="101">
        <v>8</v>
      </c>
      <c r="AE93" s="502">
        <f t="shared" si="11"/>
        <v>381</v>
      </c>
    </row>
    <row r="94" spans="1:31" s="348" customFormat="1" ht="16.5">
      <c r="A94" s="498">
        <v>27</v>
      </c>
      <c r="B94" s="499">
        <v>8</v>
      </c>
      <c r="C94" s="500">
        <v>553</v>
      </c>
      <c r="D94" s="473" t="s">
        <v>291</v>
      </c>
      <c r="E94" s="473" t="s">
        <v>291</v>
      </c>
      <c r="F94" s="97">
        <v>2374</v>
      </c>
      <c r="G94" s="581" t="s">
        <v>292</v>
      </c>
      <c r="H94" s="501">
        <v>671</v>
      </c>
      <c r="I94" s="101">
        <v>2</v>
      </c>
      <c r="J94" s="101">
        <v>54</v>
      </c>
      <c r="K94" s="101">
        <v>55</v>
      </c>
      <c r="L94" s="101">
        <v>2</v>
      </c>
      <c r="M94" s="101">
        <v>32</v>
      </c>
      <c r="N94" s="101">
        <v>36</v>
      </c>
      <c r="O94" s="101">
        <v>91</v>
      </c>
      <c r="P94" s="101">
        <v>14</v>
      </c>
      <c r="Q94" s="101">
        <v>14</v>
      </c>
      <c r="R94" s="101">
        <v>71</v>
      </c>
      <c r="S94" s="464">
        <v>0</v>
      </c>
      <c r="T94" s="464">
        <v>0</v>
      </c>
      <c r="U94" s="101">
        <v>2</v>
      </c>
      <c r="V94" s="101">
        <v>2</v>
      </c>
      <c r="AC94" s="101">
        <v>0</v>
      </c>
      <c r="AD94" s="101">
        <v>8</v>
      </c>
      <c r="AE94" s="502">
        <f t="shared" si="11"/>
        <v>383</v>
      </c>
    </row>
    <row r="95" spans="1:31" s="348" customFormat="1" ht="16.5">
      <c r="A95" s="498">
        <v>28</v>
      </c>
      <c r="B95" s="499">
        <v>8</v>
      </c>
      <c r="C95" s="500">
        <v>553</v>
      </c>
      <c r="D95" s="473" t="s">
        <v>291</v>
      </c>
      <c r="E95" s="473" t="s">
        <v>291</v>
      </c>
      <c r="F95" s="97">
        <v>2374</v>
      </c>
      <c r="G95" s="581" t="s">
        <v>293</v>
      </c>
      <c r="H95" s="501">
        <v>671</v>
      </c>
      <c r="I95" s="101">
        <v>1</v>
      </c>
      <c r="J95" s="101">
        <v>57</v>
      </c>
      <c r="K95" s="101">
        <v>47</v>
      </c>
      <c r="L95" s="101">
        <v>3</v>
      </c>
      <c r="M95" s="101">
        <v>36</v>
      </c>
      <c r="N95" s="101">
        <v>25</v>
      </c>
      <c r="O95" s="101">
        <v>96</v>
      </c>
      <c r="P95" s="101">
        <v>13</v>
      </c>
      <c r="Q95" s="101">
        <v>11</v>
      </c>
      <c r="R95" s="101">
        <v>74</v>
      </c>
      <c r="S95" s="464">
        <v>0</v>
      </c>
      <c r="T95" s="464">
        <v>0</v>
      </c>
      <c r="U95" s="101">
        <v>1</v>
      </c>
      <c r="V95" s="101">
        <v>2</v>
      </c>
      <c r="AC95" s="101">
        <v>0</v>
      </c>
      <c r="AD95" s="101">
        <v>15</v>
      </c>
      <c r="AE95" s="502">
        <f t="shared" si="11"/>
        <v>381</v>
      </c>
    </row>
    <row r="96" spans="1:31" s="348" customFormat="1" ht="16.5">
      <c r="A96" s="498">
        <v>29</v>
      </c>
      <c r="B96" s="499">
        <v>8</v>
      </c>
      <c r="C96" s="500">
        <v>553</v>
      </c>
      <c r="D96" s="473" t="s">
        <v>291</v>
      </c>
      <c r="E96" s="473" t="s">
        <v>291</v>
      </c>
      <c r="F96" s="97">
        <v>2374</v>
      </c>
      <c r="G96" s="582" t="s">
        <v>294</v>
      </c>
      <c r="H96" s="501">
        <v>671</v>
      </c>
      <c r="I96" s="101">
        <v>1</v>
      </c>
      <c r="J96" s="101">
        <v>63</v>
      </c>
      <c r="K96" s="101">
        <v>63</v>
      </c>
      <c r="L96" s="101">
        <v>6</v>
      </c>
      <c r="M96" s="101">
        <v>41</v>
      </c>
      <c r="N96" s="101">
        <v>22</v>
      </c>
      <c r="O96" s="101">
        <v>94</v>
      </c>
      <c r="P96" s="101">
        <v>8</v>
      </c>
      <c r="Q96" s="101">
        <v>13</v>
      </c>
      <c r="R96" s="101">
        <v>53</v>
      </c>
      <c r="S96" s="464">
        <v>0</v>
      </c>
      <c r="T96" s="464">
        <v>0</v>
      </c>
      <c r="U96" s="101">
        <v>0</v>
      </c>
      <c r="V96" s="101">
        <v>1</v>
      </c>
      <c r="AC96" s="101">
        <v>0</v>
      </c>
      <c r="AD96" s="101">
        <v>4</v>
      </c>
      <c r="AE96" s="502">
        <f t="shared" si="11"/>
        <v>369</v>
      </c>
    </row>
    <row r="97" spans="1:31" s="348" customFormat="1" ht="16.5">
      <c r="A97" s="498">
        <v>30</v>
      </c>
      <c r="B97" s="499">
        <v>8</v>
      </c>
      <c r="C97" s="500">
        <v>553</v>
      </c>
      <c r="D97" s="473" t="s">
        <v>291</v>
      </c>
      <c r="E97" s="473" t="s">
        <v>291</v>
      </c>
      <c r="F97" s="97">
        <v>2375</v>
      </c>
      <c r="G97" s="428" t="s">
        <v>33</v>
      </c>
      <c r="H97" s="501">
        <v>670</v>
      </c>
      <c r="I97" s="101">
        <v>4</v>
      </c>
      <c r="J97" s="101">
        <v>74</v>
      </c>
      <c r="K97" s="101">
        <v>49</v>
      </c>
      <c r="L97" s="101">
        <v>6</v>
      </c>
      <c r="M97" s="101">
        <v>29</v>
      </c>
      <c r="N97" s="101">
        <v>11</v>
      </c>
      <c r="O97" s="101">
        <v>133</v>
      </c>
      <c r="P97" s="101">
        <v>11</v>
      </c>
      <c r="Q97" s="101">
        <v>16</v>
      </c>
      <c r="R97" s="101">
        <v>52</v>
      </c>
      <c r="S97" s="464">
        <v>0</v>
      </c>
      <c r="T97" s="464">
        <v>0</v>
      </c>
      <c r="U97" s="101">
        <v>1</v>
      </c>
      <c r="V97" s="101">
        <v>3</v>
      </c>
      <c r="AC97" s="101">
        <v>0</v>
      </c>
      <c r="AD97" s="101">
        <v>8</v>
      </c>
      <c r="AE97" s="502">
        <f t="shared" si="11"/>
        <v>397</v>
      </c>
    </row>
    <row r="98" spans="1:31" s="348" customFormat="1" ht="16.5">
      <c r="A98" s="498">
        <v>31</v>
      </c>
      <c r="B98" s="499">
        <v>8</v>
      </c>
      <c r="C98" s="500">
        <v>553</v>
      </c>
      <c r="D98" s="473" t="s">
        <v>291</v>
      </c>
      <c r="E98" s="473" t="s">
        <v>291</v>
      </c>
      <c r="F98" s="97">
        <v>2375</v>
      </c>
      <c r="G98" s="581" t="s">
        <v>292</v>
      </c>
      <c r="H98" s="501">
        <v>670</v>
      </c>
      <c r="I98" s="101">
        <v>5</v>
      </c>
      <c r="J98" s="101">
        <v>89</v>
      </c>
      <c r="K98" s="101">
        <v>50</v>
      </c>
      <c r="L98" s="101">
        <v>2</v>
      </c>
      <c r="M98" s="101">
        <v>21</v>
      </c>
      <c r="N98" s="101">
        <v>16</v>
      </c>
      <c r="O98" s="101">
        <v>106</v>
      </c>
      <c r="P98" s="101">
        <v>11</v>
      </c>
      <c r="Q98" s="101">
        <v>16</v>
      </c>
      <c r="R98" s="101">
        <v>49</v>
      </c>
      <c r="S98" s="464">
        <v>0</v>
      </c>
      <c r="T98" s="464">
        <v>0</v>
      </c>
      <c r="U98" s="101">
        <v>1</v>
      </c>
      <c r="V98" s="101">
        <v>0</v>
      </c>
      <c r="AC98" s="101">
        <v>0</v>
      </c>
      <c r="AD98" s="101">
        <v>5</v>
      </c>
      <c r="AE98" s="502">
        <f t="shared" si="11"/>
        <v>371</v>
      </c>
    </row>
    <row r="99" spans="1:31" s="348" customFormat="1" ht="16.5">
      <c r="A99" s="498">
        <v>32</v>
      </c>
      <c r="B99" s="499">
        <v>8</v>
      </c>
      <c r="C99" s="500">
        <v>553</v>
      </c>
      <c r="D99" s="473" t="s">
        <v>291</v>
      </c>
      <c r="E99" s="473" t="s">
        <v>291</v>
      </c>
      <c r="F99" s="97">
        <v>2375</v>
      </c>
      <c r="G99" s="581" t="s">
        <v>293</v>
      </c>
      <c r="H99" s="501">
        <v>669</v>
      </c>
      <c r="I99" s="101">
        <v>3</v>
      </c>
      <c r="J99" s="101">
        <v>69</v>
      </c>
      <c r="K99" s="101">
        <v>50</v>
      </c>
      <c r="L99" s="101">
        <v>3</v>
      </c>
      <c r="M99" s="101">
        <v>14</v>
      </c>
      <c r="N99" s="101">
        <v>10</v>
      </c>
      <c r="O99" s="101">
        <v>128</v>
      </c>
      <c r="P99" s="101">
        <v>21</v>
      </c>
      <c r="Q99" s="101">
        <v>11</v>
      </c>
      <c r="R99" s="101">
        <v>66</v>
      </c>
      <c r="S99" s="464">
        <v>0</v>
      </c>
      <c r="T99" s="464">
        <v>0</v>
      </c>
      <c r="U99" s="101">
        <v>3</v>
      </c>
      <c r="V99" s="101">
        <v>1</v>
      </c>
      <c r="AC99" s="101">
        <v>0</v>
      </c>
      <c r="AD99" s="101">
        <v>10</v>
      </c>
      <c r="AE99" s="502">
        <f t="shared" si="11"/>
        <v>389</v>
      </c>
    </row>
    <row r="100" spans="1:31" s="348" customFormat="1" ht="16.5">
      <c r="A100" s="498">
        <v>33</v>
      </c>
      <c r="B100" s="499">
        <v>8</v>
      </c>
      <c r="C100" s="500">
        <v>553</v>
      </c>
      <c r="D100" s="473" t="s">
        <v>291</v>
      </c>
      <c r="E100" s="473" t="s">
        <v>291</v>
      </c>
      <c r="F100" s="97">
        <v>2375</v>
      </c>
      <c r="G100" s="582" t="s">
        <v>294</v>
      </c>
      <c r="H100" s="501">
        <v>669</v>
      </c>
      <c r="I100" s="101">
        <v>2</v>
      </c>
      <c r="J100" s="101">
        <v>58</v>
      </c>
      <c r="K100" s="101">
        <v>53</v>
      </c>
      <c r="L100" s="101">
        <v>2</v>
      </c>
      <c r="M100" s="101">
        <v>31</v>
      </c>
      <c r="N100" s="101">
        <v>9</v>
      </c>
      <c r="O100" s="101">
        <v>118</v>
      </c>
      <c r="P100" s="101">
        <v>14</v>
      </c>
      <c r="Q100" s="101">
        <v>13</v>
      </c>
      <c r="R100" s="101">
        <v>64</v>
      </c>
      <c r="S100" s="464">
        <v>0</v>
      </c>
      <c r="T100" s="464">
        <v>0</v>
      </c>
      <c r="U100" s="101">
        <v>3</v>
      </c>
      <c r="V100" s="101">
        <v>1</v>
      </c>
      <c r="AC100" s="101">
        <v>0</v>
      </c>
      <c r="AD100" s="101">
        <v>8</v>
      </c>
      <c r="AE100" s="502">
        <f t="shared" ref="AE100:AE118" si="12">SUM(I100:AD100)</f>
        <v>376</v>
      </c>
    </row>
    <row r="101" spans="1:31" s="348" customFormat="1" ht="16.5">
      <c r="A101" s="498">
        <v>34</v>
      </c>
      <c r="B101" s="499">
        <v>8</v>
      </c>
      <c r="C101" s="500">
        <v>553</v>
      </c>
      <c r="D101" s="473" t="s">
        <v>291</v>
      </c>
      <c r="E101" s="473" t="s">
        <v>299</v>
      </c>
      <c r="F101" s="97">
        <v>2376</v>
      </c>
      <c r="G101" s="428" t="s">
        <v>33</v>
      </c>
      <c r="H101" s="501">
        <v>554</v>
      </c>
      <c r="I101" s="101">
        <v>2</v>
      </c>
      <c r="J101" s="101">
        <v>67</v>
      </c>
      <c r="K101" s="101">
        <v>28</v>
      </c>
      <c r="L101" s="101">
        <v>9</v>
      </c>
      <c r="M101" s="101">
        <v>61</v>
      </c>
      <c r="N101" s="101">
        <v>36</v>
      </c>
      <c r="O101" s="101">
        <v>99</v>
      </c>
      <c r="P101" s="101">
        <v>17</v>
      </c>
      <c r="Q101" s="101">
        <v>2</v>
      </c>
      <c r="R101" s="101">
        <v>31</v>
      </c>
      <c r="S101" s="464">
        <v>0</v>
      </c>
      <c r="T101" s="464">
        <v>0</v>
      </c>
      <c r="U101" s="101">
        <v>2</v>
      </c>
      <c r="V101" s="101">
        <v>2</v>
      </c>
      <c r="AC101" s="101">
        <v>0</v>
      </c>
      <c r="AD101" s="101">
        <v>12</v>
      </c>
      <c r="AE101" s="502">
        <f t="shared" si="12"/>
        <v>368</v>
      </c>
    </row>
    <row r="102" spans="1:31" s="348" customFormat="1" ht="16.5">
      <c r="A102" s="498">
        <v>35</v>
      </c>
      <c r="B102" s="499">
        <v>8</v>
      </c>
      <c r="C102" s="500">
        <v>553</v>
      </c>
      <c r="D102" s="473" t="s">
        <v>291</v>
      </c>
      <c r="E102" s="473" t="s">
        <v>299</v>
      </c>
      <c r="F102" s="97">
        <v>2376</v>
      </c>
      <c r="G102" s="581" t="s">
        <v>292</v>
      </c>
      <c r="H102" s="501">
        <v>553</v>
      </c>
      <c r="I102" s="101">
        <v>3</v>
      </c>
      <c r="J102" s="101">
        <v>65</v>
      </c>
      <c r="K102" s="101">
        <v>27</v>
      </c>
      <c r="L102" s="101">
        <v>9</v>
      </c>
      <c r="M102" s="101">
        <v>55</v>
      </c>
      <c r="N102" s="101">
        <v>16</v>
      </c>
      <c r="O102" s="101">
        <v>70</v>
      </c>
      <c r="P102" s="101">
        <v>17</v>
      </c>
      <c r="Q102" s="101">
        <v>9</v>
      </c>
      <c r="R102" s="101">
        <v>31</v>
      </c>
      <c r="S102" s="464">
        <v>0</v>
      </c>
      <c r="T102" s="464">
        <v>0</v>
      </c>
      <c r="U102" s="101">
        <v>3</v>
      </c>
      <c r="V102" s="101">
        <v>3</v>
      </c>
      <c r="AC102" s="101">
        <v>0</v>
      </c>
      <c r="AD102" s="101">
        <v>9</v>
      </c>
      <c r="AE102" s="502">
        <f t="shared" si="12"/>
        <v>317</v>
      </c>
    </row>
    <row r="103" spans="1:31" s="348" customFormat="1" ht="16.5">
      <c r="A103" s="498">
        <v>36</v>
      </c>
      <c r="B103" s="499">
        <v>8</v>
      </c>
      <c r="C103" s="500">
        <v>553</v>
      </c>
      <c r="D103" s="473" t="s">
        <v>291</v>
      </c>
      <c r="E103" s="473" t="s">
        <v>299</v>
      </c>
      <c r="F103" s="97">
        <v>2376</v>
      </c>
      <c r="G103" s="581" t="s">
        <v>293</v>
      </c>
      <c r="H103" s="501">
        <v>553</v>
      </c>
      <c r="I103" s="101">
        <v>6</v>
      </c>
      <c r="J103" s="101">
        <v>54</v>
      </c>
      <c r="K103" s="101">
        <v>41</v>
      </c>
      <c r="L103" s="101">
        <v>4</v>
      </c>
      <c r="M103" s="101">
        <v>52</v>
      </c>
      <c r="N103" s="101">
        <v>30</v>
      </c>
      <c r="O103" s="101">
        <v>68</v>
      </c>
      <c r="P103" s="101">
        <v>17</v>
      </c>
      <c r="Q103" s="101">
        <v>9</v>
      </c>
      <c r="R103" s="101">
        <v>21</v>
      </c>
      <c r="S103" s="464">
        <v>0</v>
      </c>
      <c r="T103" s="464">
        <v>0</v>
      </c>
      <c r="U103" s="101">
        <v>0</v>
      </c>
      <c r="V103" s="101">
        <v>2</v>
      </c>
      <c r="AC103" s="101">
        <v>0</v>
      </c>
      <c r="AD103" s="101">
        <v>7</v>
      </c>
      <c r="AE103" s="502">
        <f t="shared" si="12"/>
        <v>311</v>
      </c>
    </row>
    <row r="104" spans="1:31" s="348" customFormat="1" ht="16.5">
      <c r="A104" s="498">
        <v>37</v>
      </c>
      <c r="B104" s="499">
        <v>8</v>
      </c>
      <c r="C104" s="500">
        <v>553</v>
      </c>
      <c r="D104" s="473" t="s">
        <v>291</v>
      </c>
      <c r="E104" s="473" t="s">
        <v>300</v>
      </c>
      <c r="F104" s="97">
        <v>2377</v>
      </c>
      <c r="G104" s="428" t="s">
        <v>33</v>
      </c>
      <c r="H104" s="501">
        <v>450</v>
      </c>
      <c r="I104" s="101">
        <v>4</v>
      </c>
      <c r="J104" s="101">
        <v>23</v>
      </c>
      <c r="K104" s="101">
        <v>47</v>
      </c>
      <c r="L104" s="101">
        <v>10</v>
      </c>
      <c r="M104" s="101">
        <v>10</v>
      </c>
      <c r="N104" s="101">
        <v>13</v>
      </c>
      <c r="O104" s="101">
        <v>57</v>
      </c>
      <c r="P104" s="101">
        <v>43</v>
      </c>
      <c r="Q104" s="101">
        <v>4</v>
      </c>
      <c r="R104" s="101">
        <v>48</v>
      </c>
      <c r="S104" s="464">
        <v>0</v>
      </c>
      <c r="T104" s="464">
        <v>0</v>
      </c>
      <c r="U104" s="101">
        <v>3</v>
      </c>
      <c r="V104" s="101">
        <v>0</v>
      </c>
      <c r="AC104" s="101">
        <v>0</v>
      </c>
      <c r="AD104" s="101">
        <v>21</v>
      </c>
      <c r="AE104" s="502">
        <f t="shared" si="12"/>
        <v>283</v>
      </c>
    </row>
    <row r="105" spans="1:31" s="348" customFormat="1" ht="16.5">
      <c r="A105" s="498">
        <v>38</v>
      </c>
      <c r="B105" s="499">
        <v>8</v>
      </c>
      <c r="C105" s="500">
        <v>553</v>
      </c>
      <c r="D105" s="473" t="s">
        <v>291</v>
      </c>
      <c r="E105" s="473" t="s">
        <v>301</v>
      </c>
      <c r="F105" s="97">
        <v>2378</v>
      </c>
      <c r="G105" s="428" t="s">
        <v>33</v>
      </c>
      <c r="H105" s="501">
        <v>148</v>
      </c>
      <c r="I105" s="101">
        <v>9</v>
      </c>
      <c r="J105" s="101">
        <v>25</v>
      </c>
      <c r="K105" s="101">
        <v>4</v>
      </c>
      <c r="L105" s="101">
        <v>1</v>
      </c>
      <c r="M105" s="101">
        <v>9</v>
      </c>
      <c r="N105" s="101">
        <v>10</v>
      </c>
      <c r="O105" s="101">
        <v>5</v>
      </c>
      <c r="P105" s="101">
        <v>5</v>
      </c>
      <c r="Q105" s="101">
        <v>5</v>
      </c>
      <c r="R105" s="101">
        <v>11</v>
      </c>
      <c r="S105" s="464">
        <v>0</v>
      </c>
      <c r="T105" s="464">
        <v>0</v>
      </c>
      <c r="U105" s="101">
        <v>0</v>
      </c>
      <c r="V105" s="101">
        <v>0</v>
      </c>
      <c r="AC105" s="101">
        <v>0</v>
      </c>
      <c r="AD105" s="101">
        <v>2</v>
      </c>
      <c r="AE105" s="502">
        <f t="shared" si="12"/>
        <v>86</v>
      </c>
    </row>
    <row r="106" spans="1:31" s="348" customFormat="1" ht="16.5">
      <c r="A106" s="498">
        <v>39</v>
      </c>
      <c r="B106" s="499">
        <v>8</v>
      </c>
      <c r="C106" s="500">
        <v>553</v>
      </c>
      <c r="D106" s="473" t="s">
        <v>291</v>
      </c>
      <c r="E106" s="473" t="s">
        <v>302</v>
      </c>
      <c r="F106" s="97">
        <v>2379</v>
      </c>
      <c r="G106" s="428" t="s">
        <v>33</v>
      </c>
      <c r="H106" s="501">
        <v>600</v>
      </c>
      <c r="I106" s="101">
        <v>2</v>
      </c>
      <c r="J106" s="101">
        <v>53</v>
      </c>
      <c r="K106" s="101">
        <v>46</v>
      </c>
      <c r="L106" s="101">
        <v>3</v>
      </c>
      <c r="M106" s="101">
        <v>29</v>
      </c>
      <c r="N106" s="101">
        <v>6</v>
      </c>
      <c r="O106" s="101">
        <v>118</v>
      </c>
      <c r="P106" s="101">
        <v>19</v>
      </c>
      <c r="Q106" s="101">
        <v>5</v>
      </c>
      <c r="R106" s="101">
        <v>80</v>
      </c>
      <c r="S106" s="464">
        <v>0</v>
      </c>
      <c r="T106" s="464">
        <v>0</v>
      </c>
      <c r="U106" s="101">
        <v>1</v>
      </c>
      <c r="V106" s="101">
        <v>0</v>
      </c>
      <c r="AC106" s="101">
        <v>0</v>
      </c>
      <c r="AD106" s="101">
        <v>13</v>
      </c>
      <c r="AE106" s="502">
        <f t="shared" si="12"/>
        <v>375</v>
      </c>
    </row>
    <row r="107" spans="1:31" s="348" customFormat="1" ht="16.5">
      <c r="A107" s="498">
        <v>40</v>
      </c>
      <c r="B107" s="499">
        <v>8</v>
      </c>
      <c r="C107" s="500">
        <v>553</v>
      </c>
      <c r="D107" s="473" t="s">
        <v>291</v>
      </c>
      <c r="E107" s="473" t="s">
        <v>303</v>
      </c>
      <c r="F107" s="97">
        <v>2380</v>
      </c>
      <c r="G107" s="428" t="s">
        <v>33</v>
      </c>
      <c r="H107" s="501">
        <v>670</v>
      </c>
      <c r="I107" s="101">
        <v>11</v>
      </c>
      <c r="J107" s="101">
        <v>102</v>
      </c>
      <c r="K107" s="101">
        <v>48</v>
      </c>
      <c r="L107" s="101">
        <v>17</v>
      </c>
      <c r="M107" s="101">
        <v>30</v>
      </c>
      <c r="N107" s="101">
        <v>3</v>
      </c>
      <c r="O107" s="101">
        <v>92</v>
      </c>
      <c r="P107" s="101">
        <v>21</v>
      </c>
      <c r="Q107" s="101">
        <v>6</v>
      </c>
      <c r="R107" s="101">
        <v>29</v>
      </c>
      <c r="S107" s="464">
        <v>0</v>
      </c>
      <c r="T107" s="464">
        <v>0</v>
      </c>
      <c r="U107" s="101">
        <v>0</v>
      </c>
      <c r="V107" s="101">
        <v>6</v>
      </c>
      <c r="AC107" s="101">
        <v>0</v>
      </c>
      <c r="AD107" s="101">
        <v>20</v>
      </c>
      <c r="AE107" s="502">
        <f t="shared" si="12"/>
        <v>385</v>
      </c>
    </row>
    <row r="108" spans="1:31" s="348" customFormat="1" ht="16.5">
      <c r="A108" s="498">
        <v>41</v>
      </c>
      <c r="B108" s="499">
        <v>8</v>
      </c>
      <c r="C108" s="500">
        <v>553</v>
      </c>
      <c r="D108" s="473" t="s">
        <v>291</v>
      </c>
      <c r="E108" s="473" t="s">
        <v>304</v>
      </c>
      <c r="F108" s="97">
        <v>2380</v>
      </c>
      <c r="G108" s="583" t="s">
        <v>81</v>
      </c>
      <c r="H108" s="501">
        <v>507</v>
      </c>
      <c r="I108" s="101">
        <v>2</v>
      </c>
      <c r="J108" s="101">
        <v>121</v>
      </c>
      <c r="K108" s="101">
        <v>19</v>
      </c>
      <c r="L108" s="101">
        <v>10</v>
      </c>
      <c r="M108" s="101">
        <v>11</v>
      </c>
      <c r="N108" s="101">
        <v>4</v>
      </c>
      <c r="O108" s="101">
        <v>113</v>
      </c>
      <c r="P108" s="101">
        <v>15</v>
      </c>
      <c r="Q108" s="101">
        <v>4</v>
      </c>
      <c r="R108" s="101">
        <v>20</v>
      </c>
      <c r="S108" s="464">
        <v>0</v>
      </c>
      <c r="T108" s="464">
        <v>0</v>
      </c>
      <c r="U108" s="101">
        <v>2</v>
      </c>
      <c r="V108" s="101">
        <v>2</v>
      </c>
      <c r="AC108" s="101">
        <v>0</v>
      </c>
      <c r="AD108" s="101">
        <v>5</v>
      </c>
      <c r="AE108" s="502">
        <f t="shared" si="12"/>
        <v>328</v>
      </c>
    </row>
    <row r="109" spans="1:31" s="348" customFormat="1" ht="16.5">
      <c r="A109" s="498">
        <v>42</v>
      </c>
      <c r="B109" s="499">
        <v>8</v>
      </c>
      <c r="C109" s="500">
        <v>553</v>
      </c>
      <c r="D109" s="473" t="s">
        <v>291</v>
      </c>
      <c r="E109" s="473" t="s">
        <v>305</v>
      </c>
      <c r="F109" s="97">
        <v>2381</v>
      </c>
      <c r="G109" s="583" t="s">
        <v>33</v>
      </c>
      <c r="H109" s="501">
        <v>589</v>
      </c>
      <c r="I109" s="101">
        <v>3</v>
      </c>
      <c r="J109" s="101">
        <v>37</v>
      </c>
      <c r="K109" s="101">
        <v>38</v>
      </c>
      <c r="L109" s="101">
        <v>10</v>
      </c>
      <c r="M109" s="101">
        <v>10</v>
      </c>
      <c r="N109" s="101">
        <v>13</v>
      </c>
      <c r="O109" s="101">
        <v>121</v>
      </c>
      <c r="P109" s="101">
        <v>11</v>
      </c>
      <c r="Q109" s="101">
        <v>11</v>
      </c>
      <c r="R109" s="101">
        <v>67</v>
      </c>
      <c r="S109" s="464">
        <v>0</v>
      </c>
      <c r="T109" s="464">
        <v>0</v>
      </c>
      <c r="U109" s="101">
        <v>4</v>
      </c>
      <c r="V109" s="101">
        <v>0</v>
      </c>
      <c r="AC109" s="101">
        <v>0</v>
      </c>
      <c r="AD109" s="101">
        <v>18</v>
      </c>
      <c r="AE109" s="502">
        <f t="shared" si="12"/>
        <v>343</v>
      </c>
    </row>
    <row r="110" spans="1:31" s="348" customFormat="1" ht="16.5">
      <c r="A110" s="498">
        <v>43</v>
      </c>
      <c r="B110" s="499">
        <v>8</v>
      </c>
      <c r="C110" s="500">
        <v>553</v>
      </c>
      <c r="D110" s="473" t="s">
        <v>291</v>
      </c>
      <c r="E110" s="473" t="s">
        <v>305</v>
      </c>
      <c r="F110" s="97">
        <v>2381</v>
      </c>
      <c r="G110" s="584" t="s">
        <v>292</v>
      </c>
      <c r="H110" s="501">
        <v>589</v>
      </c>
      <c r="I110" s="101">
        <v>3</v>
      </c>
      <c r="J110" s="101">
        <v>50</v>
      </c>
      <c r="K110" s="101">
        <v>57</v>
      </c>
      <c r="L110" s="101">
        <v>4</v>
      </c>
      <c r="M110" s="101">
        <v>10</v>
      </c>
      <c r="N110" s="101">
        <v>6</v>
      </c>
      <c r="O110" s="101">
        <v>117</v>
      </c>
      <c r="P110" s="101">
        <v>7</v>
      </c>
      <c r="Q110" s="101">
        <v>9</v>
      </c>
      <c r="R110" s="101">
        <v>51</v>
      </c>
      <c r="S110" s="464">
        <v>0</v>
      </c>
      <c r="T110" s="464">
        <v>0</v>
      </c>
      <c r="U110" s="101">
        <v>0</v>
      </c>
      <c r="V110" s="101">
        <v>0</v>
      </c>
      <c r="AC110" s="101">
        <v>0</v>
      </c>
      <c r="AD110" s="101">
        <v>16</v>
      </c>
      <c r="AE110" s="502">
        <f t="shared" si="12"/>
        <v>330</v>
      </c>
    </row>
    <row r="111" spans="1:31" s="348" customFormat="1" ht="16.5">
      <c r="A111" s="498">
        <v>44</v>
      </c>
      <c r="B111" s="499">
        <v>8</v>
      </c>
      <c r="C111" s="500">
        <v>553</v>
      </c>
      <c r="D111" s="473" t="s">
        <v>291</v>
      </c>
      <c r="E111" s="473" t="s">
        <v>306</v>
      </c>
      <c r="F111" s="97">
        <v>2382</v>
      </c>
      <c r="G111" s="583" t="s">
        <v>33</v>
      </c>
      <c r="H111" s="501">
        <v>554</v>
      </c>
      <c r="I111" s="101">
        <v>0</v>
      </c>
      <c r="J111" s="101">
        <v>35</v>
      </c>
      <c r="K111" s="101">
        <v>46</v>
      </c>
      <c r="L111" s="101">
        <v>2</v>
      </c>
      <c r="M111" s="101">
        <v>9</v>
      </c>
      <c r="N111" s="101">
        <v>13</v>
      </c>
      <c r="O111" s="101">
        <v>126</v>
      </c>
      <c r="P111" s="101">
        <v>13</v>
      </c>
      <c r="Q111" s="101">
        <v>5</v>
      </c>
      <c r="R111" s="101">
        <v>50</v>
      </c>
      <c r="S111" s="464">
        <v>0</v>
      </c>
      <c r="T111" s="464">
        <v>0</v>
      </c>
      <c r="U111" s="101">
        <v>0</v>
      </c>
      <c r="V111" s="101">
        <v>2</v>
      </c>
      <c r="AC111" s="101">
        <v>0</v>
      </c>
      <c r="AD111" s="101">
        <v>16</v>
      </c>
      <c r="AE111" s="502">
        <f t="shared" si="12"/>
        <v>317</v>
      </c>
    </row>
    <row r="112" spans="1:31" s="348" customFormat="1" ht="16.5">
      <c r="A112" s="498">
        <v>45</v>
      </c>
      <c r="B112" s="499">
        <v>8</v>
      </c>
      <c r="C112" s="500">
        <v>553</v>
      </c>
      <c r="D112" s="473" t="s">
        <v>291</v>
      </c>
      <c r="E112" s="473" t="s">
        <v>306</v>
      </c>
      <c r="F112" s="97">
        <v>2382</v>
      </c>
      <c r="G112" s="585" t="s">
        <v>292</v>
      </c>
      <c r="H112" s="501">
        <v>554</v>
      </c>
      <c r="I112" s="101">
        <v>0</v>
      </c>
      <c r="J112" s="101">
        <v>45</v>
      </c>
      <c r="K112" s="101">
        <v>34</v>
      </c>
      <c r="L112" s="101">
        <v>4</v>
      </c>
      <c r="M112" s="101">
        <v>6</v>
      </c>
      <c r="N112" s="101">
        <v>12</v>
      </c>
      <c r="O112" s="101">
        <v>136</v>
      </c>
      <c r="P112" s="101">
        <v>9</v>
      </c>
      <c r="Q112" s="101">
        <v>8</v>
      </c>
      <c r="R112" s="101">
        <v>61</v>
      </c>
      <c r="S112" s="464">
        <v>0</v>
      </c>
      <c r="T112" s="464">
        <v>0</v>
      </c>
      <c r="U112" s="101">
        <v>0</v>
      </c>
      <c r="V112" s="101">
        <v>1</v>
      </c>
      <c r="AC112" s="101">
        <v>0</v>
      </c>
      <c r="AD112" s="101">
        <v>8</v>
      </c>
      <c r="AE112" s="502">
        <f t="shared" si="12"/>
        <v>324</v>
      </c>
    </row>
    <row r="113" spans="1:31" s="348" customFormat="1" ht="16.5">
      <c r="A113" s="498">
        <v>46</v>
      </c>
      <c r="B113" s="499">
        <v>8</v>
      </c>
      <c r="C113" s="500">
        <v>553</v>
      </c>
      <c r="D113" s="473" t="s">
        <v>291</v>
      </c>
      <c r="E113" s="473" t="s">
        <v>307</v>
      </c>
      <c r="F113" s="97">
        <v>2382</v>
      </c>
      <c r="G113" s="583" t="s">
        <v>81</v>
      </c>
      <c r="H113" s="501">
        <v>342</v>
      </c>
      <c r="I113" s="101">
        <v>2</v>
      </c>
      <c r="J113" s="101">
        <v>20</v>
      </c>
      <c r="K113" s="101">
        <v>55</v>
      </c>
      <c r="L113" s="101">
        <v>2</v>
      </c>
      <c r="M113" s="101">
        <v>10</v>
      </c>
      <c r="N113" s="101">
        <v>3</v>
      </c>
      <c r="O113" s="101">
        <v>61</v>
      </c>
      <c r="P113" s="101">
        <v>7</v>
      </c>
      <c r="Q113" s="101">
        <v>3</v>
      </c>
      <c r="R113" s="101">
        <v>18</v>
      </c>
      <c r="S113" s="464">
        <v>0</v>
      </c>
      <c r="T113" s="464">
        <v>0</v>
      </c>
      <c r="U113" s="101">
        <v>1</v>
      </c>
      <c r="V113" s="101">
        <v>0</v>
      </c>
      <c r="AC113" s="101">
        <v>0</v>
      </c>
      <c r="AD113" s="101">
        <v>13</v>
      </c>
      <c r="AE113" s="502">
        <f t="shared" si="12"/>
        <v>195</v>
      </c>
    </row>
    <row r="114" spans="1:31" s="348" customFormat="1" ht="16.5">
      <c r="A114" s="498">
        <v>47</v>
      </c>
      <c r="B114" s="499">
        <v>8</v>
      </c>
      <c r="C114" s="500">
        <v>553</v>
      </c>
      <c r="D114" s="473" t="s">
        <v>291</v>
      </c>
      <c r="E114" s="473" t="s">
        <v>308</v>
      </c>
      <c r="F114" s="97">
        <v>2383</v>
      </c>
      <c r="G114" s="583" t="s">
        <v>33</v>
      </c>
      <c r="H114" s="501">
        <v>584</v>
      </c>
      <c r="I114" s="101">
        <v>3</v>
      </c>
      <c r="J114" s="101">
        <v>29</v>
      </c>
      <c r="K114" s="101">
        <v>13</v>
      </c>
      <c r="L114" s="101">
        <v>1</v>
      </c>
      <c r="M114" s="101">
        <v>49</v>
      </c>
      <c r="N114" s="101">
        <v>6</v>
      </c>
      <c r="O114" s="101">
        <v>29</v>
      </c>
      <c r="P114" s="101">
        <v>7</v>
      </c>
      <c r="Q114" s="101">
        <v>6</v>
      </c>
      <c r="R114" s="101">
        <v>47</v>
      </c>
      <c r="S114" s="464">
        <v>0</v>
      </c>
      <c r="T114" s="464">
        <v>0</v>
      </c>
      <c r="U114" s="101">
        <v>1</v>
      </c>
      <c r="V114" s="101">
        <v>2</v>
      </c>
      <c r="AC114" s="101">
        <v>0</v>
      </c>
      <c r="AD114" s="101">
        <v>11</v>
      </c>
      <c r="AE114" s="502">
        <f t="shared" si="12"/>
        <v>204</v>
      </c>
    </row>
    <row r="115" spans="1:31" s="348" customFormat="1" ht="16.5">
      <c r="A115" s="498">
        <v>49</v>
      </c>
      <c r="B115" s="499">
        <v>8</v>
      </c>
      <c r="C115" s="500">
        <v>553</v>
      </c>
      <c r="D115" s="473" t="s">
        <v>291</v>
      </c>
      <c r="E115" s="473" t="s">
        <v>308</v>
      </c>
      <c r="F115" s="97">
        <v>2383</v>
      </c>
      <c r="G115" s="581" t="s">
        <v>292</v>
      </c>
      <c r="H115" s="501">
        <v>583</v>
      </c>
      <c r="I115" s="101">
        <v>0</v>
      </c>
      <c r="J115" s="101">
        <v>11</v>
      </c>
      <c r="K115" s="101">
        <v>22</v>
      </c>
      <c r="L115" s="101">
        <v>3</v>
      </c>
      <c r="M115" s="101">
        <v>75</v>
      </c>
      <c r="N115" s="101">
        <v>9</v>
      </c>
      <c r="O115" s="101">
        <v>25</v>
      </c>
      <c r="P115" s="101">
        <v>11</v>
      </c>
      <c r="Q115" s="101">
        <v>3</v>
      </c>
      <c r="R115" s="101">
        <v>54</v>
      </c>
      <c r="S115" s="464">
        <v>0</v>
      </c>
      <c r="T115" s="464">
        <v>0</v>
      </c>
      <c r="U115" s="101">
        <v>1</v>
      </c>
      <c r="V115" s="101">
        <v>1</v>
      </c>
      <c r="AC115" s="101">
        <v>0</v>
      </c>
      <c r="AD115" s="101">
        <v>20</v>
      </c>
      <c r="AE115" s="502">
        <f t="shared" si="12"/>
        <v>235</v>
      </c>
    </row>
    <row r="116" spans="1:31" s="348" customFormat="1" ht="16.5">
      <c r="A116" s="498">
        <v>49</v>
      </c>
      <c r="B116" s="499">
        <v>8</v>
      </c>
      <c r="C116" s="500">
        <v>553</v>
      </c>
      <c r="D116" s="473" t="s">
        <v>291</v>
      </c>
      <c r="E116" s="473" t="s">
        <v>309</v>
      </c>
      <c r="F116" s="97">
        <v>2384</v>
      </c>
      <c r="G116" s="428" t="s">
        <v>33</v>
      </c>
      <c r="H116" s="501">
        <v>144</v>
      </c>
      <c r="I116" s="101">
        <v>3</v>
      </c>
      <c r="J116" s="101">
        <v>7</v>
      </c>
      <c r="K116" s="101">
        <v>40</v>
      </c>
      <c r="L116" s="101">
        <v>0</v>
      </c>
      <c r="M116" s="101">
        <v>27</v>
      </c>
      <c r="N116" s="101">
        <v>1</v>
      </c>
      <c r="O116" s="101">
        <v>5</v>
      </c>
      <c r="P116" s="101">
        <v>3</v>
      </c>
      <c r="Q116" s="101">
        <v>0</v>
      </c>
      <c r="R116" s="101">
        <v>8</v>
      </c>
      <c r="S116" s="464">
        <v>0</v>
      </c>
      <c r="T116" s="464">
        <v>0</v>
      </c>
      <c r="U116" s="101">
        <v>0</v>
      </c>
      <c r="V116" s="101">
        <v>0</v>
      </c>
      <c r="AC116" s="101">
        <v>0</v>
      </c>
      <c r="AD116" s="101">
        <v>0</v>
      </c>
      <c r="AE116" s="502">
        <f t="shared" si="12"/>
        <v>94</v>
      </c>
    </row>
    <row r="117" spans="1:31" s="348" customFormat="1" ht="16.5">
      <c r="A117" s="498">
        <v>50</v>
      </c>
      <c r="B117" s="499">
        <v>8</v>
      </c>
      <c r="C117" s="500">
        <v>553</v>
      </c>
      <c r="D117" s="473" t="s">
        <v>291</v>
      </c>
      <c r="E117" s="473" t="s">
        <v>310</v>
      </c>
      <c r="F117" s="97">
        <v>2385</v>
      </c>
      <c r="G117" s="428" t="s">
        <v>33</v>
      </c>
      <c r="H117" s="501">
        <v>270</v>
      </c>
      <c r="I117" s="101">
        <v>5</v>
      </c>
      <c r="J117" s="101">
        <v>9</v>
      </c>
      <c r="K117" s="101">
        <v>53</v>
      </c>
      <c r="L117" s="101">
        <v>0</v>
      </c>
      <c r="M117" s="101">
        <v>26</v>
      </c>
      <c r="N117" s="101">
        <v>1</v>
      </c>
      <c r="O117" s="101">
        <v>53</v>
      </c>
      <c r="P117" s="101">
        <v>2</v>
      </c>
      <c r="Q117" s="101">
        <v>1</v>
      </c>
      <c r="R117" s="101">
        <v>9</v>
      </c>
      <c r="S117" s="464">
        <v>0</v>
      </c>
      <c r="T117" s="464">
        <v>0</v>
      </c>
      <c r="U117" s="101">
        <v>0</v>
      </c>
      <c r="V117" s="101">
        <v>1</v>
      </c>
      <c r="AC117" s="101">
        <v>0</v>
      </c>
      <c r="AD117" s="101">
        <v>18</v>
      </c>
      <c r="AE117" s="502">
        <f t="shared" si="12"/>
        <v>178</v>
      </c>
    </row>
    <row r="118" spans="1:31" s="348" customFormat="1" ht="16.5">
      <c r="A118" s="498">
        <v>51</v>
      </c>
      <c r="B118" s="499">
        <v>8</v>
      </c>
      <c r="C118" s="500">
        <v>553</v>
      </c>
      <c r="D118" s="473" t="s">
        <v>291</v>
      </c>
      <c r="E118" s="473" t="s">
        <v>311</v>
      </c>
      <c r="F118" s="97">
        <v>2452</v>
      </c>
      <c r="G118" s="428" t="s">
        <v>33</v>
      </c>
      <c r="H118" s="501">
        <v>343</v>
      </c>
      <c r="I118" s="102">
        <v>4</v>
      </c>
      <c r="J118" s="102">
        <v>24</v>
      </c>
      <c r="K118" s="102">
        <v>26</v>
      </c>
      <c r="L118" s="102">
        <v>1</v>
      </c>
      <c r="M118" s="102">
        <v>9</v>
      </c>
      <c r="N118" s="102">
        <v>7</v>
      </c>
      <c r="O118" s="102">
        <v>67</v>
      </c>
      <c r="P118" s="102">
        <v>16</v>
      </c>
      <c r="Q118" s="102">
        <v>9</v>
      </c>
      <c r="R118" s="102">
        <v>4</v>
      </c>
      <c r="S118" s="464">
        <v>0</v>
      </c>
      <c r="T118" s="464">
        <v>0</v>
      </c>
      <c r="U118" s="102">
        <v>1</v>
      </c>
      <c r="V118" s="102">
        <v>0</v>
      </c>
      <c r="AC118" s="102">
        <v>0</v>
      </c>
      <c r="AD118" s="103">
        <v>6</v>
      </c>
      <c r="AE118" s="502">
        <f t="shared" si="12"/>
        <v>174</v>
      </c>
    </row>
    <row r="119" spans="1:31" s="348" customFormat="1" ht="16.5">
      <c r="A119" s="503"/>
      <c r="B119" s="503"/>
      <c r="C119" s="105" t="s">
        <v>65</v>
      </c>
      <c r="D119" s="732" t="s">
        <v>66</v>
      </c>
      <c r="E119" s="732"/>
      <c r="F119" s="293"/>
      <c r="G119" s="420"/>
      <c r="H119" s="301">
        <f>SUM(H68:H118)</f>
        <v>28358</v>
      </c>
      <c r="I119" s="301">
        <f>SUM(I68:I118)</f>
        <v>178</v>
      </c>
      <c r="J119" s="301">
        <f t="shared" ref="J119:AB119" si="13">SUM(J68:J118)</f>
        <v>2305</v>
      </c>
      <c r="K119" s="301">
        <f t="shared" si="13"/>
        <v>2004</v>
      </c>
      <c r="L119" s="301">
        <f t="shared" si="13"/>
        <v>189</v>
      </c>
      <c r="M119" s="301">
        <f t="shared" si="13"/>
        <v>1566</v>
      </c>
      <c r="N119" s="301">
        <f t="shared" si="13"/>
        <v>521</v>
      </c>
      <c r="O119" s="301">
        <f t="shared" si="13"/>
        <v>4970</v>
      </c>
      <c r="P119" s="301">
        <f t="shared" si="13"/>
        <v>871</v>
      </c>
      <c r="Q119" s="301">
        <f t="shared" si="13"/>
        <v>676</v>
      </c>
      <c r="R119" s="301">
        <f t="shared" si="13"/>
        <v>2501</v>
      </c>
      <c r="S119" s="301">
        <f t="shared" si="13"/>
        <v>0</v>
      </c>
      <c r="T119" s="301">
        <f t="shared" si="13"/>
        <v>0</v>
      </c>
      <c r="U119" s="301">
        <f t="shared" si="13"/>
        <v>72</v>
      </c>
      <c r="V119" s="301">
        <f t="shared" si="13"/>
        <v>72</v>
      </c>
      <c r="W119" s="301">
        <f t="shared" si="13"/>
        <v>0</v>
      </c>
      <c r="X119" s="301">
        <f t="shared" si="13"/>
        <v>0</v>
      </c>
      <c r="Y119" s="301">
        <f t="shared" si="13"/>
        <v>0</v>
      </c>
      <c r="Z119" s="301">
        <f t="shared" si="13"/>
        <v>0</v>
      </c>
      <c r="AA119" s="301">
        <f t="shared" si="13"/>
        <v>0</v>
      </c>
      <c r="AB119" s="301">
        <f t="shared" si="13"/>
        <v>0</v>
      </c>
      <c r="AC119" s="301">
        <f>SUM(AC68:AC118)</f>
        <v>1</v>
      </c>
      <c r="AD119" s="301">
        <f>SUM(AD68:AD118)</f>
        <v>461</v>
      </c>
      <c r="AE119" s="301">
        <f>SUM(AE68:AE118)</f>
        <v>16387</v>
      </c>
    </row>
    <row r="120" spans="1:31" s="348" customFormat="1" ht="16.5">
      <c r="F120" s="41"/>
      <c r="G120" s="580"/>
      <c r="U120" s="348">
        <f>U119/2</f>
        <v>36</v>
      </c>
    </row>
    <row r="121" spans="1:31" s="348" customFormat="1" ht="16.5">
      <c r="C121" s="300" t="s">
        <v>67</v>
      </c>
      <c r="D121" s="689" t="s">
        <v>68</v>
      </c>
      <c r="E121" s="690"/>
      <c r="F121" s="690"/>
      <c r="G121" s="691"/>
      <c r="H121" s="301" t="s">
        <v>8</v>
      </c>
      <c r="I121" s="293" t="s">
        <v>9</v>
      </c>
      <c r="J121" s="293" t="s">
        <v>10</v>
      </c>
      <c r="K121" s="293" t="s">
        <v>11</v>
      </c>
      <c r="L121" s="293" t="s">
        <v>12</v>
      </c>
      <c r="M121" s="293" t="s">
        <v>13</v>
      </c>
      <c r="N121" s="293" t="s">
        <v>14</v>
      </c>
      <c r="O121" s="293" t="s">
        <v>15</v>
      </c>
      <c r="P121" s="293" t="s">
        <v>16</v>
      </c>
      <c r="Q121" s="293" t="s">
        <v>17</v>
      </c>
      <c r="R121" s="293" t="s">
        <v>18</v>
      </c>
      <c r="S121" s="293" t="s">
        <v>19</v>
      </c>
      <c r="T121" s="293" t="s">
        <v>20</v>
      </c>
      <c r="U121" s="293" t="s">
        <v>24</v>
      </c>
      <c r="V121" s="293" t="s">
        <v>25</v>
      </c>
      <c r="W121" s="595" t="s">
        <v>26</v>
      </c>
      <c r="X121" s="595" t="s">
        <v>27</v>
      </c>
      <c r="Y121" s="595" t="s">
        <v>28</v>
      </c>
      <c r="Z121" s="348" t="s">
        <v>29</v>
      </c>
      <c r="AA121" s="348" t="s">
        <v>30</v>
      </c>
    </row>
    <row r="122" spans="1:31" s="348" customFormat="1" ht="16.5">
      <c r="D122" s="692"/>
      <c r="E122" s="693"/>
      <c r="F122" s="693"/>
      <c r="G122" s="694"/>
      <c r="H122" s="350">
        <f>H119</f>
        <v>28358</v>
      </c>
      <c r="I122" s="350">
        <f>I119+36</f>
        <v>214</v>
      </c>
      <c r="J122" s="350">
        <f>J119+36</f>
        <v>2341</v>
      </c>
      <c r="K122" s="350">
        <f>K119+36</f>
        <v>2040</v>
      </c>
      <c r="L122" s="350">
        <f>L119+36</f>
        <v>225</v>
      </c>
      <c r="M122" s="350">
        <f t="shared" ref="M122:T122" si="14">M119</f>
        <v>1566</v>
      </c>
      <c r="N122" s="350">
        <f t="shared" si="14"/>
        <v>521</v>
      </c>
      <c r="O122" s="350">
        <f t="shared" si="14"/>
        <v>4970</v>
      </c>
      <c r="P122" s="350">
        <f t="shared" si="14"/>
        <v>871</v>
      </c>
      <c r="Q122" s="350">
        <f t="shared" si="14"/>
        <v>676</v>
      </c>
      <c r="R122" s="350">
        <f t="shared" si="14"/>
        <v>2501</v>
      </c>
      <c r="S122" s="350">
        <f t="shared" si="14"/>
        <v>0</v>
      </c>
      <c r="T122" s="350">
        <f t="shared" si="14"/>
        <v>0</v>
      </c>
      <c r="U122" s="350" t="s">
        <v>799</v>
      </c>
      <c r="V122" s="350" t="s">
        <v>799</v>
      </c>
      <c r="W122" s="350" t="s">
        <v>799</v>
      </c>
      <c r="X122" s="350" t="s">
        <v>799</v>
      </c>
      <c r="Y122" s="350" t="s">
        <v>799</v>
      </c>
      <c r="Z122" s="348">
        <v>1</v>
      </c>
      <c r="AA122" s="348">
        <v>461</v>
      </c>
      <c r="AB122" s="348">
        <f>SUM(I122:AA122)</f>
        <v>16387</v>
      </c>
    </row>
    <row r="123" spans="1:31" s="348" customFormat="1" ht="16.5">
      <c r="F123" s="41"/>
      <c r="G123" s="580"/>
    </row>
    <row r="124" spans="1:31" s="348" customFormat="1" ht="30.75" customHeight="1">
      <c r="C124" s="300" t="s">
        <v>69</v>
      </c>
      <c r="D124" s="695" t="s">
        <v>70</v>
      </c>
      <c r="E124" s="695"/>
      <c r="F124" s="695"/>
      <c r="G124" s="695"/>
      <c r="H124" s="301" t="s">
        <v>8</v>
      </c>
      <c r="I124" s="696" t="s">
        <v>71</v>
      </c>
      <c r="J124" s="696"/>
      <c r="K124" s="696" t="s">
        <v>72</v>
      </c>
      <c r="L124" s="696"/>
      <c r="M124" s="293" t="s">
        <v>13</v>
      </c>
      <c r="N124" s="293" t="s">
        <v>14</v>
      </c>
      <c r="O124" s="293" t="s">
        <v>15</v>
      </c>
      <c r="P124" s="293" t="s">
        <v>16</v>
      </c>
      <c r="Q124" s="293" t="s">
        <v>17</v>
      </c>
      <c r="R124" s="293" t="s">
        <v>18</v>
      </c>
      <c r="S124" s="293" t="s">
        <v>19</v>
      </c>
      <c r="T124" s="293" t="s">
        <v>20</v>
      </c>
      <c r="U124" s="293" t="s">
        <v>24</v>
      </c>
      <c r="V124" s="293" t="s">
        <v>25</v>
      </c>
      <c r="W124" s="595" t="s">
        <v>26</v>
      </c>
      <c r="X124" s="595" t="s">
        <v>27</v>
      </c>
      <c r="Y124" s="595" t="s">
        <v>28</v>
      </c>
      <c r="Z124" s="348" t="s">
        <v>29</v>
      </c>
      <c r="AA124" s="348" t="s">
        <v>30</v>
      </c>
    </row>
    <row r="125" spans="1:31" s="348" customFormat="1" ht="16.5">
      <c r="D125" s="695"/>
      <c r="E125" s="695"/>
      <c r="F125" s="695"/>
      <c r="G125" s="695"/>
      <c r="H125" s="350">
        <f>H119</f>
        <v>28358</v>
      </c>
      <c r="I125" s="723">
        <f>I122+K122</f>
        <v>2254</v>
      </c>
      <c r="J125" s="723"/>
      <c r="K125" s="723">
        <f>J122+L122</f>
        <v>2566</v>
      </c>
      <c r="L125" s="723"/>
      <c r="M125" s="350">
        <f>M122</f>
        <v>1566</v>
      </c>
      <c r="N125" s="350">
        <f t="shared" ref="N125:R125" si="15">N122</f>
        <v>521</v>
      </c>
      <c r="O125" s="350">
        <f t="shared" si="15"/>
        <v>4970</v>
      </c>
      <c r="P125" s="350">
        <f t="shared" si="15"/>
        <v>871</v>
      </c>
      <c r="Q125" s="350">
        <f t="shared" si="15"/>
        <v>676</v>
      </c>
      <c r="R125" s="350">
        <f t="shared" si="15"/>
        <v>2501</v>
      </c>
      <c r="S125" s="350" t="s">
        <v>799</v>
      </c>
      <c r="T125" s="350" t="s">
        <v>799</v>
      </c>
      <c r="U125" s="350" t="s">
        <v>799</v>
      </c>
      <c r="V125" s="350" t="s">
        <v>799</v>
      </c>
      <c r="W125" s="350" t="s">
        <v>799</v>
      </c>
      <c r="X125" s="350" t="s">
        <v>799</v>
      </c>
      <c r="Y125" s="350" t="s">
        <v>799</v>
      </c>
      <c r="Z125" s="348">
        <v>1</v>
      </c>
      <c r="AA125" s="348">
        <v>461</v>
      </c>
      <c r="AB125" s="348">
        <f>SUM(I125:AA125)</f>
        <v>16387</v>
      </c>
    </row>
  </sheetData>
  <mergeCells count="24">
    <mergeCell ref="J63:K63"/>
    <mergeCell ref="J64:K64"/>
    <mergeCell ref="D119:E119"/>
    <mergeCell ref="D121:G122"/>
    <mergeCell ref="D124:G125"/>
    <mergeCell ref="I124:J124"/>
    <mergeCell ref="K124:L124"/>
    <mergeCell ref="I125:J125"/>
    <mergeCell ref="K125:L125"/>
    <mergeCell ref="D58:E58"/>
    <mergeCell ref="D60:G61"/>
    <mergeCell ref="D63:G64"/>
    <mergeCell ref="D31:G32"/>
    <mergeCell ref="D34:G35"/>
    <mergeCell ref="I34:J34"/>
    <mergeCell ref="K34:L34"/>
    <mergeCell ref="I35:J35"/>
    <mergeCell ref="K35:L35"/>
    <mergeCell ref="D29:E29"/>
    <mergeCell ref="D16:E16"/>
    <mergeCell ref="D18:G19"/>
    <mergeCell ref="D21:G22"/>
    <mergeCell ref="I21:J21"/>
    <mergeCell ref="I22:J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G69:G72 G74:G77 G79 G81 G83:G84 G86 G88:G92 G94:G96 G98:G100 G102:G103 G115 G110 G112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D1" zoomScale="85" zoomScaleNormal="85" workbookViewId="0">
      <pane ySplit="1" topLeftCell="A32" activePane="bottomLeft" state="frozen"/>
      <selection activeCell="N153" sqref="N153"/>
      <selection pane="bottomLeft" activeCell="N153" sqref="N153"/>
    </sheetView>
  </sheetViews>
  <sheetFormatPr baseColWidth="10" defaultRowHeight="15"/>
  <cols>
    <col min="1" max="1" width="3.5703125" bestFit="1" customWidth="1"/>
    <col min="2" max="2" width="5.7109375" bestFit="1" customWidth="1"/>
    <col min="3" max="3" width="4.42578125" bestFit="1" customWidth="1"/>
    <col min="4" max="4" width="41.42578125" bestFit="1" customWidth="1"/>
    <col min="5" max="5" width="35.42578125" bestFit="1" customWidth="1"/>
    <col min="6" max="6" width="8.7109375" bestFit="1" customWidth="1"/>
    <col min="7" max="7" width="11.85546875" customWidth="1"/>
    <col min="8" max="8" width="11.42578125" bestFit="1" customWidth="1"/>
    <col min="9" max="11" width="5" bestFit="1" customWidth="1"/>
    <col min="12" max="12" width="6.28515625" bestFit="1" customWidth="1"/>
    <col min="13" max="13" width="4" bestFit="1" customWidth="1"/>
    <col min="14" max="14" width="5.140625" bestFit="1" customWidth="1"/>
    <col min="15" max="15" width="5" bestFit="1" customWidth="1"/>
    <col min="16" max="16" width="4.85546875" bestFit="1" customWidth="1"/>
    <col min="17" max="17" width="5" bestFit="1" customWidth="1"/>
    <col min="18" max="18" width="9.140625" bestFit="1" customWidth="1"/>
    <col min="19" max="19" width="5" bestFit="1" customWidth="1"/>
    <col min="20" max="20" width="4.28515625" bestFit="1" customWidth="1"/>
    <col min="21" max="21" width="9.140625" bestFit="1" customWidth="1"/>
    <col min="22" max="22" width="9.85546875" bestFit="1" customWidth="1"/>
    <col min="23" max="23" width="9" bestFit="1" customWidth="1"/>
    <col min="24" max="25" width="6.28515625" bestFit="1" customWidth="1"/>
    <col min="26" max="26" width="5.5703125" bestFit="1" customWidth="1"/>
    <col min="27" max="27" width="7" bestFit="1" customWidth="1"/>
    <col min="28" max="28" width="11.28515625" bestFit="1" customWidth="1"/>
    <col min="29" max="29" width="4.7109375" bestFit="1" customWidth="1"/>
    <col min="30" max="30" width="7.140625" bestFit="1" customWidth="1"/>
    <col min="31" max="31" width="11.28515625" bestFit="1" customWidth="1"/>
  </cols>
  <sheetData>
    <row r="1" spans="1:31" s="69" customFormat="1">
      <c r="A1" s="107" t="s">
        <v>1</v>
      </c>
      <c r="B1" s="108" t="s">
        <v>2</v>
      </c>
      <c r="C1" s="108" t="s">
        <v>3</v>
      </c>
      <c r="D1" s="107" t="s">
        <v>4</v>
      </c>
      <c r="E1" s="107" t="s">
        <v>5</v>
      </c>
      <c r="F1" s="109" t="s">
        <v>6</v>
      </c>
      <c r="G1" s="109" t="s">
        <v>7</v>
      </c>
      <c r="H1" s="109" t="s">
        <v>8</v>
      </c>
      <c r="I1" s="110" t="s">
        <v>9</v>
      </c>
      <c r="J1" s="110" t="s">
        <v>10</v>
      </c>
      <c r="K1" s="110" t="s">
        <v>11</v>
      </c>
      <c r="L1" s="110" t="s">
        <v>12</v>
      </c>
      <c r="M1" s="110" t="s">
        <v>13</v>
      </c>
      <c r="N1" s="110" t="s">
        <v>14</v>
      </c>
      <c r="O1" s="110" t="s">
        <v>15</v>
      </c>
      <c r="P1" s="110" t="s">
        <v>16</v>
      </c>
      <c r="Q1" s="110" t="s">
        <v>17</v>
      </c>
      <c r="R1" s="110" t="s">
        <v>18</v>
      </c>
      <c r="S1" s="79" t="s">
        <v>19</v>
      </c>
      <c r="T1" s="110" t="s">
        <v>20</v>
      </c>
      <c r="U1" s="111" t="s">
        <v>21</v>
      </c>
      <c r="V1" s="111" t="s">
        <v>22</v>
      </c>
      <c r="W1" s="81" t="s">
        <v>23</v>
      </c>
      <c r="X1" s="79" t="s">
        <v>24</v>
      </c>
      <c r="Y1" s="79" t="s">
        <v>25</v>
      </c>
      <c r="Z1" s="79" t="s">
        <v>26</v>
      </c>
      <c r="AA1" s="79" t="s">
        <v>27</v>
      </c>
      <c r="AB1" s="79" t="s">
        <v>28</v>
      </c>
      <c r="AC1" s="110" t="s">
        <v>29</v>
      </c>
      <c r="AD1" s="110" t="s">
        <v>30</v>
      </c>
      <c r="AE1" s="110" t="s">
        <v>31</v>
      </c>
    </row>
    <row r="2" spans="1:31" s="69" customFormat="1">
      <c r="A2" s="112">
        <v>1</v>
      </c>
      <c r="B2" s="113">
        <v>9</v>
      </c>
      <c r="D2" s="114" t="s">
        <v>312</v>
      </c>
      <c r="E2" s="114" t="s">
        <v>312</v>
      </c>
      <c r="F2" s="115">
        <v>1084</v>
      </c>
      <c r="G2" s="591" t="s">
        <v>33</v>
      </c>
      <c r="H2" s="548">
        <v>531</v>
      </c>
      <c r="I2" s="116">
        <v>46</v>
      </c>
      <c r="J2" s="116">
        <v>41</v>
      </c>
      <c r="K2" s="116">
        <v>8</v>
      </c>
      <c r="L2" s="116">
        <v>4</v>
      </c>
      <c r="M2" s="116">
        <v>21</v>
      </c>
      <c r="N2" s="116">
        <v>10</v>
      </c>
      <c r="O2" s="116">
        <v>83</v>
      </c>
      <c r="P2" s="116">
        <v>11</v>
      </c>
      <c r="Q2" s="116">
        <v>61</v>
      </c>
      <c r="R2" s="116">
        <v>32</v>
      </c>
      <c r="T2" s="116">
        <v>15</v>
      </c>
      <c r="U2" s="117">
        <v>9</v>
      </c>
      <c r="V2" s="117">
        <v>1</v>
      </c>
      <c r="AC2" s="116">
        <v>2</v>
      </c>
      <c r="AD2" s="116">
        <v>12</v>
      </c>
      <c r="AE2" s="116">
        <v>356</v>
      </c>
    </row>
    <row r="3" spans="1:31" s="69" customFormat="1">
      <c r="A3" s="112">
        <v>2</v>
      </c>
      <c r="B3" s="113">
        <v>9</v>
      </c>
      <c r="D3" s="114" t="s">
        <v>312</v>
      </c>
      <c r="E3" s="114" t="s">
        <v>312</v>
      </c>
      <c r="F3" s="115">
        <v>1084</v>
      </c>
      <c r="G3" s="591" t="s">
        <v>34</v>
      </c>
      <c r="H3" s="548">
        <v>531</v>
      </c>
      <c r="I3" s="116">
        <v>54</v>
      </c>
      <c r="J3" s="116">
        <v>43</v>
      </c>
      <c r="K3" s="116">
        <v>12</v>
      </c>
      <c r="L3" s="116">
        <v>7</v>
      </c>
      <c r="M3" s="116">
        <v>14</v>
      </c>
      <c r="N3" s="116">
        <v>6</v>
      </c>
      <c r="O3" s="116">
        <v>86</v>
      </c>
      <c r="P3" s="116">
        <v>5</v>
      </c>
      <c r="Q3" s="116">
        <v>73</v>
      </c>
      <c r="R3" s="116">
        <v>39</v>
      </c>
      <c r="T3" s="116">
        <v>23</v>
      </c>
      <c r="U3" s="117">
        <v>1</v>
      </c>
      <c r="V3" s="117">
        <v>1</v>
      </c>
      <c r="AC3" s="116">
        <v>0</v>
      </c>
      <c r="AD3" s="116">
        <v>10</v>
      </c>
      <c r="AE3" s="116">
        <v>374</v>
      </c>
    </row>
    <row r="4" spans="1:31" s="69" customFormat="1">
      <c r="A4" s="112">
        <v>3</v>
      </c>
      <c r="B4" s="113">
        <v>9</v>
      </c>
      <c r="D4" s="114" t="s">
        <v>312</v>
      </c>
      <c r="E4" s="114" t="s">
        <v>312</v>
      </c>
      <c r="F4" s="115">
        <v>1084</v>
      </c>
      <c r="G4" s="591" t="s">
        <v>35</v>
      </c>
      <c r="H4" s="548">
        <v>531</v>
      </c>
      <c r="I4" s="116">
        <v>42</v>
      </c>
      <c r="J4" s="116">
        <v>27</v>
      </c>
      <c r="K4" s="116">
        <v>6</v>
      </c>
      <c r="L4" s="116">
        <v>1</v>
      </c>
      <c r="M4" s="116">
        <v>22</v>
      </c>
      <c r="N4" s="116">
        <v>12</v>
      </c>
      <c r="O4" s="116">
        <v>99</v>
      </c>
      <c r="P4" s="116">
        <v>6</v>
      </c>
      <c r="Q4" s="116">
        <v>98</v>
      </c>
      <c r="R4" s="116">
        <v>31</v>
      </c>
      <c r="T4" s="116">
        <v>15</v>
      </c>
      <c r="U4" s="117">
        <v>6</v>
      </c>
      <c r="V4" s="117">
        <v>0</v>
      </c>
      <c r="AC4" s="116">
        <v>0</v>
      </c>
      <c r="AD4" s="116">
        <v>8</v>
      </c>
      <c r="AE4" s="116">
        <v>373</v>
      </c>
    </row>
    <row r="5" spans="1:31" s="69" customFormat="1">
      <c r="A5" s="112">
        <v>4</v>
      </c>
      <c r="B5" s="113">
        <v>9</v>
      </c>
      <c r="D5" s="114" t="s">
        <v>312</v>
      </c>
      <c r="E5" s="114" t="s">
        <v>312</v>
      </c>
      <c r="F5" s="115">
        <v>1085</v>
      </c>
      <c r="G5" s="591" t="s">
        <v>33</v>
      </c>
      <c r="H5" s="592">
        <v>679</v>
      </c>
      <c r="I5" s="116">
        <v>64</v>
      </c>
      <c r="J5" s="116">
        <v>28</v>
      </c>
      <c r="K5" s="116">
        <v>18</v>
      </c>
      <c r="L5" s="116">
        <v>5</v>
      </c>
      <c r="M5" s="116">
        <v>46</v>
      </c>
      <c r="N5" s="116">
        <v>20</v>
      </c>
      <c r="O5" s="116">
        <v>104</v>
      </c>
      <c r="P5" s="116">
        <v>23</v>
      </c>
      <c r="Q5" s="116">
        <v>67</v>
      </c>
      <c r="R5" s="116">
        <v>58</v>
      </c>
      <c r="T5" s="116">
        <v>16</v>
      </c>
      <c r="U5" s="117">
        <v>6</v>
      </c>
      <c r="V5" s="117">
        <v>2</v>
      </c>
      <c r="AC5" s="116">
        <v>0</v>
      </c>
      <c r="AD5" s="116">
        <v>15</v>
      </c>
      <c r="AE5" s="116">
        <v>472</v>
      </c>
    </row>
    <row r="6" spans="1:31" s="69" customFormat="1">
      <c r="A6" s="112">
        <v>5</v>
      </c>
      <c r="B6" s="113">
        <v>9</v>
      </c>
      <c r="D6" s="114" t="s">
        <v>312</v>
      </c>
      <c r="E6" s="114" t="s">
        <v>312</v>
      </c>
      <c r="F6" s="115">
        <v>1085</v>
      </c>
      <c r="G6" s="591" t="s">
        <v>34</v>
      </c>
      <c r="H6" s="592">
        <v>679</v>
      </c>
      <c r="I6" s="116">
        <v>76</v>
      </c>
      <c r="J6" s="116">
        <v>26</v>
      </c>
      <c r="K6" s="116">
        <v>12</v>
      </c>
      <c r="L6" s="116">
        <v>10</v>
      </c>
      <c r="M6" s="116">
        <v>30</v>
      </c>
      <c r="N6" s="116">
        <v>28</v>
      </c>
      <c r="O6" s="116">
        <v>102</v>
      </c>
      <c r="P6" s="116">
        <v>28</v>
      </c>
      <c r="Q6" s="116">
        <v>84</v>
      </c>
      <c r="R6" s="116">
        <v>53</v>
      </c>
      <c r="T6" s="116">
        <v>16</v>
      </c>
      <c r="U6" s="117">
        <v>15</v>
      </c>
      <c r="V6" s="117">
        <v>2</v>
      </c>
      <c r="AC6" s="116">
        <v>0</v>
      </c>
      <c r="AD6" s="116">
        <v>9</v>
      </c>
      <c r="AE6" s="116">
        <v>491</v>
      </c>
    </row>
    <row r="7" spans="1:31" s="69" customFormat="1">
      <c r="A7" s="112">
        <v>6</v>
      </c>
      <c r="B7" s="113">
        <v>9</v>
      </c>
      <c r="D7" s="114" t="s">
        <v>312</v>
      </c>
      <c r="E7" s="114" t="s">
        <v>312</v>
      </c>
      <c r="F7" s="115">
        <v>1086</v>
      </c>
      <c r="G7" s="591" t="s">
        <v>33</v>
      </c>
      <c r="H7" s="548">
        <v>677</v>
      </c>
      <c r="I7" s="116">
        <v>44</v>
      </c>
      <c r="J7" s="116">
        <v>52</v>
      </c>
      <c r="K7" s="116">
        <v>9</v>
      </c>
      <c r="L7" s="116">
        <v>4</v>
      </c>
      <c r="M7" s="116">
        <v>13</v>
      </c>
      <c r="N7" s="116">
        <v>10</v>
      </c>
      <c r="O7" s="116">
        <v>125</v>
      </c>
      <c r="P7" s="116">
        <v>10</v>
      </c>
      <c r="Q7" s="116">
        <v>76</v>
      </c>
      <c r="R7" s="116">
        <v>36</v>
      </c>
      <c r="T7" s="116">
        <v>55</v>
      </c>
      <c r="U7" s="117">
        <v>3</v>
      </c>
      <c r="V7" s="117">
        <v>8</v>
      </c>
      <c r="AC7" s="116">
        <v>0</v>
      </c>
      <c r="AD7" s="116">
        <v>16</v>
      </c>
      <c r="AE7" s="116">
        <v>461</v>
      </c>
    </row>
    <row r="8" spans="1:31" s="69" customFormat="1">
      <c r="A8" s="112">
        <v>7</v>
      </c>
      <c r="B8" s="113">
        <v>9</v>
      </c>
      <c r="D8" s="114" t="s">
        <v>312</v>
      </c>
      <c r="E8" s="114" t="s">
        <v>312</v>
      </c>
      <c r="F8" s="115">
        <v>1086</v>
      </c>
      <c r="G8" s="591" t="s">
        <v>34</v>
      </c>
      <c r="H8" s="548">
        <v>677</v>
      </c>
      <c r="I8" s="116">
        <v>47</v>
      </c>
      <c r="J8" s="116">
        <v>53</v>
      </c>
      <c r="K8" s="116">
        <v>10</v>
      </c>
      <c r="L8" s="116">
        <v>2</v>
      </c>
      <c r="M8" s="116">
        <v>10</v>
      </c>
      <c r="N8" s="116">
        <v>15</v>
      </c>
      <c r="O8" s="116">
        <v>123</v>
      </c>
      <c r="P8" s="116">
        <v>2</v>
      </c>
      <c r="Q8" s="116">
        <v>66</v>
      </c>
      <c r="R8" s="116">
        <v>44</v>
      </c>
      <c r="T8" s="116">
        <v>61</v>
      </c>
      <c r="U8" s="117">
        <v>5</v>
      </c>
      <c r="V8" s="117">
        <v>3</v>
      </c>
      <c r="AC8" s="116">
        <v>0</v>
      </c>
      <c r="AD8" s="116">
        <v>21</v>
      </c>
      <c r="AE8" s="116">
        <v>462</v>
      </c>
    </row>
    <row r="9" spans="1:31" s="69" customFormat="1">
      <c r="A9" s="112">
        <v>8</v>
      </c>
      <c r="B9" s="113">
        <v>9</v>
      </c>
      <c r="D9" s="114" t="s">
        <v>312</v>
      </c>
      <c r="E9" s="114" t="s">
        <v>312</v>
      </c>
      <c r="F9" s="115">
        <v>1087</v>
      </c>
      <c r="G9" s="591" t="s">
        <v>33</v>
      </c>
      <c r="H9" s="548">
        <v>548</v>
      </c>
      <c r="I9" s="116">
        <v>47</v>
      </c>
      <c r="J9" s="116">
        <v>52</v>
      </c>
      <c r="K9" s="116">
        <v>17</v>
      </c>
      <c r="L9" s="116">
        <v>7</v>
      </c>
      <c r="M9" s="116">
        <v>10</v>
      </c>
      <c r="N9" s="116">
        <v>17</v>
      </c>
      <c r="O9" s="116">
        <v>75</v>
      </c>
      <c r="P9" s="116">
        <v>15</v>
      </c>
      <c r="Q9" s="116">
        <v>50</v>
      </c>
      <c r="R9" s="116">
        <v>44</v>
      </c>
      <c r="T9" s="116">
        <v>19</v>
      </c>
      <c r="U9" s="117">
        <v>5</v>
      </c>
      <c r="V9" s="117">
        <v>3</v>
      </c>
      <c r="AC9" s="116">
        <v>1</v>
      </c>
      <c r="AD9" s="116">
        <v>12</v>
      </c>
      <c r="AE9" s="116">
        <v>374</v>
      </c>
    </row>
    <row r="10" spans="1:31" s="69" customFormat="1">
      <c r="A10" s="112">
        <v>9</v>
      </c>
      <c r="B10" s="113">
        <v>9</v>
      </c>
      <c r="D10" s="114" t="s">
        <v>312</v>
      </c>
      <c r="E10" s="114" t="s">
        <v>312</v>
      </c>
      <c r="F10" s="115">
        <v>1087</v>
      </c>
      <c r="G10" s="591" t="s">
        <v>34</v>
      </c>
      <c r="H10" s="592">
        <v>548</v>
      </c>
      <c r="I10" s="116">
        <v>62</v>
      </c>
      <c r="J10" s="116">
        <v>64</v>
      </c>
      <c r="K10" s="116">
        <v>10</v>
      </c>
      <c r="L10" s="116">
        <v>3</v>
      </c>
      <c r="M10" s="116">
        <v>23</v>
      </c>
      <c r="N10" s="116">
        <v>19</v>
      </c>
      <c r="O10" s="116">
        <v>59</v>
      </c>
      <c r="P10" s="116">
        <v>17</v>
      </c>
      <c r="Q10" s="116">
        <v>66</v>
      </c>
      <c r="R10" s="116">
        <v>34</v>
      </c>
      <c r="T10" s="116">
        <v>17</v>
      </c>
      <c r="U10" s="117">
        <v>3</v>
      </c>
      <c r="V10" s="117">
        <v>2</v>
      </c>
      <c r="AC10" s="116">
        <v>1</v>
      </c>
      <c r="AD10" s="116">
        <v>13</v>
      </c>
      <c r="AE10" s="116">
        <v>393</v>
      </c>
    </row>
    <row r="11" spans="1:31" s="69" customFormat="1">
      <c r="A11" s="112">
        <v>10</v>
      </c>
      <c r="B11" s="113">
        <v>9</v>
      </c>
      <c r="D11" s="114" t="s">
        <v>312</v>
      </c>
      <c r="E11" s="114" t="s">
        <v>312</v>
      </c>
      <c r="F11" s="115">
        <v>1087</v>
      </c>
      <c r="G11" s="591" t="s">
        <v>35</v>
      </c>
      <c r="H11" s="592">
        <v>548</v>
      </c>
      <c r="I11" s="116">
        <v>39</v>
      </c>
      <c r="J11" s="116">
        <v>78</v>
      </c>
      <c r="K11" s="116">
        <v>15</v>
      </c>
      <c r="L11" s="116">
        <v>3</v>
      </c>
      <c r="M11" s="116">
        <v>15</v>
      </c>
      <c r="N11" s="116">
        <v>17</v>
      </c>
      <c r="O11" s="116">
        <v>76</v>
      </c>
      <c r="P11" s="116">
        <v>5</v>
      </c>
      <c r="Q11" s="116">
        <v>57</v>
      </c>
      <c r="R11" s="116">
        <v>25</v>
      </c>
      <c r="T11" s="116">
        <v>27</v>
      </c>
      <c r="U11" s="117">
        <v>5</v>
      </c>
      <c r="V11" s="117">
        <v>3</v>
      </c>
      <c r="AC11" s="116">
        <v>0</v>
      </c>
      <c r="AD11" s="116">
        <v>16</v>
      </c>
      <c r="AE11" s="116">
        <v>381</v>
      </c>
    </row>
    <row r="12" spans="1:31" s="69" customFormat="1">
      <c r="A12" s="112">
        <v>11</v>
      </c>
      <c r="B12" s="113">
        <v>9</v>
      </c>
      <c r="D12" s="114" t="s">
        <v>312</v>
      </c>
      <c r="E12" s="114" t="s">
        <v>313</v>
      </c>
      <c r="F12" s="115">
        <v>1088</v>
      </c>
      <c r="G12" s="591" t="s">
        <v>33</v>
      </c>
      <c r="H12" s="548">
        <v>577</v>
      </c>
      <c r="I12" s="116">
        <v>12</v>
      </c>
      <c r="J12" s="116">
        <v>41</v>
      </c>
      <c r="K12" s="116">
        <v>6</v>
      </c>
      <c r="L12" s="116">
        <v>5</v>
      </c>
      <c r="M12" s="116">
        <v>27</v>
      </c>
      <c r="N12" s="116">
        <v>13</v>
      </c>
      <c r="O12" s="116">
        <v>36</v>
      </c>
      <c r="P12" s="116">
        <v>30</v>
      </c>
      <c r="Q12" s="116">
        <v>47</v>
      </c>
      <c r="R12" s="116">
        <v>96</v>
      </c>
      <c r="T12" s="116">
        <v>55</v>
      </c>
      <c r="U12" s="117">
        <v>0</v>
      </c>
      <c r="V12" s="117">
        <v>0</v>
      </c>
      <c r="AC12" s="116">
        <v>0</v>
      </c>
      <c r="AD12" s="116">
        <v>15</v>
      </c>
      <c r="AE12" s="116">
        <v>383</v>
      </c>
    </row>
    <row r="13" spans="1:31" s="69" customFormat="1">
      <c r="A13" s="112">
        <v>12</v>
      </c>
      <c r="B13" s="113">
        <v>9</v>
      </c>
      <c r="D13" s="114" t="s">
        <v>312</v>
      </c>
      <c r="E13" s="114" t="s">
        <v>313</v>
      </c>
      <c r="F13" s="115">
        <v>1088</v>
      </c>
      <c r="G13" s="591" t="s">
        <v>34</v>
      </c>
      <c r="H13" s="548">
        <v>576</v>
      </c>
      <c r="I13" s="116">
        <v>25</v>
      </c>
      <c r="J13" s="116">
        <v>25</v>
      </c>
      <c r="K13" s="116">
        <v>8</v>
      </c>
      <c r="L13" s="116">
        <v>8</v>
      </c>
      <c r="M13" s="116">
        <v>25</v>
      </c>
      <c r="N13" s="116">
        <v>6</v>
      </c>
      <c r="O13" s="116">
        <v>70</v>
      </c>
      <c r="P13" s="116">
        <v>17</v>
      </c>
      <c r="Q13" s="116">
        <v>41</v>
      </c>
      <c r="R13" s="116">
        <v>100</v>
      </c>
      <c r="T13" s="116">
        <v>61</v>
      </c>
      <c r="U13" s="117">
        <v>1</v>
      </c>
      <c r="V13" s="117">
        <v>0</v>
      </c>
      <c r="AC13" s="116">
        <v>0</v>
      </c>
      <c r="AD13" s="116">
        <v>8</v>
      </c>
      <c r="AE13" s="116">
        <v>395</v>
      </c>
    </row>
    <row r="14" spans="1:31" s="69" customFormat="1">
      <c r="A14" s="112">
        <v>13</v>
      </c>
      <c r="B14" s="113">
        <v>9</v>
      </c>
      <c r="D14" s="114" t="s">
        <v>312</v>
      </c>
      <c r="E14" s="114" t="s">
        <v>314</v>
      </c>
      <c r="F14" s="115">
        <v>1088</v>
      </c>
      <c r="G14" s="591" t="s">
        <v>81</v>
      </c>
      <c r="H14" s="548">
        <v>172</v>
      </c>
      <c r="I14" s="116">
        <v>14</v>
      </c>
      <c r="J14" s="116">
        <v>2</v>
      </c>
      <c r="K14" s="116">
        <v>3</v>
      </c>
      <c r="L14" s="116">
        <v>9</v>
      </c>
      <c r="M14" s="116">
        <v>5</v>
      </c>
      <c r="N14" s="116">
        <v>7</v>
      </c>
      <c r="O14" s="116">
        <v>12</v>
      </c>
      <c r="P14" s="116">
        <v>3</v>
      </c>
      <c r="Q14" s="116">
        <v>10</v>
      </c>
      <c r="R14" s="116">
        <v>12</v>
      </c>
      <c r="T14" s="116">
        <v>46</v>
      </c>
      <c r="U14" s="117">
        <v>0</v>
      </c>
      <c r="V14" s="117">
        <v>0</v>
      </c>
      <c r="AC14" s="116">
        <v>0</v>
      </c>
      <c r="AD14" s="116">
        <v>5</v>
      </c>
      <c r="AE14" s="116">
        <v>128</v>
      </c>
    </row>
    <row r="15" spans="1:31" s="69" customFormat="1">
      <c r="A15" s="112">
        <v>14</v>
      </c>
      <c r="B15" s="113">
        <v>9</v>
      </c>
      <c r="D15" s="114" t="s">
        <v>312</v>
      </c>
      <c r="E15" s="114" t="s">
        <v>315</v>
      </c>
      <c r="F15" s="115">
        <v>1089</v>
      </c>
      <c r="G15" s="591" t="s">
        <v>33</v>
      </c>
      <c r="H15" s="548">
        <v>662</v>
      </c>
      <c r="I15" s="116">
        <v>28</v>
      </c>
      <c r="J15" s="116">
        <v>71</v>
      </c>
      <c r="K15" s="116">
        <v>16</v>
      </c>
      <c r="L15" s="116">
        <v>6</v>
      </c>
      <c r="M15" s="116">
        <v>18</v>
      </c>
      <c r="N15" s="116">
        <v>2</v>
      </c>
      <c r="O15" s="116">
        <v>119</v>
      </c>
      <c r="P15" s="116">
        <v>12</v>
      </c>
      <c r="Q15" s="116">
        <v>44</v>
      </c>
      <c r="R15" s="116">
        <v>40</v>
      </c>
      <c r="T15" s="116">
        <v>26</v>
      </c>
      <c r="U15" s="117">
        <v>5</v>
      </c>
      <c r="V15" s="117">
        <v>3</v>
      </c>
      <c r="AC15" s="116">
        <v>1</v>
      </c>
      <c r="AD15" s="116">
        <v>19</v>
      </c>
      <c r="AE15" s="116">
        <v>410</v>
      </c>
    </row>
    <row r="16" spans="1:31" s="69" customFormat="1">
      <c r="A16" s="112">
        <v>15</v>
      </c>
      <c r="B16" s="113">
        <v>9</v>
      </c>
      <c r="D16" s="114" t="s">
        <v>312</v>
      </c>
      <c r="E16" s="114" t="s">
        <v>315</v>
      </c>
      <c r="F16" s="115">
        <v>1089</v>
      </c>
      <c r="G16" s="591" t="s">
        <v>34</v>
      </c>
      <c r="H16" s="548">
        <v>662</v>
      </c>
      <c r="I16" s="116">
        <v>63</v>
      </c>
      <c r="J16" s="116">
        <v>72</v>
      </c>
      <c r="K16" s="116">
        <v>12</v>
      </c>
      <c r="L16" s="116">
        <v>8</v>
      </c>
      <c r="M16" s="116">
        <v>18</v>
      </c>
      <c r="N16" s="116">
        <v>8</v>
      </c>
      <c r="O16" s="116">
        <v>127</v>
      </c>
      <c r="P16" s="116">
        <v>15</v>
      </c>
      <c r="Q16" s="116">
        <v>58</v>
      </c>
      <c r="R16" s="116">
        <v>37</v>
      </c>
      <c r="T16" s="116">
        <v>21</v>
      </c>
      <c r="U16" s="117">
        <v>2</v>
      </c>
      <c r="V16" s="117">
        <v>1</v>
      </c>
      <c r="AC16" s="116">
        <v>0</v>
      </c>
      <c r="AD16" s="116">
        <v>17</v>
      </c>
      <c r="AE16" s="116">
        <v>459</v>
      </c>
    </row>
    <row r="17" spans="1:31" s="69" customFormat="1">
      <c r="A17" s="112">
        <v>16</v>
      </c>
      <c r="B17" s="113">
        <v>9</v>
      </c>
      <c r="D17" s="114" t="s">
        <v>312</v>
      </c>
      <c r="E17" s="114" t="s">
        <v>316</v>
      </c>
      <c r="F17" s="115">
        <v>1090</v>
      </c>
      <c r="G17" s="591" t="s">
        <v>33</v>
      </c>
      <c r="H17" s="548">
        <v>401</v>
      </c>
      <c r="I17" s="116">
        <v>21</v>
      </c>
      <c r="J17" s="116">
        <v>51</v>
      </c>
      <c r="K17" s="116">
        <v>15</v>
      </c>
      <c r="L17" s="116">
        <v>5</v>
      </c>
      <c r="M17" s="116">
        <v>17</v>
      </c>
      <c r="N17" s="116">
        <v>16</v>
      </c>
      <c r="O17" s="116">
        <v>50</v>
      </c>
      <c r="P17" s="116">
        <v>5</v>
      </c>
      <c r="Q17" s="116">
        <v>42</v>
      </c>
      <c r="R17" s="116">
        <v>31</v>
      </c>
      <c r="T17" s="116">
        <v>3</v>
      </c>
      <c r="U17" s="117">
        <v>4</v>
      </c>
      <c r="V17" s="117">
        <v>2</v>
      </c>
      <c r="AC17" s="116">
        <v>0</v>
      </c>
      <c r="AD17" s="116">
        <v>15</v>
      </c>
      <c r="AE17" s="116">
        <v>277</v>
      </c>
    </row>
    <row r="18" spans="1:31" s="69" customFormat="1">
      <c r="A18" s="112">
        <v>17</v>
      </c>
      <c r="B18" s="113">
        <v>9</v>
      </c>
      <c r="D18" s="114" t="s">
        <v>312</v>
      </c>
      <c r="E18" s="114" t="s">
        <v>316</v>
      </c>
      <c r="F18" s="115">
        <v>1090</v>
      </c>
      <c r="G18" s="591" t="s">
        <v>34</v>
      </c>
      <c r="H18" s="548">
        <v>401</v>
      </c>
      <c r="I18" s="116">
        <v>35</v>
      </c>
      <c r="J18" s="116">
        <v>57</v>
      </c>
      <c r="K18" s="116">
        <v>12</v>
      </c>
      <c r="L18" s="116">
        <v>1</v>
      </c>
      <c r="M18" s="116">
        <v>24</v>
      </c>
      <c r="N18" s="116">
        <v>13</v>
      </c>
      <c r="O18" s="116">
        <v>53</v>
      </c>
      <c r="P18" s="116">
        <v>7</v>
      </c>
      <c r="Q18" s="116">
        <v>38</v>
      </c>
      <c r="R18" s="116">
        <v>26</v>
      </c>
      <c r="T18" s="116">
        <v>4</v>
      </c>
      <c r="U18" s="117">
        <v>0</v>
      </c>
      <c r="V18" s="117">
        <v>0</v>
      </c>
      <c r="AC18" s="116">
        <v>0</v>
      </c>
      <c r="AD18" s="116">
        <v>12</v>
      </c>
      <c r="AE18" s="116">
        <v>282</v>
      </c>
    </row>
    <row r="19" spans="1:31" s="69" customFormat="1">
      <c r="A19" s="112">
        <v>18</v>
      </c>
      <c r="B19" s="113">
        <v>9</v>
      </c>
      <c r="D19" s="114" t="s">
        <v>312</v>
      </c>
      <c r="E19" s="114" t="s">
        <v>317</v>
      </c>
      <c r="F19" s="115">
        <v>1090</v>
      </c>
      <c r="G19" s="591" t="s">
        <v>81</v>
      </c>
      <c r="H19" s="548">
        <v>551</v>
      </c>
      <c r="I19" s="116">
        <v>47</v>
      </c>
      <c r="J19" s="116">
        <v>67</v>
      </c>
      <c r="K19" s="116">
        <v>11</v>
      </c>
      <c r="L19" s="116">
        <v>11</v>
      </c>
      <c r="M19" s="116">
        <v>11</v>
      </c>
      <c r="N19" s="116">
        <v>18</v>
      </c>
      <c r="O19" s="116">
        <v>11</v>
      </c>
      <c r="P19" s="116">
        <v>10</v>
      </c>
      <c r="Q19" s="116">
        <v>134</v>
      </c>
      <c r="R19" s="116">
        <v>28</v>
      </c>
      <c r="T19" s="116">
        <v>5</v>
      </c>
      <c r="U19" s="117">
        <v>7</v>
      </c>
      <c r="V19" s="117">
        <v>3</v>
      </c>
      <c r="AC19" s="116">
        <v>0</v>
      </c>
      <c r="AD19" s="116">
        <v>16</v>
      </c>
      <c r="AE19" s="116">
        <v>379</v>
      </c>
    </row>
    <row r="20" spans="1:31" s="69" customFormat="1">
      <c r="A20" s="112">
        <v>19</v>
      </c>
      <c r="B20" s="113">
        <v>9</v>
      </c>
      <c r="D20" s="114" t="s">
        <v>312</v>
      </c>
      <c r="E20" s="114" t="s">
        <v>318</v>
      </c>
      <c r="F20" s="115">
        <v>1091</v>
      </c>
      <c r="G20" s="591" t="s">
        <v>33</v>
      </c>
      <c r="H20" s="548">
        <v>688</v>
      </c>
      <c r="I20" s="116">
        <v>61</v>
      </c>
      <c r="J20" s="116">
        <v>35</v>
      </c>
      <c r="K20" s="116">
        <v>13</v>
      </c>
      <c r="L20" s="116">
        <v>3</v>
      </c>
      <c r="M20" s="116">
        <v>36</v>
      </c>
      <c r="N20" s="116">
        <v>9</v>
      </c>
      <c r="O20" s="116">
        <v>59</v>
      </c>
      <c r="P20" s="116">
        <v>17</v>
      </c>
      <c r="Q20" s="116">
        <v>131</v>
      </c>
      <c r="R20" s="116">
        <v>69</v>
      </c>
      <c r="T20" s="116">
        <v>5</v>
      </c>
      <c r="U20" s="117">
        <v>4</v>
      </c>
      <c r="V20" s="117">
        <v>4</v>
      </c>
      <c r="AC20" s="116">
        <v>0</v>
      </c>
      <c r="AD20" s="116">
        <v>20</v>
      </c>
      <c r="AE20" s="116">
        <v>466</v>
      </c>
    </row>
    <row r="21" spans="1:31" s="69" customFormat="1">
      <c r="A21" s="112">
        <v>20</v>
      </c>
      <c r="B21" s="113">
        <v>9</v>
      </c>
      <c r="D21" s="114" t="s">
        <v>312</v>
      </c>
      <c r="E21" s="114" t="s">
        <v>318</v>
      </c>
      <c r="F21" s="115">
        <v>1091</v>
      </c>
      <c r="G21" s="591" t="s">
        <v>34</v>
      </c>
      <c r="H21" s="548">
        <v>688</v>
      </c>
      <c r="I21" s="116">
        <v>51</v>
      </c>
      <c r="J21" s="116">
        <v>59</v>
      </c>
      <c r="K21" s="116">
        <v>11</v>
      </c>
      <c r="L21" s="116">
        <v>1</v>
      </c>
      <c r="M21" s="116">
        <v>33</v>
      </c>
      <c r="N21" s="116">
        <v>8</v>
      </c>
      <c r="O21" s="116">
        <v>49</v>
      </c>
      <c r="P21" s="116">
        <v>5</v>
      </c>
      <c r="Q21" s="116">
        <v>119</v>
      </c>
      <c r="R21" s="116">
        <v>93</v>
      </c>
      <c r="T21" s="116">
        <v>9</v>
      </c>
      <c r="U21" s="117">
        <v>7</v>
      </c>
      <c r="V21" s="117">
        <v>2</v>
      </c>
      <c r="AC21" s="116">
        <v>0</v>
      </c>
      <c r="AD21" s="116">
        <v>26</v>
      </c>
      <c r="AE21" s="116">
        <v>473</v>
      </c>
    </row>
    <row r="22" spans="1:31" s="69" customFormat="1">
      <c r="A22" s="112">
        <v>21</v>
      </c>
      <c r="B22" s="113">
        <v>9</v>
      </c>
      <c r="D22" s="114" t="s">
        <v>312</v>
      </c>
      <c r="E22" s="114" t="s">
        <v>319</v>
      </c>
      <c r="F22" s="115">
        <v>1092</v>
      </c>
      <c r="G22" s="591" t="s">
        <v>33</v>
      </c>
      <c r="H22" s="548">
        <v>474</v>
      </c>
      <c r="I22" s="116">
        <v>51</v>
      </c>
      <c r="J22" s="116">
        <v>33</v>
      </c>
      <c r="K22" s="116">
        <v>18</v>
      </c>
      <c r="L22" s="116">
        <v>1</v>
      </c>
      <c r="M22" s="116">
        <v>25</v>
      </c>
      <c r="N22" s="116">
        <v>4</v>
      </c>
      <c r="O22" s="116">
        <v>73</v>
      </c>
      <c r="P22" s="116">
        <v>2</v>
      </c>
      <c r="Q22" s="116">
        <v>39</v>
      </c>
      <c r="R22" s="116">
        <v>17</v>
      </c>
      <c r="T22" s="116">
        <v>7</v>
      </c>
      <c r="U22" s="117">
        <v>5</v>
      </c>
      <c r="V22" s="117">
        <v>3</v>
      </c>
      <c r="AC22" s="116">
        <v>0</v>
      </c>
      <c r="AD22" s="116">
        <v>20</v>
      </c>
      <c r="AE22" s="116">
        <v>298</v>
      </c>
    </row>
    <row r="23" spans="1:31" s="69" customFormat="1">
      <c r="A23" s="112">
        <v>22</v>
      </c>
      <c r="B23" s="113">
        <v>9</v>
      </c>
      <c r="D23" s="114" t="s">
        <v>312</v>
      </c>
      <c r="E23" s="114" t="s">
        <v>320</v>
      </c>
      <c r="F23" s="115">
        <v>1092</v>
      </c>
      <c r="G23" s="591" t="s">
        <v>81</v>
      </c>
      <c r="H23" s="548">
        <v>355</v>
      </c>
      <c r="I23" s="116">
        <v>8</v>
      </c>
      <c r="J23" s="116">
        <v>25</v>
      </c>
      <c r="K23" s="116">
        <v>9</v>
      </c>
      <c r="L23" s="116">
        <v>2</v>
      </c>
      <c r="M23" s="116">
        <v>22</v>
      </c>
      <c r="N23" s="116">
        <v>3</v>
      </c>
      <c r="O23" s="116">
        <v>73</v>
      </c>
      <c r="P23" s="116">
        <v>4</v>
      </c>
      <c r="Q23" s="116">
        <v>23</v>
      </c>
      <c r="R23" s="116">
        <v>85</v>
      </c>
      <c r="T23" s="116">
        <v>1</v>
      </c>
      <c r="U23" s="117">
        <v>2</v>
      </c>
      <c r="V23" s="117">
        <v>1</v>
      </c>
      <c r="AC23" s="116">
        <v>0</v>
      </c>
      <c r="AD23" s="116">
        <v>4</v>
      </c>
      <c r="AE23" s="116">
        <v>262</v>
      </c>
    </row>
    <row r="24" spans="1:31" s="69" customFormat="1">
      <c r="A24" s="112">
        <v>23</v>
      </c>
      <c r="B24" s="113">
        <v>9</v>
      </c>
      <c r="D24" s="114" t="s">
        <v>312</v>
      </c>
      <c r="E24" s="114" t="s">
        <v>321</v>
      </c>
      <c r="F24" s="115">
        <v>1093</v>
      </c>
      <c r="G24" s="591" t="s">
        <v>33</v>
      </c>
      <c r="H24" s="548">
        <v>739</v>
      </c>
      <c r="I24" s="116">
        <v>51</v>
      </c>
      <c r="J24" s="116">
        <v>24</v>
      </c>
      <c r="K24" s="116">
        <v>29</v>
      </c>
      <c r="L24" s="116">
        <v>5</v>
      </c>
      <c r="M24" s="116">
        <v>15</v>
      </c>
      <c r="N24" s="116">
        <v>5</v>
      </c>
      <c r="O24" s="116">
        <v>93</v>
      </c>
      <c r="P24" s="116">
        <v>6</v>
      </c>
      <c r="Q24" s="116">
        <v>61</v>
      </c>
      <c r="R24" s="116">
        <v>58</v>
      </c>
      <c r="T24" s="116">
        <v>9</v>
      </c>
      <c r="U24" s="117">
        <v>4</v>
      </c>
      <c r="V24" s="117">
        <v>0</v>
      </c>
      <c r="AC24" s="116">
        <v>0</v>
      </c>
      <c r="AD24" s="116">
        <v>34</v>
      </c>
      <c r="AE24" s="116">
        <v>394</v>
      </c>
    </row>
    <row r="25" spans="1:31" s="69" customFormat="1">
      <c r="A25" s="112">
        <v>24</v>
      </c>
      <c r="B25" s="113">
        <v>9</v>
      </c>
      <c r="D25" s="114" t="s">
        <v>312</v>
      </c>
      <c r="E25" s="114" t="s">
        <v>322</v>
      </c>
      <c r="F25" s="115">
        <v>1094</v>
      </c>
      <c r="G25" s="591" t="s">
        <v>33</v>
      </c>
      <c r="H25" s="592">
        <v>508</v>
      </c>
      <c r="I25" s="116">
        <v>27</v>
      </c>
      <c r="J25" s="116">
        <v>28</v>
      </c>
      <c r="K25" s="116">
        <v>22</v>
      </c>
      <c r="L25" s="116">
        <v>4</v>
      </c>
      <c r="M25" s="116">
        <v>8</v>
      </c>
      <c r="N25" s="116">
        <v>14</v>
      </c>
      <c r="O25" s="116">
        <v>126</v>
      </c>
      <c r="P25" s="116">
        <v>4</v>
      </c>
      <c r="Q25" s="116">
        <v>66</v>
      </c>
      <c r="R25" s="116">
        <v>65</v>
      </c>
      <c r="T25" s="116">
        <v>13</v>
      </c>
      <c r="U25" s="117">
        <v>3</v>
      </c>
      <c r="V25" s="117">
        <v>1</v>
      </c>
      <c r="AC25" s="116">
        <v>0</v>
      </c>
      <c r="AD25" s="116">
        <v>6</v>
      </c>
      <c r="AE25" s="116">
        <v>387</v>
      </c>
    </row>
    <row r="26" spans="1:31" s="69" customFormat="1">
      <c r="A26" s="112">
        <v>25</v>
      </c>
      <c r="B26" s="113">
        <v>9</v>
      </c>
      <c r="D26" s="114" t="s">
        <v>312</v>
      </c>
      <c r="E26" s="114" t="s">
        <v>322</v>
      </c>
      <c r="F26" s="115">
        <v>1094</v>
      </c>
      <c r="G26" s="591" t="s">
        <v>34</v>
      </c>
      <c r="H26" s="592">
        <v>508</v>
      </c>
      <c r="I26" s="116">
        <v>18</v>
      </c>
      <c r="J26" s="116">
        <v>26</v>
      </c>
      <c r="K26" s="116">
        <v>13</v>
      </c>
      <c r="L26" s="116">
        <v>3</v>
      </c>
      <c r="M26" s="116">
        <v>11</v>
      </c>
      <c r="N26" s="116">
        <v>23</v>
      </c>
      <c r="O26" s="116">
        <v>108</v>
      </c>
      <c r="P26" s="116">
        <v>6</v>
      </c>
      <c r="Q26" s="116">
        <v>63</v>
      </c>
      <c r="R26" s="116">
        <v>51</v>
      </c>
      <c r="T26" s="116">
        <v>9</v>
      </c>
      <c r="U26" s="117">
        <v>3</v>
      </c>
      <c r="V26" s="117">
        <v>2</v>
      </c>
      <c r="AC26" s="116">
        <v>0</v>
      </c>
      <c r="AD26" s="116">
        <v>12</v>
      </c>
      <c r="AE26" s="116">
        <v>348</v>
      </c>
    </row>
    <row r="27" spans="1:31" s="69" customFormat="1">
      <c r="A27" s="112">
        <v>26</v>
      </c>
      <c r="B27" s="113">
        <v>9</v>
      </c>
      <c r="D27" s="114" t="s">
        <v>312</v>
      </c>
      <c r="E27" s="114" t="s">
        <v>323</v>
      </c>
      <c r="F27" s="115">
        <v>1095</v>
      </c>
      <c r="G27" s="591" t="s">
        <v>33</v>
      </c>
      <c r="H27" s="592">
        <v>609</v>
      </c>
      <c r="I27" s="116">
        <v>48</v>
      </c>
      <c r="J27" s="116">
        <v>36</v>
      </c>
      <c r="K27" s="116">
        <v>7</v>
      </c>
      <c r="L27" s="116">
        <v>6</v>
      </c>
      <c r="M27" s="116">
        <v>12</v>
      </c>
      <c r="N27" s="116">
        <v>3</v>
      </c>
      <c r="O27" s="116">
        <v>69</v>
      </c>
      <c r="P27" s="116">
        <v>4</v>
      </c>
      <c r="Q27" s="116">
        <v>68</v>
      </c>
      <c r="R27" s="116">
        <v>78</v>
      </c>
      <c r="T27" s="116">
        <v>29</v>
      </c>
      <c r="U27" s="117">
        <v>5</v>
      </c>
      <c r="V27" s="117">
        <v>2</v>
      </c>
      <c r="AC27" s="116">
        <v>0</v>
      </c>
      <c r="AD27" s="116">
        <v>16</v>
      </c>
      <c r="AE27" s="116">
        <v>383</v>
      </c>
    </row>
    <row r="28" spans="1:31" s="69" customFormat="1">
      <c r="A28" s="112">
        <v>27</v>
      </c>
      <c r="B28" s="113">
        <v>9</v>
      </c>
      <c r="D28" s="114" t="s">
        <v>312</v>
      </c>
      <c r="E28" s="114" t="s">
        <v>323</v>
      </c>
      <c r="F28" s="115">
        <v>1095</v>
      </c>
      <c r="G28" s="591" t="s">
        <v>34</v>
      </c>
      <c r="H28" s="592">
        <v>608</v>
      </c>
      <c r="I28" s="116">
        <v>57</v>
      </c>
      <c r="J28" s="116">
        <v>21</v>
      </c>
      <c r="K28" s="116">
        <v>15</v>
      </c>
      <c r="L28" s="116">
        <v>2</v>
      </c>
      <c r="M28" s="116">
        <v>16</v>
      </c>
      <c r="N28" s="116">
        <v>2</v>
      </c>
      <c r="O28" s="116">
        <v>65</v>
      </c>
      <c r="P28" s="116">
        <v>7</v>
      </c>
      <c r="Q28" s="116">
        <v>61</v>
      </c>
      <c r="R28" s="116">
        <v>83</v>
      </c>
      <c r="T28" s="116">
        <v>13</v>
      </c>
      <c r="U28" s="117">
        <v>2</v>
      </c>
      <c r="V28" s="117">
        <v>1</v>
      </c>
      <c r="AC28" s="116">
        <v>1</v>
      </c>
      <c r="AD28" s="116">
        <v>13</v>
      </c>
      <c r="AE28" s="116">
        <v>359</v>
      </c>
    </row>
    <row r="29" spans="1:31" s="69" customFormat="1">
      <c r="A29" s="112">
        <v>28</v>
      </c>
      <c r="B29" s="113">
        <v>9</v>
      </c>
      <c r="D29" s="114" t="s">
        <v>312</v>
      </c>
      <c r="E29" s="114" t="s">
        <v>324</v>
      </c>
      <c r="F29" s="115">
        <v>1096</v>
      </c>
      <c r="G29" s="591" t="s">
        <v>33</v>
      </c>
      <c r="H29" s="548">
        <v>625</v>
      </c>
      <c r="I29" s="116">
        <v>3</v>
      </c>
      <c r="J29" s="116">
        <v>41</v>
      </c>
      <c r="K29" s="116">
        <v>8</v>
      </c>
      <c r="L29" s="116">
        <v>5</v>
      </c>
      <c r="M29" s="116">
        <v>10</v>
      </c>
      <c r="N29" s="116">
        <v>160</v>
      </c>
      <c r="O29" s="116">
        <v>114</v>
      </c>
      <c r="P29" s="116">
        <v>10</v>
      </c>
      <c r="Q29" s="116">
        <v>64</v>
      </c>
      <c r="R29" s="116">
        <v>30</v>
      </c>
      <c r="T29" s="116">
        <v>3</v>
      </c>
      <c r="U29" s="117">
        <v>0</v>
      </c>
      <c r="V29" s="117">
        <v>1</v>
      </c>
      <c r="AC29" s="116">
        <v>0</v>
      </c>
      <c r="AD29" s="116">
        <v>17</v>
      </c>
      <c r="AE29" s="116">
        <v>466</v>
      </c>
    </row>
    <row r="30" spans="1:31" s="69" customFormat="1">
      <c r="A30" s="112">
        <v>29</v>
      </c>
      <c r="B30" s="113">
        <v>9</v>
      </c>
      <c r="D30" s="114" t="s">
        <v>312</v>
      </c>
      <c r="E30" s="114" t="s">
        <v>325</v>
      </c>
      <c r="F30" s="115">
        <v>1097</v>
      </c>
      <c r="G30" s="591" t="s">
        <v>33</v>
      </c>
      <c r="H30" s="548">
        <v>573</v>
      </c>
      <c r="I30" s="116">
        <v>25</v>
      </c>
      <c r="J30" s="116">
        <v>29</v>
      </c>
      <c r="K30" s="116">
        <v>9</v>
      </c>
      <c r="L30" s="116">
        <v>2</v>
      </c>
      <c r="M30" s="116">
        <v>24</v>
      </c>
      <c r="N30" s="116">
        <v>34</v>
      </c>
      <c r="O30" s="116">
        <v>137</v>
      </c>
      <c r="P30" s="116">
        <v>8</v>
      </c>
      <c r="Q30" s="116">
        <v>31</v>
      </c>
      <c r="R30" s="116">
        <v>95</v>
      </c>
      <c r="T30" s="116">
        <v>0</v>
      </c>
      <c r="U30" s="117">
        <v>3</v>
      </c>
      <c r="V30" s="117">
        <v>1</v>
      </c>
      <c r="AC30" s="116">
        <v>0</v>
      </c>
      <c r="AD30" s="116">
        <v>24</v>
      </c>
      <c r="AE30" s="116">
        <v>422</v>
      </c>
    </row>
    <row r="31" spans="1:31" s="69" customFormat="1">
      <c r="A31" s="112">
        <v>30</v>
      </c>
      <c r="B31" s="113">
        <v>9</v>
      </c>
      <c r="D31" s="114" t="s">
        <v>312</v>
      </c>
      <c r="E31" s="114" t="s">
        <v>326</v>
      </c>
      <c r="F31" s="115">
        <v>1098</v>
      </c>
      <c r="G31" s="591" t="s">
        <v>33</v>
      </c>
      <c r="H31" s="548">
        <v>628</v>
      </c>
      <c r="I31" s="116">
        <v>3</v>
      </c>
      <c r="J31" s="116">
        <v>39</v>
      </c>
      <c r="K31" s="116">
        <v>1</v>
      </c>
      <c r="L31" s="116">
        <v>3</v>
      </c>
      <c r="M31" s="116">
        <v>7</v>
      </c>
      <c r="N31" s="116">
        <v>20</v>
      </c>
      <c r="O31" s="116">
        <v>116</v>
      </c>
      <c r="P31" s="116">
        <v>6</v>
      </c>
      <c r="Q31" s="116">
        <v>140</v>
      </c>
      <c r="R31" s="116">
        <v>101</v>
      </c>
      <c r="T31" s="116">
        <v>5</v>
      </c>
      <c r="U31" s="117">
        <v>2</v>
      </c>
      <c r="V31" s="117">
        <v>3</v>
      </c>
      <c r="AC31" s="116">
        <v>0</v>
      </c>
      <c r="AD31" s="116">
        <v>20</v>
      </c>
      <c r="AE31" s="116">
        <v>466</v>
      </c>
    </row>
    <row r="32" spans="1:31" s="69" customFormat="1" ht="16.5">
      <c r="D32" s="120" t="s">
        <v>66</v>
      </c>
      <c r="E32" s="121"/>
      <c r="F32" s="118"/>
      <c r="G32" s="118"/>
      <c r="H32" s="119">
        <f>SUM(H2:H31)</f>
        <v>16954</v>
      </c>
      <c r="I32" s="119">
        <v>1169</v>
      </c>
      <c r="J32" s="119">
        <v>1246</v>
      </c>
      <c r="K32" s="119">
        <v>355</v>
      </c>
      <c r="L32" s="119">
        <v>136</v>
      </c>
      <c r="M32" s="119">
        <v>568</v>
      </c>
      <c r="N32" s="119">
        <v>522</v>
      </c>
      <c r="O32" s="119">
        <v>2492</v>
      </c>
      <c r="P32" s="119">
        <v>300</v>
      </c>
      <c r="Q32" s="119">
        <v>1978</v>
      </c>
      <c r="R32" s="119">
        <v>1591</v>
      </c>
      <c r="S32" s="119"/>
      <c r="T32" s="119">
        <v>588</v>
      </c>
      <c r="U32" s="119">
        <v>117</v>
      </c>
      <c r="V32" s="119">
        <v>55</v>
      </c>
      <c r="AC32" s="119">
        <v>6</v>
      </c>
      <c r="AD32" s="119">
        <v>451</v>
      </c>
      <c r="AE32" s="119">
        <v>11574</v>
      </c>
    </row>
    <row r="33" spans="1:31" s="69" customFormat="1" ht="16.5">
      <c r="E33" s="83"/>
      <c r="F33" s="83"/>
    </row>
    <row r="34" spans="1:31" s="69" customFormat="1">
      <c r="C34" s="689" t="s">
        <v>68</v>
      </c>
      <c r="D34" s="690"/>
      <c r="E34" s="690"/>
      <c r="F34" s="691"/>
      <c r="H34" s="87" t="s">
        <v>8</v>
      </c>
      <c r="I34" s="79" t="s">
        <v>9</v>
      </c>
      <c r="J34" s="79" t="s">
        <v>10</v>
      </c>
      <c r="K34" s="79" t="s">
        <v>11</v>
      </c>
      <c r="L34" s="79" t="s">
        <v>12</v>
      </c>
      <c r="M34" s="79" t="s">
        <v>13</v>
      </c>
      <c r="N34" s="79" t="s">
        <v>14</v>
      </c>
      <c r="O34" s="79" t="s">
        <v>15</v>
      </c>
      <c r="P34" s="79" t="s">
        <v>16</v>
      </c>
      <c r="Q34" s="79" t="s">
        <v>17</v>
      </c>
      <c r="R34" s="79" t="s">
        <v>18</v>
      </c>
      <c r="S34" s="595" t="s">
        <v>19</v>
      </c>
      <c r="T34" s="79" t="s">
        <v>20</v>
      </c>
      <c r="U34" s="595" t="s">
        <v>24</v>
      </c>
      <c r="V34" s="595" t="s">
        <v>25</v>
      </c>
      <c r="W34" s="595" t="s">
        <v>26</v>
      </c>
      <c r="X34" s="595" t="s">
        <v>27</v>
      </c>
      <c r="Y34" s="595" t="s">
        <v>28</v>
      </c>
      <c r="Z34" s="110" t="s">
        <v>29</v>
      </c>
      <c r="AA34" s="110" t="s">
        <v>30</v>
      </c>
    </row>
    <row r="35" spans="1:31" s="69" customFormat="1" ht="16.5">
      <c r="C35" s="692"/>
      <c r="D35" s="693"/>
      <c r="E35" s="693"/>
      <c r="F35" s="694"/>
      <c r="H35" s="80">
        <v>16674</v>
      </c>
      <c r="I35" s="80">
        <v>1228</v>
      </c>
      <c r="J35" s="80">
        <v>1274</v>
      </c>
      <c r="K35" s="80">
        <v>413</v>
      </c>
      <c r="L35" s="80">
        <v>163</v>
      </c>
      <c r="M35" s="80">
        <v>568</v>
      </c>
      <c r="N35" s="80">
        <v>522</v>
      </c>
      <c r="O35" s="80">
        <v>2492</v>
      </c>
      <c r="P35" s="80">
        <v>300</v>
      </c>
      <c r="Q35" s="80">
        <v>1978</v>
      </c>
      <c r="R35" s="80">
        <v>1591</v>
      </c>
      <c r="S35" s="69" t="s">
        <v>799</v>
      </c>
      <c r="T35" s="80">
        <v>588</v>
      </c>
      <c r="U35" s="69" t="s">
        <v>799</v>
      </c>
      <c r="V35" s="283" t="s">
        <v>799</v>
      </c>
      <c r="W35" s="283" t="s">
        <v>799</v>
      </c>
      <c r="X35" s="283" t="s">
        <v>799</v>
      </c>
      <c r="Y35" s="283" t="s">
        <v>799</v>
      </c>
      <c r="Z35" s="355">
        <v>6</v>
      </c>
      <c r="AA35" s="355">
        <v>451</v>
      </c>
      <c r="AB35" s="69">
        <f>SUM(I35:AA35)</f>
        <v>11574</v>
      </c>
    </row>
    <row r="36" spans="1:31" s="69" customFormat="1" ht="16.5">
      <c r="E36" s="83"/>
      <c r="F36" s="83"/>
    </row>
    <row r="37" spans="1:31" s="69" customFormat="1" ht="33.75" customHeight="1">
      <c r="C37" s="695" t="s">
        <v>70</v>
      </c>
      <c r="D37" s="695"/>
      <c r="E37" s="695"/>
      <c r="F37" s="695"/>
      <c r="H37" s="87" t="s">
        <v>8</v>
      </c>
      <c r="I37" s="702" t="s">
        <v>71</v>
      </c>
      <c r="J37" s="703"/>
      <c r="K37" s="702" t="s">
        <v>72</v>
      </c>
      <c r="L37" s="703"/>
      <c r="M37" s="79" t="s">
        <v>13</v>
      </c>
      <c r="N37" s="79" t="s">
        <v>14</v>
      </c>
      <c r="O37" s="79" t="s">
        <v>15</v>
      </c>
      <c r="P37" s="79" t="s">
        <v>16</v>
      </c>
      <c r="Q37" s="79" t="s">
        <v>17</v>
      </c>
      <c r="R37" s="79" t="s">
        <v>18</v>
      </c>
      <c r="S37" s="595" t="s">
        <v>19</v>
      </c>
      <c r="T37" s="79" t="s">
        <v>20</v>
      </c>
      <c r="U37" s="595" t="s">
        <v>24</v>
      </c>
      <c r="V37" s="595" t="s">
        <v>25</v>
      </c>
      <c r="W37" s="595" t="s">
        <v>26</v>
      </c>
      <c r="X37" s="595" t="s">
        <v>27</v>
      </c>
      <c r="Y37" s="595" t="s">
        <v>28</v>
      </c>
      <c r="Z37" s="110" t="s">
        <v>29</v>
      </c>
      <c r="AA37" s="110" t="s">
        <v>30</v>
      </c>
    </row>
    <row r="38" spans="1:31" s="69" customFormat="1" ht="16.5">
      <c r="C38" s="695"/>
      <c r="D38" s="695"/>
      <c r="E38" s="695"/>
      <c r="F38" s="695"/>
      <c r="H38" s="80">
        <v>16674</v>
      </c>
      <c r="I38" s="705">
        <v>1641</v>
      </c>
      <c r="J38" s="709"/>
      <c r="K38" s="705">
        <v>1437</v>
      </c>
      <c r="L38" s="709"/>
      <c r="M38" s="80">
        <v>568</v>
      </c>
      <c r="N38" s="80">
        <v>522</v>
      </c>
      <c r="O38" s="80">
        <v>2492</v>
      </c>
      <c r="P38" s="80">
        <v>300</v>
      </c>
      <c r="Q38" s="80">
        <v>1978</v>
      </c>
      <c r="R38" s="80">
        <v>1591</v>
      </c>
      <c r="S38" s="69" t="s">
        <v>799</v>
      </c>
      <c r="T38" s="80">
        <v>588</v>
      </c>
      <c r="U38" s="365" t="s">
        <v>799</v>
      </c>
      <c r="V38" s="365" t="s">
        <v>799</v>
      </c>
      <c r="W38" s="365" t="s">
        <v>799</v>
      </c>
      <c r="X38" s="365" t="s">
        <v>799</v>
      </c>
      <c r="Y38" s="365" t="s">
        <v>799</v>
      </c>
      <c r="Z38" s="355">
        <v>6</v>
      </c>
      <c r="AA38" s="355">
        <v>451</v>
      </c>
      <c r="AB38" s="283">
        <f>SUM(I38:AA38)</f>
        <v>11574</v>
      </c>
    </row>
    <row r="41" spans="1:31" s="69" customFormat="1">
      <c r="A41" s="107" t="s">
        <v>1</v>
      </c>
      <c r="B41" s="107" t="s">
        <v>2</v>
      </c>
      <c r="C41" s="107" t="s">
        <v>3</v>
      </c>
      <c r="D41" s="107" t="s">
        <v>4</v>
      </c>
      <c r="E41" s="107" t="s">
        <v>5</v>
      </c>
      <c r="F41" s="107" t="s">
        <v>6</v>
      </c>
      <c r="G41" s="107" t="s">
        <v>7</v>
      </c>
      <c r="H41" s="107" t="s">
        <v>8</v>
      </c>
      <c r="I41" s="107" t="s">
        <v>9</v>
      </c>
      <c r="J41" s="107" t="s">
        <v>10</v>
      </c>
      <c r="K41" s="107" t="s">
        <v>11</v>
      </c>
      <c r="L41" s="107" t="s">
        <v>12</v>
      </c>
      <c r="M41" s="107" t="s">
        <v>13</v>
      </c>
      <c r="N41" s="107" t="s">
        <v>14</v>
      </c>
      <c r="O41" s="107" t="s">
        <v>15</v>
      </c>
      <c r="P41" s="107" t="s">
        <v>16</v>
      </c>
      <c r="Q41" s="107" t="s">
        <v>17</v>
      </c>
      <c r="R41" s="107" t="s">
        <v>18</v>
      </c>
      <c r="S41" s="107" t="s">
        <v>19</v>
      </c>
      <c r="T41" s="107" t="s">
        <v>20</v>
      </c>
      <c r="U41" s="107" t="s">
        <v>21</v>
      </c>
      <c r="V41" s="107" t="s">
        <v>22</v>
      </c>
      <c r="W41" s="107" t="s">
        <v>23</v>
      </c>
      <c r="X41" s="107" t="s">
        <v>24</v>
      </c>
      <c r="Y41" s="107" t="s">
        <v>25</v>
      </c>
      <c r="Z41" s="107" t="s">
        <v>26</v>
      </c>
      <c r="AA41" s="107" t="s">
        <v>27</v>
      </c>
      <c r="AB41" s="107" t="s">
        <v>28</v>
      </c>
      <c r="AC41" s="107" t="s">
        <v>29</v>
      </c>
      <c r="AD41" s="107" t="s">
        <v>30</v>
      </c>
      <c r="AE41" s="107" t="s">
        <v>31</v>
      </c>
    </row>
    <row r="42" spans="1:31" s="69" customFormat="1">
      <c r="A42" s="122">
        <v>1</v>
      </c>
      <c r="B42" s="122">
        <v>9</v>
      </c>
      <c r="C42" s="122">
        <v>560</v>
      </c>
      <c r="D42" s="122" t="s">
        <v>327</v>
      </c>
      <c r="F42" s="122">
        <v>2408</v>
      </c>
      <c r="G42" s="122" t="s">
        <v>33</v>
      </c>
      <c r="H42" s="122">
        <v>666</v>
      </c>
      <c r="I42" s="122">
        <v>15</v>
      </c>
      <c r="J42" s="122">
        <v>79</v>
      </c>
      <c r="K42" s="122">
        <v>78</v>
      </c>
      <c r="L42" s="122">
        <v>3</v>
      </c>
      <c r="M42" s="122">
        <v>12</v>
      </c>
      <c r="N42" s="122">
        <v>137</v>
      </c>
      <c r="O42" s="122">
        <v>0</v>
      </c>
      <c r="P42" s="122">
        <v>6</v>
      </c>
      <c r="Q42" s="122">
        <v>11</v>
      </c>
      <c r="R42" s="122">
        <v>39</v>
      </c>
      <c r="S42" s="122">
        <v>0</v>
      </c>
      <c r="T42" s="122">
        <v>0</v>
      </c>
      <c r="U42" s="122">
        <v>3</v>
      </c>
      <c r="V42" s="122">
        <v>1</v>
      </c>
      <c r="W42" s="122"/>
      <c r="X42" s="122">
        <v>20</v>
      </c>
      <c r="AC42" s="122">
        <v>1</v>
      </c>
      <c r="AD42" s="122">
        <v>17</v>
      </c>
      <c r="AE42" s="122">
        <v>422</v>
      </c>
    </row>
    <row r="43" spans="1:31" s="69" customFormat="1">
      <c r="A43" s="122">
        <v>2</v>
      </c>
      <c r="B43" s="122">
        <v>9</v>
      </c>
      <c r="C43" s="122">
        <v>560</v>
      </c>
      <c r="D43" s="122" t="s">
        <v>327</v>
      </c>
      <c r="F43" s="122">
        <v>2408</v>
      </c>
      <c r="G43" s="122" t="s">
        <v>34</v>
      </c>
      <c r="H43" s="122">
        <v>666</v>
      </c>
      <c r="I43" s="122">
        <v>16</v>
      </c>
      <c r="J43" s="122">
        <v>92</v>
      </c>
      <c r="K43" s="122">
        <v>59</v>
      </c>
      <c r="L43" s="122">
        <v>5</v>
      </c>
      <c r="M43" s="122">
        <v>8</v>
      </c>
      <c r="N43" s="122">
        <v>140</v>
      </c>
      <c r="O43" s="122">
        <v>0</v>
      </c>
      <c r="P43" s="122">
        <v>6</v>
      </c>
      <c r="Q43" s="122">
        <v>21</v>
      </c>
      <c r="R43" s="122">
        <v>28</v>
      </c>
      <c r="S43" s="122">
        <v>0</v>
      </c>
      <c r="T43" s="122">
        <v>0</v>
      </c>
      <c r="U43" s="122">
        <v>2</v>
      </c>
      <c r="V43" s="122">
        <v>2</v>
      </c>
      <c r="W43" s="122"/>
      <c r="X43" s="122">
        <v>17</v>
      </c>
      <c r="AC43" s="122">
        <v>1</v>
      </c>
      <c r="AD43" s="122">
        <v>10</v>
      </c>
      <c r="AE43" s="122">
        <v>407</v>
      </c>
    </row>
    <row r="44" spans="1:31" s="69" customFormat="1">
      <c r="A44" s="122">
        <v>3</v>
      </c>
      <c r="B44" s="122">
        <v>9</v>
      </c>
      <c r="C44" s="122">
        <v>560</v>
      </c>
      <c r="D44" s="122" t="s">
        <v>327</v>
      </c>
      <c r="F44" s="122">
        <v>2408</v>
      </c>
      <c r="G44" s="122" t="s">
        <v>36</v>
      </c>
      <c r="H44" s="573"/>
      <c r="I44" s="122">
        <v>0</v>
      </c>
      <c r="J44" s="122">
        <v>1</v>
      </c>
      <c r="K44" s="122">
        <v>1</v>
      </c>
      <c r="L44" s="122">
        <v>0</v>
      </c>
      <c r="M44" s="122">
        <v>0</v>
      </c>
      <c r="N44" s="122">
        <v>2</v>
      </c>
      <c r="O44" s="122">
        <v>0</v>
      </c>
      <c r="P44" s="122">
        <v>0</v>
      </c>
      <c r="Q44" s="122">
        <v>0</v>
      </c>
      <c r="R44" s="122">
        <v>1</v>
      </c>
      <c r="S44" s="122">
        <v>0</v>
      </c>
      <c r="T44" s="122">
        <v>0</v>
      </c>
      <c r="U44" s="122">
        <v>0</v>
      </c>
      <c r="V44" s="122">
        <v>0</v>
      </c>
      <c r="W44" s="122"/>
      <c r="X44" s="122">
        <v>0</v>
      </c>
      <c r="AC44" s="122">
        <v>0</v>
      </c>
      <c r="AD44" s="122">
        <v>0</v>
      </c>
      <c r="AE44" s="122">
        <v>5</v>
      </c>
    </row>
    <row r="45" spans="1:31" s="69" customFormat="1">
      <c r="A45" s="122">
        <v>4</v>
      </c>
      <c r="B45" s="122">
        <v>9</v>
      </c>
      <c r="C45" s="122">
        <v>560</v>
      </c>
      <c r="D45" s="122" t="s">
        <v>327</v>
      </c>
      <c r="F45" s="122">
        <v>2409</v>
      </c>
      <c r="G45" s="122" t="s">
        <v>33</v>
      </c>
      <c r="H45" s="590">
        <v>534</v>
      </c>
      <c r="I45" s="122">
        <v>6</v>
      </c>
      <c r="J45" s="122">
        <v>63</v>
      </c>
      <c r="K45" s="122">
        <v>53</v>
      </c>
      <c r="L45" s="122">
        <v>0</v>
      </c>
      <c r="M45" s="122">
        <v>8</v>
      </c>
      <c r="N45" s="122">
        <v>133</v>
      </c>
      <c r="O45" s="122">
        <v>0</v>
      </c>
      <c r="P45" s="122">
        <v>16</v>
      </c>
      <c r="Q45" s="122">
        <v>11</v>
      </c>
      <c r="R45" s="122">
        <v>33</v>
      </c>
      <c r="S45" s="122">
        <v>0</v>
      </c>
      <c r="T45" s="122">
        <v>0</v>
      </c>
      <c r="U45" s="122">
        <v>3</v>
      </c>
      <c r="V45" s="122">
        <v>2</v>
      </c>
      <c r="W45" s="122"/>
      <c r="X45" s="122">
        <v>6</v>
      </c>
      <c r="AC45" s="122">
        <v>0</v>
      </c>
      <c r="AD45" s="122">
        <v>14</v>
      </c>
      <c r="AE45" s="122">
        <v>348</v>
      </c>
    </row>
    <row r="46" spans="1:31" s="69" customFormat="1">
      <c r="A46" s="122">
        <v>5</v>
      </c>
      <c r="B46" s="122">
        <v>9</v>
      </c>
      <c r="C46" s="122">
        <v>560</v>
      </c>
      <c r="D46" s="122" t="s">
        <v>327</v>
      </c>
      <c r="F46" s="122">
        <v>2409</v>
      </c>
      <c r="G46" s="122" t="s">
        <v>34</v>
      </c>
      <c r="H46" s="590">
        <v>533</v>
      </c>
      <c r="I46" s="122">
        <v>15</v>
      </c>
      <c r="J46" s="122">
        <v>70</v>
      </c>
      <c r="K46" s="122">
        <v>30</v>
      </c>
      <c r="L46" s="122">
        <v>5</v>
      </c>
      <c r="M46" s="122">
        <v>5</v>
      </c>
      <c r="N46" s="122">
        <v>153</v>
      </c>
      <c r="O46" s="122">
        <v>0</v>
      </c>
      <c r="P46" s="122">
        <v>16</v>
      </c>
      <c r="Q46" s="122">
        <v>11</v>
      </c>
      <c r="R46" s="122">
        <v>19</v>
      </c>
      <c r="S46" s="122">
        <v>0</v>
      </c>
      <c r="T46" s="122">
        <v>0</v>
      </c>
      <c r="U46" s="122">
        <v>5</v>
      </c>
      <c r="V46" s="122">
        <v>2</v>
      </c>
      <c r="W46" s="122"/>
      <c r="X46" s="122">
        <v>3</v>
      </c>
      <c r="AC46" s="122">
        <v>1</v>
      </c>
      <c r="AD46" s="122">
        <v>8</v>
      </c>
      <c r="AE46" s="122">
        <v>343</v>
      </c>
    </row>
    <row r="47" spans="1:31" s="69" customFormat="1">
      <c r="A47" s="122">
        <v>6</v>
      </c>
      <c r="B47" s="122">
        <v>9</v>
      </c>
      <c r="C47" s="122">
        <v>560</v>
      </c>
      <c r="D47" s="122" t="s">
        <v>327</v>
      </c>
      <c r="F47" s="122">
        <v>2409</v>
      </c>
      <c r="G47" s="122" t="s">
        <v>35</v>
      </c>
      <c r="H47" s="590">
        <v>533</v>
      </c>
      <c r="I47" s="122">
        <v>7</v>
      </c>
      <c r="J47" s="122">
        <v>81</v>
      </c>
      <c r="K47" s="122">
        <v>40</v>
      </c>
      <c r="L47" s="122">
        <v>2</v>
      </c>
      <c r="M47" s="122">
        <v>7</v>
      </c>
      <c r="N47" s="122">
        <v>106</v>
      </c>
      <c r="O47" s="122">
        <v>0</v>
      </c>
      <c r="P47" s="122">
        <v>14</v>
      </c>
      <c r="Q47" s="122">
        <v>11</v>
      </c>
      <c r="R47" s="122">
        <v>33</v>
      </c>
      <c r="S47" s="122">
        <v>0</v>
      </c>
      <c r="T47" s="122">
        <v>0</v>
      </c>
      <c r="U47" s="122">
        <v>2</v>
      </c>
      <c r="V47" s="122">
        <v>2</v>
      </c>
      <c r="W47" s="122"/>
      <c r="X47" s="122">
        <v>8</v>
      </c>
      <c r="AC47" s="122">
        <v>0</v>
      </c>
      <c r="AD47" s="122">
        <v>9</v>
      </c>
      <c r="AE47" s="122">
        <v>322</v>
      </c>
    </row>
    <row r="48" spans="1:31" s="69" customFormat="1">
      <c r="A48" s="122">
        <v>7</v>
      </c>
      <c r="B48" s="122">
        <v>9</v>
      </c>
      <c r="C48" s="122">
        <v>560</v>
      </c>
      <c r="D48" s="122" t="s">
        <v>327</v>
      </c>
      <c r="F48" s="122">
        <v>2410</v>
      </c>
      <c r="G48" s="122" t="s">
        <v>33</v>
      </c>
      <c r="H48" s="590">
        <v>618</v>
      </c>
      <c r="I48" s="122">
        <v>9</v>
      </c>
      <c r="J48" s="122">
        <v>113</v>
      </c>
      <c r="K48" s="122">
        <v>68</v>
      </c>
      <c r="L48" s="122">
        <v>1</v>
      </c>
      <c r="M48" s="122">
        <v>11</v>
      </c>
      <c r="N48" s="122">
        <v>103</v>
      </c>
      <c r="O48" s="122">
        <v>0</v>
      </c>
      <c r="P48" s="122">
        <v>10</v>
      </c>
      <c r="Q48" s="122">
        <v>22</v>
      </c>
      <c r="R48" s="122">
        <v>44</v>
      </c>
      <c r="S48" s="122">
        <v>0</v>
      </c>
      <c r="T48" s="122">
        <v>0</v>
      </c>
      <c r="U48" s="122">
        <v>3</v>
      </c>
      <c r="V48" s="122">
        <v>3</v>
      </c>
      <c r="W48" s="122"/>
      <c r="X48" s="122">
        <v>14</v>
      </c>
      <c r="AC48" s="122">
        <v>0</v>
      </c>
      <c r="AD48" s="122">
        <v>6</v>
      </c>
      <c r="AE48" s="122">
        <v>407</v>
      </c>
    </row>
    <row r="49" spans="1:31" s="69" customFormat="1">
      <c r="A49" s="122">
        <v>8</v>
      </c>
      <c r="B49" s="122">
        <v>9</v>
      </c>
      <c r="C49" s="122">
        <v>560</v>
      </c>
      <c r="D49" s="122" t="s">
        <v>327</v>
      </c>
      <c r="F49" s="122">
        <v>2410</v>
      </c>
      <c r="G49" s="122" t="s">
        <v>34</v>
      </c>
      <c r="H49" s="590">
        <v>618</v>
      </c>
      <c r="I49" s="122">
        <v>7</v>
      </c>
      <c r="J49" s="122">
        <v>80</v>
      </c>
      <c r="K49" s="122">
        <v>53</v>
      </c>
      <c r="L49" s="122">
        <v>1</v>
      </c>
      <c r="M49" s="122">
        <v>12</v>
      </c>
      <c r="N49" s="122">
        <v>119</v>
      </c>
      <c r="O49" s="122">
        <v>0</v>
      </c>
      <c r="P49" s="122">
        <v>19</v>
      </c>
      <c r="Q49" s="122">
        <v>19</v>
      </c>
      <c r="R49" s="122">
        <v>30</v>
      </c>
      <c r="S49" s="122">
        <v>0</v>
      </c>
      <c r="T49" s="122">
        <v>0</v>
      </c>
      <c r="U49" s="122">
        <v>0</v>
      </c>
      <c r="V49" s="122">
        <v>1</v>
      </c>
      <c r="W49" s="122"/>
      <c r="X49" s="122">
        <v>5</v>
      </c>
      <c r="AC49" s="122">
        <v>0</v>
      </c>
      <c r="AD49" s="122">
        <v>10</v>
      </c>
      <c r="AE49" s="122">
        <v>356</v>
      </c>
    </row>
    <row r="50" spans="1:31" s="69" customFormat="1">
      <c r="A50" s="122">
        <v>9</v>
      </c>
      <c r="B50" s="122">
        <v>9</v>
      </c>
      <c r="C50" s="122">
        <v>560</v>
      </c>
      <c r="D50" s="122" t="s">
        <v>327</v>
      </c>
      <c r="F50" s="122">
        <v>2410</v>
      </c>
      <c r="G50" s="122" t="s">
        <v>35</v>
      </c>
      <c r="H50" s="590">
        <v>617</v>
      </c>
      <c r="I50" s="122">
        <v>4</v>
      </c>
      <c r="J50" s="122">
        <v>74</v>
      </c>
      <c r="K50" s="122">
        <v>64</v>
      </c>
      <c r="L50" s="122">
        <v>4</v>
      </c>
      <c r="M50" s="122">
        <v>10</v>
      </c>
      <c r="N50" s="122">
        <v>115</v>
      </c>
      <c r="O50" s="122">
        <v>0</v>
      </c>
      <c r="P50" s="122">
        <v>18</v>
      </c>
      <c r="Q50" s="122">
        <v>26</v>
      </c>
      <c r="R50" s="122">
        <v>25</v>
      </c>
      <c r="S50" s="122">
        <v>0</v>
      </c>
      <c r="T50" s="122">
        <v>0</v>
      </c>
      <c r="U50" s="122">
        <v>1</v>
      </c>
      <c r="V50" s="122">
        <v>4</v>
      </c>
      <c r="W50" s="122"/>
      <c r="X50" s="122">
        <v>6</v>
      </c>
      <c r="AC50" s="122">
        <v>0</v>
      </c>
      <c r="AD50" s="122">
        <v>10</v>
      </c>
      <c r="AE50" s="122">
        <v>361</v>
      </c>
    </row>
    <row r="51" spans="1:31" s="69" customFormat="1">
      <c r="A51" s="122">
        <v>10</v>
      </c>
      <c r="B51" s="122">
        <v>9</v>
      </c>
      <c r="C51" s="122">
        <v>560</v>
      </c>
      <c r="D51" s="122" t="s">
        <v>327</v>
      </c>
      <c r="F51" s="122">
        <v>2410</v>
      </c>
      <c r="G51" s="122" t="s">
        <v>199</v>
      </c>
      <c r="H51" s="590">
        <v>617</v>
      </c>
      <c r="I51" s="122">
        <v>2</v>
      </c>
      <c r="J51" s="122">
        <v>70</v>
      </c>
      <c r="K51" s="122">
        <v>76</v>
      </c>
      <c r="L51" s="122">
        <v>3</v>
      </c>
      <c r="M51" s="122">
        <v>20</v>
      </c>
      <c r="N51" s="122">
        <v>86</v>
      </c>
      <c r="O51" s="122">
        <v>0</v>
      </c>
      <c r="P51" s="122">
        <v>16</v>
      </c>
      <c r="Q51" s="122">
        <v>34</v>
      </c>
      <c r="R51" s="122">
        <v>40</v>
      </c>
      <c r="S51" s="122">
        <v>0</v>
      </c>
      <c r="T51" s="122">
        <v>0</v>
      </c>
      <c r="U51" s="122">
        <v>4</v>
      </c>
      <c r="V51" s="122">
        <v>1</v>
      </c>
      <c r="W51" s="122"/>
      <c r="X51" s="122">
        <v>9</v>
      </c>
      <c r="AC51" s="122">
        <v>0</v>
      </c>
      <c r="AD51" s="122">
        <v>15</v>
      </c>
      <c r="AE51" s="122">
        <v>376</v>
      </c>
    </row>
    <row r="52" spans="1:31" s="69" customFormat="1">
      <c r="A52" s="122">
        <v>11</v>
      </c>
      <c r="B52" s="122">
        <v>9</v>
      </c>
      <c r="C52" s="122">
        <v>560</v>
      </c>
      <c r="D52" s="122" t="s">
        <v>327</v>
      </c>
      <c r="F52" s="122">
        <v>2410</v>
      </c>
      <c r="G52" s="122" t="s">
        <v>36</v>
      </c>
      <c r="H52" s="573"/>
      <c r="I52" s="122">
        <v>0</v>
      </c>
      <c r="J52" s="122">
        <v>2</v>
      </c>
      <c r="K52" s="122"/>
      <c r="L52" s="122">
        <v>0</v>
      </c>
      <c r="M52" s="122">
        <v>0</v>
      </c>
      <c r="N52" s="122">
        <v>2</v>
      </c>
      <c r="O52" s="122">
        <v>0</v>
      </c>
      <c r="P52" s="122">
        <v>1</v>
      </c>
      <c r="Q52" s="122">
        <v>0</v>
      </c>
      <c r="R52" s="122">
        <v>1</v>
      </c>
      <c r="S52" s="122">
        <v>0</v>
      </c>
      <c r="T52" s="122">
        <v>0</v>
      </c>
      <c r="U52" s="122">
        <v>0</v>
      </c>
      <c r="V52" s="122">
        <v>0</v>
      </c>
      <c r="W52" s="122"/>
      <c r="X52" s="122">
        <v>0</v>
      </c>
      <c r="AC52" s="122">
        <v>0</v>
      </c>
      <c r="AD52" s="122">
        <v>0</v>
      </c>
      <c r="AE52" s="122">
        <v>6</v>
      </c>
    </row>
    <row r="53" spans="1:31" s="69" customFormat="1">
      <c r="A53" s="122">
        <v>12</v>
      </c>
      <c r="B53" s="122">
        <v>9</v>
      </c>
      <c r="C53" s="122">
        <v>560</v>
      </c>
      <c r="D53" s="122" t="s">
        <v>327</v>
      </c>
      <c r="F53" s="122">
        <v>2411</v>
      </c>
      <c r="G53" s="122" t="s">
        <v>33</v>
      </c>
      <c r="H53" s="590">
        <v>583</v>
      </c>
      <c r="I53" s="122">
        <v>15</v>
      </c>
      <c r="J53" s="122">
        <v>47</v>
      </c>
      <c r="K53" s="122">
        <v>100</v>
      </c>
      <c r="L53" s="122">
        <v>5</v>
      </c>
      <c r="M53" s="122">
        <v>9</v>
      </c>
      <c r="N53" s="122">
        <v>89</v>
      </c>
      <c r="O53" s="122">
        <v>0</v>
      </c>
      <c r="P53" s="122">
        <v>4</v>
      </c>
      <c r="Q53" s="122">
        <v>20</v>
      </c>
      <c r="R53" s="122">
        <v>48</v>
      </c>
      <c r="S53" s="122">
        <v>0</v>
      </c>
      <c r="T53" s="122">
        <v>0</v>
      </c>
      <c r="U53" s="122">
        <v>4</v>
      </c>
      <c r="V53" s="122">
        <v>0</v>
      </c>
      <c r="W53" s="122"/>
      <c r="X53" s="122">
        <v>22</v>
      </c>
      <c r="AC53" s="122">
        <v>1</v>
      </c>
      <c r="AD53" s="122">
        <v>11</v>
      </c>
      <c r="AE53" s="122">
        <v>375</v>
      </c>
    </row>
    <row r="54" spans="1:31" s="69" customFormat="1">
      <c r="A54" s="122">
        <v>13</v>
      </c>
      <c r="B54" s="122">
        <v>9</v>
      </c>
      <c r="C54" s="122">
        <v>560</v>
      </c>
      <c r="D54" s="122" t="s">
        <v>327</v>
      </c>
      <c r="F54" s="122">
        <v>2411</v>
      </c>
      <c r="G54" s="122" t="s">
        <v>34</v>
      </c>
      <c r="H54" s="122">
        <v>583</v>
      </c>
      <c r="I54" s="122">
        <v>15</v>
      </c>
      <c r="J54" s="122">
        <v>31</v>
      </c>
      <c r="K54" s="122">
        <v>111</v>
      </c>
      <c r="L54" s="122">
        <v>2</v>
      </c>
      <c r="M54" s="122">
        <v>8</v>
      </c>
      <c r="N54" s="122">
        <v>69</v>
      </c>
      <c r="O54" s="122">
        <v>0</v>
      </c>
      <c r="P54" s="122">
        <v>14</v>
      </c>
      <c r="Q54" s="122">
        <v>20</v>
      </c>
      <c r="R54" s="122">
        <v>42</v>
      </c>
      <c r="S54" s="122">
        <v>0</v>
      </c>
      <c r="T54" s="122">
        <v>0</v>
      </c>
      <c r="U54" s="122">
        <v>9</v>
      </c>
      <c r="V54" s="122">
        <v>1</v>
      </c>
      <c r="W54" s="122"/>
      <c r="X54" s="122">
        <v>15</v>
      </c>
      <c r="AC54" s="122">
        <v>0</v>
      </c>
      <c r="AD54" s="122">
        <v>18</v>
      </c>
      <c r="AE54" s="122">
        <v>355</v>
      </c>
    </row>
    <row r="55" spans="1:31" s="69" customFormat="1">
      <c r="A55" s="122">
        <v>14</v>
      </c>
      <c r="B55" s="122">
        <v>9</v>
      </c>
      <c r="C55" s="122">
        <v>560</v>
      </c>
      <c r="D55" s="122" t="s">
        <v>327</v>
      </c>
      <c r="F55" s="122">
        <v>2411</v>
      </c>
      <c r="G55" s="122" t="s">
        <v>35</v>
      </c>
      <c r="H55" s="122">
        <v>583</v>
      </c>
      <c r="I55" s="122">
        <v>13</v>
      </c>
      <c r="J55" s="122">
        <v>58</v>
      </c>
      <c r="K55" s="122">
        <v>107</v>
      </c>
      <c r="L55" s="122">
        <v>6</v>
      </c>
      <c r="M55" s="122">
        <v>12</v>
      </c>
      <c r="N55" s="122">
        <v>77</v>
      </c>
      <c r="O55" s="122">
        <v>0</v>
      </c>
      <c r="P55" s="122">
        <v>6</v>
      </c>
      <c r="Q55" s="122">
        <v>17</v>
      </c>
      <c r="R55" s="122">
        <v>34</v>
      </c>
      <c r="S55" s="122">
        <v>0</v>
      </c>
      <c r="T55" s="122">
        <v>0</v>
      </c>
      <c r="U55" s="122">
        <v>2</v>
      </c>
      <c r="V55" s="122">
        <v>0</v>
      </c>
      <c r="W55" s="122"/>
      <c r="X55" s="122">
        <v>20</v>
      </c>
      <c r="AC55" s="122">
        <v>0</v>
      </c>
      <c r="AD55" s="122">
        <v>8</v>
      </c>
      <c r="AE55" s="122">
        <v>360</v>
      </c>
    </row>
    <row r="56" spans="1:31" s="69" customFormat="1">
      <c r="A56" s="122">
        <v>15</v>
      </c>
      <c r="B56" s="122">
        <v>9</v>
      </c>
      <c r="C56" s="122">
        <v>560</v>
      </c>
      <c r="D56" s="122" t="s">
        <v>327</v>
      </c>
      <c r="F56" s="122">
        <v>2411</v>
      </c>
      <c r="G56" s="122" t="s">
        <v>199</v>
      </c>
      <c r="H56" s="122">
        <v>582</v>
      </c>
      <c r="I56" s="122">
        <v>10</v>
      </c>
      <c r="J56" s="122">
        <v>44</v>
      </c>
      <c r="K56" s="122">
        <v>114</v>
      </c>
      <c r="L56" s="122">
        <v>8</v>
      </c>
      <c r="M56" s="122">
        <v>9</v>
      </c>
      <c r="N56" s="122">
        <v>66</v>
      </c>
      <c r="O56" s="122">
        <v>0</v>
      </c>
      <c r="P56" s="122">
        <v>7</v>
      </c>
      <c r="Q56" s="122">
        <v>18</v>
      </c>
      <c r="R56" s="122">
        <v>59</v>
      </c>
      <c r="S56" s="122">
        <v>0</v>
      </c>
      <c r="T56" s="122">
        <v>0</v>
      </c>
      <c r="U56" s="122">
        <v>2</v>
      </c>
      <c r="V56" s="122">
        <v>1</v>
      </c>
      <c r="W56" s="122"/>
      <c r="X56" s="122">
        <v>13</v>
      </c>
      <c r="AC56" s="122">
        <v>1</v>
      </c>
      <c r="AD56" s="122">
        <v>13</v>
      </c>
      <c r="AE56" s="122">
        <v>365</v>
      </c>
    </row>
    <row r="57" spans="1:31" s="69" customFormat="1">
      <c r="C57" s="69" t="s">
        <v>65</v>
      </c>
      <c r="D57" s="69" t="s">
        <v>66</v>
      </c>
      <c r="H57" s="69">
        <v>7733</v>
      </c>
      <c r="I57" s="69">
        <v>134</v>
      </c>
      <c r="J57" s="69">
        <v>905</v>
      </c>
      <c r="K57" s="69">
        <v>954</v>
      </c>
      <c r="L57" s="69">
        <v>45</v>
      </c>
      <c r="M57" s="69">
        <v>131</v>
      </c>
      <c r="N57" s="69">
        <v>1397</v>
      </c>
      <c r="O57" s="69">
        <v>0</v>
      </c>
      <c r="P57" s="69">
        <v>153</v>
      </c>
      <c r="Q57" s="69">
        <v>241</v>
      </c>
      <c r="R57" s="69">
        <v>476</v>
      </c>
      <c r="S57" s="69">
        <v>0</v>
      </c>
      <c r="T57" s="69">
        <v>0</v>
      </c>
      <c r="U57" s="69">
        <v>40</v>
      </c>
      <c r="V57" s="69">
        <v>20</v>
      </c>
      <c r="W57" s="69">
        <v>0</v>
      </c>
      <c r="X57" s="69">
        <v>158</v>
      </c>
      <c r="AC57" s="69">
        <v>5</v>
      </c>
      <c r="AD57" s="69">
        <v>149</v>
      </c>
      <c r="AE57" s="69">
        <v>4808</v>
      </c>
    </row>
    <row r="58" spans="1:31" s="69" customFormat="1"/>
    <row r="59" spans="1:31" s="69" customFormat="1" ht="28.5" customHeight="1">
      <c r="C59" s="69" t="s">
        <v>67</v>
      </c>
      <c r="D59" s="734" t="s">
        <v>68</v>
      </c>
      <c r="E59" s="734"/>
      <c r="H59" s="69" t="s">
        <v>8</v>
      </c>
      <c r="I59" s="122" t="s">
        <v>9</v>
      </c>
      <c r="J59" s="122" t="s">
        <v>10</v>
      </c>
      <c r="K59" s="122" t="s">
        <v>11</v>
      </c>
      <c r="L59" s="122" t="s">
        <v>12</v>
      </c>
      <c r="M59" s="122" t="s">
        <v>13</v>
      </c>
      <c r="N59" s="122" t="s">
        <v>14</v>
      </c>
      <c r="O59" s="122" t="s">
        <v>15</v>
      </c>
      <c r="P59" s="122" t="s">
        <v>16</v>
      </c>
      <c r="Q59" s="122" t="s">
        <v>17</v>
      </c>
      <c r="R59" s="122" t="s">
        <v>18</v>
      </c>
      <c r="S59" s="122" t="s">
        <v>19</v>
      </c>
      <c r="T59" s="122" t="s">
        <v>20</v>
      </c>
      <c r="U59" s="122" t="s">
        <v>24</v>
      </c>
      <c r="V59" s="122" t="s">
        <v>25</v>
      </c>
      <c r="W59" s="122" t="s">
        <v>26</v>
      </c>
      <c r="X59" s="122" t="s">
        <v>27</v>
      </c>
      <c r="Y59" s="122" t="s">
        <v>28</v>
      </c>
      <c r="Z59" s="122" t="s">
        <v>29</v>
      </c>
      <c r="AA59" s="122" t="s">
        <v>30</v>
      </c>
      <c r="AB59" s="122" t="s">
        <v>31</v>
      </c>
    </row>
    <row r="60" spans="1:31" s="69" customFormat="1">
      <c r="D60" s="123"/>
      <c r="E60" s="123"/>
      <c r="H60" s="69">
        <v>7733</v>
      </c>
      <c r="I60" s="122">
        <v>154</v>
      </c>
      <c r="J60" s="122">
        <v>915</v>
      </c>
      <c r="K60" s="122">
        <v>974</v>
      </c>
      <c r="L60" s="122">
        <v>55</v>
      </c>
      <c r="M60" s="122">
        <v>131</v>
      </c>
      <c r="N60" s="122">
        <v>1397</v>
      </c>
      <c r="O60" s="122">
        <v>0</v>
      </c>
      <c r="P60" s="122">
        <v>153</v>
      </c>
      <c r="Q60" s="122">
        <v>241</v>
      </c>
      <c r="R60" s="122">
        <v>476</v>
      </c>
      <c r="S60" s="122">
        <v>0</v>
      </c>
      <c r="T60" s="122">
        <v>0</v>
      </c>
      <c r="U60" s="122">
        <v>158</v>
      </c>
      <c r="V60" s="122" t="s">
        <v>799</v>
      </c>
      <c r="W60" s="122" t="s">
        <v>799</v>
      </c>
      <c r="X60" s="122" t="s">
        <v>799</v>
      </c>
      <c r="Y60" s="122" t="s">
        <v>799</v>
      </c>
      <c r="Z60" s="122">
        <v>5</v>
      </c>
      <c r="AA60" s="122">
        <v>149</v>
      </c>
      <c r="AB60" s="122">
        <f>SUM(I60:AA60)</f>
        <v>4808</v>
      </c>
    </row>
    <row r="61" spans="1:31" s="69" customFormat="1">
      <c r="D61" s="123"/>
      <c r="E61" s="123"/>
    </row>
    <row r="62" spans="1:31" s="69" customFormat="1" ht="30.75" customHeight="1">
      <c r="C62" s="69" t="s">
        <v>69</v>
      </c>
      <c r="D62" s="734" t="s">
        <v>70</v>
      </c>
      <c r="E62" s="734"/>
      <c r="H62" s="69" t="s">
        <v>8</v>
      </c>
      <c r="I62" s="734" t="s">
        <v>328</v>
      </c>
      <c r="J62" s="734"/>
      <c r="K62" s="734" t="s">
        <v>329</v>
      </c>
      <c r="L62" s="734"/>
      <c r="M62" s="69" t="s">
        <v>13</v>
      </c>
      <c r="N62" s="69" t="s">
        <v>14</v>
      </c>
      <c r="O62" s="69" t="s">
        <v>15</v>
      </c>
      <c r="P62" s="69" t="s">
        <v>16</v>
      </c>
      <c r="Q62" s="69" t="s">
        <v>17</v>
      </c>
      <c r="R62" s="69" t="s">
        <v>18</v>
      </c>
      <c r="S62" s="69" t="s">
        <v>19</v>
      </c>
      <c r="T62" s="69" t="s">
        <v>20</v>
      </c>
      <c r="U62" s="69" t="s">
        <v>24</v>
      </c>
      <c r="V62" s="69" t="s">
        <v>25</v>
      </c>
      <c r="W62" s="69" t="s">
        <v>26</v>
      </c>
      <c r="X62" s="69" t="s">
        <v>27</v>
      </c>
      <c r="Y62" s="69" t="s">
        <v>28</v>
      </c>
      <c r="Z62" s="69" t="s">
        <v>29</v>
      </c>
      <c r="AA62" s="69" t="s">
        <v>30</v>
      </c>
      <c r="AB62" s="69" t="s">
        <v>31</v>
      </c>
    </row>
    <row r="63" spans="1:31" s="69" customFormat="1">
      <c r="H63" s="69">
        <v>7733</v>
      </c>
      <c r="I63" s="733">
        <v>1128</v>
      </c>
      <c r="J63" s="733"/>
      <c r="K63" s="733">
        <v>970</v>
      </c>
      <c r="L63" s="733"/>
      <c r="M63" s="69">
        <v>131</v>
      </c>
      <c r="N63" s="69">
        <v>1397</v>
      </c>
      <c r="O63" s="69" t="s">
        <v>799</v>
      </c>
      <c r="P63" s="69">
        <v>153</v>
      </c>
      <c r="Q63" s="69">
        <v>241</v>
      </c>
      <c r="R63" s="69">
        <v>476</v>
      </c>
      <c r="S63" s="69" t="s">
        <v>799</v>
      </c>
      <c r="T63" s="69" t="s">
        <v>799</v>
      </c>
      <c r="U63" s="69">
        <v>158</v>
      </c>
      <c r="V63" s="69" t="s">
        <v>799</v>
      </c>
      <c r="W63" s="69" t="s">
        <v>799</v>
      </c>
      <c r="X63" s="69" t="s">
        <v>799</v>
      </c>
      <c r="Y63" s="69" t="s">
        <v>799</v>
      </c>
      <c r="Z63" s="69">
        <v>5</v>
      </c>
      <c r="AA63" s="69">
        <v>149</v>
      </c>
      <c r="AB63" s="122">
        <f>SUM(I63:AA63)</f>
        <v>4808</v>
      </c>
    </row>
  </sheetData>
  <mergeCells count="12">
    <mergeCell ref="K63:L63"/>
    <mergeCell ref="I63:J63"/>
    <mergeCell ref="C34:F35"/>
    <mergeCell ref="C37:F38"/>
    <mergeCell ref="I62:J62"/>
    <mergeCell ref="K62:L62"/>
    <mergeCell ref="I37:J37"/>
    <mergeCell ref="K37:L37"/>
    <mergeCell ref="D59:E59"/>
    <mergeCell ref="D62:E62"/>
    <mergeCell ref="I38:J38"/>
    <mergeCell ref="K38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D11</vt:lpstr>
      <vt:lpstr>D12</vt:lpstr>
      <vt:lpstr>D13</vt:lpstr>
      <vt:lpstr>D14</vt:lpstr>
      <vt:lpstr>D15</vt:lpstr>
      <vt:lpstr>D16</vt:lpstr>
      <vt:lpstr>D17</vt:lpstr>
      <vt:lpstr>D18</vt:lpstr>
      <vt:lpstr>D19</vt:lpstr>
      <vt:lpstr>D20</vt:lpstr>
      <vt:lpstr>D21</vt:lpstr>
      <vt:lpstr>D22</vt:lpstr>
      <vt:lpstr>D23</vt:lpstr>
      <vt:lpstr>D24</vt:lpstr>
      <vt:lpstr>D25</vt:lpstr>
      <vt:lpstr>TOT_MPIOS</vt:lpstr>
    </vt:vector>
  </TitlesOfParts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Godina</dc:creator>
  <cp:lastModifiedBy>Irving</cp:lastModifiedBy>
  <cp:revision/>
  <cp:lastPrinted>2016-06-28T19:43:02Z</cp:lastPrinted>
  <dcterms:created xsi:type="dcterms:W3CDTF">2016-06-13T19:13:37Z</dcterms:created>
  <dcterms:modified xsi:type="dcterms:W3CDTF">2017-10-20T18:41:31Z</dcterms:modified>
</cp:coreProperties>
</file>