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ATTEN" sheetId="3" r:id="rId1"/>
    <sheet name="SALARY STMNT" sheetId="2" r:id="rId2"/>
    <sheet name="HR WPS" sheetId="4" r:id="rId3"/>
  </sheets>
  <calcPr calcId="124519"/>
</workbook>
</file>

<file path=xl/calcChain.xml><?xml version="1.0" encoding="utf-8"?>
<calcChain xmlns="http://schemas.openxmlformats.org/spreadsheetml/2006/main">
  <c r="R7" i="2"/>
  <c r="O17"/>
  <c r="O16"/>
  <c r="O15"/>
  <c r="O14"/>
  <c r="O13"/>
  <c r="O12"/>
  <c r="O10"/>
  <c r="O8"/>
  <c r="O7"/>
  <c r="O6"/>
  <c r="W11"/>
  <c r="L22"/>
  <c r="AM4" i="4"/>
  <c r="AM5"/>
  <c r="AM6"/>
  <c r="AM7"/>
  <c r="AM8"/>
  <c r="AM9"/>
  <c r="AM10"/>
  <c r="AM11"/>
  <c r="AM12"/>
  <c r="AM13"/>
  <c r="AM14"/>
  <c r="AM15"/>
  <c r="AM16"/>
  <c r="AM17"/>
  <c r="AM18"/>
  <c r="AM19"/>
  <c r="AM20"/>
  <c r="AM3"/>
  <c r="AC8"/>
  <c r="AC7"/>
  <c r="AC6"/>
  <c r="AC19"/>
  <c r="AC20"/>
  <c r="AH19"/>
  <c r="AJ19"/>
  <c r="AK19"/>
  <c r="AH20"/>
  <c r="AJ20"/>
  <c r="AK20"/>
  <c r="O20"/>
  <c r="D22" i="2" l="1"/>
  <c r="E22"/>
  <c r="AI20" i="3"/>
  <c r="AJ20"/>
  <c r="AK20"/>
  <c r="AL20"/>
  <c r="D20" i="2" s="1"/>
  <c r="AM20" i="3"/>
  <c r="AN20" s="1"/>
  <c r="AI21"/>
  <c r="E21" i="2" s="1"/>
  <c r="Q20" i="4" s="1"/>
  <c r="AJ21" i="3"/>
  <c r="AK21"/>
  <c r="AL21"/>
  <c r="AM21"/>
  <c r="C20" i="2"/>
  <c r="C21"/>
  <c r="C6"/>
  <c r="C7"/>
  <c r="C8"/>
  <c r="C9"/>
  <c r="C10"/>
  <c r="C11"/>
  <c r="C12"/>
  <c r="C13"/>
  <c r="C14"/>
  <c r="C15"/>
  <c r="C16"/>
  <c r="C17"/>
  <c r="C18"/>
  <c r="C19"/>
  <c r="C5"/>
  <c r="B6"/>
  <c r="B7"/>
  <c r="B8"/>
  <c r="B9"/>
  <c r="B10"/>
  <c r="B11"/>
  <c r="B12"/>
  <c r="B13"/>
  <c r="B14"/>
  <c r="B15"/>
  <c r="B16"/>
  <c r="B17"/>
  <c r="B18"/>
  <c r="B19"/>
  <c r="B20"/>
  <c r="B21"/>
  <c r="B5"/>
  <c r="AI5" i="3"/>
  <c r="AJ5"/>
  <c r="AK5"/>
  <c r="AL5"/>
  <c r="AM5"/>
  <c r="AI6"/>
  <c r="AJ6"/>
  <c r="AK6"/>
  <c r="AL6"/>
  <c r="AM6"/>
  <c r="AI7"/>
  <c r="AJ7"/>
  <c r="AK7"/>
  <c r="AL7"/>
  <c r="AM7"/>
  <c r="AI8"/>
  <c r="AJ8"/>
  <c r="AK8"/>
  <c r="AL8"/>
  <c r="AM8"/>
  <c r="AI9"/>
  <c r="AJ9"/>
  <c r="AK9"/>
  <c r="AL9"/>
  <c r="AM9"/>
  <c r="AI10"/>
  <c r="AJ10"/>
  <c r="AK10"/>
  <c r="AL10"/>
  <c r="AM10"/>
  <c r="AI11"/>
  <c r="AJ11"/>
  <c r="AK11"/>
  <c r="AL11"/>
  <c r="D12" i="2" s="1"/>
  <c r="AM11" i="3"/>
  <c r="AI12"/>
  <c r="AJ12"/>
  <c r="AK12"/>
  <c r="AL12"/>
  <c r="AM12"/>
  <c r="AI13"/>
  <c r="AJ13"/>
  <c r="AK13"/>
  <c r="AL13"/>
  <c r="AM13"/>
  <c r="AI14"/>
  <c r="AJ14"/>
  <c r="AK14"/>
  <c r="AL14"/>
  <c r="D14" i="2" s="1"/>
  <c r="AM14" i="3"/>
  <c r="AI15"/>
  <c r="AJ15"/>
  <c r="AK15"/>
  <c r="AL15"/>
  <c r="AM15"/>
  <c r="AI16"/>
  <c r="AJ16"/>
  <c r="AK16"/>
  <c r="AL16"/>
  <c r="D16" i="2" s="1"/>
  <c r="AM16" i="3"/>
  <c r="AI17"/>
  <c r="AJ17"/>
  <c r="AK17"/>
  <c r="AL17"/>
  <c r="D17" i="2" s="1"/>
  <c r="AM17" i="3"/>
  <c r="AI18"/>
  <c r="AJ18"/>
  <c r="AK18"/>
  <c r="AL18"/>
  <c r="D18" i="2" s="1"/>
  <c r="AM18" i="3"/>
  <c r="AI19"/>
  <c r="AJ19"/>
  <c r="AK19"/>
  <c r="AL19"/>
  <c r="AM19"/>
  <c r="AN21" l="1"/>
  <c r="D21" i="2"/>
  <c r="N20" i="4" s="1"/>
  <c r="F22" i="2"/>
  <c r="E20"/>
  <c r="Q19" i="4" s="1"/>
  <c r="N19"/>
  <c r="Y22" i="2"/>
  <c r="Z22"/>
  <c r="AA22"/>
  <c r="AL21" i="4"/>
  <c r="AM21"/>
  <c r="AN21"/>
  <c r="K21" i="2"/>
  <c r="W20" i="4" s="1"/>
  <c r="AH10"/>
  <c r="X21"/>
  <c r="Y21"/>
  <c r="Z21"/>
  <c r="AA21"/>
  <c r="AB21"/>
  <c r="AD21"/>
  <c r="H23" i="2"/>
  <c r="F21" l="1"/>
  <c r="F20"/>
  <c r="O19" i="4" s="1"/>
  <c r="AK4"/>
  <c r="AK5"/>
  <c r="AK6"/>
  <c r="AK7"/>
  <c r="AK8"/>
  <c r="AK9"/>
  <c r="AK10"/>
  <c r="AK11"/>
  <c r="AK12"/>
  <c r="AK13"/>
  <c r="AK14"/>
  <c r="AK15"/>
  <c r="AK16"/>
  <c r="AK17"/>
  <c r="AK18"/>
  <c r="AK3"/>
  <c r="AJ4"/>
  <c r="AJ5"/>
  <c r="AJ6"/>
  <c r="AJ7"/>
  <c r="AJ8"/>
  <c r="AJ9"/>
  <c r="AJ10"/>
  <c r="AJ11"/>
  <c r="AJ12"/>
  <c r="AJ13"/>
  <c r="AJ14"/>
  <c r="AJ15"/>
  <c r="AJ16"/>
  <c r="AJ17"/>
  <c r="AJ18"/>
  <c r="AJ3"/>
  <c r="AK21" l="1"/>
  <c r="AJ21"/>
  <c r="AH4"/>
  <c r="AH5"/>
  <c r="AH6"/>
  <c r="AH7"/>
  <c r="AH8"/>
  <c r="AH9"/>
  <c r="AH11"/>
  <c r="AH12"/>
  <c r="AH13"/>
  <c r="AH14"/>
  <c r="AH15"/>
  <c r="AH16"/>
  <c r="AH17"/>
  <c r="AH18"/>
  <c r="AH3"/>
  <c r="AF10"/>
  <c r="AF11"/>
  <c r="AF14"/>
  <c r="AF15"/>
  <c r="AC4"/>
  <c r="AC5"/>
  <c r="AC9"/>
  <c r="AC10"/>
  <c r="AC11"/>
  <c r="AC12"/>
  <c r="AC13"/>
  <c r="AC14"/>
  <c r="AC15"/>
  <c r="AC16"/>
  <c r="AC17"/>
  <c r="AC18"/>
  <c r="AC3"/>
  <c r="P3"/>
  <c r="M22" i="2"/>
  <c r="AC21" i="4" l="1"/>
  <c r="AH21"/>
  <c r="O22" i="2"/>
  <c r="P22"/>
  <c r="Q22"/>
  <c r="T22"/>
  <c r="V22"/>
  <c r="I22"/>
  <c r="AL4" i="3" l="1"/>
  <c r="D5" i="2" s="1"/>
  <c r="N3" i="4" s="1"/>
  <c r="K6" i="2"/>
  <c r="W4" i="4" s="1"/>
  <c r="K7" i="2"/>
  <c r="W5" i="4" s="1"/>
  <c r="K8" i="2"/>
  <c r="W6" i="4" s="1"/>
  <c r="K9" i="2"/>
  <c r="W7" i="4" s="1"/>
  <c r="K10" i="2"/>
  <c r="W8" i="4" s="1"/>
  <c r="K11" i="2"/>
  <c r="W9" i="4" s="1"/>
  <c r="K12" i="2"/>
  <c r="W10" i="4" s="1"/>
  <c r="K13" i="2"/>
  <c r="W11" i="4" s="1"/>
  <c r="W12"/>
  <c r="K14" i="2"/>
  <c r="W13" i="4" s="1"/>
  <c r="K15" i="2"/>
  <c r="W14" i="4" s="1"/>
  <c r="K16" i="2"/>
  <c r="W15" i="4" s="1"/>
  <c r="K17" i="2"/>
  <c r="W16" i="4" s="1"/>
  <c r="K18" i="2"/>
  <c r="W17" i="4" s="1"/>
  <c r="K19" i="2"/>
  <c r="W18" i="4" s="1"/>
  <c r="K20" i="2"/>
  <c r="W19" i="4" s="1"/>
  <c r="AM4" i="3" l="1"/>
  <c r="AJ4"/>
  <c r="D19" i="2"/>
  <c r="N17" i="4"/>
  <c r="N16"/>
  <c r="N15"/>
  <c r="D15" i="2"/>
  <c r="N13" i="4"/>
  <c r="D13" i="2"/>
  <c r="N10" i="4"/>
  <c r="D11" i="2"/>
  <c r="D10"/>
  <c r="D9"/>
  <c r="D8"/>
  <c r="D7"/>
  <c r="D6"/>
  <c r="AK4" i="3"/>
  <c r="K5" i="2"/>
  <c r="W3" i="4" s="1"/>
  <c r="W21" s="1"/>
  <c r="E18" i="2" l="1"/>
  <c r="Q17" i="4" s="1"/>
  <c r="E15" i="2"/>
  <c r="Q14" i="4" s="1"/>
  <c r="AN17" i="3"/>
  <c r="E19" i="2"/>
  <c r="Q18" i="4" s="1"/>
  <c r="N6"/>
  <c r="N5"/>
  <c r="N9"/>
  <c r="N11"/>
  <c r="AN11" i="3"/>
  <c r="E12" i="2"/>
  <c r="Q10" i="4" s="1"/>
  <c r="N7"/>
  <c r="N8"/>
  <c r="N4"/>
  <c r="N12"/>
  <c r="N14"/>
  <c r="N18"/>
  <c r="AN15" i="3"/>
  <c r="E16" i="2"/>
  <c r="D23"/>
  <c r="K22"/>
  <c r="AI4" i="3"/>
  <c r="F15" i="2" l="1"/>
  <c r="G15" s="1"/>
  <c r="O14" i="4" s="1"/>
  <c r="AN18" i="3"/>
  <c r="E17" i="2"/>
  <c r="Q16" i="4" s="1"/>
  <c r="AN19" i="3"/>
  <c r="AN5"/>
  <c r="E6" i="2"/>
  <c r="Q4" i="4" s="1"/>
  <c r="AN6" i="3"/>
  <c r="E7" i="2"/>
  <c r="Q5" i="4" s="1"/>
  <c r="E9" i="2"/>
  <c r="AN8" i="3"/>
  <c r="AN14"/>
  <c r="E14" i="2"/>
  <c r="AN13" i="3"/>
  <c r="AN10"/>
  <c r="E11" i="2"/>
  <c r="Q9" i="4" s="1"/>
  <c r="E10" i="2"/>
  <c r="F10" s="1"/>
  <c r="G10" s="1"/>
  <c r="AN9" i="3"/>
  <c r="E13" i="2"/>
  <c r="AN12" i="3"/>
  <c r="N21" i="4"/>
  <c r="E8" i="2"/>
  <c r="F8" s="1"/>
  <c r="G8" s="1"/>
  <c r="AN7" i="3"/>
  <c r="E5" i="2"/>
  <c r="F5" s="1"/>
  <c r="J5" s="1"/>
  <c r="AN4" i="3"/>
  <c r="Q15" i="4"/>
  <c r="AN16" i="3"/>
  <c r="F18" i="2"/>
  <c r="J21"/>
  <c r="J20"/>
  <c r="F12"/>
  <c r="G12" s="1"/>
  <c r="F19"/>
  <c r="V20" i="4" l="1"/>
  <c r="N21" i="2"/>
  <c r="R21" s="1"/>
  <c r="N5"/>
  <c r="V3" i="4"/>
  <c r="AE3" s="1"/>
  <c r="V19"/>
  <c r="N20" i="2"/>
  <c r="R20" s="1"/>
  <c r="F7"/>
  <c r="G7" s="1"/>
  <c r="O5" i="4" s="1"/>
  <c r="G18" i="2"/>
  <c r="O17" i="4" s="1"/>
  <c r="F11" i="2"/>
  <c r="G11" s="1"/>
  <c r="O9" i="4" s="1"/>
  <c r="J15" i="2"/>
  <c r="V14" i="4" s="1"/>
  <c r="Q12"/>
  <c r="Q8"/>
  <c r="F6" i="2"/>
  <c r="G6" s="1"/>
  <c r="O4" i="4" s="1"/>
  <c r="F17" i="2"/>
  <c r="J18"/>
  <c r="N18" s="1"/>
  <c r="Q11" i="4"/>
  <c r="F13" i="2"/>
  <c r="G13" s="1"/>
  <c r="Q7" i="4"/>
  <c r="F9" i="2"/>
  <c r="Q6" i="4"/>
  <c r="J8" i="2"/>
  <c r="N8" s="1"/>
  <c r="R8" s="1"/>
  <c r="O6" i="4"/>
  <c r="F16" i="2"/>
  <c r="J19"/>
  <c r="V18" i="4" s="1"/>
  <c r="O18"/>
  <c r="J10" i="2"/>
  <c r="V8" i="4" s="1"/>
  <c r="O8"/>
  <c r="O12"/>
  <c r="J12" i="2"/>
  <c r="O10" i="4"/>
  <c r="G5" i="2"/>
  <c r="E23"/>
  <c r="Q3" i="4"/>
  <c r="F14" i="2"/>
  <c r="G14" s="1"/>
  <c r="Q13" i="4"/>
  <c r="S21" i="2" l="1"/>
  <c r="AF20" i="4" s="1"/>
  <c r="S20" i="2"/>
  <c r="AF19" i="4" s="1"/>
  <c r="AF17"/>
  <c r="R18" i="2"/>
  <c r="AG17" i="4" s="1"/>
  <c r="R5" i="2"/>
  <c r="T20" i="4"/>
  <c r="AE20"/>
  <c r="J7" i="2"/>
  <c r="V5" i="4" s="1"/>
  <c r="N15" i="2"/>
  <c r="T19" i="4"/>
  <c r="AE19"/>
  <c r="J11" i="2"/>
  <c r="N11" s="1"/>
  <c r="J17"/>
  <c r="V16" i="4" s="1"/>
  <c r="G17" i="2"/>
  <c r="O16" i="4" s="1"/>
  <c r="J16" i="2"/>
  <c r="V15" i="4" s="1"/>
  <c r="AE15" s="1"/>
  <c r="G16" i="2"/>
  <c r="O15" i="4" s="1"/>
  <c r="AG6"/>
  <c r="AF6"/>
  <c r="J6" i="2"/>
  <c r="V4" i="4" s="1"/>
  <c r="V17"/>
  <c r="AG20"/>
  <c r="AO20" s="1"/>
  <c r="O11"/>
  <c r="J13" i="2"/>
  <c r="G9"/>
  <c r="O7" i="4" s="1"/>
  <c r="J9" i="2"/>
  <c r="V7" i="4" s="1"/>
  <c r="AE7" s="1"/>
  <c r="V6"/>
  <c r="N19" i="2"/>
  <c r="AE18" i="4"/>
  <c r="T18"/>
  <c r="AE14"/>
  <c r="T14"/>
  <c r="N12" i="2"/>
  <c r="V10" i="4"/>
  <c r="AF12"/>
  <c r="V12"/>
  <c r="N10" i="2"/>
  <c r="R10" s="1"/>
  <c r="F23"/>
  <c r="J14"/>
  <c r="O13" i="4"/>
  <c r="Q21"/>
  <c r="AF18" l="1"/>
  <c r="R19" i="2"/>
  <c r="R15"/>
  <c r="W15" s="1"/>
  <c r="X15" s="1"/>
  <c r="V9" i="4"/>
  <c r="T9" s="1"/>
  <c r="N7" i="2"/>
  <c r="AG5" i="4" s="1"/>
  <c r="T6"/>
  <c r="AE6"/>
  <c r="N16" i="2"/>
  <c r="AO6" i="4"/>
  <c r="W21" i="2"/>
  <c r="X21" s="1"/>
  <c r="W20"/>
  <c r="X20" s="1"/>
  <c r="AG19" i="4"/>
  <c r="AO19" s="1"/>
  <c r="AP19" s="1"/>
  <c r="AB20" i="2" s="1"/>
  <c r="T15" i="4"/>
  <c r="G23" i="2"/>
  <c r="T17" i="4"/>
  <c r="N17" i="2"/>
  <c r="R17" s="1"/>
  <c r="W8"/>
  <c r="X8" s="1"/>
  <c r="AG8" i="4"/>
  <c r="AF8"/>
  <c r="AF5"/>
  <c r="AG9"/>
  <c r="AF9"/>
  <c r="AP20"/>
  <c r="AB21" i="2" s="1"/>
  <c r="AE17" i="4"/>
  <c r="N6" i="2"/>
  <c r="R6" s="1"/>
  <c r="W18"/>
  <c r="X18" s="1"/>
  <c r="AO17" i="4"/>
  <c r="W19" i="2"/>
  <c r="X19" s="1"/>
  <c r="N13"/>
  <c r="R13" s="1"/>
  <c r="V11" i="4"/>
  <c r="N9" i="2"/>
  <c r="AE10" i="4"/>
  <c r="T10"/>
  <c r="AE8"/>
  <c r="T8"/>
  <c r="AE4"/>
  <c r="T4"/>
  <c r="N14" i="2"/>
  <c r="R14" s="1"/>
  <c r="V13" i="4"/>
  <c r="AE16"/>
  <c r="T16"/>
  <c r="AE12"/>
  <c r="T12"/>
  <c r="AE5"/>
  <c r="T5"/>
  <c r="J22" i="2"/>
  <c r="N22" s="1"/>
  <c r="N23" s="1"/>
  <c r="O3" i="4"/>
  <c r="O21" s="1"/>
  <c r="AG14" l="1"/>
  <c r="AO14" s="1"/>
  <c r="AP14" s="1"/>
  <c r="AB15" i="2" s="1"/>
  <c r="AC15" s="1"/>
  <c r="N24"/>
  <c r="O24" s="1"/>
  <c r="O26" s="1"/>
  <c r="R9"/>
  <c r="AG7" i="4" s="1"/>
  <c r="N25" i="2"/>
  <c r="N26" s="1"/>
  <c r="R16"/>
  <c r="W16" s="1"/>
  <c r="X16" s="1"/>
  <c r="AC21"/>
  <c r="AP6" i="4"/>
  <c r="AB8" i="2" s="1"/>
  <c r="AC8" s="1"/>
  <c r="AF16" i="4"/>
  <c r="AO9"/>
  <c r="AE9"/>
  <c r="AC20" i="2"/>
  <c r="X11"/>
  <c r="AO8" i="4"/>
  <c r="AP8" s="1"/>
  <c r="AB10" i="2" s="1"/>
  <c r="AO5" i="4"/>
  <c r="AP5" s="1"/>
  <c r="AB7" i="2" s="1"/>
  <c r="AF13" i="4"/>
  <c r="W10" i="2"/>
  <c r="X10" s="1"/>
  <c r="AF4" i="4"/>
  <c r="AG3"/>
  <c r="AF7"/>
  <c r="AG16"/>
  <c r="W7" i="2"/>
  <c r="X7" s="1"/>
  <c r="AP17" i="4"/>
  <c r="AB18" i="2" s="1"/>
  <c r="AC18" s="1"/>
  <c r="AG12" i="4"/>
  <c r="AO12" s="1"/>
  <c r="AP12" s="1"/>
  <c r="AG18"/>
  <c r="AO18" s="1"/>
  <c r="AP18" s="1"/>
  <c r="AB19" i="2" s="1"/>
  <c r="AC19" s="1"/>
  <c r="U22"/>
  <c r="T11" i="4"/>
  <c r="AE11"/>
  <c r="T7"/>
  <c r="AE13"/>
  <c r="T13"/>
  <c r="AG10"/>
  <c r="W12" i="2"/>
  <c r="X12" s="1"/>
  <c r="V21" i="4"/>
  <c r="T3"/>
  <c r="R3" s="1"/>
  <c r="S3" s="1"/>
  <c r="P4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AG15" l="1"/>
  <c r="AO15" s="1"/>
  <c r="AP15" s="1"/>
  <c r="AB16" i="2" s="1"/>
  <c r="AC16" s="1"/>
  <c r="AP9" i="4"/>
  <c r="AB11" i="2" s="1"/>
  <c r="AC11" s="1"/>
  <c r="AO16" i="4"/>
  <c r="AP16" s="1"/>
  <c r="AB17" i="2" s="1"/>
  <c r="W17"/>
  <c r="X17" s="1"/>
  <c r="AC7"/>
  <c r="AO7" i="4"/>
  <c r="AP7" s="1"/>
  <c r="AB9" i="2" s="1"/>
  <c r="AC10"/>
  <c r="W9"/>
  <c r="X9" s="1"/>
  <c r="AG13" i="4"/>
  <c r="AO13" s="1"/>
  <c r="AP13" s="1"/>
  <c r="AB14" i="2" s="1"/>
  <c r="W14"/>
  <c r="X14" s="1"/>
  <c r="AF3" i="4"/>
  <c r="S22" i="2"/>
  <c r="AG4" i="4"/>
  <c r="AO4" s="1"/>
  <c r="AP4" s="1"/>
  <c r="AB6" i="2" s="1"/>
  <c r="W6"/>
  <c r="X6" s="1"/>
  <c r="W5"/>
  <c r="X5" s="1"/>
  <c r="AE21" i="4"/>
  <c r="AO10"/>
  <c r="AP10" s="1"/>
  <c r="AB12" i="2" s="1"/>
  <c r="AC12" s="1"/>
  <c r="AG11" i="4"/>
  <c r="AO11" s="1"/>
  <c r="AP11" s="1"/>
  <c r="AB13" i="2" s="1"/>
  <c r="W13"/>
  <c r="X13" s="1"/>
  <c r="R22"/>
  <c r="AC17" l="1"/>
  <c r="AC9"/>
  <c r="AC14"/>
  <c r="AC6"/>
  <c r="AF21" i="4"/>
  <c r="AC13" i="2"/>
  <c r="AG21" i="4"/>
  <c r="W22" i="2"/>
  <c r="X22"/>
  <c r="AI21" i="4" l="1"/>
  <c r="AO3"/>
  <c r="AP3" l="1"/>
  <c r="AO21"/>
  <c r="AP21" l="1"/>
  <c r="AB5" i="2"/>
  <c r="AB22" l="1"/>
  <c r="AB24" s="1"/>
  <c r="AC5"/>
  <c r="AC22" s="1"/>
</calcChain>
</file>

<file path=xl/sharedStrings.xml><?xml version="1.0" encoding="utf-8"?>
<sst xmlns="http://schemas.openxmlformats.org/spreadsheetml/2006/main" count="618" uniqueCount="122">
  <si>
    <t>Sl No</t>
  </si>
  <si>
    <t>Designation</t>
  </si>
  <si>
    <t>DA</t>
  </si>
  <si>
    <t>Days of attendance</t>
  </si>
  <si>
    <t>Leave wages</t>
  </si>
  <si>
    <t>Bonus</t>
  </si>
  <si>
    <t>Maternity Benefit</t>
  </si>
  <si>
    <t>Advance</t>
  </si>
  <si>
    <t>Total Amount</t>
  </si>
  <si>
    <t>E P F</t>
  </si>
  <si>
    <t>E S I</t>
  </si>
  <si>
    <t>Advances</t>
  </si>
  <si>
    <t>Welfare Fund</t>
  </si>
  <si>
    <t>Professional Tax</t>
  </si>
  <si>
    <t>T D S</t>
  </si>
  <si>
    <t>Other Deduction</t>
  </si>
  <si>
    <t>Total Deduction</t>
  </si>
  <si>
    <t>Net wages paid</t>
  </si>
  <si>
    <t>Remarks</t>
  </si>
  <si>
    <t>Sex</t>
  </si>
  <si>
    <t>Date of Birth</t>
  </si>
  <si>
    <t>Date of joining</t>
  </si>
  <si>
    <t>Bank Name</t>
  </si>
  <si>
    <t>IFSC Code</t>
  </si>
  <si>
    <t>Proposed Salary</t>
  </si>
  <si>
    <t>Extra duty</t>
  </si>
  <si>
    <t>Name</t>
  </si>
  <si>
    <t>Days  of Attendance</t>
  </si>
  <si>
    <t>No of leave granted</t>
  </si>
  <si>
    <t>Extra work days</t>
  </si>
  <si>
    <t>Total work days</t>
  </si>
  <si>
    <t>Gross Salary</t>
  </si>
  <si>
    <t>Incentive</t>
  </si>
  <si>
    <t>Food Expenes</t>
  </si>
  <si>
    <t>Gross Earning</t>
  </si>
  <si>
    <t>Salary Advance</t>
  </si>
  <si>
    <t>Staff Advance</t>
  </si>
  <si>
    <t xml:space="preserve">Welfare fund </t>
  </si>
  <si>
    <t>Total Deductions</t>
  </si>
  <si>
    <t>Paid Amount</t>
  </si>
  <si>
    <t>Particulars</t>
  </si>
  <si>
    <t>Earnings</t>
  </si>
  <si>
    <t>Deductions</t>
  </si>
  <si>
    <t>ESI NUMBER</t>
  </si>
  <si>
    <t>EPF NUMBER</t>
  </si>
  <si>
    <t>WELFARENUMBER</t>
  </si>
  <si>
    <t>Name of Employee</t>
  </si>
  <si>
    <t xml:space="preserve">Designation </t>
  </si>
  <si>
    <t>CL</t>
  </si>
  <si>
    <t>SL</t>
  </si>
  <si>
    <t>H</t>
  </si>
  <si>
    <t>P</t>
  </si>
  <si>
    <t>Tue</t>
  </si>
  <si>
    <t>Wed</t>
  </si>
  <si>
    <t>Thu</t>
  </si>
  <si>
    <t>Fri</t>
  </si>
  <si>
    <t>Sat</t>
  </si>
  <si>
    <t>Sun</t>
  </si>
  <si>
    <t>Mon</t>
  </si>
  <si>
    <t>LP</t>
  </si>
  <si>
    <t>Line short</t>
  </si>
  <si>
    <t>TOTAL</t>
  </si>
  <si>
    <t>Employee
code</t>
  </si>
  <si>
    <t>Employee name</t>
  </si>
  <si>
    <t>Name of father
/husband</t>
  </si>
  <si>
    <t>Designation code/ grade as in Government Order</t>
  </si>
  <si>
    <t>Mobile Number</t>
  </si>
  <si>
    <t>E-mail ID</t>
  </si>
  <si>
    <t>Bank 
Account Number</t>
  </si>
  <si>
    <t>Loss of pay days</t>
  </si>
  <si>
    <t>Number of weekly off granted</t>
  </si>
  <si>
    <t>Number of Leave granted</t>
  </si>
  <si>
    <t>Basic</t>
  </si>
  <si>
    <t>HRA</t>
  </si>
  <si>
    <t>city Compensation allowances</t>
  </si>
  <si>
    <t>Gross Monthly Wages</t>
  </si>
  <si>
    <t>Overtime wages</t>
  </si>
  <si>
    <t>National &amp; Festival Holidays wages</t>
  </si>
  <si>
    <t>Arrear paid</t>
  </si>
  <si>
    <t>Other Allowances</t>
  </si>
  <si>
    <t>Employees Provident Fund</t>
  </si>
  <si>
    <t>Employees State Insurance</t>
  </si>
  <si>
    <t>Tax Deductedat Source</t>
  </si>
  <si>
    <t>Deduction of Fine</t>
  </si>
  <si>
    <t>Deduction  for  Loss &amp; Damages</t>
  </si>
  <si>
    <t xml:space="preserve">Date of payment
</t>
  </si>
  <si>
    <t>Male</t>
  </si>
  <si>
    <t xml:space="preserve">State Bank of Travancore </t>
  </si>
  <si>
    <t>SBTR0001217</t>
  </si>
  <si>
    <t>Female</t>
  </si>
  <si>
    <t>Loss of Pay Days</t>
  </si>
  <si>
    <t>No of working day during the month</t>
  </si>
  <si>
    <t>Date of  Payment</t>
  </si>
  <si>
    <t>WPS</t>
  </si>
  <si>
    <t>Defrance</t>
  </si>
  <si>
    <t xml:space="preserve">Male </t>
  </si>
  <si>
    <t>PRAVEESH</t>
  </si>
  <si>
    <t>BINOY</t>
  </si>
  <si>
    <t>GAFOOR</t>
  </si>
  <si>
    <t>ARUN</t>
  </si>
  <si>
    <t>ANSHAD</t>
  </si>
  <si>
    <t>HUNAIS</t>
  </si>
  <si>
    <t>LATHEEF</t>
  </si>
  <si>
    <t>MUSTHAFA</t>
  </si>
  <si>
    <t>ABID</t>
  </si>
  <si>
    <t>ABDULLA</t>
  </si>
  <si>
    <t>SAJEER</t>
  </si>
  <si>
    <t>CHANDRAN</t>
  </si>
  <si>
    <t>MUHAMMED</t>
  </si>
  <si>
    <t>FAISAL</t>
  </si>
  <si>
    <t>RAHEEM</t>
  </si>
  <si>
    <t>BRANCH IN CHARGE</t>
  </si>
  <si>
    <t>SALES OFFICER</t>
  </si>
  <si>
    <t>SALES ASSISTANT</t>
  </si>
  <si>
    <t>SALES MAN</t>
  </si>
  <si>
    <t>ACCOUNTANT</t>
  </si>
  <si>
    <t>DRIVER</t>
  </si>
  <si>
    <t>S SALES OFFICER</t>
  </si>
  <si>
    <t>S SALES EXICUTIVE</t>
  </si>
  <si>
    <t>STORE KEEPER</t>
  </si>
  <si>
    <t>LIMAR ENTERPRISES - BRANCH KANIYAMBETTA</t>
  </si>
  <si>
    <t>SALARY STATEMENT FOR THE MONTH OF DECEMBER  2017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</si>
</sst>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sz val="9"/>
      <name val="Arial"/>
      <family val="2"/>
    </font>
    <font>
      <sz val="10"/>
      <name val="Arial"/>
      <family val="2"/>
    </font>
    <font>
      <b/>
      <sz val="10"/>
      <color rgb="FF00B050"/>
      <name val="Century Gothic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10"/>
      <name val="A\ham"/>
      <charset val="1"/>
    </font>
    <font>
      <sz val="11"/>
      <color indexed="8"/>
      <name val="A\ham"/>
      <charset val="1"/>
    </font>
    <font>
      <sz val="11"/>
      <color indexed="8"/>
      <name val="Calibri"/>
      <family val="2"/>
      <charset val="1"/>
    </font>
    <font>
      <sz val="11"/>
      <name val="A\ham"/>
    </font>
    <font>
      <sz val="11"/>
      <color indexed="8"/>
      <name val="Arial"/>
      <family val="2"/>
      <charset val="1"/>
    </font>
    <font>
      <sz val="8"/>
      <color theme="1"/>
      <name val="Arial Narrow"/>
      <family val="2"/>
    </font>
    <font>
      <sz val="8"/>
      <name val="Arial Narrow"/>
      <family val="2"/>
    </font>
    <font>
      <sz val="8"/>
      <color rgb="FFFF0000"/>
      <name val="Arial Narrow"/>
      <family val="2"/>
    </font>
    <font>
      <b/>
      <sz val="11"/>
      <color indexed="8"/>
      <name val="A\ham"/>
      <charset val="1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9"/>
      <color theme="1"/>
      <name val="Arial"/>
      <family val="2"/>
    </font>
    <font>
      <i/>
      <sz val="8"/>
      <color theme="1"/>
      <name val="Arial Narrow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FF0000"/>
      <name val="Arial"/>
      <family val="2"/>
    </font>
    <font>
      <b/>
      <sz val="10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64" fontId="9" fillId="2" borderId="1" xfId="0" applyNumberFormat="1" applyFont="1" applyFill="1" applyBorder="1" applyAlignment="1" applyProtection="1">
      <alignment vertical="center"/>
    </xf>
    <xf numFmtId="164" fontId="13" fillId="2" borderId="1" xfId="0" applyNumberFormat="1" applyFont="1" applyFill="1" applyBorder="1" applyAlignment="1" applyProtection="1">
      <alignment vertical="center"/>
    </xf>
    <xf numFmtId="43" fontId="2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14" fillId="2" borderId="1" xfId="0" applyFont="1" applyFill="1" applyBorder="1"/>
    <xf numFmtId="0" fontId="0" fillId="2" borderId="0" xfId="0" applyFill="1" applyBorder="1"/>
    <xf numFmtId="0" fontId="8" fillId="2" borderId="0" xfId="0" applyFont="1" applyFill="1" applyBorder="1" applyAlignment="1" applyProtection="1">
      <alignment horizontal="center" vertical="center"/>
      <protection locked="0"/>
    </xf>
    <xf numFmtId="0" fontId="15" fillId="0" borderId="9" xfId="0" applyFont="1" applyBorder="1" applyAlignment="1">
      <alignment vertical="center" wrapText="1"/>
    </xf>
    <xf numFmtId="4" fontId="21" fillId="0" borderId="1" xfId="0" applyNumberFormat="1" applyFont="1" applyBorder="1" applyAlignment="1">
      <alignment horizontal="right"/>
    </xf>
    <xf numFmtId="0" fontId="0" fillId="5" borderId="0" xfId="0" applyFill="1"/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4" fontId="21" fillId="6" borderId="1" xfId="0" applyNumberFormat="1" applyFont="1" applyFill="1" applyBorder="1" applyAlignment="1">
      <alignment horizontal="right"/>
    </xf>
    <xf numFmtId="0" fontId="0" fillId="6" borderId="0" xfId="0" applyFill="1"/>
    <xf numFmtId="0" fontId="3" fillId="0" borderId="1" xfId="0" applyFont="1" applyBorder="1" applyAlignment="1">
      <alignment vertical="center" wrapText="1"/>
    </xf>
    <xf numFmtId="0" fontId="3" fillId="0" borderId="34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26" fillId="2" borderId="1" xfId="0" applyFont="1" applyFill="1" applyBorder="1"/>
    <xf numFmtId="0" fontId="3" fillId="0" borderId="35" xfId="0" applyFont="1" applyBorder="1" applyAlignment="1">
      <alignment horizontal="center" vertical="center" wrapText="1"/>
    </xf>
    <xf numFmtId="164" fontId="9" fillId="2" borderId="2" xfId="0" applyNumberFormat="1" applyFont="1" applyFill="1" applyBorder="1" applyAlignment="1" applyProtection="1">
      <alignment vertical="center"/>
    </xf>
    <xf numFmtId="164" fontId="13" fillId="2" borderId="2" xfId="0" applyNumberFormat="1" applyFont="1" applyFill="1" applyBorder="1" applyAlignment="1" applyProtection="1">
      <alignment vertical="center"/>
    </xf>
    <xf numFmtId="0" fontId="0" fillId="0" borderId="1" xfId="0" applyBorder="1"/>
    <xf numFmtId="0" fontId="27" fillId="2" borderId="34" xfId="0" applyFont="1" applyFill="1" applyBorder="1" applyAlignment="1">
      <alignment vertical="center"/>
    </xf>
    <xf numFmtId="0" fontId="27" fillId="2" borderId="35" xfId="0" applyFont="1" applyFill="1" applyBorder="1" applyAlignment="1">
      <alignment vertical="center"/>
    </xf>
    <xf numFmtId="0" fontId="21" fillId="2" borderId="1" xfId="0" applyFont="1" applyFill="1" applyBorder="1"/>
    <xf numFmtId="14" fontId="21" fillId="2" borderId="1" xfId="0" applyNumberFormat="1" applyFont="1" applyFill="1" applyBorder="1" applyAlignment="1">
      <alignment horizontal="left"/>
    </xf>
    <xf numFmtId="14" fontId="21" fillId="2" borderId="1" xfId="0" applyNumberFormat="1" applyFont="1" applyFill="1" applyBorder="1"/>
    <xf numFmtId="0" fontId="20" fillId="2" borderId="1" xfId="0" applyFont="1" applyFill="1" applyBorder="1"/>
    <xf numFmtId="0" fontId="22" fillId="2" borderId="1" xfId="0" applyFont="1" applyFill="1" applyBorder="1"/>
    <xf numFmtId="14" fontId="21" fillId="2" borderId="1" xfId="0" applyNumberFormat="1" applyFont="1" applyFill="1" applyBorder="1" applyAlignment="1">
      <alignment horizontal="left" vertical="top"/>
    </xf>
    <xf numFmtId="14" fontId="21" fillId="2" borderId="1" xfId="0" applyNumberFormat="1" applyFont="1" applyFill="1" applyBorder="1" applyAlignment="1">
      <alignment horizontal="left" vertical="top" wrapText="1"/>
    </xf>
    <xf numFmtId="0" fontId="21" fillId="2" borderId="2" xfId="0" applyFont="1" applyFill="1" applyBorder="1"/>
    <xf numFmtId="14" fontId="21" fillId="2" borderId="2" xfId="0" applyNumberFormat="1" applyFont="1" applyFill="1" applyBorder="1" applyAlignment="1">
      <alignment horizontal="left" vertical="top" wrapText="1"/>
    </xf>
    <xf numFmtId="14" fontId="21" fillId="2" borderId="2" xfId="0" applyNumberFormat="1" applyFont="1" applyFill="1" applyBorder="1"/>
    <xf numFmtId="0" fontId="20" fillId="2" borderId="2" xfId="0" applyFont="1" applyFill="1" applyBorder="1"/>
    <xf numFmtId="0" fontId="22" fillId="2" borderId="2" xfId="0" applyFont="1" applyFill="1" applyBorder="1"/>
    <xf numFmtId="0" fontId="28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6" fillId="0" borderId="10" xfId="0" applyFont="1" applyBorder="1"/>
    <xf numFmtId="14" fontId="21" fillId="0" borderId="21" xfId="0" applyNumberFormat="1" applyFont="1" applyBorder="1" applyAlignment="1">
      <alignment horizontal="right"/>
    </xf>
    <xf numFmtId="14" fontId="21" fillId="6" borderId="21" xfId="0" applyNumberFormat="1" applyFont="1" applyFill="1" applyBorder="1" applyAlignment="1">
      <alignment horizontal="right"/>
    </xf>
    <xf numFmtId="0" fontId="16" fillId="0" borderId="12" xfId="0" applyFont="1" applyBorder="1" applyAlignment="1">
      <alignment vertical="center" wrapText="1"/>
    </xf>
    <xf numFmtId="0" fontId="6" fillId="0" borderId="1" xfId="0" applyFont="1" applyBorder="1"/>
    <xf numFmtId="0" fontId="0" fillId="2" borderId="0" xfId="0" applyFill="1"/>
    <xf numFmtId="0" fontId="15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vertical="center" wrapText="1"/>
    </xf>
    <xf numFmtId="0" fontId="16" fillId="2" borderId="9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vertical="center" wrapText="1"/>
    </xf>
    <xf numFmtId="0" fontId="16" fillId="2" borderId="11" xfId="0" applyFont="1" applyFill="1" applyBorder="1" applyAlignment="1">
      <alignment vertical="center" wrapText="1"/>
    </xf>
    <xf numFmtId="0" fontId="19" fillId="2" borderId="9" xfId="0" applyFont="1" applyFill="1" applyBorder="1" applyAlignment="1">
      <alignment vertical="center" wrapText="1"/>
    </xf>
    <xf numFmtId="0" fontId="19" fillId="2" borderId="9" xfId="0" applyFont="1" applyFill="1" applyBorder="1" applyAlignment="1">
      <alignment vertical="center"/>
    </xf>
    <xf numFmtId="0" fontId="17" fillId="2" borderId="12" xfId="0" applyFont="1" applyFill="1" applyBorder="1" applyAlignment="1">
      <alignment vertical="center" wrapText="1" shrinkToFit="1"/>
    </xf>
    <xf numFmtId="0" fontId="16" fillId="2" borderId="9" xfId="0" applyFont="1" applyFill="1" applyBorder="1" applyAlignment="1">
      <alignment vertical="center" wrapText="1"/>
    </xf>
    <xf numFmtId="0" fontId="6" fillId="2" borderId="12" xfId="0" applyFont="1" applyFill="1" applyBorder="1"/>
    <xf numFmtId="0" fontId="6" fillId="2" borderId="20" xfId="0" applyFont="1" applyFill="1" applyBorder="1"/>
    <xf numFmtId="0" fontId="6" fillId="2" borderId="1" xfId="0" applyFont="1" applyFill="1" applyBorder="1"/>
    <xf numFmtId="0" fontId="6" fillId="2" borderId="22" xfId="0" applyFont="1" applyFill="1" applyBorder="1"/>
    <xf numFmtId="0" fontId="6" fillId="2" borderId="9" xfId="0" applyFont="1" applyFill="1" applyBorder="1"/>
    <xf numFmtId="164" fontId="20" fillId="2" borderId="1" xfId="0" applyNumberFormat="1" applyFont="1" applyFill="1" applyBorder="1" applyAlignment="1">
      <alignment horizontal="right"/>
    </xf>
    <xf numFmtId="2" fontId="20" fillId="2" borderId="1" xfId="0" applyNumberFormat="1" applyFont="1" applyFill="1" applyBorder="1" applyAlignment="1">
      <alignment horizontal="right"/>
    </xf>
    <xf numFmtId="4" fontId="20" fillId="2" borderId="1" xfId="0" applyNumberFormat="1" applyFont="1" applyFill="1" applyBorder="1" applyAlignment="1">
      <alignment horizontal="right"/>
    </xf>
    <xf numFmtId="43" fontId="21" fillId="2" borderId="1" xfId="1" applyNumberFormat="1" applyFont="1" applyFill="1" applyBorder="1" applyAlignment="1">
      <alignment horizontal="center" vertical="center" wrapText="1"/>
    </xf>
    <xf numFmtId="4" fontId="21" fillId="2" borderId="1" xfId="0" applyNumberFormat="1" applyFont="1" applyFill="1" applyBorder="1" applyAlignment="1">
      <alignment horizontal="right"/>
    </xf>
    <xf numFmtId="4" fontId="20" fillId="2" borderId="21" xfId="0" applyNumberFormat="1" applyFont="1" applyFill="1" applyBorder="1" applyAlignment="1">
      <alignment horizontal="right"/>
    </xf>
    <xf numFmtId="43" fontId="0" fillId="2" borderId="1" xfId="0" applyNumberFormat="1" applyFill="1" applyBorder="1"/>
    <xf numFmtId="4" fontId="20" fillId="2" borderId="23" xfId="0" applyNumberFormat="1" applyFont="1" applyFill="1" applyBorder="1" applyAlignment="1">
      <alignment horizontal="right"/>
    </xf>
    <xf numFmtId="2" fontId="20" fillId="2" borderId="1" xfId="0" applyNumberFormat="1" applyFont="1" applyFill="1" applyBorder="1"/>
    <xf numFmtId="4" fontId="20" fillId="2" borderId="1" xfId="0" applyNumberFormat="1" applyFont="1" applyFill="1" applyBorder="1"/>
    <xf numFmtId="2" fontId="21" fillId="2" borderId="1" xfId="0" applyNumberFormat="1" applyFont="1" applyFill="1" applyBorder="1"/>
    <xf numFmtId="0" fontId="5" fillId="2" borderId="1" xfId="0" applyFont="1" applyFill="1" applyBorder="1"/>
    <xf numFmtId="43" fontId="21" fillId="2" borderId="1" xfId="0" applyNumberFormat="1" applyFont="1" applyFill="1" applyBorder="1" applyAlignment="1">
      <alignment horizontal="center" vertical="center" wrapText="1"/>
    </xf>
    <xf numFmtId="14" fontId="21" fillId="2" borderId="9" xfId="0" applyNumberFormat="1" applyFont="1" applyFill="1" applyBorder="1" applyAlignment="1">
      <alignment horizontal="left"/>
    </xf>
    <xf numFmtId="14" fontId="21" fillId="2" borderId="13" xfId="0" applyNumberFormat="1" applyFont="1" applyFill="1" applyBorder="1"/>
    <xf numFmtId="164" fontId="0" fillId="2" borderId="0" xfId="0" applyNumberFormat="1" applyFill="1"/>
    <xf numFmtId="43" fontId="0" fillId="2" borderId="0" xfId="0" applyNumberFormat="1" applyFill="1"/>
    <xf numFmtId="43" fontId="25" fillId="2" borderId="0" xfId="0" applyNumberFormat="1" applyFont="1" applyFill="1"/>
    <xf numFmtId="43" fontId="24" fillId="2" borderId="0" xfId="0" applyNumberFormat="1" applyFont="1" applyFill="1"/>
    <xf numFmtId="0" fontId="9" fillId="5" borderId="1" xfId="0" applyFont="1" applyFill="1" applyBorder="1" applyAlignment="1">
      <alignment horizontal="center"/>
    </xf>
    <xf numFmtId="0" fontId="8" fillId="5" borderId="1" xfId="0" applyFont="1" applyFill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>
      <alignment horizontal="center"/>
    </xf>
    <xf numFmtId="0" fontId="0" fillId="5" borderId="1" xfId="0" applyFill="1" applyBorder="1"/>
    <xf numFmtId="0" fontId="29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/>
    </xf>
    <xf numFmtId="164" fontId="0" fillId="2" borderId="1" xfId="0" applyNumberFormat="1" applyFill="1" applyBorder="1"/>
    <xf numFmtId="43" fontId="30" fillId="0" borderId="3" xfId="1" applyFont="1" applyBorder="1" applyAlignment="1">
      <alignment vertical="center" wrapText="1"/>
    </xf>
    <xf numFmtId="0" fontId="30" fillId="0" borderId="21" xfId="0" applyFont="1" applyBorder="1" applyAlignment="1">
      <alignment vertical="center" wrapText="1"/>
    </xf>
    <xf numFmtId="4" fontId="30" fillId="0" borderId="1" xfId="0" applyNumberFormat="1" applyFont="1" applyBorder="1" applyAlignment="1">
      <alignment vertical="center" wrapText="1"/>
    </xf>
    <xf numFmtId="43" fontId="30" fillId="0" borderId="1" xfId="0" applyNumberFormat="1" applyFont="1" applyBorder="1" applyAlignment="1">
      <alignment vertical="center" wrapText="1"/>
    </xf>
    <xf numFmtId="43" fontId="30" fillId="0" borderId="1" xfId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43" fontId="30" fillId="0" borderId="1" xfId="1" applyFont="1" applyFill="1" applyBorder="1" applyAlignment="1">
      <alignment vertical="center" wrapText="1"/>
    </xf>
    <xf numFmtId="1" fontId="31" fillId="0" borderId="1" xfId="0" applyNumberFormat="1" applyFont="1" applyFill="1" applyBorder="1" applyAlignment="1">
      <alignment horizontal="right"/>
    </xf>
    <xf numFmtId="1" fontId="31" fillId="4" borderId="1" xfId="3" applyNumberFormat="1" applyFont="1" applyFill="1" applyBorder="1" applyAlignment="1">
      <alignment horizontal="right"/>
    </xf>
    <xf numFmtId="0" fontId="32" fillId="0" borderId="3" xfId="0" applyFont="1" applyFill="1" applyBorder="1"/>
    <xf numFmtId="0" fontId="32" fillId="0" borderId="1" xfId="0" applyFont="1" applyFill="1" applyBorder="1"/>
    <xf numFmtId="0" fontId="33" fillId="0" borderId="3" xfId="0" applyFont="1" applyBorder="1"/>
    <xf numFmtId="0" fontId="33" fillId="2" borderId="3" xfId="0" applyFont="1" applyFill="1" applyBorder="1"/>
    <xf numFmtId="0" fontId="33" fillId="0" borderId="3" xfId="0" applyFont="1" applyBorder="1" applyAlignment="1">
      <alignment vertical="center" wrapText="1"/>
    </xf>
    <xf numFmtId="43" fontId="32" fillId="2" borderId="36" xfId="1" applyNumberFormat="1" applyFont="1" applyFill="1" applyBorder="1" applyAlignment="1"/>
    <xf numFmtId="43" fontId="33" fillId="0" borderId="3" xfId="1" applyFont="1" applyBorder="1" applyAlignment="1">
      <alignment vertical="center" wrapText="1"/>
    </xf>
    <xf numFmtId="0" fontId="33" fillId="0" borderId="1" xfId="0" applyFont="1" applyBorder="1" applyAlignment="1">
      <alignment vertical="center" wrapText="1"/>
    </xf>
    <xf numFmtId="43" fontId="33" fillId="0" borderId="1" xfId="1" applyFont="1" applyBorder="1" applyAlignment="1">
      <alignment vertical="center" wrapText="1"/>
    </xf>
    <xf numFmtId="43" fontId="32" fillId="2" borderId="37" xfId="1" applyNumberFormat="1" applyFont="1" applyFill="1" applyBorder="1" applyAlignment="1"/>
    <xf numFmtId="43" fontId="32" fillId="2" borderId="2" xfId="1" applyNumberFormat="1" applyFont="1" applyFill="1" applyBorder="1" applyAlignment="1"/>
    <xf numFmtId="2" fontId="33" fillId="0" borderId="1" xfId="0" applyNumberFormat="1" applyFont="1" applyBorder="1" applyAlignment="1">
      <alignment horizontal="center" vertical="center" wrapText="1"/>
    </xf>
    <xf numFmtId="43" fontId="33" fillId="0" borderId="1" xfId="0" applyNumberFormat="1" applyFont="1" applyBorder="1" applyAlignment="1">
      <alignment vertical="center" wrapText="1"/>
    </xf>
    <xf numFmtId="0" fontId="34" fillId="0" borderId="3" xfId="0" applyFont="1" applyBorder="1"/>
    <xf numFmtId="0" fontId="32" fillId="0" borderId="3" xfId="0" applyFont="1" applyBorder="1"/>
    <xf numFmtId="0" fontId="32" fillId="0" borderId="1" xfId="0" applyFont="1" applyBorder="1"/>
    <xf numFmtId="43" fontId="32" fillId="2" borderId="38" xfId="1" applyFont="1" applyFill="1" applyBorder="1" applyAlignment="1">
      <alignment horizontal="center"/>
    </xf>
    <xf numFmtId="43" fontId="32" fillId="2" borderId="1" xfId="1" applyFont="1" applyFill="1" applyBorder="1" applyAlignment="1">
      <alignment horizontal="center"/>
    </xf>
    <xf numFmtId="43" fontId="32" fillId="2" borderId="39" xfId="1" applyFont="1" applyFill="1" applyBorder="1" applyAlignment="1">
      <alignment horizontal="center"/>
    </xf>
    <xf numFmtId="1" fontId="34" fillId="0" borderId="1" xfId="0" applyNumberFormat="1" applyFont="1" applyFill="1" applyBorder="1" applyAlignment="1">
      <alignment horizontal="right"/>
    </xf>
    <xf numFmtId="0" fontId="34" fillId="0" borderId="1" xfId="0" applyFont="1" applyBorder="1"/>
    <xf numFmtId="1" fontId="32" fillId="0" borderId="1" xfId="0" applyNumberFormat="1" applyFont="1" applyFill="1" applyBorder="1" applyAlignment="1">
      <alignment horizontal="right"/>
    </xf>
    <xf numFmtId="0" fontId="21" fillId="2" borderId="23" xfId="0" applyFont="1" applyFill="1" applyBorder="1"/>
    <xf numFmtId="0" fontId="15" fillId="2" borderId="12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vertical="center"/>
    </xf>
    <xf numFmtId="0" fontId="33" fillId="0" borderId="1" xfId="0" applyFont="1" applyBorder="1"/>
    <xf numFmtId="43" fontId="34" fillId="2" borderId="36" xfId="1" applyFont="1" applyFill="1" applyBorder="1" applyAlignment="1">
      <alignment horizontal="center"/>
    </xf>
    <xf numFmtId="43" fontId="34" fillId="2" borderId="37" xfId="1" applyFont="1" applyFill="1" applyBorder="1" applyAlignment="1">
      <alignment horizontal="center"/>
    </xf>
    <xf numFmtId="43" fontId="34" fillId="2" borderId="1" xfId="1" applyFont="1" applyFill="1" applyBorder="1" applyAlignment="1">
      <alignment horizontal="center"/>
    </xf>
    <xf numFmtId="0" fontId="32" fillId="2" borderId="1" xfId="0" applyFont="1" applyFill="1" applyBorder="1"/>
    <xf numFmtId="0" fontId="34" fillId="0" borderId="1" xfId="0" applyFont="1" applyFill="1" applyBorder="1"/>
    <xf numFmtId="0" fontId="35" fillId="2" borderId="1" xfId="0" applyFont="1" applyFill="1" applyBorder="1" applyAlignment="1" applyProtection="1">
      <alignment horizontal="center" vertical="center"/>
      <protection locked="0"/>
    </xf>
    <xf numFmtId="0" fontId="35" fillId="5" borderId="1" xfId="0" applyFont="1" applyFill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 applyProtection="1">
      <alignment vertical="center"/>
      <protection locked="0"/>
    </xf>
    <xf numFmtId="0" fontId="33" fillId="0" borderId="1" xfId="0" applyFont="1" applyFill="1" applyBorder="1" applyAlignment="1">
      <alignment vertical="center" wrapText="1"/>
    </xf>
    <xf numFmtId="1" fontId="32" fillId="0" borderId="3" xfId="0" applyNumberFormat="1" applyFont="1" applyFill="1" applyBorder="1" applyAlignment="1">
      <alignment horizontal="right"/>
    </xf>
    <xf numFmtId="43" fontId="34" fillId="2" borderId="38" xfId="1" applyFont="1" applyFill="1" applyBorder="1" applyAlignment="1">
      <alignment horizontal="center"/>
    </xf>
    <xf numFmtId="43" fontId="12" fillId="2" borderId="38" xfId="1" applyFont="1" applyFill="1" applyBorder="1" applyAlignment="1">
      <alignment horizontal="center"/>
    </xf>
    <xf numFmtId="43" fontId="34" fillId="2" borderId="39" xfId="1" applyFont="1" applyFill="1" applyBorder="1" applyAlignment="1">
      <alignment horizontal="center"/>
    </xf>
    <xf numFmtId="43" fontId="36" fillId="0" borderId="3" xfId="1" applyFont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4" fontId="10" fillId="3" borderId="1" xfId="0" applyNumberFormat="1" applyFont="1" applyFill="1" applyBorder="1" applyAlignment="1" applyProtection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1" fontId="3" fillId="0" borderId="29" xfId="0" applyNumberFormat="1" applyFont="1" applyBorder="1" applyAlignment="1">
      <alignment horizontal="center" vertical="center" wrapText="1"/>
    </xf>
    <xf numFmtId="1" fontId="3" fillId="0" borderId="31" xfId="0" applyNumberFormat="1" applyFont="1" applyBorder="1" applyAlignment="1">
      <alignment horizontal="center" vertical="center" wrapText="1"/>
    </xf>
    <xf numFmtId="14" fontId="3" fillId="0" borderId="27" xfId="0" applyNumberFormat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</cellXfs>
  <cellStyles count="7">
    <cellStyle name="=C:\WINNT\SYSTEM32\COMMAND.COM" xfId="3"/>
    <cellStyle name="Comma" xfId="1" builtinId="3"/>
    <cellStyle name="Comma 10" xfId="2"/>
    <cellStyle name="Comma 4" xfId="5"/>
    <cellStyle name="Comma 6" xfId="6"/>
    <cellStyle name="Comma 8" xf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U246"/>
  <sheetViews>
    <sheetView topLeftCell="K1" workbookViewId="0">
      <pane ySplit="3" topLeftCell="A4" activePane="bottomLeft" state="frozen"/>
      <selection activeCell="D1" sqref="D1"/>
      <selection pane="bottomLeft" activeCell="AG19" sqref="AG19"/>
    </sheetView>
  </sheetViews>
  <sheetFormatPr defaultRowHeight="15"/>
  <cols>
    <col min="1" max="1" width="7.5703125" customWidth="1"/>
    <col min="2" max="2" width="21.42578125" customWidth="1"/>
    <col min="3" max="3" width="21.140625" customWidth="1"/>
    <col min="4" max="34" width="4.7109375" style="57" customWidth="1"/>
    <col min="35" max="36" width="7.7109375" customWidth="1"/>
    <col min="37" max="37" width="7.85546875" customWidth="1"/>
    <col min="38" max="38" width="7.7109375" customWidth="1"/>
    <col min="40" max="73" width="9.140625" style="57"/>
  </cols>
  <sheetData>
    <row r="2" spans="1:40">
      <c r="A2" s="156" t="s">
        <v>0</v>
      </c>
      <c r="B2" s="158" t="s">
        <v>46</v>
      </c>
      <c r="C2" s="160" t="s">
        <v>47</v>
      </c>
      <c r="D2" s="8">
        <v>1</v>
      </c>
      <c r="E2" s="8">
        <v>2</v>
      </c>
      <c r="F2" s="94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7">
        <v>9</v>
      </c>
      <c r="M2" s="94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94">
        <v>17</v>
      </c>
      <c r="U2" s="8">
        <v>18</v>
      </c>
      <c r="V2" s="8">
        <v>19</v>
      </c>
      <c r="W2" s="8">
        <v>20</v>
      </c>
      <c r="X2" s="8">
        <v>21</v>
      </c>
      <c r="Y2" s="8">
        <v>22</v>
      </c>
      <c r="Z2" s="8">
        <v>23</v>
      </c>
      <c r="AA2" s="94">
        <v>24</v>
      </c>
      <c r="AB2" s="8">
        <v>25</v>
      </c>
      <c r="AC2" s="8">
        <v>26</v>
      </c>
      <c r="AD2" s="8">
        <v>27</v>
      </c>
      <c r="AE2" s="8">
        <v>28</v>
      </c>
      <c r="AF2" s="8">
        <v>29</v>
      </c>
      <c r="AG2" s="8">
        <v>30</v>
      </c>
      <c r="AH2" s="94">
        <v>31</v>
      </c>
      <c r="AI2" s="153" t="s">
        <v>48</v>
      </c>
      <c r="AJ2" s="153" t="s">
        <v>49</v>
      </c>
      <c r="AK2" s="153" t="s">
        <v>50</v>
      </c>
      <c r="AL2" s="153" t="s">
        <v>51</v>
      </c>
      <c r="AM2" s="154" t="s">
        <v>59</v>
      </c>
      <c r="AN2" s="151"/>
    </row>
    <row r="3" spans="1:40">
      <c r="A3" s="157"/>
      <c r="B3" s="159"/>
      <c r="C3" s="160"/>
      <c r="D3" s="7" t="s">
        <v>55</v>
      </c>
      <c r="E3" s="8" t="s">
        <v>56</v>
      </c>
      <c r="F3" s="96" t="s">
        <v>57</v>
      </c>
      <c r="G3" s="7" t="s">
        <v>58</v>
      </c>
      <c r="H3" s="8" t="s">
        <v>52</v>
      </c>
      <c r="I3" s="7" t="s">
        <v>53</v>
      </c>
      <c r="J3" s="8" t="s">
        <v>54</v>
      </c>
      <c r="K3" s="7" t="s">
        <v>55</v>
      </c>
      <c r="L3" s="8" t="s">
        <v>56</v>
      </c>
      <c r="M3" s="96" t="s">
        <v>57</v>
      </c>
      <c r="N3" s="7" t="s">
        <v>58</v>
      </c>
      <c r="O3" s="8" t="s">
        <v>52</v>
      </c>
      <c r="P3" s="7" t="s">
        <v>53</v>
      </c>
      <c r="Q3" s="8" t="s">
        <v>54</v>
      </c>
      <c r="R3" s="7" t="s">
        <v>55</v>
      </c>
      <c r="S3" s="8" t="s">
        <v>56</v>
      </c>
      <c r="T3" s="96" t="s">
        <v>57</v>
      </c>
      <c r="U3" s="7" t="s">
        <v>58</v>
      </c>
      <c r="V3" s="8" t="s">
        <v>52</v>
      </c>
      <c r="W3" s="7" t="s">
        <v>53</v>
      </c>
      <c r="X3" s="8" t="s">
        <v>54</v>
      </c>
      <c r="Y3" s="7" t="s">
        <v>55</v>
      </c>
      <c r="Z3" s="8" t="s">
        <v>56</v>
      </c>
      <c r="AA3" s="96" t="s">
        <v>57</v>
      </c>
      <c r="AB3" s="7" t="s">
        <v>58</v>
      </c>
      <c r="AC3" s="8" t="s">
        <v>52</v>
      </c>
      <c r="AD3" s="7" t="s">
        <v>53</v>
      </c>
      <c r="AE3" s="8" t="s">
        <v>54</v>
      </c>
      <c r="AF3" s="7" t="s">
        <v>55</v>
      </c>
      <c r="AG3" s="8" t="s">
        <v>56</v>
      </c>
      <c r="AH3" s="94" t="s">
        <v>57</v>
      </c>
      <c r="AI3" s="153"/>
      <c r="AJ3" s="153"/>
      <c r="AK3" s="153"/>
      <c r="AL3" s="153"/>
      <c r="AM3" s="155"/>
      <c r="AN3" s="152"/>
    </row>
    <row r="4" spans="1:40">
      <c r="A4" s="27">
        <v>1</v>
      </c>
      <c r="B4" s="28" t="s">
        <v>96</v>
      </c>
      <c r="C4" s="29" t="s">
        <v>111</v>
      </c>
      <c r="D4" s="142" t="s">
        <v>51</v>
      </c>
      <c r="E4" s="142" t="s">
        <v>51</v>
      </c>
      <c r="F4" s="143"/>
      <c r="G4" s="142" t="s">
        <v>51</v>
      </c>
      <c r="H4" s="142" t="s">
        <v>51</v>
      </c>
      <c r="I4" s="142" t="s">
        <v>51</v>
      </c>
      <c r="J4" s="142" t="s">
        <v>51</v>
      </c>
      <c r="K4" s="142" t="s">
        <v>51</v>
      </c>
      <c r="L4" s="142" t="s">
        <v>51</v>
      </c>
      <c r="M4" s="143"/>
      <c r="N4" s="142" t="s">
        <v>48</v>
      </c>
      <c r="O4" s="142" t="s">
        <v>51</v>
      </c>
      <c r="P4" s="142" t="s">
        <v>51</v>
      </c>
      <c r="Q4" s="142" t="s">
        <v>51</v>
      </c>
      <c r="R4" s="142" t="s">
        <v>51</v>
      </c>
      <c r="S4" s="142" t="s">
        <v>51</v>
      </c>
      <c r="T4" s="143"/>
      <c r="U4" s="142" t="s">
        <v>51</v>
      </c>
      <c r="V4" s="142" t="s">
        <v>51</v>
      </c>
      <c r="W4" s="142" t="s">
        <v>51</v>
      </c>
      <c r="X4" s="142" t="s">
        <v>51</v>
      </c>
      <c r="Y4" s="142" t="s">
        <v>51</v>
      </c>
      <c r="Z4" s="142" t="s">
        <v>51</v>
      </c>
      <c r="AA4" s="143"/>
      <c r="AB4" s="142" t="s">
        <v>51</v>
      </c>
      <c r="AC4" s="142" t="s">
        <v>51</v>
      </c>
      <c r="AD4" s="142" t="s">
        <v>51</v>
      </c>
      <c r="AE4" s="142" t="s">
        <v>51</v>
      </c>
      <c r="AF4" s="142" t="s">
        <v>51</v>
      </c>
      <c r="AG4" s="142" t="s">
        <v>51</v>
      </c>
      <c r="AH4" s="143"/>
      <c r="AI4" s="9">
        <f>COUNTIF($D4:$AG4,"CL")+(COUNTIF($B4:$AE4,"HCL")/2)</f>
        <v>1</v>
      </c>
      <c r="AJ4" s="9">
        <f t="shared" ref="AJ4:AJ21" si="0">COUNTIF($D4:$AG4,"SL")+(COUNTIF($C4:$AE4,"HSL")/2)</f>
        <v>0</v>
      </c>
      <c r="AK4" s="9">
        <f t="shared" ref="AK4:AK21" si="1">COUNTIF($D4:$AG4,"H")+(COUNTIF($D4:$AE4,"H/S"))</f>
        <v>0</v>
      </c>
      <c r="AL4" s="9">
        <f>COUNTIF($D4:$AH4,"P")+(COUNTIF($D4:$AE4,"P/S"))</f>
        <v>25</v>
      </c>
      <c r="AM4" s="10">
        <f>COUNTIF($D4:$AH4,"LP")+(COUNTIF($D4:$AE4,"LP/S"))</f>
        <v>0</v>
      </c>
      <c r="AN4" s="101">
        <f>AI4+AJ4+AK4+AL4+AM4</f>
        <v>26</v>
      </c>
    </row>
    <row r="5" spans="1:40">
      <c r="A5" s="27">
        <v>2</v>
      </c>
      <c r="B5" s="98" t="s">
        <v>97</v>
      </c>
      <c r="C5" s="99" t="s">
        <v>112</v>
      </c>
      <c r="D5" s="142" t="s">
        <v>51</v>
      </c>
      <c r="E5" s="142" t="s">
        <v>51</v>
      </c>
      <c r="F5" s="143"/>
      <c r="G5" s="142" t="s">
        <v>51</v>
      </c>
      <c r="H5" s="142" t="s">
        <v>51</v>
      </c>
      <c r="I5" s="142" t="s">
        <v>51</v>
      </c>
      <c r="J5" s="142" t="s">
        <v>51</v>
      </c>
      <c r="K5" s="142" t="s">
        <v>51</v>
      </c>
      <c r="L5" s="142" t="s">
        <v>51</v>
      </c>
      <c r="M5" s="143"/>
      <c r="N5" s="142" t="s">
        <v>51</v>
      </c>
      <c r="O5" s="142" t="s">
        <v>51</v>
      </c>
      <c r="P5" s="142" t="s">
        <v>51</v>
      </c>
      <c r="Q5" s="142" t="s">
        <v>51</v>
      </c>
      <c r="R5" s="142" t="s">
        <v>51</v>
      </c>
      <c r="S5" s="142" t="s">
        <v>51</v>
      </c>
      <c r="T5" s="143"/>
      <c r="U5" s="142" t="s">
        <v>51</v>
      </c>
      <c r="V5" s="142" t="s">
        <v>51</v>
      </c>
      <c r="W5" s="142" t="s">
        <v>51</v>
      </c>
      <c r="X5" s="142" t="s">
        <v>51</v>
      </c>
      <c r="Y5" s="142" t="s">
        <v>51</v>
      </c>
      <c r="Z5" s="142" t="s">
        <v>51</v>
      </c>
      <c r="AA5" s="143"/>
      <c r="AB5" s="142" t="s">
        <v>51</v>
      </c>
      <c r="AC5" s="142" t="s">
        <v>51</v>
      </c>
      <c r="AD5" s="142" t="s">
        <v>51</v>
      </c>
      <c r="AE5" s="142" t="s">
        <v>59</v>
      </c>
      <c r="AF5" s="142" t="s">
        <v>51</v>
      </c>
      <c r="AG5" s="142" t="s">
        <v>51</v>
      </c>
      <c r="AH5" s="100"/>
      <c r="AI5" s="9">
        <f t="shared" ref="AI5:AI21" si="2">COUNTIF($D5:$AG5,"CL")+(COUNTIF($B5:$AE5,"HCL")/2)</f>
        <v>0</v>
      </c>
      <c r="AJ5" s="9">
        <f t="shared" si="0"/>
        <v>0</v>
      </c>
      <c r="AK5" s="9">
        <f t="shared" si="1"/>
        <v>0</v>
      </c>
      <c r="AL5" s="9">
        <f t="shared" ref="AL5:AL21" si="3">COUNTIF($D5:$AH5,"P")+(COUNTIF($D5:$AE5,"P/S"))</f>
        <v>25</v>
      </c>
      <c r="AM5" s="10">
        <f t="shared" ref="AM5:AM21" si="4">COUNTIF($D5:$AH5,"LP")+(COUNTIF($D5:$AE5,"LP/S"))</f>
        <v>1</v>
      </c>
      <c r="AN5" s="101">
        <f t="shared" ref="AN5:AN19" si="5">AI5+AJ5+AK5+AL5+AM5</f>
        <v>26</v>
      </c>
    </row>
    <row r="6" spans="1:40">
      <c r="A6" s="27">
        <v>3</v>
      </c>
      <c r="B6" s="98" t="s">
        <v>98</v>
      </c>
      <c r="C6" s="99" t="s">
        <v>113</v>
      </c>
      <c r="D6" s="142" t="s">
        <v>51</v>
      </c>
      <c r="E6" s="142" t="s">
        <v>51</v>
      </c>
      <c r="F6" s="143"/>
      <c r="G6" s="142" t="s">
        <v>51</v>
      </c>
      <c r="H6" s="142" t="s">
        <v>51</v>
      </c>
      <c r="I6" s="142" t="s">
        <v>51</v>
      </c>
      <c r="J6" s="142" t="s">
        <v>51</v>
      </c>
      <c r="K6" s="142" t="s">
        <v>51</v>
      </c>
      <c r="L6" s="142" t="s">
        <v>51</v>
      </c>
      <c r="M6" s="143"/>
      <c r="N6" s="142" t="s">
        <v>51</v>
      </c>
      <c r="O6" s="142" t="s">
        <v>51</v>
      </c>
      <c r="P6" s="142" t="s">
        <v>51</v>
      </c>
      <c r="Q6" s="142" t="s">
        <v>51</v>
      </c>
      <c r="R6" s="142" t="s">
        <v>51</v>
      </c>
      <c r="S6" s="142" t="s">
        <v>51</v>
      </c>
      <c r="T6" s="143"/>
      <c r="U6" s="142" t="s">
        <v>51</v>
      </c>
      <c r="V6" s="142" t="s">
        <v>51</v>
      </c>
      <c r="W6" s="142" t="s">
        <v>51</v>
      </c>
      <c r="X6" s="142" t="s">
        <v>51</v>
      </c>
      <c r="Y6" s="142" t="s">
        <v>51</v>
      </c>
      <c r="Z6" s="142" t="s">
        <v>51</v>
      </c>
      <c r="AA6" s="143"/>
      <c r="AB6" s="142" t="s">
        <v>51</v>
      </c>
      <c r="AC6" s="142" t="s">
        <v>51</v>
      </c>
      <c r="AD6" s="142" t="s">
        <v>51</v>
      </c>
      <c r="AE6" s="142" t="s">
        <v>51</v>
      </c>
      <c r="AF6" s="142" t="s">
        <v>51</v>
      </c>
      <c r="AG6" s="142" t="s">
        <v>51</v>
      </c>
      <c r="AH6" s="100"/>
      <c r="AI6" s="9">
        <f t="shared" si="2"/>
        <v>0</v>
      </c>
      <c r="AJ6" s="9">
        <f t="shared" si="0"/>
        <v>0</v>
      </c>
      <c r="AK6" s="9">
        <f t="shared" si="1"/>
        <v>0</v>
      </c>
      <c r="AL6" s="9">
        <f t="shared" si="3"/>
        <v>26</v>
      </c>
      <c r="AM6" s="10">
        <f t="shared" si="4"/>
        <v>0</v>
      </c>
      <c r="AN6" s="101">
        <f t="shared" si="5"/>
        <v>26</v>
      </c>
    </row>
    <row r="7" spans="1:40">
      <c r="A7" s="27">
        <v>4</v>
      </c>
      <c r="B7" s="98" t="s">
        <v>99</v>
      </c>
      <c r="C7" s="99" t="s">
        <v>114</v>
      </c>
      <c r="D7" s="142" t="s">
        <v>51</v>
      </c>
      <c r="E7" s="142" t="s">
        <v>51</v>
      </c>
      <c r="F7" s="143"/>
      <c r="G7" s="142" t="s">
        <v>51</v>
      </c>
      <c r="H7" s="142" t="s">
        <v>51</v>
      </c>
      <c r="I7" s="142" t="s">
        <v>51</v>
      </c>
      <c r="J7" s="142" t="s">
        <v>51</v>
      </c>
      <c r="K7" s="142" t="s">
        <v>51</v>
      </c>
      <c r="L7" s="142" t="s">
        <v>51</v>
      </c>
      <c r="M7" s="143"/>
      <c r="N7" s="142" t="s">
        <v>51</v>
      </c>
      <c r="O7" s="142" t="s">
        <v>51</v>
      </c>
      <c r="P7" s="142" t="s">
        <v>51</v>
      </c>
      <c r="Q7" s="142" t="s">
        <v>51</v>
      </c>
      <c r="R7" s="142" t="s">
        <v>51</v>
      </c>
      <c r="S7" s="142" t="s">
        <v>51</v>
      </c>
      <c r="T7" s="143"/>
      <c r="U7" s="142" t="s">
        <v>51</v>
      </c>
      <c r="V7" s="142" t="s">
        <v>51</v>
      </c>
      <c r="W7" s="142" t="s">
        <v>51</v>
      </c>
      <c r="X7" s="142" t="s">
        <v>51</v>
      </c>
      <c r="Y7" s="142" t="s">
        <v>59</v>
      </c>
      <c r="Z7" s="142" t="s">
        <v>51</v>
      </c>
      <c r="AA7" s="143"/>
      <c r="AB7" s="142" t="s">
        <v>51</v>
      </c>
      <c r="AC7" s="142" t="s">
        <v>51</v>
      </c>
      <c r="AD7" s="142" t="s">
        <v>51</v>
      </c>
      <c r="AE7" s="142" t="s">
        <v>51</v>
      </c>
      <c r="AF7" s="142" t="s">
        <v>51</v>
      </c>
      <c r="AG7" s="142" t="s">
        <v>51</v>
      </c>
      <c r="AH7" s="100"/>
      <c r="AI7" s="9">
        <f t="shared" si="2"/>
        <v>0</v>
      </c>
      <c r="AJ7" s="9">
        <f t="shared" si="0"/>
        <v>0</v>
      </c>
      <c r="AK7" s="9">
        <f t="shared" si="1"/>
        <v>0</v>
      </c>
      <c r="AL7" s="9">
        <f t="shared" si="3"/>
        <v>25</v>
      </c>
      <c r="AM7" s="10">
        <f t="shared" si="4"/>
        <v>1</v>
      </c>
      <c r="AN7" s="101">
        <f t="shared" si="5"/>
        <v>26</v>
      </c>
    </row>
    <row r="8" spans="1:40">
      <c r="A8" s="27">
        <v>5</v>
      </c>
      <c r="B8" s="98" t="s">
        <v>100</v>
      </c>
      <c r="C8" s="99" t="s">
        <v>115</v>
      </c>
      <c r="D8" s="142" t="s">
        <v>51</v>
      </c>
      <c r="E8" s="142" t="s">
        <v>51</v>
      </c>
      <c r="F8" s="143"/>
      <c r="G8" s="142" t="s">
        <v>51</v>
      </c>
      <c r="H8" s="142" t="s">
        <v>51</v>
      </c>
      <c r="I8" s="142" t="s">
        <v>51</v>
      </c>
      <c r="J8" s="142" t="s">
        <v>51</v>
      </c>
      <c r="K8" s="142" t="s">
        <v>51</v>
      </c>
      <c r="L8" s="142" t="s">
        <v>51</v>
      </c>
      <c r="M8" s="143"/>
      <c r="N8" s="142" t="s">
        <v>51</v>
      </c>
      <c r="O8" s="142" t="s">
        <v>51</v>
      </c>
      <c r="P8" s="142" t="s">
        <v>51</v>
      </c>
      <c r="Q8" s="142" t="s">
        <v>51</v>
      </c>
      <c r="R8" s="142" t="s">
        <v>51</v>
      </c>
      <c r="S8" s="142" t="s">
        <v>51</v>
      </c>
      <c r="T8" s="143"/>
      <c r="U8" s="142" t="s">
        <v>51</v>
      </c>
      <c r="V8" s="142" t="s">
        <v>51</v>
      </c>
      <c r="W8" s="142" t="s">
        <v>51</v>
      </c>
      <c r="X8" s="142" t="s">
        <v>59</v>
      </c>
      <c r="Y8" s="142" t="s">
        <v>59</v>
      </c>
      <c r="Z8" s="142" t="s">
        <v>59</v>
      </c>
      <c r="AA8" s="143"/>
      <c r="AB8" s="142" t="s">
        <v>51</v>
      </c>
      <c r="AC8" s="142" t="s">
        <v>51</v>
      </c>
      <c r="AD8" s="142" t="s">
        <v>48</v>
      </c>
      <c r="AE8" s="142" t="s">
        <v>51</v>
      </c>
      <c r="AF8" s="142" t="s">
        <v>51</v>
      </c>
      <c r="AG8" s="142" t="s">
        <v>51</v>
      </c>
      <c r="AH8" s="100"/>
      <c r="AI8" s="9">
        <f t="shared" si="2"/>
        <v>1</v>
      </c>
      <c r="AJ8" s="9">
        <f t="shared" si="0"/>
        <v>0</v>
      </c>
      <c r="AK8" s="9">
        <f t="shared" si="1"/>
        <v>0</v>
      </c>
      <c r="AL8" s="9">
        <f t="shared" si="3"/>
        <v>22</v>
      </c>
      <c r="AM8" s="10">
        <f t="shared" si="4"/>
        <v>3</v>
      </c>
      <c r="AN8" s="101">
        <f t="shared" si="5"/>
        <v>26</v>
      </c>
    </row>
    <row r="9" spans="1:40">
      <c r="A9" s="27">
        <v>6</v>
      </c>
      <c r="B9" s="98" t="s">
        <v>101</v>
      </c>
      <c r="C9" s="99" t="s">
        <v>116</v>
      </c>
      <c r="D9" s="142" t="s">
        <v>51</v>
      </c>
      <c r="E9" s="142" t="s">
        <v>51</v>
      </c>
      <c r="F9" s="143"/>
      <c r="G9" s="142" t="s">
        <v>51</v>
      </c>
      <c r="H9" s="142" t="s">
        <v>51</v>
      </c>
      <c r="I9" s="142" t="s">
        <v>51</v>
      </c>
      <c r="J9" s="142" t="s">
        <v>51</v>
      </c>
      <c r="K9" s="142" t="s">
        <v>51</v>
      </c>
      <c r="L9" s="142" t="s">
        <v>51</v>
      </c>
      <c r="M9" s="143"/>
      <c r="N9" s="142" t="s">
        <v>51</v>
      </c>
      <c r="O9" s="142" t="s">
        <v>51</v>
      </c>
      <c r="P9" s="142" t="s">
        <v>51</v>
      </c>
      <c r="Q9" s="142" t="s">
        <v>51</v>
      </c>
      <c r="R9" s="142" t="s">
        <v>51</v>
      </c>
      <c r="S9" s="142" t="s">
        <v>51</v>
      </c>
      <c r="T9" s="143"/>
      <c r="U9" s="142" t="s">
        <v>59</v>
      </c>
      <c r="V9" s="142" t="s">
        <v>51</v>
      </c>
      <c r="W9" s="142" t="s">
        <v>51</v>
      </c>
      <c r="X9" s="142" t="s">
        <v>51</v>
      </c>
      <c r="Y9" s="142" t="s">
        <v>51</v>
      </c>
      <c r="Z9" s="142" t="s">
        <v>51</v>
      </c>
      <c r="AA9" s="143"/>
      <c r="AB9" s="142" t="s">
        <v>51</v>
      </c>
      <c r="AC9" s="142" t="s">
        <v>51</v>
      </c>
      <c r="AD9" s="142" t="s">
        <v>51</v>
      </c>
      <c r="AE9" s="142" t="s">
        <v>51</v>
      </c>
      <c r="AF9" s="142" t="s">
        <v>51</v>
      </c>
      <c r="AG9" s="142" t="s">
        <v>51</v>
      </c>
      <c r="AH9" s="100"/>
      <c r="AI9" s="9">
        <f t="shared" si="2"/>
        <v>0</v>
      </c>
      <c r="AJ9" s="9">
        <f t="shared" si="0"/>
        <v>0</v>
      </c>
      <c r="AK9" s="9">
        <f t="shared" si="1"/>
        <v>0</v>
      </c>
      <c r="AL9" s="9">
        <f t="shared" si="3"/>
        <v>25</v>
      </c>
      <c r="AM9" s="10">
        <f t="shared" si="4"/>
        <v>1</v>
      </c>
      <c r="AN9" s="101">
        <f t="shared" si="5"/>
        <v>26</v>
      </c>
    </row>
    <row r="10" spans="1:40">
      <c r="A10" s="27">
        <v>7</v>
      </c>
      <c r="B10" s="98" t="s">
        <v>102</v>
      </c>
      <c r="C10" s="99" t="s">
        <v>117</v>
      </c>
      <c r="D10" s="142" t="s">
        <v>51</v>
      </c>
      <c r="E10" s="142" t="s">
        <v>59</v>
      </c>
      <c r="F10" s="143"/>
      <c r="G10" s="142" t="s">
        <v>51</v>
      </c>
      <c r="H10" s="142" t="s">
        <v>51</v>
      </c>
      <c r="I10" s="142" t="s">
        <v>51</v>
      </c>
      <c r="J10" s="142" t="s">
        <v>51</v>
      </c>
      <c r="K10" s="142" t="s">
        <v>51</v>
      </c>
      <c r="L10" s="142" t="s">
        <v>51</v>
      </c>
      <c r="M10" s="143"/>
      <c r="N10" s="142" t="s">
        <v>51</v>
      </c>
      <c r="O10" s="142" t="s">
        <v>51</v>
      </c>
      <c r="P10" s="142" t="s">
        <v>51</v>
      </c>
      <c r="Q10" s="142" t="s">
        <v>51</v>
      </c>
      <c r="R10" s="142" t="s">
        <v>51</v>
      </c>
      <c r="S10" s="142" t="s">
        <v>51</v>
      </c>
      <c r="T10" s="143"/>
      <c r="U10" s="142" t="s">
        <v>51</v>
      </c>
      <c r="V10" s="142" t="s">
        <v>51</v>
      </c>
      <c r="W10" s="142" t="s">
        <v>51</v>
      </c>
      <c r="X10" s="142" t="s">
        <v>51</v>
      </c>
      <c r="Y10" s="142" t="s">
        <v>51</v>
      </c>
      <c r="Z10" s="142" t="s">
        <v>51</v>
      </c>
      <c r="AA10" s="143"/>
      <c r="AB10" s="142" t="s">
        <v>51</v>
      </c>
      <c r="AC10" s="142" t="s">
        <v>51</v>
      </c>
      <c r="AD10" s="142" t="s">
        <v>48</v>
      </c>
      <c r="AE10" s="142" t="s">
        <v>51</v>
      </c>
      <c r="AF10" s="142" t="s">
        <v>51</v>
      </c>
      <c r="AG10" s="142" t="s">
        <v>51</v>
      </c>
      <c r="AH10" s="100"/>
      <c r="AI10" s="9">
        <f t="shared" si="2"/>
        <v>1</v>
      </c>
      <c r="AJ10" s="9">
        <f t="shared" si="0"/>
        <v>0</v>
      </c>
      <c r="AK10" s="9">
        <f t="shared" si="1"/>
        <v>0</v>
      </c>
      <c r="AL10" s="9">
        <f t="shared" si="3"/>
        <v>24</v>
      </c>
      <c r="AM10" s="10">
        <f t="shared" si="4"/>
        <v>1</v>
      </c>
      <c r="AN10" s="101">
        <f t="shared" si="5"/>
        <v>26</v>
      </c>
    </row>
    <row r="11" spans="1:40">
      <c r="A11" s="27">
        <v>8</v>
      </c>
      <c r="B11" s="98" t="s">
        <v>103</v>
      </c>
      <c r="C11" s="99" t="s">
        <v>118</v>
      </c>
      <c r="D11" s="142" t="s">
        <v>51</v>
      </c>
      <c r="E11" s="142" t="s">
        <v>59</v>
      </c>
      <c r="F11" s="143"/>
      <c r="G11" s="142" t="s">
        <v>51</v>
      </c>
      <c r="H11" s="142" t="s">
        <v>51</v>
      </c>
      <c r="I11" s="142" t="s">
        <v>51</v>
      </c>
      <c r="J11" s="142" t="s">
        <v>51</v>
      </c>
      <c r="K11" s="142" t="s">
        <v>51</v>
      </c>
      <c r="L11" s="142" t="s">
        <v>51</v>
      </c>
      <c r="M11" s="143"/>
      <c r="N11" s="142" t="s">
        <v>59</v>
      </c>
      <c r="O11" s="142" t="s">
        <v>51</v>
      </c>
      <c r="P11" s="142" t="s">
        <v>51</v>
      </c>
      <c r="Q11" s="142" t="s">
        <v>51</v>
      </c>
      <c r="R11" s="142" t="s">
        <v>51</v>
      </c>
      <c r="S11" s="142" t="s">
        <v>51</v>
      </c>
      <c r="T11" s="143"/>
      <c r="U11" s="142" t="s">
        <v>51</v>
      </c>
      <c r="V11" s="142" t="s">
        <v>51</v>
      </c>
      <c r="W11" s="142" t="s">
        <v>51</v>
      </c>
      <c r="X11" s="142" t="s">
        <v>51</v>
      </c>
      <c r="Y11" s="142" t="s">
        <v>51</v>
      </c>
      <c r="Z11" s="142" t="s">
        <v>51</v>
      </c>
      <c r="AA11" s="143"/>
      <c r="AB11" s="142" t="s">
        <v>51</v>
      </c>
      <c r="AC11" s="142" t="s">
        <v>51</v>
      </c>
      <c r="AD11" s="142" t="s">
        <v>51</v>
      </c>
      <c r="AE11" s="142" t="s">
        <v>51</v>
      </c>
      <c r="AF11" s="142" t="s">
        <v>51</v>
      </c>
      <c r="AG11" s="142" t="s">
        <v>51</v>
      </c>
      <c r="AH11" s="100"/>
      <c r="AI11" s="9">
        <f t="shared" si="2"/>
        <v>0</v>
      </c>
      <c r="AJ11" s="9">
        <f t="shared" si="0"/>
        <v>0</v>
      </c>
      <c r="AK11" s="9">
        <f t="shared" si="1"/>
        <v>0</v>
      </c>
      <c r="AL11" s="9">
        <f t="shared" si="3"/>
        <v>24</v>
      </c>
      <c r="AM11" s="10">
        <f t="shared" si="4"/>
        <v>2</v>
      </c>
      <c r="AN11" s="101">
        <f t="shared" si="5"/>
        <v>26</v>
      </c>
    </row>
    <row r="12" spans="1:40">
      <c r="A12" s="27">
        <v>9</v>
      </c>
      <c r="B12" s="98" t="s">
        <v>104</v>
      </c>
      <c r="C12" s="99" t="s">
        <v>116</v>
      </c>
      <c r="D12" s="142" t="s">
        <v>51</v>
      </c>
      <c r="E12" s="142" t="s">
        <v>51</v>
      </c>
      <c r="F12" s="143"/>
      <c r="G12" s="142" t="s">
        <v>51</v>
      </c>
      <c r="H12" s="142" t="s">
        <v>51</v>
      </c>
      <c r="I12" s="142" t="s">
        <v>51</v>
      </c>
      <c r="J12" s="142" t="s">
        <v>51</v>
      </c>
      <c r="K12" s="142" t="s">
        <v>51</v>
      </c>
      <c r="L12" s="142" t="s">
        <v>51</v>
      </c>
      <c r="M12" s="143"/>
      <c r="N12" s="142" t="s">
        <v>51</v>
      </c>
      <c r="O12" s="142" t="s">
        <v>51</v>
      </c>
      <c r="P12" s="142" t="s">
        <v>51</v>
      </c>
      <c r="Q12" s="142" t="s">
        <v>51</v>
      </c>
      <c r="R12" s="142" t="s">
        <v>51</v>
      </c>
      <c r="S12" s="142" t="s">
        <v>51</v>
      </c>
      <c r="T12" s="143"/>
      <c r="U12" s="142" t="s">
        <v>51</v>
      </c>
      <c r="V12" s="142" t="s">
        <v>51</v>
      </c>
      <c r="W12" s="142" t="s">
        <v>51</v>
      </c>
      <c r="X12" s="142" t="s">
        <v>51</v>
      </c>
      <c r="Y12" s="142" t="s">
        <v>51</v>
      </c>
      <c r="Z12" s="142" t="s">
        <v>51</v>
      </c>
      <c r="AA12" s="143"/>
      <c r="AB12" s="142" t="s">
        <v>51</v>
      </c>
      <c r="AC12" s="142" t="s">
        <v>51</v>
      </c>
      <c r="AD12" s="142" t="s">
        <v>51</v>
      </c>
      <c r="AE12" s="142" t="s">
        <v>51</v>
      </c>
      <c r="AF12" s="142" t="s">
        <v>51</v>
      </c>
      <c r="AG12" s="142" t="s">
        <v>51</v>
      </c>
      <c r="AH12" s="100"/>
      <c r="AI12" s="9">
        <f t="shared" si="2"/>
        <v>0</v>
      </c>
      <c r="AJ12" s="9">
        <f t="shared" si="0"/>
        <v>0</v>
      </c>
      <c r="AK12" s="9">
        <f t="shared" si="1"/>
        <v>0</v>
      </c>
      <c r="AL12" s="9">
        <f t="shared" si="3"/>
        <v>26</v>
      </c>
      <c r="AM12" s="10">
        <f t="shared" si="4"/>
        <v>0</v>
      </c>
      <c r="AN12" s="101">
        <f t="shared" si="5"/>
        <v>26</v>
      </c>
    </row>
    <row r="13" spans="1:40">
      <c r="A13" s="27">
        <v>10</v>
      </c>
      <c r="B13" s="98" t="s">
        <v>105</v>
      </c>
      <c r="C13" s="99" t="s">
        <v>119</v>
      </c>
      <c r="D13" s="142" t="s">
        <v>51</v>
      </c>
      <c r="E13" s="142" t="s">
        <v>51</v>
      </c>
      <c r="F13" s="143"/>
      <c r="G13" s="142" t="s">
        <v>51</v>
      </c>
      <c r="H13" s="142" t="s">
        <v>51</v>
      </c>
      <c r="I13" s="142" t="s">
        <v>51</v>
      </c>
      <c r="J13" s="142" t="s">
        <v>51</v>
      </c>
      <c r="K13" s="142" t="s">
        <v>51</v>
      </c>
      <c r="L13" s="142" t="s">
        <v>51</v>
      </c>
      <c r="M13" s="143"/>
      <c r="N13" s="142" t="s">
        <v>51</v>
      </c>
      <c r="O13" s="142" t="s">
        <v>51</v>
      </c>
      <c r="P13" s="142" t="s">
        <v>51</v>
      </c>
      <c r="Q13" s="142" t="s">
        <v>51</v>
      </c>
      <c r="R13" s="142" t="s">
        <v>51</v>
      </c>
      <c r="S13" s="142" t="s">
        <v>51</v>
      </c>
      <c r="T13" s="143"/>
      <c r="U13" s="142" t="s">
        <v>51</v>
      </c>
      <c r="V13" s="142" t="s">
        <v>51</v>
      </c>
      <c r="W13" s="142" t="s">
        <v>51</v>
      </c>
      <c r="X13" s="142" t="s">
        <v>51</v>
      </c>
      <c r="Y13" s="142" t="s">
        <v>51</v>
      </c>
      <c r="Z13" s="142" t="s">
        <v>51</v>
      </c>
      <c r="AA13" s="143"/>
      <c r="AB13" s="142" t="s">
        <v>51</v>
      </c>
      <c r="AC13" s="142" t="s">
        <v>51</v>
      </c>
      <c r="AD13" s="142" t="s">
        <v>51</v>
      </c>
      <c r="AE13" s="142" t="s">
        <v>51</v>
      </c>
      <c r="AF13" s="142" t="s">
        <v>51</v>
      </c>
      <c r="AG13" s="142" t="s">
        <v>51</v>
      </c>
      <c r="AH13" s="100"/>
      <c r="AI13" s="9">
        <f t="shared" si="2"/>
        <v>0</v>
      </c>
      <c r="AJ13" s="9">
        <f t="shared" si="0"/>
        <v>0</v>
      </c>
      <c r="AK13" s="9">
        <f t="shared" si="1"/>
        <v>0</v>
      </c>
      <c r="AL13" s="9">
        <f t="shared" si="3"/>
        <v>26</v>
      </c>
      <c r="AM13" s="10">
        <f t="shared" si="4"/>
        <v>0</v>
      </c>
      <c r="AN13" s="101">
        <f t="shared" si="5"/>
        <v>26</v>
      </c>
    </row>
    <row r="14" spans="1:40">
      <c r="A14" s="27">
        <v>11</v>
      </c>
      <c r="B14" s="98" t="s">
        <v>106</v>
      </c>
      <c r="C14" s="99" t="s">
        <v>112</v>
      </c>
      <c r="D14" s="142" t="s">
        <v>51</v>
      </c>
      <c r="E14" s="142" t="s">
        <v>59</v>
      </c>
      <c r="F14" s="143"/>
      <c r="G14" s="142" t="s">
        <v>51</v>
      </c>
      <c r="H14" s="142" t="s">
        <v>51</v>
      </c>
      <c r="I14" s="142" t="s">
        <v>51</v>
      </c>
      <c r="J14" s="142" t="s">
        <v>51</v>
      </c>
      <c r="K14" s="142" t="s">
        <v>51</v>
      </c>
      <c r="L14" s="142" t="s">
        <v>51</v>
      </c>
      <c r="M14" s="143"/>
      <c r="N14" s="142" t="s">
        <v>51</v>
      </c>
      <c r="O14" s="142" t="s">
        <v>51</v>
      </c>
      <c r="P14" s="142" t="s">
        <v>51</v>
      </c>
      <c r="Q14" s="142" t="s">
        <v>51</v>
      </c>
      <c r="R14" s="142" t="s">
        <v>51</v>
      </c>
      <c r="S14" s="142" t="s">
        <v>59</v>
      </c>
      <c r="T14" s="143"/>
      <c r="U14" s="142" t="s">
        <v>51</v>
      </c>
      <c r="V14" s="142" t="s">
        <v>51</v>
      </c>
      <c r="W14" s="142" t="s">
        <v>51</v>
      </c>
      <c r="X14" s="142" t="s">
        <v>51</v>
      </c>
      <c r="Y14" s="142" t="s">
        <v>51</v>
      </c>
      <c r="Z14" s="142" t="s">
        <v>51</v>
      </c>
      <c r="AA14" s="143"/>
      <c r="AB14" s="142" t="s">
        <v>51</v>
      </c>
      <c r="AC14" s="142" t="s">
        <v>51</v>
      </c>
      <c r="AD14" s="142" t="s">
        <v>51</v>
      </c>
      <c r="AE14" s="142" t="s">
        <v>51</v>
      </c>
      <c r="AF14" s="142" t="s">
        <v>51</v>
      </c>
      <c r="AG14" s="142" t="s">
        <v>59</v>
      </c>
      <c r="AH14" s="100"/>
      <c r="AI14" s="9">
        <f t="shared" si="2"/>
        <v>0</v>
      </c>
      <c r="AJ14" s="9">
        <f t="shared" si="0"/>
        <v>0</v>
      </c>
      <c r="AK14" s="9">
        <f t="shared" si="1"/>
        <v>0</v>
      </c>
      <c r="AL14" s="9">
        <f t="shared" si="3"/>
        <v>23</v>
      </c>
      <c r="AM14" s="10">
        <f t="shared" si="4"/>
        <v>3</v>
      </c>
      <c r="AN14" s="101">
        <f t="shared" si="5"/>
        <v>26</v>
      </c>
    </row>
    <row r="15" spans="1:40">
      <c r="A15" s="27">
        <v>12</v>
      </c>
      <c r="B15" s="98" t="s">
        <v>107</v>
      </c>
      <c r="C15" s="99" t="s">
        <v>114</v>
      </c>
      <c r="D15" s="142" t="s">
        <v>51</v>
      </c>
      <c r="E15" s="142" t="s">
        <v>59</v>
      </c>
      <c r="F15" s="143"/>
      <c r="G15" s="142" t="s">
        <v>59</v>
      </c>
      <c r="H15" s="142" t="s">
        <v>59</v>
      </c>
      <c r="I15" s="142" t="s">
        <v>59</v>
      </c>
      <c r="J15" s="142" t="s">
        <v>51</v>
      </c>
      <c r="K15" s="142" t="s">
        <v>51</v>
      </c>
      <c r="L15" s="142" t="s">
        <v>51</v>
      </c>
      <c r="M15" s="143"/>
      <c r="N15" s="142" t="s">
        <v>51</v>
      </c>
      <c r="O15" s="142" t="s">
        <v>51</v>
      </c>
      <c r="P15" s="142" t="s">
        <v>51</v>
      </c>
      <c r="Q15" s="142" t="s">
        <v>51</v>
      </c>
      <c r="R15" s="142" t="s">
        <v>51</v>
      </c>
      <c r="S15" s="142" t="s">
        <v>51</v>
      </c>
      <c r="T15" s="143"/>
      <c r="U15" s="142" t="s">
        <v>59</v>
      </c>
      <c r="V15" s="142" t="s">
        <v>51</v>
      </c>
      <c r="W15" s="142" t="s">
        <v>51</v>
      </c>
      <c r="X15" s="142" t="s">
        <v>51</v>
      </c>
      <c r="Y15" s="142" t="s">
        <v>51</v>
      </c>
      <c r="Z15" s="142" t="s">
        <v>51</v>
      </c>
      <c r="AA15" s="143"/>
      <c r="AB15" s="142" t="s">
        <v>51</v>
      </c>
      <c r="AC15" s="142" t="s">
        <v>51</v>
      </c>
      <c r="AD15" s="142" t="s">
        <v>51</v>
      </c>
      <c r="AE15" s="142" t="s">
        <v>51</v>
      </c>
      <c r="AF15" s="142" t="s">
        <v>51</v>
      </c>
      <c r="AG15" s="142" t="s">
        <v>51</v>
      </c>
      <c r="AH15" s="100"/>
      <c r="AI15" s="9">
        <f t="shared" si="2"/>
        <v>0</v>
      </c>
      <c r="AJ15" s="9">
        <f t="shared" si="0"/>
        <v>0</v>
      </c>
      <c r="AK15" s="9">
        <f t="shared" si="1"/>
        <v>0</v>
      </c>
      <c r="AL15" s="9">
        <f t="shared" si="3"/>
        <v>21</v>
      </c>
      <c r="AM15" s="10">
        <f t="shared" si="4"/>
        <v>5</v>
      </c>
      <c r="AN15" s="101">
        <f t="shared" si="5"/>
        <v>26</v>
      </c>
    </row>
    <row r="16" spans="1:40">
      <c r="A16" s="27">
        <v>13</v>
      </c>
      <c r="B16" s="98" t="s">
        <v>108</v>
      </c>
      <c r="C16" s="99" t="s">
        <v>116</v>
      </c>
      <c r="D16" s="142" t="s">
        <v>51</v>
      </c>
      <c r="E16" s="142" t="s">
        <v>51</v>
      </c>
      <c r="F16" s="143"/>
      <c r="G16" s="142" t="s">
        <v>59</v>
      </c>
      <c r="H16" s="142" t="s">
        <v>51</v>
      </c>
      <c r="I16" s="142" t="s">
        <v>51</v>
      </c>
      <c r="J16" s="142" t="s">
        <v>51</v>
      </c>
      <c r="K16" s="142" t="s">
        <v>51</v>
      </c>
      <c r="L16" s="142" t="s">
        <v>51</v>
      </c>
      <c r="M16" s="143"/>
      <c r="N16" s="142" t="s">
        <v>51</v>
      </c>
      <c r="O16" s="142" t="s">
        <v>51</v>
      </c>
      <c r="P16" s="142" t="s">
        <v>51</v>
      </c>
      <c r="Q16" s="142" t="s">
        <v>59</v>
      </c>
      <c r="R16" s="142" t="s">
        <v>51</v>
      </c>
      <c r="S16" s="142" t="s">
        <v>51</v>
      </c>
      <c r="T16" s="143"/>
      <c r="U16" s="142" t="s">
        <v>51</v>
      </c>
      <c r="V16" s="142" t="s">
        <v>51</v>
      </c>
      <c r="W16" s="142" t="s">
        <v>51</v>
      </c>
      <c r="X16" s="142" t="s">
        <v>51</v>
      </c>
      <c r="Y16" s="142" t="s">
        <v>51</v>
      </c>
      <c r="Z16" s="142" t="s">
        <v>51</v>
      </c>
      <c r="AA16" s="143"/>
      <c r="AB16" s="142" t="s">
        <v>51</v>
      </c>
      <c r="AC16" s="142" t="s">
        <v>51</v>
      </c>
      <c r="AD16" s="142" t="s">
        <v>51</v>
      </c>
      <c r="AE16" s="142" t="s">
        <v>51</v>
      </c>
      <c r="AF16" s="142" t="s">
        <v>51</v>
      </c>
      <c r="AG16" s="142" t="s">
        <v>51</v>
      </c>
      <c r="AH16" s="100"/>
      <c r="AI16" s="9">
        <f t="shared" si="2"/>
        <v>0</v>
      </c>
      <c r="AJ16" s="9">
        <f t="shared" si="0"/>
        <v>0</v>
      </c>
      <c r="AK16" s="9">
        <f t="shared" si="1"/>
        <v>0</v>
      </c>
      <c r="AL16" s="9">
        <f t="shared" si="3"/>
        <v>24</v>
      </c>
      <c r="AM16" s="10">
        <f t="shared" si="4"/>
        <v>2</v>
      </c>
      <c r="AN16" s="101">
        <f t="shared" si="5"/>
        <v>26</v>
      </c>
    </row>
    <row r="17" spans="1:40">
      <c r="A17" s="27">
        <v>14</v>
      </c>
      <c r="B17" s="98" t="s">
        <v>109</v>
      </c>
      <c r="C17" s="99" t="s">
        <v>114</v>
      </c>
      <c r="D17" s="142" t="s">
        <v>51</v>
      </c>
      <c r="E17" s="142" t="s">
        <v>51</v>
      </c>
      <c r="F17" s="143"/>
      <c r="G17" s="142" t="s">
        <v>51</v>
      </c>
      <c r="H17" s="142" t="s">
        <v>51</v>
      </c>
      <c r="I17" s="142" t="s">
        <v>51</v>
      </c>
      <c r="J17" s="142" t="s">
        <v>51</v>
      </c>
      <c r="K17" s="142" t="s">
        <v>51</v>
      </c>
      <c r="L17" s="142" t="s">
        <v>51</v>
      </c>
      <c r="M17" s="143"/>
      <c r="N17" s="142" t="s">
        <v>51</v>
      </c>
      <c r="O17" s="142" t="s">
        <v>51</v>
      </c>
      <c r="P17" s="142" t="s">
        <v>51</v>
      </c>
      <c r="Q17" s="142" t="s">
        <v>51</v>
      </c>
      <c r="R17" s="142" t="s">
        <v>51</v>
      </c>
      <c r="S17" s="142" t="s">
        <v>51</v>
      </c>
      <c r="T17" s="143"/>
      <c r="U17" s="142" t="s">
        <v>51</v>
      </c>
      <c r="V17" s="142" t="s">
        <v>51</v>
      </c>
      <c r="W17" s="142" t="s">
        <v>51</v>
      </c>
      <c r="X17" s="142" t="s">
        <v>59</v>
      </c>
      <c r="Y17" s="142" t="s">
        <v>51</v>
      </c>
      <c r="Z17" s="142" t="s">
        <v>51</v>
      </c>
      <c r="AA17" s="143"/>
      <c r="AB17" s="142" t="s">
        <v>51</v>
      </c>
      <c r="AC17" s="142" t="s">
        <v>51</v>
      </c>
      <c r="AD17" s="142" t="s">
        <v>51</v>
      </c>
      <c r="AE17" s="142" t="s">
        <v>51</v>
      </c>
      <c r="AF17" s="142" t="s">
        <v>51</v>
      </c>
      <c r="AG17" s="142" t="s">
        <v>51</v>
      </c>
      <c r="AH17" s="100"/>
      <c r="AI17" s="9">
        <f t="shared" si="2"/>
        <v>0</v>
      </c>
      <c r="AJ17" s="9">
        <f t="shared" si="0"/>
        <v>0</v>
      </c>
      <c r="AK17" s="9">
        <f t="shared" si="1"/>
        <v>0</v>
      </c>
      <c r="AL17" s="9">
        <f t="shared" si="3"/>
        <v>25</v>
      </c>
      <c r="AM17" s="10">
        <f t="shared" si="4"/>
        <v>1</v>
      </c>
      <c r="AN17" s="101">
        <f t="shared" si="5"/>
        <v>26</v>
      </c>
    </row>
    <row r="18" spans="1:40">
      <c r="A18" s="31">
        <v>15</v>
      </c>
      <c r="B18" s="98" t="s">
        <v>110</v>
      </c>
      <c r="C18" s="99" t="s">
        <v>114</v>
      </c>
      <c r="D18" s="142" t="s">
        <v>59</v>
      </c>
      <c r="E18" s="142" t="s">
        <v>51</v>
      </c>
      <c r="F18" s="143"/>
      <c r="G18" s="142" t="s">
        <v>51</v>
      </c>
      <c r="H18" s="142" t="s">
        <v>59</v>
      </c>
      <c r="I18" s="142" t="s">
        <v>51</v>
      </c>
      <c r="J18" s="142" t="s">
        <v>51</v>
      </c>
      <c r="K18" s="142" t="s">
        <v>51</v>
      </c>
      <c r="L18" s="142" t="s">
        <v>51</v>
      </c>
      <c r="M18" s="143"/>
      <c r="N18" s="142" t="s">
        <v>51</v>
      </c>
      <c r="O18" s="142" t="s">
        <v>51</v>
      </c>
      <c r="P18" s="142" t="s">
        <v>59</v>
      </c>
      <c r="Q18" s="142" t="s">
        <v>59</v>
      </c>
      <c r="R18" s="142" t="s">
        <v>59</v>
      </c>
      <c r="S18" s="142" t="s">
        <v>59</v>
      </c>
      <c r="T18" s="143"/>
      <c r="U18" s="142" t="s">
        <v>59</v>
      </c>
      <c r="V18" s="142" t="s">
        <v>59</v>
      </c>
      <c r="W18" s="142" t="s">
        <v>59</v>
      </c>
      <c r="X18" s="142" t="s">
        <v>59</v>
      </c>
      <c r="Y18" s="142" t="s">
        <v>59</v>
      </c>
      <c r="Z18" s="142" t="s">
        <v>59</v>
      </c>
      <c r="AA18" s="143"/>
      <c r="AB18" s="142" t="s">
        <v>59</v>
      </c>
      <c r="AC18" s="142" t="s">
        <v>59</v>
      </c>
      <c r="AD18" s="142" t="s">
        <v>59</v>
      </c>
      <c r="AE18" s="142" t="s">
        <v>59</v>
      </c>
      <c r="AF18" s="142" t="s">
        <v>59</v>
      </c>
      <c r="AG18" s="142" t="s">
        <v>59</v>
      </c>
      <c r="AH18" s="100"/>
      <c r="AI18" s="32">
        <f t="shared" si="2"/>
        <v>0</v>
      </c>
      <c r="AJ18" s="32">
        <f t="shared" si="0"/>
        <v>0</v>
      </c>
      <c r="AK18" s="32">
        <f t="shared" si="1"/>
        <v>0</v>
      </c>
      <c r="AL18" s="32">
        <f t="shared" si="3"/>
        <v>8</v>
      </c>
      <c r="AM18" s="33">
        <f t="shared" si="4"/>
        <v>18</v>
      </c>
      <c r="AN18" s="101">
        <f t="shared" si="5"/>
        <v>26</v>
      </c>
    </row>
    <row r="19" spans="1:40">
      <c r="A19" s="12"/>
      <c r="B19" s="30"/>
      <c r="C19" s="15"/>
      <c r="D19" s="13"/>
      <c r="E19" s="13"/>
      <c r="F19" s="95"/>
      <c r="G19" s="13"/>
      <c r="H19" s="13"/>
      <c r="I19" s="13"/>
      <c r="J19" s="13"/>
      <c r="K19" s="13"/>
      <c r="L19" s="14"/>
      <c r="M19" s="97"/>
      <c r="N19" s="14"/>
      <c r="O19" s="14"/>
      <c r="P19" s="14"/>
      <c r="Q19" s="14"/>
      <c r="R19" s="13"/>
      <c r="S19" s="14"/>
      <c r="T19" s="97"/>
      <c r="U19" s="14"/>
      <c r="V19" s="14"/>
      <c r="W19" s="14"/>
      <c r="X19" s="14"/>
      <c r="Y19" s="13"/>
      <c r="Z19" s="14"/>
      <c r="AA19" s="97"/>
      <c r="AB19" s="14"/>
      <c r="AC19" s="14"/>
      <c r="AD19" s="14"/>
      <c r="AE19" s="14"/>
      <c r="AF19" s="13"/>
      <c r="AG19" s="14"/>
      <c r="AH19" s="144"/>
      <c r="AI19" s="9">
        <f t="shared" si="2"/>
        <v>0</v>
      </c>
      <c r="AJ19" s="9">
        <f t="shared" si="0"/>
        <v>0</v>
      </c>
      <c r="AK19" s="9">
        <f t="shared" si="1"/>
        <v>0</v>
      </c>
      <c r="AL19" s="9">
        <f t="shared" si="3"/>
        <v>0</v>
      </c>
      <c r="AM19" s="10">
        <f t="shared" si="4"/>
        <v>0</v>
      </c>
      <c r="AN19" s="101">
        <f t="shared" si="5"/>
        <v>0</v>
      </c>
    </row>
    <row r="20" spans="1:40">
      <c r="A20" s="34"/>
      <c r="B20" s="34"/>
      <c r="C20" s="14"/>
      <c r="D20" s="13"/>
      <c r="E20" s="14"/>
      <c r="F20" s="97"/>
      <c r="G20" s="14"/>
      <c r="H20" s="14"/>
      <c r="I20" s="14"/>
      <c r="J20" s="14"/>
      <c r="K20" s="14"/>
      <c r="L20" s="14"/>
      <c r="M20" s="97"/>
      <c r="N20" s="14"/>
      <c r="O20" s="14"/>
      <c r="P20" s="14"/>
      <c r="Q20" s="14"/>
      <c r="R20" s="14"/>
      <c r="S20" s="14"/>
      <c r="T20" s="97"/>
      <c r="U20" s="14"/>
      <c r="V20" s="14"/>
      <c r="W20" s="14"/>
      <c r="X20" s="14"/>
      <c r="Y20" s="14"/>
      <c r="Z20" s="14"/>
      <c r="AA20" s="97"/>
      <c r="AB20" s="14"/>
      <c r="AC20" s="14"/>
      <c r="AD20" s="14"/>
      <c r="AE20" s="14"/>
      <c r="AF20" s="14"/>
      <c r="AG20" s="14"/>
      <c r="AH20" s="97"/>
      <c r="AI20" s="9">
        <f t="shared" si="2"/>
        <v>0</v>
      </c>
      <c r="AJ20" s="9">
        <f t="shared" si="0"/>
        <v>0</v>
      </c>
      <c r="AK20" s="9">
        <f t="shared" si="1"/>
        <v>0</v>
      </c>
      <c r="AL20" s="9">
        <f t="shared" si="3"/>
        <v>0</v>
      </c>
      <c r="AM20" s="10">
        <f t="shared" si="4"/>
        <v>0</v>
      </c>
      <c r="AN20" s="101">
        <f t="shared" ref="AN20:AN21" si="6">AI20+AJ20+AK20+AL20+AM20</f>
        <v>0</v>
      </c>
    </row>
    <row r="21" spans="1:40">
      <c r="A21" s="34"/>
      <c r="B21" s="34"/>
      <c r="C21" s="14"/>
      <c r="D21" s="13"/>
      <c r="E21" s="14"/>
      <c r="F21" s="97"/>
      <c r="G21" s="14"/>
      <c r="H21" s="14"/>
      <c r="I21" s="14"/>
      <c r="J21" s="14"/>
      <c r="K21" s="14"/>
      <c r="L21" s="14"/>
      <c r="M21" s="97"/>
      <c r="N21" s="14"/>
      <c r="O21" s="14"/>
      <c r="P21" s="14"/>
      <c r="Q21" s="14"/>
      <c r="R21" s="14"/>
      <c r="S21" s="14"/>
      <c r="T21" s="97"/>
      <c r="U21" s="14"/>
      <c r="V21" s="14"/>
      <c r="W21" s="14"/>
      <c r="X21" s="14"/>
      <c r="Y21" s="14"/>
      <c r="Z21" s="14"/>
      <c r="AA21" s="97"/>
      <c r="AB21" s="14"/>
      <c r="AC21" s="14"/>
      <c r="AD21" s="14"/>
      <c r="AE21" s="14"/>
      <c r="AF21" s="14"/>
      <c r="AG21" s="14"/>
      <c r="AH21" s="97"/>
      <c r="AI21" s="9">
        <f t="shared" si="2"/>
        <v>0</v>
      </c>
      <c r="AJ21" s="9">
        <f t="shared" si="0"/>
        <v>0</v>
      </c>
      <c r="AK21" s="9">
        <f t="shared" si="1"/>
        <v>0</v>
      </c>
      <c r="AL21" s="9">
        <f t="shared" si="3"/>
        <v>0</v>
      </c>
      <c r="AM21" s="10">
        <f t="shared" si="4"/>
        <v>0</v>
      </c>
      <c r="AN21" s="101">
        <f t="shared" si="6"/>
        <v>0</v>
      </c>
    </row>
    <row r="22" spans="1:40" s="57" customFormat="1">
      <c r="C22" s="16"/>
      <c r="D22" s="17"/>
    </row>
    <row r="23" spans="1:40" s="57" customFormat="1"/>
    <row r="24" spans="1:40" s="57" customFormat="1"/>
    <row r="25" spans="1:40" s="57" customFormat="1"/>
    <row r="26" spans="1:40" s="57" customFormat="1"/>
    <row r="27" spans="1:40" s="57" customFormat="1"/>
    <row r="28" spans="1:40" s="57" customFormat="1"/>
    <row r="29" spans="1:40" s="57" customFormat="1"/>
    <row r="30" spans="1:40" s="57" customFormat="1"/>
    <row r="31" spans="1:40" s="57" customFormat="1"/>
    <row r="32" spans="1:40" s="57" customFormat="1"/>
    <row r="33" s="57" customFormat="1"/>
    <row r="34" s="57" customFormat="1"/>
    <row r="35" s="57" customFormat="1"/>
    <row r="36" s="57" customFormat="1"/>
    <row r="37" s="57" customFormat="1"/>
    <row r="38" s="57" customFormat="1"/>
    <row r="39" s="57" customFormat="1"/>
    <row r="40" s="57" customFormat="1"/>
    <row r="41" s="57" customFormat="1"/>
    <row r="42" s="57" customFormat="1"/>
    <row r="43" s="57" customFormat="1"/>
    <row r="44" s="57" customFormat="1"/>
    <row r="45" s="57" customFormat="1"/>
    <row r="46" s="57" customFormat="1"/>
    <row r="47" s="57" customFormat="1"/>
    <row r="48" s="57" customFormat="1"/>
    <row r="49" s="57" customFormat="1"/>
    <row r="50" s="57" customFormat="1"/>
    <row r="51" s="57" customFormat="1"/>
    <row r="52" s="57" customFormat="1"/>
    <row r="53" s="57" customFormat="1"/>
    <row r="54" s="57" customFormat="1"/>
    <row r="55" s="57" customFormat="1"/>
    <row r="56" s="57" customFormat="1"/>
    <row r="57" s="57" customFormat="1"/>
    <row r="58" s="57" customFormat="1"/>
    <row r="59" s="57" customFormat="1"/>
    <row r="60" s="57" customFormat="1"/>
    <row r="61" s="57" customFormat="1"/>
    <row r="62" s="57" customFormat="1"/>
    <row r="63" s="57" customFormat="1"/>
    <row r="64" s="57" customFormat="1"/>
    <row r="65" s="57" customFormat="1"/>
    <row r="66" s="57" customFormat="1"/>
    <row r="67" s="57" customFormat="1"/>
    <row r="68" s="57" customFormat="1"/>
    <row r="69" s="57" customFormat="1"/>
    <row r="70" s="57" customFormat="1"/>
    <row r="71" s="57" customFormat="1"/>
    <row r="72" s="57" customFormat="1"/>
    <row r="73" s="57" customFormat="1"/>
    <row r="74" s="57" customFormat="1"/>
    <row r="75" s="57" customFormat="1"/>
    <row r="76" s="57" customFormat="1"/>
    <row r="77" s="57" customFormat="1"/>
    <row r="78" s="57" customFormat="1"/>
    <row r="79" s="57" customFormat="1"/>
    <row r="80" s="57" customFormat="1"/>
    <row r="81" s="57" customFormat="1"/>
    <row r="82" s="57" customFormat="1"/>
    <row r="83" s="57" customFormat="1"/>
    <row r="84" s="57" customFormat="1"/>
    <row r="85" s="57" customFormat="1"/>
    <row r="86" s="57" customFormat="1"/>
    <row r="87" s="57" customFormat="1"/>
    <row r="88" s="57" customFormat="1"/>
    <row r="89" s="57" customFormat="1"/>
    <row r="90" s="57" customFormat="1"/>
    <row r="91" s="57" customFormat="1"/>
    <row r="92" s="57" customFormat="1"/>
    <row r="93" s="57" customFormat="1"/>
    <row r="94" s="57" customFormat="1"/>
    <row r="95" s="57" customFormat="1"/>
    <row r="96" s="57" customFormat="1"/>
    <row r="97" s="57" customFormat="1"/>
    <row r="98" s="57" customFormat="1"/>
    <row r="99" s="57" customFormat="1"/>
    <row r="100" s="57" customFormat="1"/>
    <row r="101" s="57" customFormat="1"/>
    <row r="102" s="57" customFormat="1"/>
    <row r="103" s="57" customFormat="1"/>
    <row r="104" s="57" customFormat="1"/>
    <row r="105" s="57" customFormat="1"/>
    <row r="106" s="57" customFormat="1"/>
    <row r="107" s="57" customFormat="1"/>
    <row r="108" s="57" customFormat="1"/>
    <row r="109" s="57" customFormat="1"/>
    <row r="110" s="57" customFormat="1"/>
    <row r="111" s="57" customFormat="1"/>
    <row r="112" s="57" customFormat="1"/>
    <row r="113" s="57" customFormat="1"/>
    <row r="114" s="57" customFormat="1"/>
    <row r="115" s="57" customFormat="1"/>
    <row r="116" s="57" customFormat="1"/>
    <row r="117" s="57" customFormat="1"/>
    <row r="118" s="57" customFormat="1"/>
    <row r="119" s="57" customFormat="1"/>
    <row r="120" s="57" customFormat="1"/>
    <row r="121" s="57" customFormat="1"/>
    <row r="122" s="57" customFormat="1"/>
    <row r="123" s="57" customFormat="1"/>
    <row r="124" s="57" customFormat="1"/>
    <row r="125" s="57" customFormat="1"/>
    <row r="126" s="57" customFormat="1"/>
    <row r="127" s="57" customFormat="1"/>
    <row r="128" s="57" customFormat="1"/>
    <row r="129" s="57" customFormat="1"/>
    <row r="130" s="57" customFormat="1"/>
    <row r="131" s="57" customFormat="1"/>
    <row r="132" s="57" customFormat="1"/>
    <row r="133" s="57" customFormat="1"/>
    <row r="134" s="57" customFormat="1"/>
    <row r="135" s="57" customFormat="1"/>
    <row r="136" s="57" customFormat="1"/>
    <row r="137" s="57" customFormat="1"/>
    <row r="138" s="57" customFormat="1"/>
    <row r="139" s="57" customFormat="1"/>
    <row r="140" s="57" customFormat="1"/>
    <row r="141" s="57" customFormat="1"/>
    <row r="142" s="57" customFormat="1"/>
    <row r="143" s="57" customFormat="1"/>
    <row r="144" s="57" customFormat="1"/>
    <row r="145" s="57" customFormat="1"/>
    <row r="146" s="57" customFormat="1"/>
    <row r="147" s="57" customFormat="1"/>
    <row r="148" s="57" customFormat="1"/>
    <row r="149" s="57" customFormat="1"/>
    <row r="150" s="57" customFormat="1"/>
    <row r="151" s="57" customFormat="1"/>
    <row r="152" s="57" customFormat="1"/>
    <row r="153" s="57" customFormat="1"/>
    <row r="154" s="57" customFormat="1"/>
    <row r="155" s="57" customFormat="1"/>
    <row r="156" s="57" customFormat="1"/>
    <row r="157" s="57" customFormat="1"/>
    <row r="158" s="57" customFormat="1"/>
    <row r="159" s="57" customFormat="1"/>
    <row r="160" s="57" customFormat="1"/>
    <row r="161" s="57" customFormat="1"/>
    <row r="162" s="57" customFormat="1"/>
    <row r="163" s="57" customFormat="1"/>
    <row r="164" s="57" customFormat="1"/>
    <row r="165" s="57" customFormat="1"/>
    <row r="166" s="57" customFormat="1"/>
    <row r="167" s="57" customFormat="1"/>
    <row r="168" s="57" customFormat="1"/>
    <row r="169" s="57" customFormat="1"/>
    <row r="170" s="57" customFormat="1"/>
    <row r="171" s="57" customFormat="1"/>
    <row r="172" s="57" customFormat="1"/>
    <row r="173" s="57" customFormat="1"/>
    <row r="174" s="57" customFormat="1"/>
    <row r="175" s="57" customFormat="1"/>
    <row r="176" s="57" customFormat="1"/>
    <row r="177" s="57" customFormat="1"/>
    <row r="178" s="57" customFormat="1"/>
    <row r="179" s="57" customFormat="1"/>
    <row r="180" s="57" customFormat="1"/>
    <row r="181" s="57" customFormat="1"/>
    <row r="182" s="57" customFormat="1"/>
    <row r="183" s="57" customFormat="1"/>
    <row r="184" s="57" customFormat="1"/>
    <row r="185" s="57" customFormat="1"/>
    <row r="186" s="57" customFormat="1"/>
    <row r="187" s="57" customFormat="1"/>
    <row r="188" s="57" customFormat="1"/>
    <row r="189" s="57" customFormat="1"/>
    <row r="190" s="57" customFormat="1"/>
    <row r="191" s="57" customFormat="1"/>
    <row r="192" s="57" customFormat="1"/>
    <row r="193" s="57" customFormat="1"/>
    <row r="194" s="57" customFormat="1"/>
    <row r="195" s="57" customFormat="1"/>
    <row r="196" s="57" customFormat="1"/>
    <row r="197" s="57" customFormat="1"/>
    <row r="198" s="57" customFormat="1"/>
    <row r="199" s="57" customFormat="1"/>
    <row r="200" s="57" customFormat="1"/>
    <row r="201" s="57" customFormat="1"/>
    <row r="202" s="57" customFormat="1"/>
    <row r="203" s="57" customFormat="1"/>
    <row r="204" s="57" customFormat="1"/>
    <row r="205" s="57" customFormat="1"/>
    <row r="206" s="57" customFormat="1"/>
    <row r="207" s="57" customFormat="1"/>
    <row r="208" s="57" customFormat="1"/>
    <row r="209" s="57" customFormat="1"/>
    <row r="210" s="57" customFormat="1"/>
    <row r="211" s="57" customFormat="1"/>
    <row r="212" s="57" customFormat="1"/>
    <row r="213" s="57" customFormat="1"/>
    <row r="214" s="57" customFormat="1"/>
    <row r="215" s="57" customFormat="1"/>
    <row r="216" s="57" customFormat="1"/>
    <row r="217" s="57" customFormat="1"/>
    <row r="218" s="57" customFormat="1"/>
    <row r="219" s="57" customFormat="1"/>
    <row r="220" s="57" customFormat="1"/>
    <row r="221" s="57" customFormat="1"/>
    <row r="222" s="57" customFormat="1"/>
    <row r="223" s="57" customFormat="1"/>
    <row r="224" s="57" customFormat="1"/>
    <row r="225" s="57" customFormat="1"/>
    <row r="226" s="57" customFormat="1"/>
    <row r="227" s="57" customFormat="1"/>
    <row r="228" s="57" customFormat="1"/>
    <row r="229" s="57" customFormat="1"/>
    <row r="230" s="57" customFormat="1"/>
    <row r="231" s="57" customFormat="1"/>
    <row r="232" s="57" customFormat="1"/>
    <row r="233" s="57" customFormat="1"/>
    <row r="234" s="57" customFormat="1"/>
    <row r="235" s="57" customFormat="1"/>
    <row r="236" s="57" customFormat="1"/>
    <row r="237" s="57" customFormat="1"/>
    <row r="238" s="57" customFormat="1"/>
    <row r="239" s="57" customFormat="1"/>
    <row r="240" s="57" customFormat="1"/>
    <row r="241" s="57" customFormat="1"/>
    <row r="242" s="57" customFormat="1"/>
    <row r="243" s="57" customFormat="1"/>
    <row r="244" s="57" customFormat="1"/>
    <row r="245" s="57" customFormat="1"/>
    <row r="246" s="57" customFormat="1"/>
  </sheetData>
  <mergeCells count="9">
    <mergeCell ref="AN2:AN3"/>
    <mergeCell ref="AL2:AL3"/>
    <mergeCell ref="AM2:AM3"/>
    <mergeCell ref="A2:A3"/>
    <mergeCell ref="B2:B3"/>
    <mergeCell ref="C2:C3"/>
    <mergeCell ref="AI2:AI3"/>
    <mergeCell ref="AJ2:AJ3"/>
    <mergeCell ref="AK2:AK3"/>
  </mergeCells>
  <conditionalFormatting sqref="AI2:AL2 AI4:AM21">
    <cfRule type="cellIs" dxfId="0" priority="1" stopIfTrue="1" operator="greaterThan">
      <formula>6</formula>
    </cfRule>
  </conditionalFormatting>
  <dataValidations count="1">
    <dataValidation type="textLength" operator="greaterThanOrEqual" showInputMessage="1" showErrorMessage="1" sqref="AF19 K19 Y19 AH5:AH19 R19">
      <formula1>1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6"/>
  <sheetViews>
    <sheetView showGridLines="0" tabSelected="1" topLeftCell="B1" zoomScale="115" zoomScaleNormal="115" workbookViewId="0">
      <pane xSplit="1" ySplit="3" topLeftCell="O7" activePane="bottomRight" state="frozen"/>
      <selection activeCell="B1" sqref="B1"/>
      <selection pane="topRight" activeCell="C1" sqref="C1"/>
      <selection pane="bottomLeft" activeCell="B4" sqref="B4"/>
      <selection pane="bottomRight" activeCell="X23" sqref="X23"/>
    </sheetView>
  </sheetViews>
  <sheetFormatPr defaultColWidth="8.85546875" defaultRowHeight="18" customHeight="1"/>
  <cols>
    <col min="1" max="1" width="8.85546875" style="1"/>
    <col min="2" max="2" width="22.42578125" style="1" customWidth="1"/>
    <col min="3" max="3" width="21.28515625" style="1" hidden="1" customWidth="1"/>
    <col min="4" max="8" width="8.85546875" style="1" hidden="1" customWidth="1"/>
    <col min="9" max="9" width="11.28515625" style="1" hidden="1" customWidth="1"/>
    <col min="10" max="10" width="11.28515625" style="1" customWidth="1"/>
    <col min="11" max="13" width="10.28515625" style="1" customWidth="1"/>
    <col min="14" max="14" width="11.28515625" style="1" customWidth="1"/>
    <col min="15" max="15" width="11.85546875" style="1" bestFit="1" customWidth="1"/>
    <col min="16" max="21" width="10.28515625" style="1" customWidth="1"/>
    <col min="22" max="22" width="12" style="1" customWidth="1"/>
    <col min="23" max="23" width="13.5703125" style="1" customWidth="1"/>
    <col min="24" max="24" width="12.42578125" style="1" customWidth="1"/>
    <col min="25" max="25" width="18.140625" style="1" hidden="1" customWidth="1"/>
    <col min="26" max="26" width="16.85546875" style="1" hidden="1" customWidth="1"/>
    <col min="27" max="27" width="15.7109375" style="1" hidden="1" customWidth="1"/>
    <col min="28" max="28" width="11.85546875" style="1" bestFit="1" customWidth="1"/>
    <col min="29" max="29" width="9.28515625" style="1" bestFit="1" customWidth="1"/>
    <col min="30" max="16384" width="8.85546875" style="1"/>
  </cols>
  <sheetData>
    <row r="1" spans="1:29" s="3" customFormat="1" ht="18" customHeight="1">
      <c r="A1" s="167" t="s">
        <v>120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</row>
    <row r="2" spans="1:29" s="3" customFormat="1" ht="18" customHeight="1" thickBot="1">
      <c r="A2" s="167" t="s">
        <v>121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</row>
    <row r="3" spans="1:29" s="2" customFormat="1" ht="18" customHeight="1" thickBot="1">
      <c r="A3" s="168" t="s">
        <v>40</v>
      </c>
      <c r="B3" s="169"/>
      <c r="C3" s="169"/>
      <c r="D3" s="169"/>
      <c r="E3" s="169"/>
      <c r="F3" s="169"/>
      <c r="G3" s="169"/>
      <c r="H3" s="169"/>
      <c r="I3" s="170"/>
      <c r="J3" s="168" t="s">
        <v>41</v>
      </c>
      <c r="K3" s="169"/>
      <c r="L3" s="169"/>
      <c r="M3" s="169"/>
      <c r="N3" s="170"/>
      <c r="O3" s="168" t="s">
        <v>42</v>
      </c>
      <c r="P3" s="169"/>
      <c r="Q3" s="169"/>
      <c r="R3" s="169"/>
      <c r="S3" s="169"/>
      <c r="T3" s="169"/>
      <c r="U3" s="169"/>
      <c r="V3" s="169"/>
      <c r="W3" s="170"/>
      <c r="X3" s="171" t="s">
        <v>39</v>
      </c>
      <c r="Y3" s="161" t="s">
        <v>43</v>
      </c>
      <c r="Z3" s="163" t="s">
        <v>44</v>
      </c>
      <c r="AA3" s="165" t="s">
        <v>45</v>
      </c>
      <c r="AB3" s="26"/>
      <c r="AC3" s="26"/>
    </row>
    <row r="4" spans="1:29" s="4" customFormat="1" ht="46.9" customHeight="1" thickBot="1">
      <c r="A4" s="21" t="s">
        <v>0</v>
      </c>
      <c r="B4" s="22" t="s">
        <v>26</v>
      </c>
      <c r="C4" s="22" t="s">
        <v>1</v>
      </c>
      <c r="D4" s="22" t="s">
        <v>27</v>
      </c>
      <c r="E4" s="22" t="s">
        <v>28</v>
      </c>
      <c r="F4" s="22" t="s">
        <v>30</v>
      </c>
      <c r="G4" s="22" t="s">
        <v>90</v>
      </c>
      <c r="H4" s="23" t="s">
        <v>29</v>
      </c>
      <c r="I4" s="22" t="s">
        <v>24</v>
      </c>
      <c r="J4" s="22" t="s">
        <v>31</v>
      </c>
      <c r="K4" s="22" t="s">
        <v>25</v>
      </c>
      <c r="L4" s="23" t="s">
        <v>32</v>
      </c>
      <c r="M4" s="23" t="s">
        <v>33</v>
      </c>
      <c r="N4" s="22" t="s">
        <v>34</v>
      </c>
      <c r="O4" s="23" t="s">
        <v>35</v>
      </c>
      <c r="P4" s="23" t="s">
        <v>36</v>
      </c>
      <c r="Q4" s="23" t="s">
        <v>60</v>
      </c>
      <c r="R4" s="22" t="s">
        <v>10</v>
      </c>
      <c r="S4" s="22" t="s">
        <v>9</v>
      </c>
      <c r="T4" s="22" t="s">
        <v>14</v>
      </c>
      <c r="U4" s="22" t="s">
        <v>37</v>
      </c>
      <c r="V4" s="22" t="s">
        <v>13</v>
      </c>
      <c r="W4" s="22" t="s">
        <v>38</v>
      </c>
      <c r="X4" s="172"/>
      <c r="Y4" s="162"/>
      <c r="Z4" s="164"/>
      <c r="AA4" s="166"/>
      <c r="AB4" s="12" t="s">
        <v>93</v>
      </c>
      <c r="AC4" s="12" t="s">
        <v>94</v>
      </c>
    </row>
    <row r="5" spans="1:29" ht="18" customHeight="1">
      <c r="A5" s="6">
        <v>1</v>
      </c>
      <c r="B5" s="113" t="str">
        <f>ATTEN!B4</f>
        <v>PRAVEESH</v>
      </c>
      <c r="C5" s="114" t="str">
        <f>ATTEN!C4</f>
        <v>BRANCH IN CHARGE</v>
      </c>
      <c r="D5" s="115">
        <f>ATTEN!AL4</f>
        <v>25</v>
      </c>
      <c r="E5" s="115">
        <f>ATTEN!AI4+ATTEN!AJ4</f>
        <v>1</v>
      </c>
      <c r="F5" s="115">
        <f>D5+E5</f>
        <v>26</v>
      </c>
      <c r="G5" s="115">
        <f>H24-F5</f>
        <v>0</v>
      </c>
      <c r="H5" s="115">
        <v>2</v>
      </c>
      <c r="I5" s="116">
        <v>14000</v>
      </c>
      <c r="J5" s="117">
        <f>ROUND((I5/26)*F5,0)</f>
        <v>14000</v>
      </c>
      <c r="K5" s="117">
        <f>ROUND((I5/26)*H5,0)</f>
        <v>1077</v>
      </c>
      <c r="L5" s="111"/>
      <c r="M5" s="117">
        <v>5190</v>
      </c>
      <c r="N5" s="117">
        <f>J5+K5+L5+M5</f>
        <v>20267</v>
      </c>
      <c r="O5" s="146"/>
      <c r="P5" s="124">
        <v>1000</v>
      </c>
      <c r="Q5" s="125"/>
      <c r="R5" s="150">
        <f>ROUNDUP(IF(N5&gt;=21000,0,N5*1%),0)</f>
        <v>203</v>
      </c>
      <c r="S5" s="102"/>
      <c r="T5" s="102"/>
      <c r="U5" s="102">
        <v>20</v>
      </c>
      <c r="V5" s="102"/>
      <c r="W5" s="102">
        <f>O5+P5+R5+S5+T5+U5+V5+Q5</f>
        <v>1223</v>
      </c>
      <c r="X5" s="102">
        <f>ROUND(N5-W5,0)</f>
        <v>19044</v>
      </c>
      <c r="Y5" s="109"/>
      <c r="Z5" s="110"/>
      <c r="AA5" s="103"/>
      <c r="AB5" s="104">
        <f>'HR WPS'!AP3</f>
        <v>19044</v>
      </c>
      <c r="AC5" s="105">
        <f>X5-AB5</f>
        <v>0</v>
      </c>
    </row>
    <row r="6" spans="1:29" ht="18" customHeight="1">
      <c r="A6" s="12">
        <v>2</v>
      </c>
      <c r="B6" s="113" t="str">
        <f>ATTEN!B5</f>
        <v>BINOY</v>
      </c>
      <c r="C6" s="114" t="str">
        <f>ATTEN!C5</f>
        <v>SALES OFFICER</v>
      </c>
      <c r="D6" s="115">
        <f>ATTEN!AL5</f>
        <v>25</v>
      </c>
      <c r="E6" s="115">
        <f>ATTEN!AI5+ATTEN!AJ5</f>
        <v>0</v>
      </c>
      <c r="F6" s="118">
        <f t="shared" ref="F6:F19" si="0">D6+E6</f>
        <v>25</v>
      </c>
      <c r="G6" s="118">
        <f>H24-F6</f>
        <v>1</v>
      </c>
      <c r="H6" s="118"/>
      <c r="I6" s="116">
        <v>17500</v>
      </c>
      <c r="J6" s="119">
        <f t="shared" ref="J6:J21" si="1">ROUND((I6/26)*F6,0)</f>
        <v>16827</v>
      </c>
      <c r="K6" s="119">
        <f t="shared" ref="K6:K21" si="2">ROUND((I6/26)*H6,0)</f>
        <v>0</v>
      </c>
      <c r="L6" s="141">
        <v>1116</v>
      </c>
      <c r="M6" s="119"/>
      <c r="N6" s="119">
        <f t="shared" ref="N6:N22" si="3">J6+K6+L6+M6</f>
        <v>17943</v>
      </c>
      <c r="O6" s="137">
        <f>8500+L6</f>
        <v>9616</v>
      </c>
      <c r="P6" s="126"/>
      <c r="Q6" s="147">
        <v>1097</v>
      </c>
      <c r="R6" s="150">
        <f t="shared" ref="R6:R21" si="4">ROUNDUP(IF(N6&gt;=21000,0,N6*1%),0)</f>
        <v>180</v>
      </c>
      <c r="S6" s="106"/>
      <c r="T6" s="106"/>
      <c r="U6" s="102">
        <v>20</v>
      </c>
      <c r="V6" s="107"/>
      <c r="W6" s="106">
        <f t="shared" ref="W6:W18" si="5">O6+P6+R6+S6+T6+U6+V6+Q6</f>
        <v>10913</v>
      </c>
      <c r="X6" s="106">
        <f t="shared" ref="X6:X19" si="6">ROUND(N6-W6,0)</f>
        <v>7030</v>
      </c>
      <c r="Y6" s="109"/>
      <c r="Z6" s="110"/>
      <c r="AA6" s="103"/>
      <c r="AB6" s="104">
        <f>'HR WPS'!AP4</f>
        <v>7030</v>
      </c>
      <c r="AC6" s="105">
        <f t="shared" ref="AC6:AC21" si="7">X6-AB6</f>
        <v>0</v>
      </c>
    </row>
    <row r="7" spans="1:29" ht="18" customHeight="1">
      <c r="A7" s="12">
        <v>3</v>
      </c>
      <c r="B7" s="113" t="str">
        <f>ATTEN!B6</f>
        <v>GAFOOR</v>
      </c>
      <c r="C7" s="114" t="str">
        <f>ATTEN!C6</f>
        <v>SALES ASSISTANT</v>
      </c>
      <c r="D7" s="115">
        <f>ATTEN!AL6</f>
        <v>26</v>
      </c>
      <c r="E7" s="115">
        <f>ATTEN!AI6+ATTEN!AJ6</f>
        <v>0</v>
      </c>
      <c r="F7" s="118">
        <f t="shared" si="0"/>
        <v>26</v>
      </c>
      <c r="G7" s="118">
        <f>H24-F7</f>
        <v>0</v>
      </c>
      <c r="H7" s="118">
        <v>2</v>
      </c>
      <c r="I7" s="116">
        <v>15000</v>
      </c>
      <c r="J7" s="119">
        <f t="shared" si="1"/>
        <v>15000</v>
      </c>
      <c r="K7" s="119">
        <f t="shared" si="2"/>
        <v>1154</v>
      </c>
      <c r="L7" s="141">
        <v>1912</v>
      </c>
      <c r="M7" s="119"/>
      <c r="N7" s="119">
        <f t="shared" si="3"/>
        <v>18066</v>
      </c>
      <c r="O7" s="137">
        <f>7500+L7</f>
        <v>9412</v>
      </c>
      <c r="P7" s="126"/>
      <c r="Q7" s="148">
        <v>7268</v>
      </c>
      <c r="R7" s="150">
        <f t="shared" si="4"/>
        <v>181</v>
      </c>
      <c r="S7" s="106"/>
      <c r="T7" s="106"/>
      <c r="U7" s="102">
        <v>20</v>
      </c>
      <c r="V7" s="107"/>
      <c r="W7" s="106">
        <f t="shared" si="5"/>
        <v>16881</v>
      </c>
      <c r="X7" s="106">
        <f t="shared" si="6"/>
        <v>1185</v>
      </c>
      <c r="Y7" s="109"/>
      <c r="Z7" s="110"/>
      <c r="AA7" s="103"/>
      <c r="AB7" s="104">
        <f>'HR WPS'!AP5</f>
        <v>1185</v>
      </c>
      <c r="AC7" s="105">
        <f t="shared" si="7"/>
        <v>0</v>
      </c>
    </row>
    <row r="8" spans="1:29" ht="18" customHeight="1">
      <c r="A8" s="12">
        <v>4</v>
      </c>
      <c r="B8" s="113" t="str">
        <f>ATTEN!B7</f>
        <v>ARUN</v>
      </c>
      <c r="C8" s="114" t="str">
        <f>ATTEN!C7</f>
        <v>SALES MAN</v>
      </c>
      <c r="D8" s="115">
        <f>ATTEN!AL7</f>
        <v>25</v>
      </c>
      <c r="E8" s="115">
        <f>ATTEN!AI7+ATTEN!AJ7</f>
        <v>0</v>
      </c>
      <c r="F8" s="118">
        <f>D8+E8</f>
        <v>25</v>
      </c>
      <c r="G8" s="118">
        <f>H24-F8</f>
        <v>1</v>
      </c>
      <c r="H8" s="118">
        <v>1</v>
      </c>
      <c r="I8" s="116">
        <v>14000</v>
      </c>
      <c r="J8" s="119">
        <f t="shared" si="1"/>
        <v>13462</v>
      </c>
      <c r="K8" s="119">
        <f t="shared" si="2"/>
        <v>538</v>
      </c>
      <c r="L8" s="141">
        <v>1566</v>
      </c>
      <c r="M8" s="119"/>
      <c r="N8" s="119">
        <f t="shared" si="3"/>
        <v>15566</v>
      </c>
      <c r="O8" s="137">
        <f>5000+L8</f>
        <v>6566</v>
      </c>
      <c r="P8" s="139">
        <v>2500</v>
      </c>
      <c r="Q8" s="127"/>
      <c r="R8" s="150">
        <f t="shared" si="4"/>
        <v>156</v>
      </c>
      <c r="S8" s="106"/>
      <c r="T8" s="106"/>
      <c r="U8" s="102">
        <v>20</v>
      </c>
      <c r="V8" s="107"/>
      <c r="W8" s="106">
        <f t="shared" si="5"/>
        <v>9242</v>
      </c>
      <c r="X8" s="106">
        <f t="shared" si="6"/>
        <v>6324</v>
      </c>
      <c r="Y8" s="109"/>
      <c r="Z8" s="110"/>
      <c r="AA8" s="103"/>
      <c r="AB8" s="104">
        <f>'HR WPS'!AP6</f>
        <v>6324</v>
      </c>
      <c r="AC8" s="105">
        <f t="shared" si="7"/>
        <v>0</v>
      </c>
    </row>
    <row r="9" spans="1:29" ht="18" customHeight="1">
      <c r="A9" s="12">
        <v>5</v>
      </c>
      <c r="B9" s="113" t="str">
        <f>ATTEN!B8</f>
        <v>ANSHAD</v>
      </c>
      <c r="C9" s="114" t="str">
        <f>ATTEN!C8</f>
        <v>ACCOUNTANT</v>
      </c>
      <c r="D9" s="115">
        <f>ATTEN!AL8</f>
        <v>22</v>
      </c>
      <c r="E9" s="115">
        <f>ATTEN!AI8+ATTEN!AJ8</f>
        <v>1</v>
      </c>
      <c r="F9" s="118">
        <f t="shared" si="0"/>
        <v>23</v>
      </c>
      <c r="G9" s="118">
        <f>H24-F9</f>
        <v>3</v>
      </c>
      <c r="H9" s="145">
        <v>1</v>
      </c>
      <c r="I9" s="116">
        <v>9000</v>
      </c>
      <c r="J9" s="119">
        <f t="shared" si="1"/>
        <v>7962</v>
      </c>
      <c r="K9" s="119">
        <f t="shared" si="2"/>
        <v>346</v>
      </c>
      <c r="L9" s="112"/>
      <c r="M9" s="119">
        <v>4920</v>
      </c>
      <c r="N9" s="119">
        <f t="shared" si="3"/>
        <v>13228</v>
      </c>
      <c r="O9" s="137">
        <v>4500</v>
      </c>
      <c r="P9" s="128"/>
      <c r="Q9" s="127"/>
      <c r="R9" s="150">
        <f t="shared" si="4"/>
        <v>133</v>
      </c>
      <c r="S9" s="106"/>
      <c r="T9" s="106"/>
      <c r="U9" s="102">
        <v>20</v>
      </c>
      <c r="V9" s="107"/>
      <c r="W9" s="106">
        <f t="shared" si="5"/>
        <v>4653</v>
      </c>
      <c r="X9" s="106">
        <f t="shared" si="6"/>
        <v>8575</v>
      </c>
      <c r="Y9" s="109"/>
      <c r="Z9" s="110"/>
      <c r="AA9" s="103"/>
      <c r="AB9" s="104">
        <f>'HR WPS'!AP7</f>
        <v>8575</v>
      </c>
      <c r="AC9" s="105">
        <f t="shared" si="7"/>
        <v>0</v>
      </c>
    </row>
    <row r="10" spans="1:29" ht="18" customHeight="1">
      <c r="A10" s="12">
        <v>6</v>
      </c>
      <c r="B10" s="113" t="str">
        <f>ATTEN!B9</f>
        <v>HUNAIS</v>
      </c>
      <c r="C10" s="114" t="str">
        <f>ATTEN!C9</f>
        <v>DRIVER</v>
      </c>
      <c r="D10" s="115">
        <f>ATTEN!AL9</f>
        <v>25</v>
      </c>
      <c r="E10" s="115">
        <f>ATTEN!AI9+ATTEN!AJ9</f>
        <v>0</v>
      </c>
      <c r="F10" s="118">
        <f t="shared" si="0"/>
        <v>25</v>
      </c>
      <c r="G10" s="118">
        <f>H24-F10</f>
        <v>1</v>
      </c>
      <c r="H10" s="118">
        <v>1</v>
      </c>
      <c r="I10" s="120">
        <v>15000</v>
      </c>
      <c r="J10" s="119">
        <f t="shared" si="1"/>
        <v>14423</v>
      </c>
      <c r="K10" s="119">
        <f t="shared" si="2"/>
        <v>577</v>
      </c>
      <c r="L10" s="141">
        <v>1520</v>
      </c>
      <c r="M10" s="119"/>
      <c r="N10" s="119">
        <f t="shared" si="3"/>
        <v>16520</v>
      </c>
      <c r="O10" s="138">
        <f>7500+L10</f>
        <v>9020</v>
      </c>
      <c r="P10" s="139">
        <v>3000</v>
      </c>
      <c r="Q10" s="149">
        <v>542</v>
      </c>
      <c r="R10" s="150">
        <f t="shared" si="4"/>
        <v>166</v>
      </c>
      <c r="S10" s="106"/>
      <c r="T10" s="106"/>
      <c r="U10" s="102">
        <v>20</v>
      </c>
      <c r="V10" s="107"/>
      <c r="W10" s="106">
        <f t="shared" si="5"/>
        <v>12748</v>
      </c>
      <c r="X10" s="106">
        <f t="shared" si="6"/>
        <v>3772</v>
      </c>
      <c r="Y10" s="109"/>
      <c r="Z10" s="110"/>
      <c r="AA10" s="103"/>
      <c r="AB10" s="104">
        <f>'HR WPS'!AP8</f>
        <v>3772</v>
      </c>
      <c r="AC10" s="105">
        <f t="shared" si="7"/>
        <v>0</v>
      </c>
    </row>
    <row r="11" spans="1:29" ht="18" customHeight="1">
      <c r="A11" s="12">
        <v>7</v>
      </c>
      <c r="B11" s="113" t="str">
        <f>ATTEN!B10</f>
        <v>LATHEEF</v>
      </c>
      <c r="C11" s="114" t="str">
        <f>ATTEN!C10</f>
        <v>S SALES OFFICER</v>
      </c>
      <c r="D11" s="115">
        <f>ATTEN!AL10</f>
        <v>24</v>
      </c>
      <c r="E11" s="115">
        <f>ATTEN!AI10+ATTEN!AJ10</f>
        <v>1</v>
      </c>
      <c r="F11" s="118">
        <f t="shared" si="0"/>
        <v>25</v>
      </c>
      <c r="G11" s="118">
        <f>H24-F11</f>
        <v>1</v>
      </c>
      <c r="H11" s="118">
        <v>1</v>
      </c>
      <c r="I11" s="120">
        <v>33250</v>
      </c>
      <c r="J11" s="119">
        <f t="shared" si="1"/>
        <v>31971</v>
      </c>
      <c r="K11" s="119">
        <f t="shared" si="2"/>
        <v>1279</v>
      </c>
      <c r="L11" s="112"/>
      <c r="M11" s="119">
        <v>2070</v>
      </c>
      <c r="N11" s="119">
        <f t="shared" si="3"/>
        <v>35320</v>
      </c>
      <c r="O11" s="138">
        <v>5000</v>
      </c>
      <c r="P11" s="128"/>
      <c r="Q11" s="129"/>
      <c r="R11" s="150"/>
      <c r="S11" s="106"/>
      <c r="T11" s="106">
        <v>640</v>
      </c>
      <c r="U11" s="102">
        <v>20</v>
      </c>
      <c r="V11" s="107"/>
      <c r="W11" s="106">
        <f t="shared" si="5"/>
        <v>5660</v>
      </c>
      <c r="X11" s="106">
        <f t="shared" si="6"/>
        <v>29660</v>
      </c>
      <c r="Y11" s="109"/>
      <c r="Z11" s="110"/>
      <c r="AA11" s="103"/>
      <c r="AB11" s="104">
        <f>'HR WPS'!AP9</f>
        <v>29660</v>
      </c>
      <c r="AC11" s="105">
        <f t="shared" si="7"/>
        <v>0</v>
      </c>
    </row>
    <row r="12" spans="1:29" ht="18" customHeight="1">
      <c r="A12" s="12">
        <v>8</v>
      </c>
      <c r="B12" s="113" t="str">
        <f>ATTEN!B11</f>
        <v>MUSTHAFA</v>
      </c>
      <c r="C12" s="114" t="str">
        <f>ATTEN!C11</f>
        <v>S SALES EXICUTIVE</v>
      </c>
      <c r="D12" s="115">
        <f>ATTEN!AL11</f>
        <v>24</v>
      </c>
      <c r="E12" s="115">
        <f>ATTEN!AI11+ATTEN!AJ11</f>
        <v>0</v>
      </c>
      <c r="F12" s="118">
        <f t="shared" si="0"/>
        <v>24</v>
      </c>
      <c r="G12" s="118">
        <f>H24-F12</f>
        <v>2</v>
      </c>
      <c r="H12" s="118">
        <v>2</v>
      </c>
      <c r="I12" s="120">
        <v>18500</v>
      </c>
      <c r="J12" s="119">
        <f t="shared" si="1"/>
        <v>17077</v>
      </c>
      <c r="K12" s="119">
        <f t="shared" si="2"/>
        <v>1423</v>
      </c>
      <c r="L12" s="141">
        <v>2706</v>
      </c>
      <c r="M12" s="119">
        <v>2160</v>
      </c>
      <c r="N12" s="119">
        <f t="shared" si="3"/>
        <v>23366</v>
      </c>
      <c r="O12" s="138">
        <f>7500+L12</f>
        <v>10206</v>
      </c>
      <c r="P12" s="128"/>
      <c r="Q12" s="149">
        <v>1533</v>
      </c>
      <c r="R12" s="150">
        <v>0</v>
      </c>
      <c r="S12" s="106"/>
      <c r="T12" s="106"/>
      <c r="U12" s="102">
        <v>20</v>
      </c>
      <c r="V12" s="107"/>
      <c r="W12" s="106">
        <f t="shared" si="5"/>
        <v>11759</v>
      </c>
      <c r="X12" s="106">
        <f t="shared" si="6"/>
        <v>11607</v>
      </c>
      <c r="Y12" s="109"/>
      <c r="Z12" s="110"/>
      <c r="AA12" s="103"/>
      <c r="AB12" s="104">
        <f>'HR WPS'!AP10</f>
        <v>11607</v>
      </c>
      <c r="AC12" s="105">
        <f t="shared" si="7"/>
        <v>0</v>
      </c>
    </row>
    <row r="13" spans="1:29" ht="18" customHeight="1">
      <c r="A13" s="12">
        <v>9</v>
      </c>
      <c r="B13" s="113" t="str">
        <f>ATTEN!B12</f>
        <v>ABID</v>
      </c>
      <c r="C13" s="114" t="str">
        <f>ATTEN!C12</f>
        <v>DRIVER</v>
      </c>
      <c r="D13" s="115">
        <f>ATTEN!AL12</f>
        <v>26</v>
      </c>
      <c r="E13" s="115">
        <f>ATTEN!AI12+ATTEN!AJ12</f>
        <v>0</v>
      </c>
      <c r="F13" s="118">
        <f t="shared" si="0"/>
        <v>26</v>
      </c>
      <c r="G13" s="118">
        <f>H24-F13</f>
        <v>0</v>
      </c>
      <c r="H13" s="118"/>
      <c r="I13" s="120">
        <v>15000</v>
      </c>
      <c r="J13" s="119">
        <f t="shared" si="1"/>
        <v>15000</v>
      </c>
      <c r="K13" s="119">
        <f t="shared" si="2"/>
        <v>0</v>
      </c>
      <c r="L13" s="141">
        <v>1459</v>
      </c>
      <c r="M13" s="119"/>
      <c r="N13" s="119">
        <f t="shared" si="3"/>
        <v>16459</v>
      </c>
      <c r="O13" s="138">
        <f>7500+L13</f>
        <v>8959</v>
      </c>
      <c r="P13" s="128"/>
      <c r="Q13" s="129"/>
      <c r="R13" s="150">
        <f t="shared" si="4"/>
        <v>165</v>
      </c>
      <c r="S13" s="106"/>
      <c r="T13" s="106"/>
      <c r="U13" s="102">
        <v>20</v>
      </c>
      <c r="V13" s="107"/>
      <c r="W13" s="106">
        <f t="shared" si="5"/>
        <v>9144</v>
      </c>
      <c r="X13" s="106">
        <f t="shared" si="6"/>
        <v>7315</v>
      </c>
      <c r="Y13" s="109"/>
      <c r="Z13" s="110"/>
      <c r="AA13" s="103"/>
      <c r="AB13" s="104">
        <f>'HR WPS'!AP11</f>
        <v>7315</v>
      </c>
      <c r="AC13" s="105">
        <f t="shared" si="7"/>
        <v>0</v>
      </c>
    </row>
    <row r="14" spans="1:29" ht="18" customHeight="1">
      <c r="A14" s="12">
        <v>11</v>
      </c>
      <c r="B14" s="113" t="str">
        <f>ATTEN!B14</f>
        <v>SAJEER</v>
      </c>
      <c r="C14" s="114" t="str">
        <f>ATTEN!C14</f>
        <v>SALES OFFICER</v>
      </c>
      <c r="D14" s="115">
        <f>ATTEN!AL14</f>
        <v>23</v>
      </c>
      <c r="E14" s="115">
        <f>ATTEN!AI14+ATTEN!AJ14</f>
        <v>0</v>
      </c>
      <c r="F14" s="118">
        <f t="shared" si="0"/>
        <v>23</v>
      </c>
      <c r="G14" s="118">
        <f>H24-F14</f>
        <v>3</v>
      </c>
      <c r="H14" s="118">
        <v>1</v>
      </c>
      <c r="I14" s="120">
        <v>16000</v>
      </c>
      <c r="J14" s="119">
        <f t="shared" si="1"/>
        <v>14154</v>
      </c>
      <c r="K14" s="119">
        <f t="shared" si="2"/>
        <v>615</v>
      </c>
      <c r="L14" s="141">
        <v>3374</v>
      </c>
      <c r="M14" s="119">
        <v>1980</v>
      </c>
      <c r="N14" s="119">
        <f t="shared" si="3"/>
        <v>20123</v>
      </c>
      <c r="O14" s="138">
        <f>5000+L14</f>
        <v>8374</v>
      </c>
      <c r="P14" s="140"/>
      <c r="Q14" s="149">
        <v>375</v>
      </c>
      <c r="R14" s="150">
        <f t="shared" si="4"/>
        <v>202</v>
      </c>
      <c r="S14" s="106"/>
      <c r="T14" s="108"/>
      <c r="U14" s="102">
        <v>20</v>
      </c>
      <c r="V14" s="107"/>
      <c r="W14" s="106">
        <f t="shared" si="5"/>
        <v>8971</v>
      </c>
      <c r="X14" s="106">
        <f t="shared" si="6"/>
        <v>11152</v>
      </c>
      <c r="Y14" s="109"/>
      <c r="Z14" s="110"/>
      <c r="AA14" s="103"/>
      <c r="AB14" s="104">
        <f>'HR WPS'!AP13</f>
        <v>11152</v>
      </c>
      <c r="AC14" s="105">
        <f t="shared" si="7"/>
        <v>0</v>
      </c>
    </row>
    <row r="15" spans="1:29" ht="18" customHeight="1">
      <c r="A15" s="12">
        <v>12</v>
      </c>
      <c r="B15" s="113" t="str">
        <f>ATTEN!B15</f>
        <v>CHANDRAN</v>
      </c>
      <c r="C15" s="114" t="str">
        <f>ATTEN!C15</f>
        <v>SALES MAN</v>
      </c>
      <c r="D15" s="115">
        <f>ATTEN!AL15</f>
        <v>21</v>
      </c>
      <c r="E15" s="115">
        <f>ATTEN!AI15+ATTEN!AJ15</f>
        <v>0</v>
      </c>
      <c r="F15" s="118">
        <f t="shared" si="0"/>
        <v>21</v>
      </c>
      <c r="G15" s="118">
        <f>H24-F15</f>
        <v>5</v>
      </c>
      <c r="H15" s="118"/>
      <c r="I15" s="120">
        <v>15000</v>
      </c>
      <c r="J15" s="119">
        <f t="shared" si="1"/>
        <v>12115</v>
      </c>
      <c r="K15" s="119">
        <f t="shared" si="2"/>
        <v>0</v>
      </c>
      <c r="L15" s="141">
        <v>764</v>
      </c>
      <c r="M15" s="119"/>
      <c r="N15" s="119">
        <f t="shared" si="3"/>
        <v>12879</v>
      </c>
      <c r="O15" s="138">
        <f>7500+L15</f>
        <v>8264</v>
      </c>
      <c r="P15" s="140"/>
      <c r="Q15" s="149">
        <v>779</v>
      </c>
      <c r="R15" s="150">
        <f t="shared" si="4"/>
        <v>129</v>
      </c>
      <c r="S15" s="106"/>
      <c r="T15" s="106"/>
      <c r="U15" s="102">
        <v>20</v>
      </c>
      <c r="V15" s="107"/>
      <c r="W15" s="106">
        <f t="shared" si="5"/>
        <v>9192</v>
      </c>
      <c r="X15" s="106">
        <f t="shared" si="6"/>
        <v>3687</v>
      </c>
      <c r="Y15" s="109"/>
      <c r="Z15" s="110"/>
      <c r="AA15" s="103"/>
      <c r="AB15" s="104">
        <f>'HR WPS'!AP14</f>
        <v>3687</v>
      </c>
      <c r="AC15" s="105">
        <f t="shared" si="7"/>
        <v>0</v>
      </c>
    </row>
    <row r="16" spans="1:29" ht="18" customHeight="1">
      <c r="A16" s="12">
        <v>13</v>
      </c>
      <c r="B16" s="113" t="str">
        <f>ATTEN!B16</f>
        <v>MUHAMMED</v>
      </c>
      <c r="C16" s="114" t="str">
        <f>ATTEN!C16</f>
        <v>DRIVER</v>
      </c>
      <c r="D16" s="115">
        <f>ATTEN!AL16</f>
        <v>24</v>
      </c>
      <c r="E16" s="115">
        <f>ATTEN!AI16+ATTEN!AJ16</f>
        <v>0</v>
      </c>
      <c r="F16" s="118">
        <f t="shared" si="0"/>
        <v>24</v>
      </c>
      <c r="G16" s="118">
        <f>H24-F16</f>
        <v>2</v>
      </c>
      <c r="H16" s="118"/>
      <c r="I16" s="120">
        <v>16000</v>
      </c>
      <c r="J16" s="119">
        <f t="shared" si="1"/>
        <v>14769</v>
      </c>
      <c r="K16" s="119">
        <f t="shared" si="2"/>
        <v>0</v>
      </c>
      <c r="L16" s="141">
        <v>2029</v>
      </c>
      <c r="M16" s="119"/>
      <c r="N16" s="119">
        <f t="shared" si="3"/>
        <v>16798</v>
      </c>
      <c r="O16" s="138">
        <f>5000+L16</f>
        <v>7029</v>
      </c>
      <c r="P16" s="126"/>
      <c r="Q16" s="131">
        <v>1549</v>
      </c>
      <c r="R16" s="150">
        <f t="shared" si="4"/>
        <v>168</v>
      </c>
      <c r="S16" s="106"/>
      <c r="T16" s="106"/>
      <c r="U16" s="102">
        <v>20</v>
      </c>
      <c r="V16" s="107"/>
      <c r="W16" s="106">
        <f t="shared" si="5"/>
        <v>8766</v>
      </c>
      <c r="X16" s="106">
        <f t="shared" si="6"/>
        <v>8032</v>
      </c>
      <c r="Y16" s="109"/>
      <c r="Z16" s="110"/>
      <c r="AA16" s="103"/>
      <c r="AB16" s="104">
        <f>'HR WPS'!AP15</f>
        <v>8032</v>
      </c>
      <c r="AC16" s="105">
        <f t="shared" si="7"/>
        <v>0</v>
      </c>
    </row>
    <row r="17" spans="1:29" ht="18" customHeight="1">
      <c r="A17" s="12">
        <v>14</v>
      </c>
      <c r="B17" s="113" t="str">
        <f>ATTEN!B17</f>
        <v>FAISAL</v>
      </c>
      <c r="C17" s="114" t="str">
        <f>ATTEN!C17</f>
        <v>SALES MAN</v>
      </c>
      <c r="D17" s="115">
        <f>ATTEN!AL17</f>
        <v>25</v>
      </c>
      <c r="E17" s="115">
        <f>ATTEN!AI17+ATTEN!AJ17</f>
        <v>0</v>
      </c>
      <c r="F17" s="118">
        <f t="shared" si="0"/>
        <v>25</v>
      </c>
      <c r="G17" s="118">
        <f>H24-F17</f>
        <v>1</v>
      </c>
      <c r="H17" s="118"/>
      <c r="I17" s="120">
        <v>14000</v>
      </c>
      <c r="J17" s="119">
        <f t="shared" si="1"/>
        <v>13462</v>
      </c>
      <c r="K17" s="119">
        <f t="shared" si="2"/>
        <v>0</v>
      </c>
      <c r="L17" s="141">
        <v>2041</v>
      </c>
      <c r="M17" s="119"/>
      <c r="N17" s="119">
        <f t="shared" si="3"/>
        <v>15503</v>
      </c>
      <c r="O17" s="138">
        <f>7000+L17</f>
        <v>9041</v>
      </c>
      <c r="P17" s="126"/>
      <c r="Q17" s="126"/>
      <c r="R17" s="150">
        <f t="shared" si="4"/>
        <v>156</v>
      </c>
      <c r="S17" s="106"/>
      <c r="T17" s="106"/>
      <c r="U17" s="102">
        <v>20</v>
      </c>
      <c r="V17" s="107"/>
      <c r="W17" s="106">
        <f t="shared" si="5"/>
        <v>9217</v>
      </c>
      <c r="X17" s="106">
        <f>ROUND(N17-W17,0)</f>
        <v>6286</v>
      </c>
      <c r="Y17" s="109"/>
      <c r="Z17" s="110"/>
      <c r="AA17" s="103"/>
      <c r="AB17" s="104">
        <f>'HR WPS'!AP16</f>
        <v>6286</v>
      </c>
      <c r="AC17" s="105">
        <f t="shared" si="7"/>
        <v>0</v>
      </c>
    </row>
    <row r="18" spans="1:29" ht="18" customHeight="1">
      <c r="A18" s="12">
        <v>16</v>
      </c>
      <c r="B18" s="113" t="str">
        <f>ATTEN!B18</f>
        <v>RAHEEM</v>
      </c>
      <c r="C18" s="114" t="str">
        <f>ATTEN!C18</f>
        <v>SALES MAN</v>
      </c>
      <c r="D18" s="115">
        <f>ATTEN!AL18</f>
        <v>8</v>
      </c>
      <c r="E18" s="115">
        <f>ATTEN!AI18+ATTEN!AJ18</f>
        <v>0</v>
      </c>
      <c r="F18" s="118">
        <f t="shared" si="0"/>
        <v>8</v>
      </c>
      <c r="G18" s="118">
        <f>H24-F18</f>
        <v>18</v>
      </c>
      <c r="H18" s="118"/>
      <c r="I18" s="121">
        <v>14000</v>
      </c>
      <c r="J18" s="119">
        <f t="shared" si="1"/>
        <v>4308</v>
      </c>
      <c r="K18" s="119">
        <f t="shared" si="2"/>
        <v>0</v>
      </c>
      <c r="L18" s="112"/>
      <c r="M18" s="119"/>
      <c r="N18" s="119">
        <f t="shared" si="3"/>
        <v>4308</v>
      </c>
      <c r="O18" s="128"/>
      <c r="P18" s="126"/>
      <c r="Q18" s="126"/>
      <c r="R18" s="150">
        <f t="shared" si="4"/>
        <v>44</v>
      </c>
      <c r="S18" s="106"/>
      <c r="T18" s="106"/>
      <c r="U18" s="102"/>
      <c r="V18" s="107"/>
      <c r="W18" s="106">
        <f t="shared" si="5"/>
        <v>44</v>
      </c>
      <c r="X18" s="106">
        <f t="shared" si="6"/>
        <v>4264</v>
      </c>
      <c r="Y18" s="110"/>
      <c r="Z18" s="110"/>
      <c r="AA18" s="103"/>
      <c r="AB18" s="104">
        <f>'HR WPS'!AP17</f>
        <v>4264</v>
      </c>
      <c r="AC18" s="105">
        <f t="shared" si="7"/>
        <v>0</v>
      </c>
    </row>
    <row r="19" spans="1:29" ht="18" hidden="1" customHeight="1">
      <c r="A19" s="12">
        <v>17</v>
      </c>
      <c r="B19" s="113">
        <f>ATTEN!B19</f>
        <v>0</v>
      </c>
      <c r="C19" s="114">
        <f>ATTEN!C19</f>
        <v>0</v>
      </c>
      <c r="D19" s="115">
        <f>ATTEN!AL19</f>
        <v>0</v>
      </c>
      <c r="E19" s="115">
        <f>ATTEN!AI19+ATTEN!AJ19</f>
        <v>0</v>
      </c>
      <c r="F19" s="118">
        <f t="shared" si="0"/>
        <v>0</v>
      </c>
      <c r="G19" s="118">
        <v>0</v>
      </c>
      <c r="H19" s="118"/>
      <c r="I19" s="121"/>
      <c r="J19" s="119">
        <f t="shared" si="1"/>
        <v>0</v>
      </c>
      <c r="K19" s="119">
        <f t="shared" si="2"/>
        <v>0</v>
      </c>
      <c r="L19" s="112"/>
      <c r="M19" s="119"/>
      <c r="N19" s="119">
        <f t="shared" si="3"/>
        <v>0</v>
      </c>
      <c r="O19" s="130"/>
      <c r="P19" s="131"/>
      <c r="Q19" s="126"/>
      <c r="R19" s="102">
        <f t="shared" si="4"/>
        <v>0</v>
      </c>
      <c r="S19" s="106"/>
      <c r="T19" s="106"/>
      <c r="U19" s="102"/>
      <c r="V19" s="107"/>
      <c r="W19" s="106">
        <f t="shared" ref="W19" si="8">O19+P19+R19+S19+T19+U19+V19</f>
        <v>0</v>
      </c>
      <c r="X19" s="106">
        <f t="shared" si="6"/>
        <v>0</v>
      </c>
      <c r="Y19" s="110"/>
      <c r="Z19" s="107"/>
      <c r="AA19" s="103"/>
      <c r="AB19" s="104">
        <f>'HR WPS'!AP18</f>
        <v>0</v>
      </c>
      <c r="AC19" s="105">
        <f t="shared" si="7"/>
        <v>0</v>
      </c>
    </row>
    <row r="20" spans="1:29" ht="18" hidden="1" customHeight="1">
      <c r="A20" s="12">
        <v>38</v>
      </c>
      <c r="B20" s="113">
        <f>ATTEN!B40</f>
        <v>0</v>
      </c>
      <c r="C20" s="114">
        <f>ATTEN!C20</f>
        <v>0</v>
      </c>
      <c r="D20" s="115">
        <f>ATTEN!AL20</f>
        <v>0</v>
      </c>
      <c r="E20" s="115">
        <f>ATTEN!AI20+ATTEN!AJ20</f>
        <v>0</v>
      </c>
      <c r="F20" s="118">
        <f t="shared" ref="F20:F22" si="9">D20+E20</f>
        <v>0</v>
      </c>
      <c r="G20" s="118">
        <v>0</v>
      </c>
      <c r="H20" s="118"/>
      <c r="I20" s="122">
        <v>0</v>
      </c>
      <c r="J20" s="119">
        <f t="shared" si="1"/>
        <v>0</v>
      </c>
      <c r="K20" s="119">
        <f t="shared" si="2"/>
        <v>0</v>
      </c>
      <c r="L20" s="112"/>
      <c r="M20" s="119"/>
      <c r="N20" s="119">
        <f t="shared" si="3"/>
        <v>0</v>
      </c>
      <c r="O20" s="132"/>
      <c r="P20" s="126"/>
      <c r="Q20" s="126"/>
      <c r="R20" s="102">
        <f t="shared" si="4"/>
        <v>0</v>
      </c>
      <c r="S20" s="106">
        <f t="shared" ref="S20:S21" si="10">ROUNDUP(IF(I20&gt;15000,0,(N20*12%)),0)</f>
        <v>0</v>
      </c>
      <c r="T20" s="106"/>
      <c r="U20" s="102"/>
      <c r="V20" s="107"/>
      <c r="W20" s="106">
        <f t="shared" ref="W20:W21" si="11">O20+P20+R20+S20+T20+U20+V20+Q20</f>
        <v>0</v>
      </c>
      <c r="X20" s="106">
        <f t="shared" ref="X20:X21" si="12">ROUND(N20-W20,0)</f>
        <v>0</v>
      </c>
      <c r="Y20" s="107"/>
      <c r="Z20" s="107"/>
      <c r="AA20" s="103"/>
      <c r="AB20" s="104">
        <f>'HR WPS'!AP19</f>
        <v>0</v>
      </c>
      <c r="AC20" s="105">
        <f t="shared" si="7"/>
        <v>0</v>
      </c>
    </row>
    <row r="21" spans="1:29" ht="18" hidden="1" customHeight="1">
      <c r="A21" s="12">
        <v>39</v>
      </c>
      <c r="B21" s="113">
        <f>ATTEN!B41</f>
        <v>0</v>
      </c>
      <c r="C21" s="114">
        <f>ATTEN!C21</f>
        <v>0</v>
      </c>
      <c r="D21" s="115">
        <f>ATTEN!AL21</f>
        <v>0</v>
      </c>
      <c r="E21" s="115">
        <f>ATTEN!AI21+ATTEN!AJ21</f>
        <v>0</v>
      </c>
      <c r="F21" s="118">
        <f t="shared" si="9"/>
        <v>0</v>
      </c>
      <c r="G21" s="118">
        <v>0</v>
      </c>
      <c r="H21" s="118"/>
      <c r="I21" s="122">
        <v>0</v>
      </c>
      <c r="J21" s="119">
        <f t="shared" si="1"/>
        <v>0</v>
      </c>
      <c r="K21" s="119">
        <f t="shared" si="2"/>
        <v>0</v>
      </c>
      <c r="L21" s="112"/>
      <c r="M21" s="119"/>
      <c r="N21" s="119">
        <f t="shared" si="3"/>
        <v>0</v>
      </c>
      <c r="O21" s="132"/>
      <c r="P21" s="126"/>
      <c r="Q21" s="126"/>
      <c r="R21" s="102">
        <f t="shared" si="4"/>
        <v>0</v>
      </c>
      <c r="S21" s="106">
        <f t="shared" si="10"/>
        <v>0</v>
      </c>
      <c r="T21" s="106"/>
      <c r="U21" s="102"/>
      <c r="V21" s="107"/>
      <c r="W21" s="106">
        <f t="shared" si="11"/>
        <v>0</v>
      </c>
      <c r="X21" s="106">
        <f t="shared" si="12"/>
        <v>0</v>
      </c>
      <c r="Y21" s="107"/>
      <c r="Z21" s="107"/>
      <c r="AA21" s="103"/>
      <c r="AB21" s="104">
        <f>'HR WPS'!AP20</f>
        <v>0</v>
      </c>
      <c r="AC21" s="105">
        <f t="shared" si="7"/>
        <v>0</v>
      </c>
    </row>
    <row r="22" spans="1:29" ht="18" customHeight="1">
      <c r="B22" s="118" t="s">
        <v>61</v>
      </c>
      <c r="C22" s="118"/>
      <c r="D22" s="115">
        <f>ATTEN!AL22</f>
        <v>0</v>
      </c>
      <c r="E22" s="115">
        <f>ATTEN!AI22+ATTEN!AJ22</f>
        <v>0</v>
      </c>
      <c r="F22" s="118">
        <f t="shared" si="9"/>
        <v>0</v>
      </c>
      <c r="G22" s="118"/>
      <c r="H22" s="118"/>
      <c r="I22" s="123">
        <f>SUM(I5:I21)</f>
        <v>226250</v>
      </c>
      <c r="J22" s="123">
        <f t="shared" ref="J22:AC22" si="13">SUM(J5:J21)</f>
        <v>204530</v>
      </c>
      <c r="K22" s="123">
        <f t="shared" si="13"/>
        <v>7009</v>
      </c>
      <c r="L22" s="123">
        <f>SUM(L5:L21)</f>
        <v>18487</v>
      </c>
      <c r="M22" s="123">
        <f t="shared" si="13"/>
        <v>16320</v>
      </c>
      <c r="N22" s="119">
        <f t="shared" si="3"/>
        <v>246346</v>
      </c>
      <c r="O22" s="123">
        <f t="shared" si="13"/>
        <v>95987</v>
      </c>
      <c r="P22" s="123">
        <f t="shared" si="13"/>
        <v>6500</v>
      </c>
      <c r="Q22" s="123">
        <f t="shared" si="13"/>
        <v>13143</v>
      </c>
      <c r="R22" s="105">
        <f t="shared" si="13"/>
        <v>1883</v>
      </c>
      <c r="S22" s="105">
        <f t="shared" si="13"/>
        <v>0</v>
      </c>
      <c r="T22" s="105">
        <f t="shared" si="13"/>
        <v>640</v>
      </c>
      <c r="U22" s="105">
        <f t="shared" si="13"/>
        <v>260</v>
      </c>
      <c r="V22" s="105">
        <f t="shared" si="13"/>
        <v>0</v>
      </c>
      <c r="W22" s="105">
        <f t="shared" si="13"/>
        <v>118413</v>
      </c>
      <c r="X22" s="105">
        <f t="shared" si="13"/>
        <v>127933</v>
      </c>
      <c r="Y22" s="105">
        <f t="shared" si="13"/>
        <v>0</v>
      </c>
      <c r="Z22" s="105">
        <f t="shared" si="13"/>
        <v>0</v>
      </c>
      <c r="AA22" s="105">
        <f t="shared" si="13"/>
        <v>0</v>
      </c>
      <c r="AB22" s="105">
        <f t="shared" si="13"/>
        <v>127933</v>
      </c>
      <c r="AC22" s="105">
        <f t="shared" si="13"/>
        <v>0</v>
      </c>
    </row>
    <row r="23" spans="1:29" ht="18" customHeight="1" thickBot="1">
      <c r="D23" s="1">
        <f>SUM(D5:D22)</f>
        <v>323</v>
      </c>
      <c r="E23" s="1">
        <f>SUM(E5:E22)</f>
        <v>3</v>
      </c>
      <c r="F23" s="1">
        <f t="shared" ref="F23:H23" si="14">SUM(F5:F22)</f>
        <v>326</v>
      </c>
      <c r="G23" s="1">
        <f>SUM(G5:G22)</f>
        <v>38</v>
      </c>
      <c r="H23" s="1">
        <f t="shared" si="14"/>
        <v>11</v>
      </c>
      <c r="N23" s="11">
        <f>N22-N12-N11-N7</f>
        <v>169594</v>
      </c>
      <c r="O23" s="11"/>
      <c r="P23" s="11"/>
    </row>
    <row r="24" spans="1:29" ht="25.5" customHeight="1" thickBot="1">
      <c r="D24" s="173" t="s">
        <v>91</v>
      </c>
      <c r="E24" s="179"/>
      <c r="F24" s="179"/>
      <c r="G24" s="174"/>
      <c r="H24" s="173">
        <v>26</v>
      </c>
      <c r="I24" s="174"/>
      <c r="J24" s="5"/>
      <c r="N24" s="11">
        <f>N22-N7-N11-N12</f>
        <v>169594</v>
      </c>
      <c r="O24" s="11">
        <f>N24*3%</f>
        <v>5087.82</v>
      </c>
      <c r="P24" s="11"/>
      <c r="AB24" s="11">
        <f>AB22-AB18</f>
        <v>123669</v>
      </c>
    </row>
    <row r="25" spans="1:29" ht="21" customHeight="1" thickBot="1">
      <c r="D25" s="180" t="s">
        <v>70</v>
      </c>
      <c r="E25" s="181"/>
      <c r="F25" s="181"/>
      <c r="G25" s="182"/>
      <c r="H25" s="175">
        <v>5</v>
      </c>
      <c r="I25" s="176"/>
      <c r="J25" s="5"/>
      <c r="N25" s="11">
        <f>N5+N9</f>
        <v>33495</v>
      </c>
      <c r="O25" s="1">
        <v>1802</v>
      </c>
    </row>
    <row r="26" spans="1:29" ht="18" customHeight="1" thickBot="1">
      <c r="D26" s="183" t="s">
        <v>92</v>
      </c>
      <c r="E26" s="184"/>
      <c r="F26" s="184"/>
      <c r="G26" s="185"/>
      <c r="H26" s="177"/>
      <c r="I26" s="178"/>
      <c r="J26" s="5"/>
      <c r="N26" s="11">
        <f>N22-N25</f>
        <v>212851</v>
      </c>
      <c r="O26" s="11">
        <f>O24+O25</f>
        <v>6889.82</v>
      </c>
    </row>
  </sheetData>
  <sheetProtection selectLockedCells="1" selectUnlockedCells="1"/>
  <protectedRanges>
    <protectedRange sqref="H5:H23" name="Range1"/>
  </protectedRanges>
  <mergeCells count="15">
    <mergeCell ref="H24:I24"/>
    <mergeCell ref="H25:I25"/>
    <mergeCell ref="H26:I26"/>
    <mergeCell ref="D24:G24"/>
    <mergeCell ref="D25:G25"/>
    <mergeCell ref="D26:G26"/>
    <mergeCell ref="Y3:Y4"/>
    <mergeCell ref="Z3:Z4"/>
    <mergeCell ref="AA3:AA4"/>
    <mergeCell ref="A1:X1"/>
    <mergeCell ref="A2:X2"/>
    <mergeCell ref="A3:I3"/>
    <mergeCell ref="J3:N3"/>
    <mergeCell ref="O3:W3"/>
    <mergeCell ref="X3:X4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S669"/>
  <sheetViews>
    <sheetView topLeftCell="C2" workbookViewId="0">
      <selection activeCell="AI17" sqref="AI17:AI20"/>
    </sheetView>
  </sheetViews>
  <sheetFormatPr defaultRowHeight="15"/>
  <cols>
    <col min="1" max="1" width="9.140625" style="20"/>
    <col min="2" max="2" width="15" style="20" bestFit="1" customWidth="1"/>
    <col min="3" max="3" width="10.5703125" style="20" customWidth="1"/>
    <col min="4" max="4" width="11.28515625" style="20" customWidth="1"/>
    <col min="5" max="5" width="10.5703125" style="20" customWidth="1"/>
    <col min="6" max="6" width="12" style="20" customWidth="1"/>
    <col min="7" max="12" width="9.140625" style="20" hidden="1" customWidth="1"/>
    <col min="13" max="13" width="11.7109375" style="20" hidden="1" customWidth="1"/>
    <col min="14" max="21" width="9.140625" style="20" hidden="1" customWidth="1"/>
    <col min="22" max="22" width="12.140625" style="20" customWidth="1"/>
    <col min="23" max="28" width="9.140625" style="20" customWidth="1"/>
    <col min="29" max="30" width="9.140625" customWidth="1"/>
    <col min="31" max="31" width="10.140625" customWidth="1"/>
    <col min="32" max="33" width="9.140625" style="20" customWidth="1"/>
    <col min="34" max="34" width="9.140625" customWidth="1"/>
    <col min="35" max="39" width="9.140625" style="20" customWidth="1"/>
    <col min="40" max="41" width="9.140625" customWidth="1"/>
    <col min="42" max="42" width="12.28515625" customWidth="1"/>
    <col min="43" max="44" width="9.140625" customWidth="1"/>
  </cols>
  <sheetData>
    <row r="1" spans="1:123" ht="114">
      <c r="A1" s="134" t="s">
        <v>62</v>
      </c>
      <c r="B1" s="134" t="s">
        <v>63</v>
      </c>
      <c r="C1" s="134" t="s">
        <v>64</v>
      </c>
      <c r="D1" s="59" t="s">
        <v>19</v>
      </c>
      <c r="E1" s="59" t="s">
        <v>20</v>
      </c>
      <c r="F1" s="58" t="s">
        <v>1</v>
      </c>
      <c r="G1" s="60" t="s">
        <v>65</v>
      </c>
      <c r="H1" s="58" t="s">
        <v>21</v>
      </c>
      <c r="I1" s="61" t="s">
        <v>66</v>
      </c>
      <c r="J1" s="61" t="s">
        <v>67</v>
      </c>
      <c r="K1" s="58" t="s">
        <v>22</v>
      </c>
      <c r="L1" s="58" t="s">
        <v>23</v>
      </c>
      <c r="M1" s="58" t="s">
        <v>68</v>
      </c>
      <c r="N1" s="58" t="s">
        <v>3</v>
      </c>
      <c r="O1" s="60" t="s">
        <v>69</v>
      </c>
      <c r="P1" s="60" t="s">
        <v>70</v>
      </c>
      <c r="Q1" s="60" t="s">
        <v>71</v>
      </c>
      <c r="R1" s="59" t="s">
        <v>72</v>
      </c>
      <c r="S1" s="59" t="s">
        <v>2</v>
      </c>
      <c r="T1" s="62" t="s">
        <v>73</v>
      </c>
      <c r="U1" s="63" t="s">
        <v>74</v>
      </c>
      <c r="V1" s="58" t="s">
        <v>75</v>
      </c>
      <c r="W1" s="60" t="s">
        <v>76</v>
      </c>
      <c r="X1" s="60" t="s">
        <v>4</v>
      </c>
      <c r="Y1" s="64" t="s">
        <v>77</v>
      </c>
      <c r="Z1" s="60" t="s">
        <v>78</v>
      </c>
      <c r="AA1" s="60" t="s">
        <v>5</v>
      </c>
      <c r="AB1" s="60" t="s">
        <v>6</v>
      </c>
      <c r="AC1" s="65" t="s">
        <v>79</v>
      </c>
      <c r="AD1" s="60" t="s">
        <v>7</v>
      </c>
      <c r="AE1" s="58" t="s">
        <v>8</v>
      </c>
      <c r="AF1" s="60" t="s">
        <v>80</v>
      </c>
      <c r="AG1" s="66" t="s">
        <v>81</v>
      </c>
      <c r="AH1" s="67" t="s">
        <v>11</v>
      </c>
      <c r="AI1" s="66" t="s">
        <v>12</v>
      </c>
      <c r="AJ1" s="68" t="s">
        <v>13</v>
      </c>
      <c r="AK1" s="60" t="s">
        <v>82</v>
      </c>
      <c r="AL1" s="60" t="s">
        <v>83</v>
      </c>
      <c r="AM1" s="60" t="s">
        <v>84</v>
      </c>
      <c r="AN1" s="69" t="s">
        <v>15</v>
      </c>
      <c r="AO1" s="69" t="s">
        <v>16</v>
      </c>
      <c r="AP1" s="58" t="s">
        <v>17</v>
      </c>
      <c r="AQ1" s="18" t="s">
        <v>85</v>
      </c>
      <c r="AR1" s="55" t="s">
        <v>18</v>
      </c>
    </row>
    <row r="2" spans="1:123">
      <c r="A2" s="72">
        <v>1</v>
      </c>
      <c r="B2" s="72">
        <v>2</v>
      </c>
      <c r="C2" s="72">
        <v>3</v>
      </c>
      <c r="D2" s="73">
        <v>4</v>
      </c>
      <c r="E2" s="70">
        <v>5</v>
      </c>
      <c r="F2" s="70">
        <v>6</v>
      </c>
      <c r="G2" s="70">
        <v>7</v>
      </c>
      <c r="H2" s="70">
        <v>8</v>
      </c>
      <c r="I2" s="70">
        <v>9</v>
      </c>
      <c r="J2" s="70">
        <v>10</v>
      </c>
      <c r="K2" s="70">
        <v>11</v>
      </c>
      <c r="L2" s="70">
        <v>12</v>
      </c>
      <c r="M2" s="70">
        <v>13</v>
      </c>
      <c r="N2" s="70">
        <v>14</v>
      </c>
      <c r="O2" s="70">
        <v>15</v>
      </c>
      <c r="P2" s="70">
        <v>16</v>
      </c>
      <c r="Q2" s="70">
        <v>17</v>
      </c>
      <c r="R2" s="70">
        <v>18</v>
      </c>
      <c r="S2" s="70">
        <v>19</v>
      </c>
      <c r="T2" s="70">
        <v>20</v>
      </c>
      <c r="U2" s="70">
        <v>21</v>
      </c>
      <c r="V2" s="70">
        <v>22</v>
      </c>
      <c r="W2" s="70">
        <v>23</v>
      </c>
      <c r="X2" s="70">
        <v>24</v>
      </c>
      <c r="Y2" s="70">
        <v>25</v>
      </c>
      <c r="Z2" s="70">
        <v>26</v>
      </c>
      <c r="AA2" s="70">
        <v>27</v>
      </c>
      <c r="AB2" s="70">
        <v>28</v>
      </c>
      <c r="AC2" s="70">
        <v>29</v>
      </c>
      <c r="AD2" s="70">
        <v>30</v>
      </c>
      <c r="AE2" s="70">
        <v>31</v>
      </c>
      <c r="AF2" s="70">
        <v>32</v>
      </c>
      <c r="AG2" s="70">
        <v>33</v>
      </c>
      <c r="AH2" s="70">
        <v>34</v>
      </c>
      <c r="AI2" s="71">
        <v>35</v>
      </c>
      <c r="AJ2" s="72">
        <v>36</v>
      </c>
      <c r="AK2" s="73">
        <v>37</v>
      </c>
      <c r="AL2" s="70">
        <v>38</v>
      </c>
      <c r="AM2" s="70">
        <v>39</v>
      </c>
      <c r="AN2" s="74">
        <v>40</v>
      </c>
      <c r="AO2" s="74">
        <v>41</v>
      </c>
      <c r="AP2" s="74">
        <v>42</v>
      </c>
      <c r="AQ2" s="52">
        <v>43</v>
      </c>
      <c r="AR2" s="56">
        <v>44</v>
      </c>
    </row>
    <row r="3" spans="1:123">
      <c r="A3" s="135"/>
      <c r="B3" s="136" t="s">
        <v>96</v>
      </c>
      <c r="C3" s="37"/>
      <c r="D3" s="133" t="s">
        <v>86</v>
      </c>
      <c r="E3" s="38"/>
      <c r="F3" s="37" t="s">
        <v>111</v>
      </c>
      <c r="G3" s="37"/>
      <c r="H3" s="39">
        <v>42095</v>
      </c>
      <c r="I3" s="40"/>
      <c r="J3" s="40"/>
      <c r="K3" s="40" t="s">
        <v>87</v>
      </c>
      <c r="L3" s="40" t="s">
        <v>88</v>
      </c>
      <c r="M3" s="41">
        <v>67346139759</v>
      </c>
      <c r="N3" s="75">
        <f>+'SALARY STMNT'!D5</f>
        <v>25</v>
      </c>
      <c r="O3" s="76">
        <f>+'SALARY STMNT'!G5</f>
        <v>0</v>
      </c>
      <c r="P3" s="76">
        <f>+'SALARY STMNT'!H25</f>
        <v>5</v>
      </c>
      <c r="Q3" s="76">
        <f>+'SALARY STMNT'!E5</f>
        <v>1</v>
      </c>
      <c r="R3" s="77">
        <f>((V3-T3)*100)/148</f>
        <v>8513.5135135135133</v>
      </c>
      <c r="S3" s="77">
        <f>R3*48%</f>
        <v>4086.4864864864862</v>
      </c>
      <c r="T3" s="77">
        <f>IF(V3&gt;='SALARY STMNT'!I5*10%,'SALARY STMNT'!I5*10%,V3)</f>
        <v>1400</v>
      </c>
      <c r="U3" s="77">
        <v>0</v>
      </c>
      <c r="V3" s="78">
        <f>+'SALARY STMNT'!J5</f>
        <v>14000</v>
      </c>
      <c r="W3" s="79">
        <f>+'SALARY STMNT'!K5</f>
        <v>1077</v>
      </c>
      <c r="X3" s="79">
        <v>0</v>
      </c>
      <c r="Y3" s="79">
        <v>0</v>
      </c>
      <c r="Z3" s="79">
        <v>0</v>
      </c>
      <c r="AA3" s="79">
        <v>0</v>
      </c>
      <c r="AB3" s="75">
        <v>0</v>
      </c>
      <c r="AC3" s="77">
        <f>'SALARY STMNT'!L5+'SALARY STMNT'!M5</f>
        <v>5190</v>
      </c>
      <c r="AD3" s="77">
        <v>0</v>
      </c>
      <c r="AE3" s="78">
        <f>SUM(V3:AD3)</f>
        <v>20267</v>
      </c>
      <c r="AF3" s="77">
        <f>+'SALARY STMNT'!S5</f>
        <v>0</v>
      </c>
      <c r="AG3" s="77">
        <f>+'SALARY STMNT'!R5</f>
        <v>203</v>
      </c>
      <c r="AH3" s="77">
        <f>'SALARY STMNT'!O5+'SALARY STMNT'!P5</f>
        <v>1000</v>
      </c>
      <c r="AI3" s="80">
        <v>20</v>
      </c>
      <c r="AJ3" s="81">
        <f>+'SALARY STMNT'!V5</f>
        <v>0</v>
      </c>
      <c r="AK3" s="82">
        <f>+'SALARY STMNT'!T5</f>
        <v>0</v>
      </c>
      <c r="AL3" s="77">
        <v>0</v>
      </c>
      <c r="AM3" s="77">
        <f>'SALARY STMNT'!Q5</f>
        <v>0</v>
      </c>
      <c r="AN3" s="79"/>
      <c r="AO3" s="79">
        <f>AF3+AG3+AH3+AI3+AJ3+AK3+AL3+AM3+AN3</f>
        <v>1223</v>
      </c>
      <c r="AP3" s="79">
        <f>AE3-AO3</f>
        <v>19044</v>
      </c>
      <c r="AQ3" s="53">
        <v>43011</v>
      </c>
      <c r="AR3" s="19"/>
      <c r="AS3" s="49"/>
      <c r="AT3" s="50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</row>
    <row r="4" spans="1:123">
      <c r="A4" s="135"/>
      <c r="B4" s="136" t="s">
        <v>97</v>
      </c>
      <c r="C4" s="37"/>
      <c r="D4" s="133" t="s">
        <v>86</v>
      </c>
      <c r="E4" s="38"/>
      <c r="F4" s="37" t="s">
        <v>112</v>
      </c>
      <c r="G4" s="37"/>
      <c r="H4" s="39">
        <v>42095</v>
      </c>
      <c r="I4" s="40"/>
      <c r="J4" s="40"/>
      <c r="K4" s="40" t="s">
        <v>87</v>
      </c>
      <c r="L4" s="40" t="s">
        <v>88</v>
      </c>
      <c r="M4" s="41">
        <v>67345986559</v>
      </c>
      <c r="N4" s="75">
        <f>+'SALARY STMNT'!D6</f>
        <v>25</v>
      </c>
      <c r="O4" s="76">
        <f>+'SALARY STMNT'!G6</f>
        <v>1</v>
      </c>
      <c r="P4" s="76">
        <f>+P3</f>
        <v>5</v>
      </c>
      <c r="Q4" s="76">
        <f>+'SALARY STMNT'!E6</f>
        <v>0</v>
      </c>
      <c r="R4" s="77">
        <v>57046.621621621627</v>
      </c>
      <c r="S4" s="77">
        <v>27382.37837837838</v>
      </c>
      <c r="T4" s="77">
        <f>IF(V4&gt;='SALARY STMNT'!I6*10%,'SALARY STMNT'!I6*10%,V4)</f>
        <v>1750</v>
      </c>
      <c r="U4" s="77">
        <v>0</v>
      </c>
      <c r="V4" s="78">
        <f>+'SALARY STMNT'!J6</f>
        <v>16827</v>
      </c>
      <c r="W4" s="79">
        <f>+'SALARY STMNT'!K6</f>
        <v>0</v>
      </c>
      <c r="X4" s="79">
        <v>0</v>
      </c>
      <c r="Y4" s="79">
        <v>0</v>
      </c>
      <c r="Z4" s="79">
        <v>0</v>
      </c>
      <c r="AA4" s="79">
        <v>0</v>
      </c>
      <c r="AB4" s="75">
        <v>0</v>
      </c>
      <c r="AC4" s="77">
        <f>'SALARY STMNT'!L6+'SALARY STMNT'!M6</f>
        <v>1116</v>
      </c>
      <c r="AD4" s="77">
        <v>0</v>
      </c>
      <c r="AE4" s="78">
        <f t="shared" ref="AE4:AE20" si="0">SUM(V4:AD4)</f>
        <v>17943</v>
      </c>
      <c r="AF4" s="77">
        <f>+'SALARY STMNT'!S6</f>
        <v>0</v>
      </c>
      <c r="AG4" s="77">
        <f>+'SALARY STMNT'!R6</f>
        <v>180</v>
      </c>
      <c r="AH4" s="77">
        <f>'SALARY STMNT'!O6+'SALARY STMNT'!P6</f>
        <v>9616</v>
      </c>
      <c r="AI4" s="80">
        <v>20</v>
      </c>
      <c r="AJ4" s="81">
        <f>+'SALARY STMNT'!V6</f>
        <v>0</v>
      </c>
      <c r="AK4" s="82">
        <f>+'SALARY STMNT'!T6</f>
        <v>0</v>
      </c>
      <c r="AL4" s="77">
        <v>0</v>
      </c>
      <c r="AM4" s="77">
        <f>'SALARY STMNT'!Q6</f>
        <v>1097</v>
      </c>
      <c r="AN4" s="79"/>
      <c r="AO4" s="79">
        <f t="shared" ref="AO4:AO20" si="1">AF4+AG4+AH4+AI4+AJ4+AK4+AL4+AM4+AN4</f>
        <v>10913</v>
      </c>
      <c r="AP4" s="79">
        <f t="shared" ref="AP4:AP20" si="2">AE4-AO4</f>
        <v>7030</v>
      </c>
      <c r="AQ4" s="53">
        <v>43011</v>
      </c>
      <c r="AR4" s="19"/>
      <c r="AS4" s="49"/>
      <c r="AT4" s="50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</row>
    <row r="5" spans="1:123">
      <c r="A5" s="35"/>
      <c r="B5" s="113" t="s">
        <v>98</v>
      </c>
      <c r="C5" s="37"/>
      <c r="D5" s="37" t="s">
        <v>86</v>
      </c>
      <c r="E5" s="42"/>
      <c r="F5" s="37" t="s">
        <v>113</v>
      </c>
      <c r="G5" s="37"/>
      <c r="H5" s="39">
        <v>42095</v>
      </c>
      <c r="I5" s="40"/>
      <c r="J5" s="40"/>
      <c r="K5" s="40" t="s">
        <v>87</v>
      </c>
      <c r="L5" s="40" t="s">
        <v>88</v>
      </c>
      <c r="M5" s="41">
        <v>67345986956</v>
      </c>
      <c r="N5" s="75">
        <f>+'SALARY STMNT'!D7</f>
        <v>26</v>
      </c>
      <c r="O5" s="76">
        <f>+'SALARY STMNT'!G7</f>
        <v>0</v>
      </c>
      <c r="P5" s="76">
        <f t="shared" ref="P5:P20" si="3">+P4</f>
        <v>5</v>
      </c>
      <c r="Q5" s="76">
        <f>+'SALARY STMNT'!E7</f>
        <v>0</v>
      </c>
      <c r="R5" s="77">
        <v>20067.567567567567</v>
      </c>
      <c r="S5" s="77">
        <v>9632.4324324324316</v>
      </c>
      <c r="T5" s="77">
        <f>IF(V5&gt;='SALARY STMNT'!I7*10%,'SALARY STMNT'!I7*10%,V5)</f>
        <v>1500</v>
      </c>
      <c r="U5" s="77">
        <v>0</v>
      </c>
      <c r="V5" s="78">
        <f>+'SALARY STMNT'!J7</f>
        <v>15000</v>
      </c>
      <c r="W5" s="79">
        <f>+'SALARY STMNT'!K7</f>
        <v>1154</v>
      </c>
      <c r="X5" s="79">
        <v>0</v>
      </c>
      <c r="Y5" s="79">
        <v>0</v>
      </c>
      <c r="Z5" s="79">
        <v>0</v>
      </c>
      <c r="AA5" s="79">
        <v>0</v>
      </c>
      <c r="AB5" s="75">
        <v>0</v>
      </c>
      <c r="AC5" s="77">
        <f>'SALARY STMNT'!L7+'SALARY STMNT'!M7</f>
        <v>1912</v>
      </c>
      <c r="AD5" s="77">
        <v>0</v>
      </c>
      <c r="AE5" s="78">
        <f t="shared" si="0"/>
        <v>18066</v>
      </c>
      <c r="AF5" s="77">
        <f>+'SALARY STMNT'!S7</f>
        <v>0</v>
      </c>
      <c r="AG5" s="77">
        <f>+'SALARY STMNT'!R7</f>
        <v>181</v>
      </c>
      <c r="AH5" s="77">
        <f>'SALARY STMNT'!O7+'SALARY STMNT'!P7</f>
        <v>9412</v>
      </c>
      <c r="AI5" s="80">
        <v>20</v>
      </c>
      <c r="AJ5" s="81">
        <f>+'SALARY STMNT'!V7</f>
        <v>0</v>
      </c>
      <c r="AK5" s="82">
        <f>+'SALARY STMNT'!T7</f>
        <v>0</v>
      </c>
      <c r="AL5" s="77">
        <v>0</v>
      </c>
      <c r="AM5" s="77">
        <f>'SALARY STMNT'!Q7</f>
        <v>7268</v>
      </c>
      <c r="AN5" s="79"/>
      <c r="AO5" s="79">
        <f t="shared" si="1"/>
        <v>16881</v>
      </c>
      <c r="AP5" s="79">
        <f t="shared" si="2"/>
        <v>1185</v>
      </c>
      <c r="AQ5" s="53">
        <v>43011</v>
      </c>
      <c r="AR5" s="19"/>
      <c r="AS5" s="49"/>
      <c r="AT5" s="50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</row>
    <row r="6" spans="1:123">
      <c r="A6" s="35"/>
      <c r="B6" s="113" t="s">
        <v>99</v>
      </c>
      <c r="C6" s="37"/>
      <c r="D6" s="37" t="s">
        <v>86</v>
      </c>
      <c r="E6" s="42"/>
      <c r="F6" s="37" t="s">
        <v>114</v>
      </c>
      <c r="G6" s="37"/>
      <c r="H6" s="39">
        <v>42095</v>
      </c>
      <c r="I6" s="40"/>
      <c r="J6" s="40"/>
      <c r="K6" s="40" t="s">
        <v>87</v>
      </c>
      <c r="L6" s="40" t="s">
        <v>88</v>
      </c>
      <c r="M6" s="41">
        <v>67345986741</v>
      </c>
      <c r="N6" s="75">
        <f>+'SALARY STMNT'!D8</f>
        <v>25</v>
      </c>
      <c r="O6" s="76">
        <f>+'SALARY STMNT'!G8</f>
        <v>1</v>
      </c>
      <c r="P6" s="76">
        <f t="shared" si="3"/>
        <v>5</v>
      </c>
      <c r="Q6" s="76">
        <f>+'SALARY STMNT'!E8</f>
        <v>0</v>
      </c>
      <c r="R6" s="77">
        <v>17331.08108108108</v>
      </c>
      <c r="S6" s="77">
        <v>8318.9189189189183</v>
      </c>
      <c r="T6" s="77">
        <f>IF(V6&gt;='SALARY STMNT'!I8*10%,'SALARY STMNT'!I8*10%,V6)</f>
        <v>1400</v>
      </c>
      <c r="U6" s="77">
        <v>0</v>
      </c>
      <c r="V6" s="78">
        <f>+'SALARY STMNT'!J8</f>
        <v>13462</v>
      </c>
      <c r="W6" s="79">
        <f>+'SALARY STMNT'!K8</f>
        <v>538</v>
      </c>
      <c r="X6" s="79">
        <v>0</v>
      </c>
      <c r="Y6" s="79">
        <v>0</v>
      </c>
      <c r="Z6" s="79">
        <v>0</v>
      </c>
      <c r="AA6" s="79">
        <v>0</v>
      </c>
      <c r="AB6" s="75">
        <v>0</v>
      </c>
      <c r="AC6" s="77">
        <f>'SALARY STMNT'!L8+'SALARY STMNT'!M8</f>
        <v>1566</v>
      </c>
      <c r="AD6" s="77">
        <v>0</v>
      </c>
      <c r="AE6" s="78">
        <f>SUM(V6:AD6)</f>
        <v>15566</v>
      </c>
      <c r="AF6" s="77">
        <f>+'SALARY STMNT'!S8</f>
        <v>0</v>
      </c>
      <c r="AG6" s="77">
        <f>+'SALARY STMNT'!R8</f>
        <v>156</v>
      </c>
      <c r="AH6" s="77">
        <f>'SALARY STMNT'!O8+'SALARY STMNT'!P8</f>
        <v>9066</v>
      </c>
      <c r="AI6" s="80">
        <v>20</v>
      </c>
      <c r="AJ6" s="81">
        <f>+'SALARY STMNT'!V8</f>
        <v>0</v>
      </c>
      <c r="AK6" s="82">
        <f>+'SALARY STMNT'!T8</f>
        <v>0</v>
      </c>
      <c r="AL6" s="77">
        <v>0</v>
      </c>
      <c r="AM6" s="77">
        <f>'SALARY STMNT'!Q8</f>
        <v>0</v>
      </c>
      <c r="AN6" s="79"/>
      <c r="AO6" s="79">
        <f t="shared" si="1"/>
        <v>9242</v>
      </c>
      <c r="AP6" s="79">
        <f t="shared" si="2"/>
        <v>6324</v>
      </c>
      <c r="AQ6" s="53">
        <v>43011</v>
      </c>
      <c r="AR6" s="19"/>
      <c r="AS6" s="49"/>
      <c r="AT6" s="50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</row>
    <row r="7" spans="1:123">
      <c r="A7" s="35"/>
      <c r="B7" s="113" t="s">
        <v>100</v>
      </c>
      <c r="C7" s="37"/>
      <c r="D7" s="37" t="s">
        <v>86</v>
      </c>
      <c r="E7" s="42"/>
      <c r="F7" s="37" t="s">
        <v>115</v>
      </c>
      <c r="G7" s="37"/>
      <c r="H7" s="39">
        <v>42095</v>
      </c>
      <c r="I7" s="40"/>
      <c r="J7" s="40"/>
      <c r="K7" s="40" t="s">
        <v>87</v>
      </c>
      <c r="L7" s="40" t="s">
        <v>88</v>
      </c>
      <c r="M7" s="41">
        <v>67345980455</v>
      </c>
      <c r="N7" s="75">
        <f>+'SALARY STMNT'!D9</f>
        <v>22</v>
      </c>
      <c r="O7" s="76">
        <f>+'SALARY STMNT'!G9</f>
        <v>3</v>
      </c>
      <c r="P7" s="76">
        <f t="shared" si="3"/>
        <v>5</v>
      </c>
      <c r="Q7" s="76">
        <f>+'SALARY STMNT'!E9</f>
        <v>1</v>
      </c>
      <c r="R7" s="77">
        <v>17518.243243243243</v>
      </c>
      <c r="S7" s="77">
        <v>8408.7567567567567</v>
      </c>
      <c r="T7" s="77">
        <f>IF(V7&gt;='SALARY STMNT'!I9*10%,'SALARY STMNT'!I9*10%,V7)</f>
        <v>900</v>
      </c>
      <c r="U7" s="77">
        <v>0</v>
      </c>
      <c r="V7" s="78">
        <f>+'SALARY STMNT'!J9+1000</f>
        <v>8962</v>
      </c>
      <c r="W7" s="79">
        <f>+'SALARY STMNT'!K9</f>
        <v>346</v>
      </c>
      <c r="X7" s="79">
        <v>0</v>
      </c>
      <c r="Y7" s="79">
        <v>0</v>
      </c>
      <c r="Z7" s="79">
        <v>0</v>
      </c>
      <c r="AA7" s="79">
        <v>0</v>
      </c>
      <c r="AB7" s="75">
        <v>0</v>
      </c>
      <c r="AC7" s="77">
        <f>'SALARY STMNT'!L9+'SALARY STMNT'!M9-1000</f>
        <v>3920</v>
      </c>
      <c r="AD7" s="77">
        <v>0</v>
      </c>
      <c r="AE7" s="78">
        <f>SUM(V7:AD7)</f>
        <v>13228</v>
      </c>
      <c r="AF7" s="77">
        <f>+'SALARY STMNT'!S9</f>
        <v>0</v>
      </c>
      <c r="AG7" s="77">
        <f>+'SALARY STMNT'!R9</f>
        <v>133</v>
      </c>
      <c r="AH7" s="77">
        <f>'SALARY STMNT'!O9+'SALARY STMNT'!P9</f>
        <v>4500</v>
      </c>
      <c r="AI7" s="80">
        <v>20</v>
      </c>
      <c r="AJ7" s="81">
        <f>+'SALARY STMNT'!V9</f>
        <v>0</v>
      </c>
      <c r="AK7" s="82">
        <f>+'SALARY STMNT'!T9</f>
        <v>0</v>
      </c>
      <c r="AL7" s="77">
        <v>0</v>
      </c>
      <c r="AM7" s="77">
        <f>'SALARY STMNT'!Q9</f>
        <v>0</v>
      </c>
      <c r="AN7" s="79"/>
      <c r="AO7" s="79">
        <f t="shared" si="1"/>
        <v>4653</v>
      </c>
      <c r="AP7" s="79">
        <f t="shared" si="2"/>
        <v>8575</v>
      </c>
      <c r="AQ7" s="53">
        <v>43011</v>
      </c>
      <c r="AR7" s="19"/>
      <c r="AS7" s="49"/>
      <c r="AT7" s="50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</row>
    <row r="8" spans="1:123">
      <c r="A8" s="35"/>
      <c r="B8" s="113" t="s">
        <v>101</v>
      </c>
      <c r="C8" s="37"/>
      <c r="D8" s="37" t="s">
        <v>86</v>
      </c>
      <c r="E8" s="42"/>
      <c r="F8" s="37" t="s">
        <v>116</v>
      </c>
      <c r="G8" s="37"/>
      <c r="H8" s="39">
        <v>42095</v>
      </c>
      <c r="I8" s="40"/>
      <c r="J8" s="40"/>
      <c r="K8" s="40" t="s">
        <v>87</v>
      </c>
      <c r="L8" s="40" t="s">
        <v>88</v>
      </c>
      <c r="M8" s="41">
        <v>67345986774</v>
      </c>
      <c r="N8" s="75">
        <f>+'SALARY STMNT'!D10</f>
        <v>25</v>
      </c>
      <c r="O8" s="76">
        <f>+'SALARY STMNT'!G10</f>
        <v>1</v>
      </c>
      <c r="P8" s="76">
        <f t="shared" si="3"/>
        <v>5</v>
      </c>
      <c r="Q8" s="76">
        <f>+'SALARY STMNT'!E10</f>
        <v>0</v>
      </c>
      <c r="R8" s="77">
        <v>18243.243243243243</v>
      </c>
      <c r="S8" s="77">
        <v>8756.7567567567567</v>
      </c>
      <c r="T8" s="77">
        <f>IF(V8&gt;='SALARY STMNT'!I10*10%,'SALARY STMNT'!I10*10%,V8)</f>
        <v>1500</v>
      </c>
      <c r="U8" s="77">
        <v>0</v>
      </c>
      <c r="V8" s="78">
        <f>+'SALARY STMNT'!J10+1000</f>
        <v>15423</v>
      </c>
      <c r="W8" s="79">
        <f>+'SALARY STMNT'!K10</f>
        <v>577</v>
      </c>
      <c r="X8" s="79">
        <v>0</v>
      </c>
      <c r="Y8" s="79">
        <v>0</v>
      </c>
      <c r="Z8" s="79">
        <v>0</v>
      </c>
      <c r="AA8" s="79">
        <v>0</v>
      </c>
      <c r="AB8" s="75">
        <v>0</v>
      </c>
      <c r="AC8" s="77">
        <f>'SALARY STMNT'!L10+'SALARY STMNT'!M10-1000</f>
        <v>520</v>
      </c>
      <c r="AD8" s="77">
        <v>0</v>
      </c>
      <c r="AE8" s="78">
        <f t="shared" si="0"/>
        <v>16520</v>
      </c>
      <c r="AF8" s="77">
        <f>+'SALARY STMNT'!S10</f>
        <v>0</v>
      </c>
      <c r="AG8" s="77">
        <f>+'SALARY STMNT'!R10</f>
        <v>166</v>
      </c>
      <c r="AH8" s="77">
        <f>'SALARY STMNT'!O10+'SALARY STMNT'!P10</f>
        <v>12020</v>
      </c>
      <c r="AI8" s="80">
        <v>20</v>
      </c>
      <c r="AJ8" s="81">
        <f>+'SALARY STMNT'!V10</f>
        <v>0</v>
      </c>
      <c r="AK8" s="82">
        <f>+'SALARY STMNT'!T10</f>
        <v>0</v>
      </c>
      <c r="AL8" s="77">
        <v>0</v>
      </c>
      <c r="AM8" s="77">
        <f>'SALARY STMNT'!Q10</f>
        <v>542</v>
      </c>
      <c r="AN8" s="79"/>
      <c r="AO8" s="79">
        <f t="shared" si="1"/>
        <v>12748</v>
      </c>
      <c r="AP8" s="79">
        <f t="shared" si="2"/>
        <v>3772</v>
      </c>
      <c r="AQ8" s="53">
        <v>43011</v>
      </c>
      <c r="AR8" s="19"/>
      <c r="AS8" s="49"/>
      <c r="AT8" s="50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</row>
    <row r="9" spans="1:123">
      <c r="A9" s="35"/>
      <c r="B9" s="113" t="s">
        <v>102</v>
      </c>
      <c r="C9" s="37"/>
      <c r="D9" s="37" t="s">
        <v>86</v>
      </c>
      <c r="E9" s="42"/>
      <c r="F9" s="37" t="s">
        <v>117</v>
      </c>
      <c r="G9" s="37"/>
      <c r="H9" s="39">
        <v>42095</v>
      </c>
      <c r="I9" s="40"/>
      <c r="J9" s="40"/>
      <c r="K9" s="40" t="s">
        <v>87</v>
      </c>
      <c r="L9" s="40" t="s">
        <v>88</v>
      </c>
      <c r="M9" s="41">
        <v>67345986526</v>
      </c>
      <c r="N9" s="75">
        <f>+'SALARY STMNT'!D11</f>
        <v>24</v>
      </c>
      <c r="O9" s="76">
        <f>+'SALARY STMNT'!G11</f>
        <v>1</v>
      </c>
      <c r="P9" s="76">
        <f t="shared" si="3"/>
        <v>5</v>
      </c>
      <c r="Q9" s="76">
        <f>+'SALARY STMNT'!E11</f>
        <v>1</v>
      </c>
      <c r="R9" s="77">
        <v>21527.027027027027</v>
      </c>
      <c r="S9" s="77">
        <v>10332.972972972972</v>
      </c>
      <c r="T9" s="77">
        <f>IF(V9&gt;='SALARY STMNT'!I11*10%,'SALARY STMNT'!I11*10%,V9)</f>
        <v>3325</v>
      </c>
      <c r="U9" s="77">
        <v>0</v>
      </c>
      <c r="V9" s="78">
        <f>+'SALARY STMNT'!J11</f>
        <v>31971</v>
      </c>
      <c r="W9" s="79">
        <f>+'SALARY STMNT'!K11</f>
        <v>1279</v>
      </c>
      <c r="X9" s="79">
        <v>0</v>
      </c>
      <c r="Y9" s="79">
        <v>0</v>
      </c>
      <c r="Z9" s="79">
        <v>0</v>
      </c>
      <c r="AA9" s="79">
        <v>0</v>
      </c>
      <c r="AB9" s="75">
        <v>0</v>
      </c>
      <c r="AC9" s="77">
        <f>'SALARY STMNT'!L11+'SALARY STMNT'!M11</f>
        <v>2070</v>
      </c>
      <c r="AD9" s="77">
        <v>0</v>
      </c>
      <c r="AE9" s="78">
        <f t="shared" si="0"/>
        <v>35320</v>
      </c>
      <c r="AF9" s="77">
        <f>+'SALARY STMNT'!S11</f>
        <v>0</v>
      </c>
      <c r="AG9" s="77">
        <f>+'SALARY STMNT'!R11</f>
        <v>0</v>
      </c>
      <c r="AH9" s="77">
        <f>'SALARY STMNT'!O11+'SALARY STMNT'!P11</f>
        <v>5000</v>
      </c>
      <c r="AI9" s="80">
        <v>20</v>
      </c>
      <c r="AJ9" s="81">
        <f>+'SALARY STMNT'!V11</f>
        <v>0</v>
      </c>
      <c r="AK9" s="82">
        <f>+'SALARY STMNT'!T11</f>
        <v>640</v>
      </c>
      <c r="AL9" s="77">
        <v>0</v>
      </c>
      <c r="AM9" s="77">
        <f>'SALARY STMNT'!Q11</f>
        <v>0</v>
      </c>
      <c r="AN9" s="79"/>
      <c r="AO9" s="79">
        <f t="shared" si="1"/>
        <v>5660</v>
      </c>
      <c r="AP9" s="79">
        <f t="shared" si="2"/>
        <v>29660</v>
      </c>
      <c r="AQ9" s="53">
        <v>43011</v>
      </c>
      <c r="AR9" s="19"/>
      <c r="AS9" s="49"/>
      <c r="AT9" s="50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</row>
    <row r="10" spans="1:123" s="25" customFormat="1">
      <c r="A10" s="35"/>
      <c r="B10" s="113" t="s">
        <v>103</v>
      </c>
      <c r="C10" s="37"/>
      <c r="D10" s="37" t="s">
        <v>86</v>
      </c>
      <c r="E10" s="42"/>
      <c r="F10" s="37" t="s">
        <v>118</v>
      </c>
      <c r="G10" s="37"/>
      <c r="H10" s="39">
        <v>42095</v>
      </c>
      <c r="I10" s="40"/>
      <c r="J10" s="40"/>
      <c r="K10" s="40" t="s">
        <v>87</v>
      </c>
      <c r="L10" s="40" t="s">
        <v>88</v>
      </c>
      <c r="M10" s="41">
        <v>67347466957</v>
      </c>
      <c r="N10" s="75">
        <f>+'SALARY STMNT'!D12</f>
        <v>24</v>
      </c>
      <c r="O10" s="76">
        <f>+'SALARY STMNT'!G12</f>
        <v>2</v>
      </c>
      <c r="P10" s="76">
        <f t="shared" si="3"/>
        <v>5</v>
      </c>
      <c r="Q10" s="76">
        <f>+'SALARY STMNT'!E12</f>
        <v>0</v>
      </c>
      <c r="R10" s="77">
        <v>7094.594594594595</v>
      </c>
      <c r="S10" s="77">
        <v>3405.4054054054054</v>
      </c>
      <c r="T10" s="77">
        <f>IF(V10&gt;='SALARY STMNT'!I12*10%,'SALARY STMNT'!I12*10%,V10)</f>
        <v>1850</v>
      </c>
      <c r="U10" s="77">
        <v>0</v>
      </c>
      <c r="V10" s="78">
        <f>+'SALARY STMNT'!J12</f>
        <v>17077</v>
      </c>
      <c r="W10" s="79">
        <f>+'SALARY STMNT'!K12</f>
        <v>1423</v>
      </c>
      <c r="X10" s="79">
        <v>0</v>
      </c>
      <c r="Y10" s="79">
        <v>0</v>
      </c>
      <c r="Z10" s="79">
        <v>0</v>
      </c>
      <c r="AA10" s="79">
        <v>0</v>
      </c>
      <c r="AB10" s="75">
        <v>0</v>
      </c>
      <c r="AC10" s="77">
        <f>'SALARY STMNT'!L12+'SALARY STMNT'!M12</f>
        <v>4866</v>
      </c>
      <c r="AD10" s="77">
        <v>0</v>
      </c>
      <c r="AE10" s="78">
        <f t="shared" si="0"/>
        <v>23366</v>
      </c>
      <c r="AF10" s="77">
        <f>+'SALARY STMNT'!S12</f>
        <v>0</v>
      </c>
      <c r="AG10" s="77">
        <f>+'SALARY STMNT'!R12</f>
        <v>0</v>
      </c>
      <c r="AH10" s="77">
        <f>'SALARY STMNT'!O12+'SALARY STMNT'!P12</f>
        <v>10206</v>
      </c>
      <c r="AI10" s="80">
        <v>20</v>
      </c>
      <c r="AJ10" s="81">
        <f>+'SALARY STMNT'!V12</f>
        <v>0</v>
      </c>
      <c r="AK10" s="82">
        <f>+'SALARY STMNT'!T12</f>
        <v>0</v>
      </c>
      <c r="AL10" s="77">
        <v>0</v>
      </c>
      <c r="AM10" s="77">
        <f>'SALARY STMNT'!Q12</f>
        <v>1533</v>
      </c>
      <c r="AN10" s="79">
        <v>0</v>
      </c>
      <c r="AO10" s="79">
        <f t="shared" si="1"/>
        <v>11759</v>
      </c>
      <c r="AP10" s="79">
        <f t="shared" si="2"/>
        <v>11607</v>
      </c>
      <c r="AQ10" s="54">
        <v>43011</v>
      </c>
      <c r="AR10" s="24"/>
      <c r="AS10" s="49"/>
      <c r="AT10" s="50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</row>
    <row r="11" spans="1:123" s="25" customFormat="1">
      <c r="A11" s="35"/>
      <c r="B11" s="113" t="s">
        <v>104</v>
      </c>
      <c r="C11" s="37"/>
      <c r="D11" s="37" t="s">
        <v>86</v>
      </c>
      <c r="E11" s="42"/>
      <c r="F11" s="37" t="s">
        <v>116</v>
      </c>
      <c r="G11" s="37"/>
      <c r="H11" s="39">
        <v>42095</v>
      </c>
      <c r="I11" s="40"/>
      <c r="J11" s="40"/>
      <c r="K11" s="40" t="s">
        <v>87</v>
      </c>
      <c r="L11" s="40" t="s">
        <v>88</v>
      </c>
      <c r="M11" s="41">
        <v>67345980580</v>
      </c>
      <c r="N11" s="75">
        <f>+'SALARY STMNT'!D13</f>
        <v>26</v>
      </c>
      <c r="O11" s="76">
        <f>+'SALARY STMNT'!G13</f>
        <v>0</v>
      </c>
      <c r="P11" s="76">
        <f t="shared" si="3"/>
        <v>5</v>
      </c>
      <c r="Q11" s="76">
        <f>+'SALARY STMNT'!E13</f>
        <v>0</v>
      </c>
      <c r="R11" s="77">
        <v>7289.1891891891892</v>
      </c>
      <c r="S11" s="77">
        <v>3498.8108108108108</v>
      </c>
      <c r="T11" s="77">
        <f>IF(V11&gt;='SALARY STMNT'!I13*10%,'SALARY STMNT'!I13*10%,V11)</f>
        <v>1500</v>
      </c>
      <c r="U11" s="77">
        <v>0</v>
      </c>
      <c r="V11" s="78">
        <f>+'SALARY STMNT'!J13</f>
        <v>15000</v>
      </c>
      <c r="W11" s="79">
        <f>+'SALARY STMNT'!K13</f>
        <v>0</v>
      </c>
      <c r="X11" s="79">
        <v>0</v>
      </c>
      <c r="Y11" s="79">
        <v>0</v>
      </c>
      <c r="Z11" s="79">
        <v>0</v>
      </c>
      <c r="AA11" s="79">
        <v>0</v>
      </c>
      <c r="AB11" s="75">
        <v>0</v>
      </c>
      <c r="AC11" s="77">
        <f>'SALARY STMNT'!L13+'SALARY STMNT'!M13</f>
        <v>1459</v>
      </c>
      <c r="AD11" s="77">
        <v>0</v>
      </c>
      <c r="AE11" s="78">
        <f t="shared" si="0"/>
        <v>16459</v>
      </c>
      <c r="AF11" s="77">
        <f>+'SALARY STMNT'!S13</f>
        <v>0</v>
      </c>
      <c r="AG11" s="77">
        <f>+'SALARY STMNT'!R13</f>
        <v>165</v>
      </c>
      <c r="AH11" s="77">
        <f>'SALARY STMNT'!O13+'SALARY STMNT'!P13</f>
        <v>8959</v>
      </c>
      <c r="AI11" s="80">
        <v>20</v>
      </c>
      <c r="AJ11" s="81">
        <f>+'SALARY STMNT'!V13</f>
        <v>0</v>
      </c>
      <c r="AK11" s="82">
        <f>+'SALARY STMNT'!T13</f>
        <v>0</v>
      </c>
      <c r="AL11" s="77">
        <v>0</v>
      </c>
      <c r="AM11" s="77">
        <f>'SALARY STMNT'!Q13</f>
        <v>0</v>
      </c>
      <c r="AN11" s="79">
        <v>0</v>
      </c>
      <c r="AO11" s="79">
        <f t="shared" si="1"/>
        <v>9144</v>
      </c>
      <c r="AP11" s="79">
        <f t="shared" si="2"/>
        <v>7315</v>
      </c>
      <c r="AQ11" s="54">
        <v>43011</v>
      </c>
      <c r="AR11" s="24"/>
      <c r="AS11" s="49"/>
      <c r="AT11" s="50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</row>
    <row r="12" spans="1:123">
      <c r="A12" s="35"/>
      <c r="B12" s="113" t="s">
        <v>105</v>
      </c>
      <c r="C12" s="37"/>
      <c r="D12" s="37" t="s">
        <v>86</v>
      </c>
      <c r="E12" s="38"/>
      <c r="F12" s="37" t="s">
        <v>119</v>
      </c>
      <c r="G12" s="37"/>
      <c r="H12" s="39">
        <v>42095</v>
      </c>
      <c r="I12" s="40"/>
      <c r="J12" s="40"/>
      <c r="K12" s="40" t="s">
        <v>87</v>
      </c>
      <c r="L12" s="40" t="s">
        <v>88</v>
      </c>
      <c r="M12" s="41">
        <v>67346140197</v>
      </c>
      <c r="N12" s="75" t="e">
        <f>+'SALARY STMNT'!#REF!</f>
        <v>#REF!</v>
      </c>
      <c r="O12" s="76" t="e">
        <f>+'SALARY STMNT'!#REF!</f>
        <v>#REF!</v>
      </c>
      <c r="P12" s="76">
        <f t="shared" si="3"/>
        <v>5</v>
      </c>
      <c r="Q12" s="76" t="e">
        <f>+'SALARY STMNT'!#REF!</f>
        <v>#REF!</v>
      </c>
      <c r="R12" s="77">
        <v>13750</v>
      </c>
      <c r="S12" s="77">
        <v>6600</v>
      </c>
      <c r="T12" s="77" t="e">
        <f>IF(V12&gt;='SALARY STMNT'!#REF!*10%,'SALARY STMNT'!#REF!*10%,V12)</f>
        <v>#REF!</v>
      </c>
      <c r="U12" s="77">
        <v>0</v>
      </c>
      <c r="V12" s="78" t="e">
        <f>+'SALARY STMNT'!#REF!</f>
        <v>#REF!</v>
      </c>
      <c r="W12" s="79" t="e">
        <f>+'SALARY STMNT'!#REF!</f>
        <v>#REF!</v>
      </c>
      <c r="X12" s="79">
        <v>0</v>
      </c>
      <c r="Y12" s="79">
        <v>0</v>
      </c>
      <c r="Z12" s="79">
        <v>0</v>
      </c>
      <c r="AA12" s="79">
        <v>0</v>
      </c>
      <c r="AB12" s="75">
        <v>0</v>
      </c>
      <c r="AC12" s="77" t="e">
        <f>'SALARY STMNT'!#REF!+'SALARY STMNT'!#REF!</f>
        <v>#REF!</v>
      </c>
      <c r="AD12" s="77">
        <v>0</v>
      </c>
      <c r="AE12" s="78" t="e">
        <f t="shared" si="0"/>
        <v>#REF!</v>
      </c>
      <c r="AF12" s="77" t="e">
        <f>+'SALARY STMNT'!#REF!</f>
        <v>#REF!</v>
      </c>
      <c r="AG12" s="77" t="e">
        <f>+'SALARY STMNT'!#REF!</f>
        <v>#REF!</v>
      </c>
      <c r="AH12" s="77" t="e">
        <f>'SALARY STMNT'!#REF!+'SALARY STMNT'!#REF!</f>
        <v>#REF!</v>
      </c>
      <c r="AI12" s="80">
        <v>0</v>
      </c>
      <c r="AJ12" s="81" t="e">
        <f>+'SALARY STMNT'!#REF!</f>
        <v>#REF!</v>
      </c>
      <c r="AK12" s="82" t="e">
        <f>+'SALARY STMNT'!#REF!</f>
        <v>#REF!</v>
      </c>
      <c r="AL12" s="77">
        <v>0</v>
      </c>
      <c r="AM12" s="77" t="e">
        <f>'SALARY STMNT'!#REF!</f>
        <v>#REF!</v>
      </c>
      <c r="AN12" s="79"/>
      <c r="AO12" s="79" t="e">
        <f t="shared" si="1"/>
        <v>#REF!</v>
      </c>
      <c r="AP12" s="79" t="e">
        <f t="shared" si="2"/>
        <v>#REF!</v>
      </c>
      <c r="AQ12" s="53">
        <v>43011</v>
      </c>
      <c r="AR12" s="19"/>
      <c r="AS12" s="49"/>
      <c r="AT12" s="50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</row>
    <row r="13" spans="1:123">
      <c r="A13" s="35"/>
      <c r="B13" s="113" t="s">
        <v>106</v>
      </c>
      <c r="C13" s="37"/>
      <c r="D13" s="37" t="s">
        <v>86</v>
      </c>
      <c r="E13" s="43"/>
      <c r="F13" s="37" t="s">
        <v>112</v>
      </c>
      <c r="G13" s="37"/>
      <c r="H13" s="39">
        <v>42309</v>
      </c>
      <c r="I13" s="40"/>
      <c r="J13" s="40"/>
      <c r="K13" s="40" t="s">
        <v>87</v>
      </c>
      <c r="L13" s="40" t="s">
        <v>88</v>
      </c>
      <c r="M13" s="41">
        <v>67345986785</v>
      </c>
      <c r="N13" s="75">
        <f>+'SALARY STMNT'!D14</f>
        <v>23</v>
      </c>
      <c r="O13" s="76">
        <f>+'SALARY STMNT'!G14</f>
        <v>3</v>
      </c>
      <c r="P13" s="76">
        <f t="shared" si="3"/>
        <v>5</v>
      </c>
      <c r="Q13" s="76">
        <f>+'SALARY STMNT'!E14</f>
        <v>0</v>
      </c>
      <c r="R13" s="77">
        <v>24324.324324324327</v>
      </c>
      <c r="S13" s="77">
        <v>11675.675675675677</v>
      </c>
      <c r="T13" s="77">
        <f>IF(V13&gt;='SALARY STMNT'!I14*10%,'SALARY STMNT'!I14*10%,V13)</f>
        <v>1600</v>
      </c>
      <c r="U13" s="77">
        <v>0</v>
      </c>
      <c r="V13" s="78">
        <f>+'SALARY STMNT'!J14</f>
        <v>14154</v>
      </c>
      <c r="W13" s="79">
        <f>+'SALARY STMNT'!K14</f>
        <v>615</v>
      </c>
      <c r="X13" s="79">
        <v>0</v>
      </c>
      <c r="Y13" s="79">
        <v>0</v>
      </c>
      <c r="Z13" s="79">
        <v>0</v>
      </c>
      <c r="AA13" s="79">
        <v>0</v>
      </c>
      <c r="AB13" s="75">
        <v>0</v>
      </c>
      <c r="AC13" s="77">
        <f>'SALARY STMNT'!L14+'SALARY STMNT'!M14</f>
        <v>5354</v>
      </c>
      <c r="AD13" s="77">
        <v>0</v>
      </c>
      <c r="AE13" s="78">
        <f t="shared" si="0"/>
        <v>20123</v>
      </c>
      <c r="AF13" s="77">
        <f>+'SALARY STMNT'!S14</f>
        <v>0</v>
      </c>
      <c r="AG13" s="77">
        <f>+'SALARY STMNT'!R14</f>
        <v>202</v>
      </c>
      <c r="AH13" s="77">
        <f>'SALARY STMNT'!O14+'SALARY STMNT'!P14</f>
        <v>8374</v>
      </c>
      <c r="AI13" s="80">
        <v>20</v>
      </c>
      <c r="AJ13" s="81">
        <f>+'SALARY STMNT'!V14</f>
        <v>0</v>
      </c>
      <c r="AK13" s="82">
        <f>+'SALARY STMNT'!T14</f>
        <v>0</v>
      </c>
      <c r="AL13" s="77">
        <v>0</v>
      </c>
      <c r="AM13" s="77">
        <f>'SALARY STMNT'!Q14</f>
        <v>375</v>
      </c>
      <c r="AN13" s="79"/>
      <c r="AO13" s="79">
        <f t="shared" si="1"/>
        <v>8971</v>
      </c>
      <c r="AP13" s="79">
        <f t="shared" si="2"/>
        <v>11152</v>
      </c>
      <c r="AQ13" s="53">
        <v>43011</v>
      </c>
      <c r="AR13" s="19"/>
      <c r="AS13" s="49"/>
      <c r="AT13" s="51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</row>
    <row r="14" spans="1:123" s="25" customFormat="1">
      <c r="A14" s="35"/>
      <c r="B14" s="113" t="s">
        <v>107</v>
      </c>
      <c r="C14" s="37"/>
      <c r="D14" s="37" t="s">
        <v>86</v>
      </c>
      <c r="E14" s="43"/>
      <c r="F14" s="37" t="s">
        <v>114</v>
      </c>
      <c r="G14" s="37"/>
      <c r="H14" s="39">
        <v>42371</v>
      </c>
      <c r="I14" s="40"/>
      <c r="J14" s="40"/>
      <c r="K14" s="40" t="s">
        <v>87</v>
      </c>
      <c r="L14" s="40" t="s">
        <v>88</v>
      </c>
      <c r="M14" s="41">
        <v>67376842476</v>
      </c>
      <c r="N14" s="75">
        <f>+'SALARY STMNT'!D15</f>
        <v>21</v>
      </c>
      <c r="O14" s="76">
        <f>+'SALARY STMNT'!G15</f>
        <v>5</v>
      </c>
      <c r="P14" s="76">
        <f t="shared" si="3"/>
        <v>5</v>
      </c>
      <c r="Q14" s="76">
        <f>+'SALARY STMNT'!E15</f>
        <v>0</v>
      </c>
      <c r="R14" s="77">
        <v>6366.8918918918916</v>
      </c>
      <c r="S14" s="77">
        <v>3056.1081081081079</v>
      </c>
      <c r="T14" s="77">
        <f>IF(V14&gt;='SALARY STMNT'!I15*10%,'SALARY STMNT'!I15*10%,V14)</f>
        <v>1500</v>
      </c>
      <c r="U14" s="77">
        <v>0</v>
      </c>
      <c r="V14" s="78">
        <f>+'SALARY STMNT'!J15</f>
        <v>12115</v>
      </c>
      <c r="W14" s="79">
        <f>+'SALARY STMNT'!K15</f>
        <v>0</v>
      </c>
      <c r="X14" s="79">
        <v>0</v>
      </c>
      <c r="Y14" s="79">
        <v>0</v>
      </c>
      <c r="Z14" s="79">
        <v>0</v>
      </c>
      <c r="AA14" s="79">
        <v>0</v>
      </c>
      <c r="AB14" s="76">
        <v>0</v>
      </c>
      <c r="AC14" s="77">
        <f>'SALARY STMNT'!L15+'SALARY STMNT'!M15</f>
        <v>764</v>
      </c>
      <c r="AD14" s="77">
        <v>0</v>
      </c>
      <c r="AE14" s="78">
        <f t="shared" si="0"/>
        <v>12879</v>
      </c>
      <c r="AF14" s="77">
        <f>+'SALARY STMNT'!S15</f>
        <v>0</v>
      </c>
      <c r="AG14" s="77">
        <f>+'SALARY STMNT'!R15</f>
        <v>129</v>
      </c>
      <c r="AH14" s="77">
        <f>'SALARY STMNT'!O15+'SALARY STMNT'!P15</f>
        <v>8264</v>
      </c>
      <c r="AI14" s="80">
        <v>20</v>
      </c>
      <c r="AJ14" s="81">
        <f>+'SALARY STMNT'!V15</f>
        <v>0</v>
      </c>
      <c r="AK14" s="82">
        <f>+'SALARY STMNT'!T15</f>
        <v>0</v>
      </c>
      <c r="AL14" s="77">
        <v>0</v>
      </c>
      <c r="AM14" s="77">
        <f>'SALARY STMNT'!Q15</f>
        <v>779</v>
      </c>
      <c r="AN14" s="79">
        <v>0</v>
      </c>
      <c r="AO14" s="79">
        <f t="shared" si="1"/>
        <v>9192</v>
      </c>
      <c r="AP14" s="79">
        <f t="shared" si="2"/>
        <v>3687</v>
      </c>
      <c r="AQ14" s="54">
        <v>43011</v>
      </c>
      <c r="AR14" s="24"/>
      <c r="AS14" s="49"/>
      <c r="AT14" s="51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</row>
    <row r="15" spans="1:123" s="25" customFormat="1">
      <c r="A15" s="35"/>
      <c r="B15" s="113" t="s">
        <v>108</v>
      </c>
      <c r="C15" s="37"/>
      <c r="D15" s="37" t="s">
        <v>95</v>
      </c>
      <c r="E15" s="43"/>
      <c r="F15" s="37" t="s">
        <v>116</v>
      </c>
      <c r="G15" s="37"/>
      <c r="H15" s="39">
        <v>42705</v>
      </c>
      <c r="I15" s="40"/>
      <c r="J15" s="40"/>
      <c r="K15" s="40" t="s">
        <v>87</v>
      </c>
      <c r="L15" s="40" t="s">
        <v>88</v>
      </c>
      <c r="M15" s="41">
        <v>67345986593</v>
      </c>
      <c r="N15" s="75">
        <f>+'SALARY STMNT'!D16</f>
        <v>24</v>
      </c>
      <c r="O15" s="76">
        <f>+'SALARY STMNT'!G16</f>
        <v>2</v>
      </c>
      <c r="P15" s="76">
        <f t="shared" si="3"/>
        <v>5</v>
      </c>
      <c r="Q15" s="76">
        <f>+'SALARY STMNT'!E16</f>
        <v>0</v>
      </c>
      <c r="R15" s="83">
        <v>8783.7837837837833</v>
      </c>
      <c r="S15" s="83">
        <v>4216.2162162162158</v>
      </c>
      <c r="T15" s="77">
        <f>IF(V15&gt;='SALARY STMNT'!I16*10%,'SALARY STMNT'!I16*10%,V15)</f>
        <v>1600</v>
      </c>
      <c r="U15" s="77">
        <v>0</v>
      </c>
      <c r="V15" s="78">
        <f>+'SALARY STMNT'!J16</f>
        <v>14769</v>
      </c>
      <c r="W15" s="79">
        <f>+'SALARY STMNT'!K16</f>
        <v>0</v>
      </c>
      <c r="X15" s="79">
        <v>0</v>
      </c>
      <c r="Y15" s="79">
        <v>0</v>
      </c>
      <c r="Z15" s="79">
        <v>0</v>
      </c>
      <c r="AA15" s="79">
        <v>0</v>
      </c>
      <c r="AB15" s="83">
        <v>0</v>
      </c>
      <c r="AC15" s="77">
        <f>'SALARY STMNT'!L16+'SALARY STMNT'!M16</f>
        <v>2029</v>
      </c>
      <c r="AD15" s="77">
        <v>0</v>
      </c>
      <c r="AE15" s="78">
        <f t="shared" si="0"/>
        <v>16798</v>
      </c>
      <c r="AF15" s="77">
        <f>+'SALARY STMNT'!S16</f>
        <v>0</v>
      </c>
      <c r="AG15" s="77">
        <f>+'SALARY STMNT'!R16</f>
        <v>168</v>
      </c>
      <c r="AH15" s="77">
        <f>'SALARY STMNT'!O16+'SALARY STMNT'!P16</f>
        <v>7029</v>
      </c>
      <c r="AI15" s="80">
        <v>20</v>
      </c>
      <c r="AJ15" s="81">
        <f>+'SALARY STMNT'!V16</f>
        <v>0</v>
      </c>
      <c r="AK15" s="82">
        <f>+'SALARY STMNT'!T16</f>
        <v>0</v>
      </c>
      <c r="AL15" s="84">
        <v>0</v>
      </c>
      <c r="AM15" s="77">
        <f>'SALARY STMNT'!Q16</f>
        <v>1549</v>
      </c>
      <c r="AN15" s="85">
        <v>0</v>
      </c>
      <c r="AO15" s="79">
        <f t="shared" si="1"/>
        <v>8766</v>
      </c>
      <c r="AP15" s="79">
        <f t="shared" si="2"/>
        <v>8032</v>
      </c>
      <c r="AQ15" s="54">
        <v>43011</v>
      </c>
      <c r="AR15" s="24"/>
      <c r="AS15" s="49"/>
      <c r="AT15" s="50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</row>
    <row r="16" spans="1:123">
      <c r="A16" s="35"/>
      <c r="B16" s="113" t="s">
        <v>109</v>
      </c>
      <c r="C16" s="37"/>
      <c r="D16" s="37" t="s">
        <v>89</v>
      </c>
      <c r="E16" s="43"/>
      <c r="F16" s="37" t="s">
        <v>114</v>
      </c>
      <c r="G16" s="37"/>
      <c r="H16" s="39">
        <v>42705</v>
      </c>
      <c r="I16" s="40"/>
      <c r="J16" s="40"/>
      <c r="K16" s="40" t="s">
        <v>87</v>
      </c>
      <c r="L16" s="40" t="s">
        <v>88</v>
      </c>
      <c r="M16" s="41">
        <v>67345986661</v>
      </c>
      <c r="N16" s="75">
        <f>+'SALARY STMNT'!D17</f>
        <v>25</v>
      </c>
      <c r="O16" s="76">
        <f>+'SALARY STMNT'!G17</f>
        <v>1</v>
      </c>
      <c r="P16" s="76">
        <f t="shared" si="3"/>
        <v>5</v>
      </c>
      <c r="Q16" s="76">
        <f>+'SALARY STMNT'!E17</f>
        <v>0</v>
      </c>
      <c r="R16" s="83">
        <v>15202.702702702703</v>
      </c>
      <c r="S16" s="83">
        <v>7297.2972972972975</v>
      </c>
      <c r="T16" s="77">
        <f>IF(V16&gt;='SALARY STMNT'!I17*10%,'SALARY STMNT'!I17*10%,V16)</f>
        <v>1400</v>
      </c>
      <c r="U16" s="77">
        <v>0</v>
      </c>
      <c r="V16" s="78">
        <f>+'SALARY STMNT'!J17</f>
        <v>13462</v>
      </c>
      <c r="W16" s="79">
        <f>+'SALARY STMNT'!K17</f>
        <v>0</v>
      </c>
      <c r="X16" s="79">
        <v>0</v>
      </c>
      <c r="Y16" s="79">
        <v>0</v>
      </c>
      <c r="Z16" s="79">
        <v>0</v>
      </c>
      <c r="AA16" s="79">
        <v>0</v>
      </c>
      <c r="AB16" s="83">
        <v>0</v>
      </c>
      <c r="AC16" s="77">
        <f>'SALARY STMNT'!L17+'SALARY STMNT'!M17</f>
        <v>2041</v>
      </c>
      <c r="AD16" s="77">
        <v>0</v>
      </c>
      <c r="AE16" s="78">
        <f t="shared" si="0"/>
        <v>15503</v>
      </c>
      <c r="AF16" s="77">
        <f>+'SALARY STMNT'!S17</f>
        <v>0</v>
      </c>
      <c r="AG16" s="77">
        <f>+'SALARY STMNT'!R17</f>
        <v>156</v>
      </c>
      <c r="AH16" s="77">
        <f>'SALARY STMNT'!O17+'SALARY STMNT'!P17</f>
        <v>9041</v>
      </c>
      <c r="AI16" s="80">
        <v>20</v>
      </c>
      <c r="AJ16" s="81">
        <f>+'SALARY STMNT'!V17</f>
        <v>0</v>
      </c>
      <c r="AK16" s="82">
        <f>+'SALARY STMNT'!T17</f>
        <v>0</v>
      </c>
      <c r="AL16" s="84">
        <v>0</v>
      </c>
      <c r="AM16" s="77">
        <f>'SALARY STMNT'!Q17</f>
        <v>0</v>
      </c>
      <c r="AN16" s="85">
        <v>0</v>
      </c>
      <c r="AO16" s="79">
        <f t="shared" si="1"/>
        <v>9217</v>
      </c>
      <c r="AP16" s="79">
        <f t="shared" si="2"/>
        <v>6286</v>
      </c>
      <c r="AQ16" s="53">
        <v>43011</v>
      </c>
      <c r="AR16" s="19"/>
      <c r="AS16" s="49"/>
      <c r="AT16" s="51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</row>
    <row r="17" spans="1:123">
      <c r="A17" s="36"/>
      <c r="B17" s="113" t="s">
        <v>110</v>
      </c>
      <c r="C17" s="44"/>
      <c r="D17" s="44" t="s">
        <v>86</v>
      </c>
      <c r="E17" s="45"/>
      <c r="F17" s="44" t="s">
        <v>114</v>
      </c>
      <c r="G17" s="44"/>
      <c r="H17" s="46">
        <v>42705</v>
      </c>
      <c r="I17" s="47"/>
      <c r="J17" s="47"/>
      <c r="K17" s="47" t="s">
        <v>87</v>
      </c>
      <c r="L17" s="47" t="s">
        <v>88</v>
      </c>
      <c r="M17" s="48">
        <v>67346239028</v>
      </c>
      <c r="N17" s="75">
        <f>+'SALARY STMNT'!D18</f>
        <v>8</v>
      </c>
      <c r="O17" s="76">
        <f>+'SALARY STMNT'!G18</f>
        <v>18</v>
      </c>
      <c r="P17" s="76">
        <f t="shared" si="3"/>
        <v>5</v>
      </c>
      <c r="Q17" s="76">
        <f>+'SALARY STMNT'!E18</f>
        <v>0</v>
      </c>
      <c r="R17" s="83">
        <v>12972.972972972973</v>
      </c>
      <c r="S17" s="83">
        <v>6227.0270270270266</v>
      </c>
      <c r="T17" s="77">
        <f>IF(V17&gt;='SALARY STMNT'!I18*10%,'SALARY STMNT'!I18*10%,V17)</f>
        <v>1400</v>
      </c>
      <c r="U17" s="77">
        <v>0</v>
      </c>
      <c r="V17" s="78">
        <f>+'SALARY STMNT'!J18</f>
        <v>4308</v>
      </c>
      <c r="W17" s="79">
        <f>+'SALARY STMNT'!K18</f>
        <v>0</v>
      </c>
      <c r="X17" s="79">
        <v>0</v>
      </c>
      <c r="Y17" s="79">
        <v>0</v>
      </c>
      <c r="Z17" s="79">
        <v>0</v>
      </c>
      <c r="AA17" s="79">
        <v>0</v>
      </c>
      <c r="AB17" s="83">
        <v>0</v>
      </c>
      <c r="AC17" s="77">
        <f>'SALARY STMNT'!L18+'SALARY STMNT'!M18</f>
        <v>0</v>
      </c>
      <c r="AD17" s="77">
        <v>0</v>
      </c>
      <c r="AE17" s="78">
        <f t="shared" si="0"/>
        <v>4308</v>
      </c>
      <c r="AF17" s="77">
        <f>+'SALARY STMNT'!S18</f>
        <v>0</v>
      </c>
      <c r="AG17" s="77">
        <f>+'SALARY STMNT'!R18</f>
        <v>44</v>
      </c>
      <c r="AH17" s="77">
        <f>'SALARY STMNT'!O18+'SALARY STMNT'!P18</f>
        <v>0</v>
      </c>
      <c r="AI17" s="80"/>
      <c r="AJ17" s="81">
        <f>+'SALARY STMNT'!V18</f>
        <v>0</v>
      </c>
      <c r="AK17" s="82">
        <f>+'SALARY STMNT'!T18</f>
        <v>0</v>
      </c>
      <c r="AL17" s="84">
        <v>0</v>
      </c>
      <c r="AM17" s="77">
        <f>'SALARY STMNT'!Q18</f>
        <v>0</v>
      </c>
      <c r="AN17" s="85">
        <v>0</v>
      </c>
      <c r="AO17" s="79">
        <f t="shared" si="1"/>
        <v>44</v>
      </c>
      <c r="AP17" s="79">
        <f>AE17-AO17</f>
        <v>4264</v>
      </c>
      <c r="AQ17" s="53">
        <v>43011</v>
      </c>
      <c r="AR17" s="19"/>
      <c r="AS17" s="49"/>
      <c r="AT17" s="51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</row>
    <row r="18" spans="1:123">
      <c r="A18" s="86"/>
      <c r="B18" s="30"/>
      <c r="C18" s="44"/>
      <c r="D18" s="44"/>
      <c r="E18" s="45"/>
      <c r="F18" s="44"/>
      <c r="G18" s="44"/>
      <c r="H18" s="46">
        <v>42917</v>
      </c>
      <c r="I18" s="47"/>
      <c r="J18" s="47"/>
      <c r="K18" s="47" t="s">
        <v>87</v>
      </c>
      <c r="L18" s="47" t="s">
        <v>88</v>
      </c>
      <c r="M18" s="48">
        <v>67388053816</v>
      </c>
      <c r="N18" s="75">
        <f>+'SALARY STMNT'!D19</f>
        <v>0</v>
      </c>
      <c r="O18" s="76">
        <f>+'SALARY STMNT'!G19</f>
        <v>0</v>
      </c>
      <c r="P18" s="76">
        <f t="shared" si="3"/>
        <v>5</v>
      </c>
      <c r="Q18" s="76">
        <f>+'SALARY STMNT'!E19</f>
        <v>0</v>
      </c>
      <c r="R18" s="87">
        <v>11226.351351351352</v>
      </c>
      <c r="S18" s="87">
        <v>5388.6486486486483</v>
      </c>
      <c r="T18" s="77">
        <f>IF(V18&gt;='SALARY STMNT'!I19*10%,'SALARY STMNT'!I19*10%,V18)</f>
        <v>0</v>
      </c>
      <c r="U18" s="77">
        <v>0</v>
      </c>
      <c r="V18" s="78">
        <f>+'SALARY STMNT'!J19</f>
        <v>0</v>
      </c>
      <c r="W18" s="79">
        <f>+'SALARY STMNT'!K19</f>
        <v>0</v>
      </c>
      <c r="X18" s="79">
        <v>0</v>
      </c>
      <c r="Y18" s="79">
        <v>0</v>
      </c>
      <c r="Z18" s="79">
        <v>0</v>
      </c>
      <c r="AA18" s="79">
        <v>0</v>
      </c>
      <c r="AB18" s="83">
        <v>0</v>
      </c>
      <c r="AC18" s="77">
        <f>'SALARY STMNT'!L19+'SALARY STMNT'!M19</f>
        <v>0</v>
      </c>
      <c r="AD18" s="77">
        <v>0</v>
      </c>
      <c r="AE18" s="78">
        <f t="shared" si="0"/>
        <v>0</v>
      </c>
      <c r="AF18" s="77">
        <f>+'SALARY STMNT'!S19</f>
        <v>0</v>
      </c>
      <c r="AG18" s="77">
        <f>+'SALARY STMNT'!R19</f>
        <v>0</v>
      </c>
      <c r="AH18" s="77">
        <f>'SALARY STMNT'!O19+'SALARY STMNT'!P19</f>
        <v>0</v>
      </c>
      <c r="AI18" s="80"/>
      <c r="AJ18" s="81">
        <f>+'SALARY STMNT'!V19</f>
        <v>0</v>
      </c>
      <c r="AK18" s="82">
        <f>+'SALARY STMNT'!T19</f>
        <v>0</v>
      </c>
      <c r="AL18" s="84">
        <v>0</v>
      </c>
      <c r="AM18" s="77">
        <f>'SALARY STMNT'!Q19</f>
        <v>0</v>
      </c>
      <c r="AN18" s="85">
        <v>0</v>
      </c>
      <c r="AO18" s="79">
        <f t="shared" si="1"/>
        <v>0</v>
      </c>
      <c r="AP18" s="79">
        <f t="shared" si="2"/>
        <v>0</v>
      </c>
      <c r="AQ18" s="53">
        <v>43011</v>
      </c>
      <c r="AR18" s="19"/>
      <c r="AS18" s="49"/>
      <c r="AT18" s="51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</row>
    <row r="19" spans="1:123">
      <c r="A19" s="40"/>
      <c r="B19" s="40"/>
      <c r="C19" s="40"/>
      <c r="D19" s="40"/>
      <c r="E19" s="88"/>
      <c r="F19" s="40"/>
      <c r="G19" s="40"/>
      <c r="H19" s="89"/>
      <c r="I19" s="40"/>
      <c r="J19" s="40"/>
      <c r="K19" s="40"/>
      <c r="L19" s="40"/>
      <c r="M19" s="41"/>
      <c r="N19" s="75">
        <f>+'SALARY STMNT'!D20</f>
        <v>0</v>
      </c>
      <c r="O19" s="76">
        <f>+'SALARY STMNT'!G20</f>
        <v>0</v>
      </c>
      <c r="P19" s="76">
        <f t="shared" si="3"/>
        <v>5</v>
      </c>
      <c r="Q19" s="76">
        <f>+'SALARY STMNT'!E20</f>
        <v>0</v>
      </c>
      <c r="R19" s="83">
        <v>9864.864864864865</v>
      </c>
      <c r="S19" s="83">
        <v>4735.135135135135</v>
      </c>
      <c r="T19" s="77">
        <f>IF(V19&gt;='SALARY STMNT'!I20*10%,'SALARY STMNT'!I20*10%,V19)</f>
        <v>0</v>
      </c>
      <c r="U19" s="77">
        <v>0</v>
      </c>
      <c r="V19" s="78">
        <f>+'SALARY STMNT'!J20</f>
        <v>0</v>
      </c>
      <c r="W19" s="79">
        <f>+'SALARY STMNT'!K20</f>
        <v>0</v>
      </c>
      <c r="X19" s="79">
        <v>0</v>
      </c>
      <c r="Y19" s="79">
        <v>0</v>
      </c>
      <c r="Z19" s="79">
        <v>0</v>
      </c>
      <c r="AA19" s="79">
        <v>0</v>
      </c>
      <c r="AB19" s="83">
        <v>0</v>
      </c>
      <c r="AC19" s="77">
        <f>'SALARY STMNT'!L20+'SALARY STMNT'!M20</f>
        <v>0</v>
      </c>
      <c r="AD19" s="77">
        <v>0</v>
      </c>
      <c r="AE19" s="78">
        <f t="shared" si="0"/>
        <v>0</v>
      </c>
      <c r="AF19" s="77">
        <f>+'SALARY STMNT'!S20</f>
        <v>0</v>
      </c>
      <c r="AG19" s="77">
        <f>+'SALARY STMNT'!R20</f>
        <v>0</v>
      </c>
      <c r="AH19" s="77">
        <f>'SALARY STMNT'!O20+'SALARY STMNT'!P20</f>
        <v>0</v>
      </c>
      <c r="AI19" s="80"/>
      <c r="AJ19" s="81">
        <f>+'SALARY STMNT'!V20</f>
        <v>0</v>
      </c>
      <c r="AK19" s="82">
        <f>+'SALARY STMNT'!T20</f>
        <v>0</v>
      </c>
      <c r="AL19" s="84">
        <v>0</v>
      </c>
      <c r="AM19" s="77">
        <f>'SALARY STMNT'!Q20</f>
        <v>0</v>
      </c>
      <c r="AN19" s="85">
        <v>0</v>
      </c>
      <c r="AO19" s="79">
        <f t="shared" si="1"/>
        <v>0</v>
      </c>
      <c r="AP19" s="79">
        <f t="shared" si="2"/>
        <v>0</v>
      </c>
      <c r="AQ19" s="53">
        <v>43011</v>
      </c>
      <c r="AR19" s="19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</row>
    <row r="20" spans="1:123" s="25" customFormat="1">
      <c r="A20" s="40"/>
      <c r="B20" s="40"/>
      <c r="C20" s="40"/>
      <c r="D20" s="40"/>
      <c r="E20" s="88"/>
      <c r="F20" s="40"/>
      <c r="G20" s="40"/>
      <c r="H20" s="89"/>
      <c r="I20" s="40"/>
      <c r="J20" s="40"/>
      <c r="K20" s="40"/>
      <c r="L20" s="40"/>
      <c r="M20" s="41"/>
      <c r="N20" s="75">
        <f>+'SALARY STMNT'!D21</f>
        <v>0</v>
      </c>
      <c r="O20" s="76">
        <f>+'SALARY STMNT'!G21</f>
        <v>0</v>
      </c>
      <c r="P20" s="76">
        <f t="shared" si="3"/>
        <v>5</v>
      </c>
      <c r="Q20" s="76">
        <f>+'SALARY STMNT'!E21</f>
        <v>0</v>
      </c>
      <c r="R20" s="87">
        <v>6756.7567567567567</v>
      </c>
      <c r="S20" s="87">
        <v>3243.2432432432429</v>
      </c>
      <c r="T20" s="77">
        <f>IF(V20&gt;='SALARY STMNT'!I21*10%,'SALARY STMNT'!I21*10%,V20)</f>
        <v>0</v>
      </c>
      <c r="U20" s="77">
        <v>0</v>
      </c>
      <c r="V20" s="78">
        <f>+'SALARY STMNT'!J21</f>
        <v>0</v>
      </c>
      <c r="W20" s="79">
        <f>+'SALARY STMNT'!K21</f>
        <v>0</v>
      </c>
      <c r="X20" s="79">
        <v>0</v>
      </c>
      <c r="Y20" s="79">
        <v>0</v>
      </c>
      <c r="Z20" s="79">
        <v>0</v>
      </c>
      <c r="AA20" s="79">
        <v>0</v>
      </c>
      <c r="AB20" s="83">
        <v>0</v>
      </c>
      <c r="AC20" s="77">
        <f>'SALARY STMNT'!L21+'SALARY STMNT'!M21</f>
        <v>0</v>
      </c>
      <c r="AD20" s="77">
        <v>0</v>
      </c>
      <c r="AE20" s="78">
        <f t="shared" si="0"/>
        <v>0</v>
      </c>
      <c r="AF20" s="77">
        <f>+'SALARY STMNT'!S21</f>
        <v>0</v>
      </c>
      <c r="AG20" s="77">
        <f>+'SALARY STMNT'!R21</f>
        <v>0</v>
      </c>
      <c r="AH20" s="77">
        <f>'SALARY STMNT'!O21+'SALARY STMNT'!P21</f>
        <v>0</v>
      </c>
      <c r="AI20" s="80"/>
      <c r="AJ20" s="81">
        <f>+'SALARY STMNT'!V21</f>
        <v>0</v>
      </c>
      <c r="AK20" s="82">
        <f>+'SALARY STMNT'!T21</f>
        <v>0</v>
      </c>
      <c r="AL20" s="84">
        <v>0</v>
      </c>
      <c r="AM20" s="77">
        <f>'SALARY STMNT'!Q21</f>
        <v>0</v>
      </c>
      <c r="AN20" s="85">
        <v>0</v>
      </c>
      <c r="AO20" s="79">
        <f t="shared" si="1"/>
        <v>0</v>
      </c>
      <c r="AP20" s="79">
        <f t="shared" si="2"/>
        <v>0</v>
      </c>
      <c r="AQ20" s="54">
        <v>43011</v>
      </c>
      <c r="AR20" s="24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</row>
    <row r="21" spans="1:123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90" t="e">
        <f>SUM(N3:N20)</f>
        <v>#REF!</v>
      </c>
      <c r="O21" s="90" t="e">
        <f>SUM(O3:O20)</f>
        <v>#REF!</v>
      </c>
      <c r="P21" s="90"/>
      <c r="Q21" s="90" t="e">
        <f>SUM(Q3:Q20)</f>
        <v>#REF!</v>
      </c>
      <c r="R21" s="57"/>
      <c r="S21" s="57"/>
      <c r="T21" s="57"/>
      <c r="U21" s="57"/>
      <c r="V21" s="91" t="e">
        <f t="shared" ref="V21:AP21" si="4">SUM(V3:V20)</f>
        <v>#REF!</v>
      </c>
      <c r="W21" s="92" t="e">
        <f t="shared" si="4"/>
        <v>#REF!</v>
      </c>
      <c r="X21" s="91">
        <f t="shared" si="4"/>
        <v>0</v>
      </c>
      <c r="Y21" s="91">
        <f t="shared" si="4"/>
        <v>0</v>
      </c>
      <c r="Z21" s="91">
        <f t="shared" si="4"/>
        <v>0</v>
      </c>
      <c r="AA21" s="91">
        <f t="shared" si="4"/>
        <v>0</v>
      </c>
      <c r="AB21" s="91">
        <f t="shared" si="4"/>
        <v>0</v>
      </c>
      <c r="AC21" s="91" t="e">
        <f t="shared" si="4"/>
        <v>#REF!</v>
      </c>
      <c r="AD21" s="91">
        <f t="shared" si="4"/>
        <v>0</v>
      </c>
      <c r="AE21" s="93" t="e">
        <f t="shared" si="4"/>
        <v>#REF!</v>
      </c>
      <c r="AF21" s="93" t="e">
        <f t="shared" si="4"/>
        <v>#REF!</v>
      </c>
      <c r="AG21" s="93" t="e">
        <f t="shared" si="4"/>
        <v>#REF!</v>
      </c>
      <c r="AH21" s="93" t="e">
        <f t="shared" si="4"/>
        <v>#REF!</v>
      </c>
      <c r="AI21" s="93">
        <f t="shared" si="4"/>
        <v>260</v>
      </c>
      <c r="AJ21" s="93" t="e">
        <f t="shared" si="4"/>
        <v>#REF!</v>
      </c>
      <c r="AK21" s="93" t="e">
        <f t="shared" si="4"/>
        <v>#REF!</v>
      </c>
      <c r="AL21" s="93">
        <f t="shared" si="4"/>
        <v>0</v>
      </c>
      <c r="AM21" s="93" t="e">
        <f t="shared" si="4"/>
        <v>#REF!</v>
      </c>
      <c r="AN21" s="93">
        <f t="shared" si="4"/>
        <v>0</v>
      </c>
      <c r="AO21" s="93" t="e">
        <f t="shared" si="4"/>
        <v>#REF!</v>
      </c>
      <c r="AP21" s="92" t="e">
        <f t="shared" si="4"/>
        <v>#REF!</v>
      </c>
    </row>
    <row r="22" spans="1:123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</row>
    <row r="23" spans="1:12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</row>
    <row r="24" spans="1:123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</row>
    <row r="25" spans="1:123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</row>
    <row r="26" spans="1:123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</row>
    <row r="27" spans="1:123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</row>
    <row r="28" spans="1:123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</row>
    <row r="29" spans="1:123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</row>
    <row r="30" spans="1:123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</row>
    <row r="31" spans="1:123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</row>
    <row r="32" spans="1:123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</row>
    <row r="33" spans="1:4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</row>
    <row r="34" spans="1:4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</row>
    <row r="35" spans="1:4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</row>
    <row r="36" spans="1:4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</row>
    <row r="37" spans="1:4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</row>
    <row r="38" spans="1:4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</row>
    <row r="39" spans="1:4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</row>
    <row r="40" spans="1:4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</row>
    <row r="41" spans="1:4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</row>
    <row r="42" spans="1:4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</row>
    <row r="43" spans="1:4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</row>
    <row r="44" spans="1:4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</row>
    <row r="45" spans="1:4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</row>
    <row r="46" spans="1:4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</row>
    <row r="47" spans="1:4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</row>
    <row r="48" spans="1:4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</row>
    <row r="49" spans="1:4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</row>
    <row r="50" spans="1:4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</row>
    <row r="51" spans="1:4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</row>
    <row r="52" spans="1:4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</row>
    <row r="53" spans="1:4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</row>
    <row r="54" spans="1:4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</row>
    <row r="55" spans="1:4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</row>
    <row r="56" spans="1:4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</row>
    <row r="57" spans="1:4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</row>
    <row r="58" spans="1:4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</row>
    <row r="59" spans="1:4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</row>
    <row r="60" spans="1:4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</row>
    <row r="61" spans="1:4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</row>
    <row r="62" spans="1:4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</row>
    <row r="63" spans="1:4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</row>
    <row r="64" spans="1:4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</row>
    <row r="65" spans="1:4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</row>
    <row r="66" spans="1:4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</row>
    <row r="67" spans="1:4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</row>
    <row r="68" spans="1:4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</row>
    <row r="69" spans="1:4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</row>
    <row r="70" spans="1:4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</row>
    <row r="71" spans="1:4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</row>
    <row r="72" spans="1:4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</row>
    <row r="73" spans="1:4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</row>
    <row r="74" spans="1:4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</row>
    <row r="75" spans="1:4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</row>
    <row r="76" spans="1:4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</row>
    <row r="77" spans="1:4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</row>
    <row r="78" spans="1:4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</row>
    <row r="79" spans="1:4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</row>
    <row r="80" spans="1:4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</row>
    <row r="81" spans="1:4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</row>
    <row r="82" spans="1:4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</row>
    <row r="83" spans="1:4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</row>
    <row r="84" spans="1:4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</row>
    <row r="85" spans="1:4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</row>
    <row r="86" spans="1:4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</row>
    <row r="87" spans="1:4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</row>
    <row r="88" spans="1:4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</row>
    <row r="89" spans="1:4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</row>
    <row r="90" spans="1:4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</row>
    <row r="91" spans="1:4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</row>
    <row r="92" spans="1:4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</row>
    <row r="93" spans="1:4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</row>
    <row r="94" spans="1:4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</row>
    <row r="95" spans="1:4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</row>
    <row r="96" spans="1:4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</row>
    <row r="97" spans="1:4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</row>
    <row r="98" spans="1:4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</row>
    <row r="99" spans="1:4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</row>
    <row r="100" spans="1:4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</row>
    <row r="101" spans="1:4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</row>
    <row r="102" spans="1:4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</row>
    <row r="103" spans="1:4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</row>
    <row r="104" spans="1:4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</row>
    <row r="105" spans="1:4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</row>
    <row r="106" spans="1:4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</row>
    <row r="107" spans="1:4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</row>
    <row r="108" spans="1:4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</row>
    <row r="109" spans="1:4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</row>
    <row r="110" spans="1:4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</row>
    <row r="111" spans="1:4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</row>
    <row r="112" spans="1:4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</row>
    <row r="113" spans="1:4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</row>
    <row r="114" spans="1:4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</row>
    <row r="115" spans="1:4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</row>
    <row r="116" spans="1:4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</row>
    <row r="117" spans="1:4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</row>
    <row r="118" spans="1:4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</row>
    <row r="119" spans="1:4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</row>
    <row r="120" spans="1:4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</row>
    <row r="121" spans="1:4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</row>
    <row r="122" spans="1:4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</row>
    <row r="123" spans="1:4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</row>
    <row r="124" spans="1:4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</row>
    <row r="125" spans="1:4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</row>
    <row r="126" spans="1:4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</row>
    <row r="127" spans="1:4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</row>
    <row r="128" spans="1:4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</row>
    <row r="129" spans="1:4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</row>
    <row r="130" spans="1:4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</row>
    <row r="131" spans="1:4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</row>
    <row r="132" spans="1:4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</row>
    <row r="133" spans="1:4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</row>
    <row r="134" spans="1:4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</row>
    <row r="135" spans="1:4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</row>
    <row r="136" spans="1:4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</row>
    <row r="137" spans="1:4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</row>
    <row r="138" spans="1:4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</row>
    <row r="139" spans="1:4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</row>
    <row r="140" spans="1:4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</row>
    <row r="141" spans="1:4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</row>
    <row r="142" spans="1:4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</row>
    <row r="143" spans="1:4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</row>
    <row r="144" spans="1:4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</row>
    <row r="145" spans="1:4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</row>
    <row r="146" spans="1:4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</row>
    <row r="147" spans="1:4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</row>
    <row r="148" spans="1:4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</row>
    <row r="149" spans="1:4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</row>
    <row r="150" spans="1:4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</row>
    <row r="151" spans="1:4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</row>
    <row r="152" spans="1:4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</row>
    <row r="153" spans="1:4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</row>
    <row r="154" spans="1:4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</row>
    <row r="155" spans="1:4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</row>
    <row r="156" spans="1:4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</row>
    <row r="157" spans="1:4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</row>
    <row r="158" spans="1:4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</row>
    <row r="159" spans="1:4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</row>
    <row r="160" spans="1:4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</row>
    <row r="161" spans="1:4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</row>
    <row r="162" spans="1:4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</row>
    <row r="163" spans="1:4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</row>
    <row r="164" spans="1:4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</row>
    <row r="165" spans="1:4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</row>
    <row r="166" spans="1:4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</row>
    <row r="167" spans="1:4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</row>
    <row r="168" spans="1:4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</row>
    <row r="169" spans="1:4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</row>
    <row r="170" spans="1:4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</row>
    <row r="171" spans="1:4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</row>
    <row r="172" spans="1:4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</row>
    <row r="173" spans="1:4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</row>
    <row r="174" spans="1:4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</row>
    <row r="175" spans="1:4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</row>
    <row r="176" spans="1:4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</row>
    <row r="177" spans="1:4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</row>
    <row r="178" spans="1:4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</row>
    <row r="179" spans="1:4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</row>
    <row r="180" spans="1:4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</row>
    <row r="181" spans="1:4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</row>
    <row r="182" spans="1:4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</row>
    <row r="183" spans="1:4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</row>
    <row r="184" spans="1:4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</row>
    <row r="185" spans="1:4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</row>
    <row r="186" spans="1:4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</row>
    <row r="187" spans="1:4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</row>
    <row r="188" spans="1:4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</row>
    <row r="189" spans="1:4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</row>
    <row r="190" spans="1:4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</row>
    <row r="191" spans="1:4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</row>
    <row r="192" spans="1:4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</row>
    <row r="193" spans="1:4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</row>
    <row r="194" spans="1:4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</row>
    <row r="195" spans="1:4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</row>
    <row r="196" spans="1:4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</row>
    <row r="197" spans="1:4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</row>
    <row r="198" spans="1:4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</row>
    <row r="199" spans="1:4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</row>
    <row r="200" spans="1:4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</row>
    <row r="201" spans="1:4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</row>
    <row r="202" spans="1:4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</row>
    <row r="203" spans="1:4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</row>
    <row r="204" spans="1:4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</row>
    <row r="205" spans="1:4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</row>
    <row r="206" spans="1:4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</row>
    <row r="207" spans="1:4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</row>
    <row r="208" spans="1:4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</row>
    <row r="209" spans="1:4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</row>
    <row r="210" spans="1:4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</row>
    <row r="211" spans="1:4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</row>
    <row r="212" spans="1:4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</row>
    <row r="213" spans="1:4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</row>
    <row r="214" spans="1:4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</row>
    <row r="215" spans="1:4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</row>
    <row r="216" spans="1:4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</row>
    <row r="217" spans="1:4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</row>
    <row r="218" spans="1:4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</row>
    <row r="219" spans="1:4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</row>
    <row r="220" spans="1:4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</row>
    <row r="221" spans="1:4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</row>
    <row r="222" spans="1:4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</row>
    <row r="223" spans="1:4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</row>
    <row r="224" spans="1:4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</row>
    <row r="225" spans="1:4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</row>
    <row r="226" spans="1:4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</row>
    <row r="227" spans="1:4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</row>
    <row r="228" spans="1:4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</row>
    <row r="229" spans="1:4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</row>
    <row r="230" spans="1:42">
      <c r="A230" s="57"/>
      <c r="B230" s="57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</row>
    <row r="231" spans="1:42">
      <c r="A231" s="57"/>
      <c r="B231" s="57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</row>
    <row r="232" spans="1:42">
      <c r="A232" s="57"/>
      <c r="B232" s="57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</row>
    <row r="233" spans="1:42">
      <c r="A233" s="57"/>
      <c r="B233" s="57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</row>
    <row r="234" spans="1:42">
      <c r="A234" s="57"/>
      <c r="B234" s="57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</row>
    <row r="235" spans="1:42">
      <c r="A235" s="57"/>
      <c r="B235" s="57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</row>
    <row r="236" spans="1:42">
      <c r="A236" s="57"/>
      <c r="B236" s="57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</row>
    <row r="237" spans="1:42">
      <c r="A237" s="57"/>
      <c r="B237" s="57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</row>
    <row r="238" spans="1:42">
      <c r="A238" s="57"/>
      <c r="B238" s="57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</row>
    <row r="239" spans="1:42">
      <c r="A239" s="57"/>
      <c r="B239" s="57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</row>
    <row r="240" spans="1:42">
      <c r="A240" s="57"/>
      <c r="B240" s="57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</row>
    <row r="241" spans="1:42">
      <c r="A241" s="57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</row>
    <row r="242" spans="1:42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</row>
    <row r="243" spans="1:42">
      <c r="A243" s="57"/>
      <c r="B243" s="57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</row>
    <row r="244" spans="1:42">
      <c r="A244" s="57"/>
      <c r="B244" s="57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</row>
    <row r="245" spans="1:42">
      <c r="A245" s="57"/>
      <c r="B245" s="57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</row>
    <row r="246" spans="1:42">
      <c r="A246" s="57"/>
      <c r="B246" s="57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</row>
    <row r="247" spans="1:42">
      <c r="A247" s="57"/>
      <c r="B247" s="57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</row>
    <row r="248" spans="1:42">
      <c r="A248" s="57"/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</row>
    <row r="249" spans="1:42">
      <c r="A249" s="57"/>
      <c r="B249" s="57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</row>
    <row r="250" spans="1:42">
      <c r="A250" s="57"/>
      <c r="B250" s="57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</row>
    <row r="251" spans="1:42">
      <c r="A251" s="57"/>
      <c r="B251" s="57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</row>
    <row r="252" spans="1:42">
      <c r="A252" s="57"/>
      <c r="B252" s="57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</row>
    <row r="253" spans="1:42">
      <c r="A253" s="57"/>
      <c r="B253" s="57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</row>
    <row r="254" spans="1:42">
      <c r="A254" s="57"/>
      <c r="B254" s="57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</row>
    <row r="255" spans="1:42">
      <c r="A255" s="57"/>
      <c r="B255" s="57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</row>
    <row r="256" spans="1:42">
      <c r="A256" s="57"/>
      <c r="B256" s="57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</row>
    <row r="257" spans="1:42">
      <c r="A257" s="57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</row>
    <row r="258" spans="1:42">
      <c r="A258" s="57"/>
      <c r="B258" s="57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</row>
    <row r="259" spans="1:42">
      <c r="A259" s="57"/>
      <c r="B259" s="57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</row>
    <row r="260" spans="1:42">
      <c r="A260" s="57"/>
      <c r="B260" s="57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</row>
    <row r="261" spans="1:42">
      <c r="A261" s="57"/>
      <c r="B261" s="57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</row>
    <row r="262" spans="1:42">
      <c r="A262" s="57"/>
      <c r="B262" s="57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</row>
    <row r="263" spans="1:42">
      <c r="A263" s="57"/>
      <c r="B263" s="57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</row>
    <row r="264" spans="1:42">
      <c r="A264" s="57"/>
      <c r="B264" s="57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</row>
    <row r="265" spans="1:42">
      <c r="A265" s="57"/>
      <c r="B265" s="57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</row>
    <row r="266" spans="1:42">
      <c r="A266" s="57"/>
      <c r="B266" s="57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</row>
    <row r="267" spans="1:42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</row>
    <row r="268" spans="1:42">
      <c r="A268" s="57"/>
      <c r="B268" s="57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</row>
    <row r="269" spans="1:42">
      <c r="A269" s="57"/>
      <c r="B269" s="57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</row>
    <row r="270" spans="1:42">
      <c r="A270" s="57"/>
      <c r="B270" s="57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</row>
    <row r="271" spans="1:42">
      <c r="A271" s="57"/>
      <c r="B271" s="57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</row>
    <row r="272" spans="1:42">
      <c r="A272" s="57"/>
      <c r="B272" s="57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</row>
    <row r="273" spans="1:42">
      <c r="A273" s="57"/>
      <c r="B273" s="57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</row>
    <row r="274" spans="1:42">
      <c r="A274" s="57"/>
      <c r="B274" s="57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</row>
    <row r="275" spans="1:42">
      <c r="A275" s="57"/>
      <c r="B275" s="57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</row>
    <row r="276" spans="1:42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</row>
    <row r="277" spans="1:42">
      <c r="A277" s="57"/>
      <c r="B277" s="57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</row>
    <row r="278" spans="1:42">
      <c r="A278" s="57"/>
      <c r="B278" s="57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</row>
    <row r="279" spans="1:42">
      <c r="A279" s="57"/>
      <c r="B279" s="57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</row>
    <row r="280" spans="1:42">
      <c r="A280" s="57"/>
      <c r="B280" s="57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</row>
    <row r="281" spans="1:42">
      <c r="A281" s="57"/>
      <c r="B281" s="57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</row>
    <row r="282" spans="1:42">
      <c r="A282" s="57"/>
      <c r="B282" s="57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</row>
    <row r="283" spans="1:42">
      <c r="A283" s="57"/>
      <c r="B283" s="57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</row>
    <row r="284" spans="1:42">
      <c r="A284" s="57"/>
      <c r="B284" s="57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</row>
    <row r="285" spans="1:42">
      <c r="A285" s="57"/>
      <c r="B285" s="57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</row>
    <row r="286" spans="1:42">
      <c r="A286" s="57"/>
      <c r="B286" s="57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</row>
    <row r="287" spans="1:42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</row>
    <row r="288" spans="1:42">
      <c r="A288" s="57"/>
      <c r="B288" s="57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</row>
    <row r="289" spans="1:42">
      <c r="A289" s="57"/>
      <c r="B289" s="57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</row>
    <row r="290" spans="1:42">
      <c r="A290" s="57"/>
      <c r="B290" s="57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</row>
    <row r="291" spans="1:42">
      <c r="A291" s="57"/>
      <c r="B291" s="57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</row>
    <row r="292" spans="1:42">
      <c r="A292" s="57"/>
      <c r="B292" s="57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</row>
    <row r="293" spans="1:42">
      <c r="A293" s="57"/>
      <c r="B293" s="57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</row>
    <row r="294" spans="1:42">
      <c r="A294" s="57"/>
      <c r="B294" s="57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</row>
    <row r="295" spans="1:42">
      <c r="A295" s="57"/>
      <c r="B295" s="57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</row>
    <row r="296" spans="1:42">
      <c r="A296" s="57"/>
      <c r="B296" s="57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</row>
    <row r="297" spans="1:42">
      <c r="A297" s="57"/>
      <c r="B297" s="57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</row>
    <row r="298" spans="1:42">
      <c r="A298" s="57"/>
      <c r="B298" s="57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</row>
    <row r="299" spans="1:42">
      <c r="A299" s="57"/>
      <c r="B299" s="57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</row>
    <row r="300" spans="1:42">
      <c r="A300" s="57"/>
      <c r="B300" s="57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</row>
    <row r="301" spans="1:42">
      <c r="A301" s="57"/>
      <c r="B301" s="57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</row>
    <row r="302" spans="1:42">
      <c r="A302" s="57"/>
      <c r="B302" s="57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</row>
    <row r="303" spans="1:42">
      <c r="A303" s="57"/>
      <c r="B303" s="57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</row>
    <row r="304" spans="1:42">
      <c r="A304" s="57"/>
      <c r="B304" s="57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</row>
    <row r="305" spans="1:42">
      <c r="A305" s="57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</row>
    <row r="306" spans="1:42">
      <c r="A306" s="57"/>
      <c r="B306" s="57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</row>
    <row r="307" spans="1:42">
      <c r="A307" s="57"/>
      <c r="B307" s="57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</row>
    <row r="308" spans="1:42">
      <c r="A308" s="57"/>
      <c r="B308" s="57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</row>
    <row r="309" spans="1:42">
      <c r="A309" s="57"/>
      <c r="B309" s="57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</row>
    <row r="310" spans="1:42">
      <c r="A310" s="57"/>
      <c r="B310" s="57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</row>
    <row r="311" spans="1:42">
      <c r="A311" s="57"/>
      <c r="B311" s="57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</row>
    <row r="312" spans="1:42">
      <c r="A312" s="57"/>
      <c r="B312" s="57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</row>
    <row r="313" spans="1:42">
      <c r="A313" s="57"/>
      <c r="B313" s="57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</row>
    <row r="314" spans="1:42">
      <c r="A314" s="57"/>
      <c r="B314" s="57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</row>
    <row r="315" spans="1:42">
      <c r="A315" s="57"/>
      <c r="B315" s="57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</row>
    <row r="316" spans="1:42">
      <c r="A316" s="57"/>
      <c r="B316" s="57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</row>
    <row r="317" spans="1:42">
      <c r="A317" s="57"/>
      <c r="B317" s="57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</row>
    <row r="318" spans="1:42">
      <c r="A318" s="57"/>
      <c r="B318" s="57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</row>
    <row r="319" spans="1:42">
      <c r="A319" s="57"/>
      <c r="B319" s="57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</row>
    <row r="320" spans="1:42">
      <c r="A320" s="57"/>
      <c r="B320" s="57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</row>
    <row r="321" spans="1:42">
      <c r="A321" s="57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</row>
    <row r="322" spans="1:42">
      <c r="A322" s="57"/>
      <c r="B322" s="57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</row>
    <row r="323" spans="1:42">
      <c r="A323" s="57"/>
      <c r="B323" s="57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</row>
    <row r="324" spans="1:42">
      <c r="A324" s="57"/>
      <c r="B324" s="57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</row>
    <row r="325" spans="1:42">
      <c r="A325" s="57"/>
      <c r="B325" s="57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</row>
    <row r="326" spans="1:42">
      <c r="A326" s="57"/>
      <c r="B326" s="57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</row>
    <row r="327" spans="1:42">
      <c r="A327" s="57"/>
      <c r="B327" s="57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</row>
    <row r="328" spans="1:42">
      <c r="A328" s="57"/>
      <c r="B328" s="57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</row>
    <row r="329" spans="1:42">
      <c r="A329" s="57"/>
      <c r="B329" s="57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</row>
    <row r="330" spans="1:42">
      <c r="A330" s="57"/>
      <c r="B330" s="57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</row>
    <row r="331" spans="1:42">
      <c r="A331" s="57"/>
      <c r="B331" s="57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</row>
    <row r="332" spans="1:42">
      <c r="A332" s="57"/>
      <c r="B332" s="57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</row>
    <row r="333" spans="1:42">
      <c r="A333" s="57"/>
      <c r="B333" s="57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</row>
    <row r="334" spans="1:42">
      <c r="A334" s="57"/>
      <c r="B334" s="57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</row>
    <row r="335" spans="1:42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</row>
    <row r="336" spans="1:42">
      <c r="A336" s="57"/>
      <c r="B336" s="57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</row>
    <row r="337" spans="1:42">
      <c r="A337" s="57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</row>
    <row r="338" spans="1:42">
      <c r="A338" s="57"/>
      <c r="B338" s="57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</row>
    <row r="339" spans="1:42">
      <c r="A339" s="57"/>
      <c r="B339" s="57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</row>
    <row r="340" spans="1:42">
      <c r="A340" s="57"/>
      <c r="B340" s="57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</row>
    <row r="341" spans="1:42">
      <c r="A341" s="57"/>
      <c r="B341" s="57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</row>
    <row r="342" spans="1:42">
      <c r="A342" s="57"/>
      <c r="B342" s="57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</row>
    <row r="343" spans="1:42">
      <c r="A343" s="57"/>
      <c r="B343" s="57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</row>
    <row r="344" spans="1:42">
      <c r="A344" s="57"/>
      <c r="B344" s="57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</row>
    <row r="345" spans="1:42">
      <c r="A345" s="57"/>
      <c r="B345" s="57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</row>
    <row r="346" spans="1:42">
      <c r="A346" s="57"/>
      <c r="B346" s="57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</row>
    <row r="347" spans="1:42">
      <c r="A347" s="57"/>
      <c r="B347" s="57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</row>
    <row r="348" spans="1:42">
      <c r="A348" s="57"/>
      <c r="B348" s="57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</row>
    <row r="349" spans="1:42">
      <c r="A349" s="57"/>
      <c r="B349" s="57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</row>
    <row r="350" spans="1:42">
      <c r="A350" s="57"/>
      <c r="B350" s="57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</row>
    <row r="351" spans="1:42">
      <c r="A351" s="57"/>
      <c r="B351" s="57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</row>
    <row r="352" spans="1:42">
      <c r="A352" s="57"/>
      <c r="B352" s="57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</row>
    <row r="353" spans="1:42">
      <c r="A353" s="57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</row>
    <row r="354" spans="1:42">
      <c r="A354" s="57"/>
      <c r="B354" s="57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</row>
    <row r="355" spans="1:42">
      <c r="A355" s="57"/>
      <c r="B355" s="57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</row>
    <row r="356" spans="1:42">
      <c r="A356" s="57"/>
      <c r="B356" s="57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</row>
    <row r="357" spans="1:42">
      <c r="A357" s="57"/>
      <c r="B357" s="57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</row>
    <row r="358" spans="1:42">
      <c r="A358" s="57"/>
      <c r="B358" s="57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</row>
    <row r="359" spans="1:42">
      <c r="A359" s="57"/>
      <c r="B359" s="57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</row>
    <row r="360" spans="1:4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</row>
    <row r="361" spans="1:42">
      <c r="A361" s="57"/>
      <c r="B361" s="57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</row>
    <row r="362" spans="1:42">
      <c r="A362" s="57"/>
      <c r="B362" s="57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</row>
    <row r="363" spans="1:42">
      <c r="A363" s="57"/>
      <c r="B363" s="57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</row>
    <row r="364" spans="1:42">
      <c r="A364" s="57"/>
      <c r="B364" s="57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</row>
    <row r="365" spans="1:42">
      <c r="A365" s="57"/>
      <c r="B365" s="57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</row>
    <row r="366" spans="1:42">
      <c r="A366" s="57"/>
      <c r="B366" s="57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</row>
    <row r="367" spans="1:42">
      <c r="A367" s="57"/>
      <c r="B367" s="57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</row>
    <row r="368" spans="1:42">
      <c r="A368" s="57"/>
      <c r="B368" s="57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</row>
    <row r="369" spans="1:42">
      <c r="A369" s="57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</row>
    <row r="370" spans="1:42">
      <c r="A370" s="57"/>
      <c r="B370" s="57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</row>
    <row r="371" spans="1:42">
      <c r="A371" s="57"/>
      <c r="B371" s="57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</row>
    <row r="372" spans="1:42">
      <c r="A372" s="57"/>
      <c r="B372" s="57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</row>
    <row r="373" spans="1:42">
      <c r="A373" s="57"/>
      <c r="B373" s="57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</row>
    <row r="374" spans="1:42">
      <c r="A374" s="57"/>
      <c r="B374" s="57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</row>
    <row r="375" spans="1:42">
      <c r="A375" s="57"/>
      <c r="B375" s="57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</row>
    <row r="376" spans="1:42">
      <c r="A376" s="57"/>
      <c r="B376" s="57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</row>
    <row r="377" spans="1:42">
      <c r="A377" s="57"/>
      <c r="B377" s="57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</row>
    <row r="378" spans="1:42">
      <c r="A378" s="57"/>
      <c r="B378" s="57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</row>
    <row r="379" spans="1:42">
      <c r="A379" s="57"/>
      <c r="B379" s="57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</row>
    <row r="380" spans="1:42"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</row>
    <row r="381" spans="1:42"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</row>
    <row r="382" spans="1:42"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</row>
    <row r="383" spans="1:42"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</row>
    <row r="384" spans="1:42"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</row>
    <row r="385" spans="24:40"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</row>
    <row r="386" spans="24:40"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</row>
    <row r="387" spans="24:40"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</row>
    <row r="388" spans="24:40"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</row>
    <row r="389" spans="24:40"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</row>
    <row r="390" spans="24:40"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</row>
    <row r="391" spans="24:40"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</row>
    <row r="392" spans="24:40"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</row>
    <row r="393" spans="24:40"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</row>
    <row r="394" spans="24:40"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</row>
    <row r="395" spans="24:40"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</row>
    <row r="396" spans="24:40"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</row>
    <row r="397" spans="24:40"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</row>
    <row r="398" spans="24:40"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</row>
    <row r="399" spans="24:40"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</row>
    <row r="400" spans="24:40"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</row>
    <row r="401" spans="24:40"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</row>
    <row r="402" spans="24:40"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</row>
    <row r="403" spans="24:40"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</row>
    <row r="404" spans="24:40"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</row>
    <row r="405" spans="24:40"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</row>
    <row r="406" spans="24:40"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</row>
    <row r="407" spans="24:40"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</row>
    <row r="408" spans="24:40"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</row>
    <row r="409" spans="24:40"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</row>
    <row r="410" spans="24:40"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</row>
    <row r="411" spans="24:40"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</row>
    <row r="412" spans="24:40"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</row>
    <row r="413" spans="24:40"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</row>
    <row r="414" spans="24:40"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</row>
    <row r="415" spans="24:40"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</row>
    <row r="416" spans="24:40"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</row>
    <row r="417" spans="24:40"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</row>
    <row r="418" spans="24:40"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</row>
    <row r="419" spans="24:40"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</row>
    <row r="420" spans="24:40"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</row>
    <row r="421" spans="24:40"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</row>
    <row r="422" spans="24:40"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</row>
    <row r="423" spans="24:40"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</row>
    <row r="424" spans="24:40"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</row>
    <row r="425" spans="24:40"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</row>
    <row r="426" spans="24:40"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</row>
    <row r="427" spans="24:40"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</row>
    <row r="428" spans="24:40"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</row>
    <row r="429" spans="24:40"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</row>
    <row r="430" spans="24:40"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</row>
    <row r="431" spans="24:40"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</row>
    <row r="432" spans="24:40"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</row>
    <row r="433" spans="24:40"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</row>
    <row r="434" spans="24:40"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</row>
    <row r="435" spans="24:40"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</row>
    <row r="436" spans="24:40"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</row>
    <row r="437" spans="24:40"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</row>
    <row r="438" spans="24:40"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</row>
    <row r="439" spans="24:40"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</row>
    <row r="440" spans="24:40"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</row>
    <row r="441" spans="24:40"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</row>
    <row r="442" spans="24:40"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</row>
    <row r="443" spans="24:40"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</row>
    <row r="444" spans="24:40"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</row>
    <row r="445" spans="24:40"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</row>
    <row r="446" spans="24:40"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</row>
    <row r="447" spans="24:40"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</row>
    <row r="448" spans="24:40"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</row>
    <row r="449" spans="24:40"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</row>
    <row r="450" spans="24:40"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</row>
    <row r="451" spans="24:40"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</row>
    <row r="452" spans="24:40"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</row>
    <row r="453" spans="24:40"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</row>
    <row r="454" spans="24:40"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</row>
    <row r="455" spans="24:40"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</row>
    <row r="456" spans="24:40"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</row>
    <row r="457" spans="24:40"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</row>
    <row r="458" spans="24:40"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</row>
    <row r="459" spans="24:40"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</row>
    <row r="460" spans="24:40"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</row>
    <row r="461" spans="24:40"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</row>
    <row r="462" spans="24:40"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</row>
    <row r="463" spans="24:40"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</row>
    <row r="464" spans="24:40"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</row>
    <row r="465" spans="24:40"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</row>
    <row r="466" spans="24:40"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</row>
    <row r="467" spans="24:40"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</row>
    <row r="468" spans="24:40"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</row>
    <row r="469" spans="24:40"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</row>
    <row r="470" spans="24:40"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</row>
    <row r="471" spans="24:40"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</row>
    <row r="472" spans="24:40"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</row>
    <row r="473" spans="24:40"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</row>
    <row r="474" spans="24:40"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</row>
    <row r="475" spans="24:40"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</row>
    <row r="476" spans="24:40"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</row>
    <row r="477" spans="24:40"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</row>
    <row r="478" spans="24:40"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</row>
    <row r="479" spans="24:40"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</row>
    <row r="480" spans="24:40"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</row>
    <row r="481" spans="24:40"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</row>
    <row r="482" spans="24:40"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</row>
    <row r="483" spans="24:40"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</row>
    <row r="484" spans="24:40"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</row>
    <row r="485" spans="24:40"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</row>
    <row r="486" spans="24:40"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</row>
    <row r="487" spans="24:40"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</row>
    <row r="488" spans="24:40"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</row>
    <row r="489" spans="24:40"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</row>
    <row r="490" spans="24:40"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</row>
    <row r="491" spans="24:40"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</row>
    <row r="492" spans="24:40"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</row>
    <row r="493" spans="24:40"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</row>
    <row r="494" spans="24:40"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</row>
    <row r="495" spans="24:40"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</row>
    <row r="496" spans="24:40"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</row>
    <row r="497" spans="24:40"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</row>
    <row r="498" spans="24:40"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</row>
    <row r="499" spans="24:40"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</row>
    <row r="500" spans="24:40"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</row>
    <row r="501" spans="24:40"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</row>
    <row r="502" spans="24:40"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</row>
    <row r="503" spans="24:40"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</row>
    <row r="504" spans="24:40"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</row>
    <row r="505" spans="24:40"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</row>
    <row r="506" spans="24:40"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</row>
    <row r="507" spans="24:40"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</row>
    <row r="508" spans="24:40"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</row>
    <row r="509" spans="24:40"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</row>
    <row r="510" spans="24:40"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</row>
    <row r="511" spans="24:40"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</row>
    <row r="512" spans="24:40"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</row>
    <row r="513" spans="24:40"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</row>
    <row r="514" spans="24:40"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</row>
    <row r="515" spans="24:40"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</row>
    <row r="516" spans="24:40"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</row>
    <row r="517" spans="24:40"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</row>
    <row r="518" spans="24:40"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</row>
    <row r="519" spans="24:40"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</row>
    <row r="520" spans="24:40"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</row>
    <row r="521" spans="24:40"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</row>
    <row r="522" spans="24:40"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</row>
    <row r="523" spans="24:40"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</row>
    <row r="524" spans="24:40"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</row>
    <row r="525" spans="24:40"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</row>
    <row r="526" spans="24:40"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</row>
    <row r="527" spans="24:40"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</row>
    <row r="528" spans="24:40"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</row>
    <row r="529" spans="24:40"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</row>
    <row r="530" spans="24:40"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</row>
    <row r="531" spans="24:40"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</row>
    <row r="532" spans="24:40"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</row>
    <row r="533" spans="24:40"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</row>
    <row r="534" spans="24:40"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</row>
    <row r="535" spans="24:40"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</row>
    <row r="536" spans="24:40"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</row>
    <row r="537" spans="24:40"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</row>
    <row r="538" spans="24:40"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</row>
    <row r="539" spans="24:40"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</row>
    <row r="540" spans="24:40"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</row>
    <row r="541" spans="24:40"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</row>
    <row r="542" spans="24:40"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</row>
    <row r="543" spans="24:40"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</row>
    <row r="544" spans="24:40"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</row>
    <row r="545" spans="24:40"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</row>
    <row r="546" spans="24:40"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</row>
    <row r="547" spans="24:40"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</row>
    <row r="548" spans="24:40"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</row>
    <row r="549" spans="24:40"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</row>
    <row r="550" spans="24:40"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</row>
    <row r="551" spans="24:40"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</row>
    <row r="552" spans="24:40"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</row>
    <row r="553" spans="24:40"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</row>
    <row r="554" spans="24:40"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</row>
    <row r="555" spans="24:40"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</row>
    <row r="556" spans="24:40"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</row>
    <row r="557" spans="24:40"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</row>
    <row r="558" spans="24:40"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</row>
    <row r="559" spans="24:40"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</row>
    <row r="560" spans="24:40"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</row>
    <row r="561" spans="24:40"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</row>
    <row r="562" spans="24:40"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</row>
    <row r="563" spans="24:40"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</row>
    <row r="564" spans="24:40"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</row>
    <row r="565" spans="24:40"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</row>
    <row r="566" spans="24:40"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</row>
    <row r="567" spans="24:40"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</row>
    <row r="568" spans="24:40"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</row>
    <row r="569" spans="24:40"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</row>
    <row r="570" spans="24:40"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</row>
    <row r="571" spans="24:40"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</row>
    <row r="572" spans="24:40"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</row>
    <row r="573" spans="24:40"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</row>
    <row r="574" spans="24:40"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</row>
    <row r="575" spans="24:40"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</row>
    <row r="576" spans="24:40"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</row>
    <row r="577" spans="24:40"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</row>
    <row r="578" spans="24:40"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</row>
    <row r="579" spans="24:40"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</row>
    <row r="580" spans="24:40"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</row>
    <row r="581" spans="24:40"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</row>
    <row r="582" spans="24:40"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</row>
    <row r="583" spans="24:40"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</row>
    <row r="584" spans="24:40"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</row>
    <row r="585" spans="24:40"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</row>
    <row r="586" spans="24:40"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</row>
    <row r="587" spans="24:40"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</row>
    <row r="588" spans="24:40"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</row>
    <row r="589" spans="24:40"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</row>
    <row r="590" spans="24:40"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</row>
    <row r="591" spans="24:40"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</row>
    <row r="592" spans="24:40"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</row>
    <row r="593" spans="24:40"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</row>
    <row r="594" spans="24:40"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</row>
    <row r="595" spans="24:40"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</row>
    <row r="596" spans="24:40"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</row>
    <row r="597" spans="24:40"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</row>
    <row r="598" spans="24:40"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</row>
    <row r="599" spans="24:40"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</row>
    <row r="600" spans="24:40"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</row>
    <row r="601" spans="24:40"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</row>
    <row r="602" spans="24:40"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</row>
    <row r="603" spans="24:40"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</row>
    <row r="604" spans="24:40"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</row>
    <row r="605" spans="24:40"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</row>
    <row r="606" spans="24:40"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</row>
    <row r="607" spans="24:40"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</row>
    <row r="608" spans="24:40"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</row>
    <row r="609" spans="24:40"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</row>
    <row r="610" spans="24:40"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</row>
    <row r="611" spans="24:40"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</row>
    <row r="612" spans="24:40"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</row>
    <row r="613" spans="24:40"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</row>
    <row r="614" spans="24:40"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</row>
    <row r="615" spans="24:40"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</row>
    <row r="616" spans="24:40"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</row>
    <row r="617" spans="24:40"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</row>
    <row r="618" spans="24:40"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</row>
    <row r="619" spans="24:40"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</row>
    <row r="620" spans="24:40"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</row>
    <row r="621" spans="24:40"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</row>
    <row r="622" spans="24:40"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</row>
    <row r="623" spans="24:40"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</row>
    <row r="624" spans="24:40"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</row>
    <row r="625" spans="24:40"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</row>
    <row r="626" spans="24:40"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</row>
    <row r="627" spans="24:40"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</row>
    <row r="628" spans="24:40"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</row>
    <row r="629" spans="24:40"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</row>
    <row r="630" spans="24:40"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</row>
    <row r="631" spans="24:40"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</row>
    <row r="632" spans="24:40"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</row>
    <row r="633" spans="24:40"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</row>
    <row r="634" spans="24:40"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</row>
    <row r="635" spans="24:40"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</row>
    <row r="636" spans="24:40"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</row>
    <row r="637" spans="24:40"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</row>
    <row r="638" spans="24:40"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</row>
    <row r="639" spans="24:40"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</row>
    <row r="640" spans="24:40"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</row>
    <row r="641" spans="24:40"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</row>
    <row r="642" spans="24:40"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</row>
    <row r="643" spans="24:40"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</row>
    <row r="644" spans="24:40"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</row>
    <row r="645" spans="24:40"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</row>
    <row r="646" spans="24:40"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</row>
    <row r="647" spans="24:40"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</row>
    <row r="648" spans="24:40"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</row>
    <row r="649" spans="24:40"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</row>
    <row r="650" spans="24:40"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</row>
    <row r="651" spans="24:40"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</row>
    <row r="652" spans="24:40"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</row>
    <row r="653" spans="24:40"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</row>
    <row r="654" spans="24:40"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</row>
    <row r="655" spans="24:40"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</row>
    <row r="656" spans="24:40"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</row>
    <row r="657" spans="24:40"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</row>
    <row r="658" spans="24:40"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</row>
    <row r="659" spans="24:40"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</row>
    <row r="660" spans="24:40"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</row>
    <row r="661" spans="24:40"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</row>
    <row r="662" spans="24:40"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</row>
    <row r="663" spans="24:40"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</row>
    <row r="664" spans="24:40"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</row>
    <row r="665" spans="24:40"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</row>
    <row r="666" spans="24:40"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</row>
    <row r="667" spans="24:40"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</row>
    <row r="668" spans="24:40"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</row>
    <row r="669" spans="24:40"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</row>
  </sheetData>
  <sheetProtection selectLockedCells="1" selectUnlockedCell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</vt:lpstr>
      <vt:lpstr>SALARY STMNT</vt:lpstr>
      <vt:lpstr>HR WPS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2018-01-01T10:20:14Z</dcterms:modified>
</cp:coreProperties>
</file>