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TTEN" sheetId="3" r:id="rId1"/>
    <sheet name="SALARY STMNT" sheetId="2" r:id="rId2"/>
    <sheet name="HR WPS" sheetId="4" r:id="rId3"/>
    <sheet name="LOADING SALARY" sheetId="5" r:id="rId4"/>
  </sheets>
  <calcPr calcId="124519"/>
</workbook>
</file>

<file path=xl/calcChain.xml><?xml version="1.0" encoding="utf-8"?>
<calcChain xmlns="http://schemas.openxmlformats.org/spreadsheetml/2006/main">
  <c r="AQ3" i="4"/>
  <c r="B4" i="3"/>
  <c r="P13" i="2"/>
  <c r="P12"/>
  <c r="L44" l="1"/>
  <c r="M44"/>
  <c r="Q44"/>
  <c r="T44"/>
  <c r="U44"/>
  <c r="V44"/>
  <c r="Y44"/>
  <c r="Z44"/>
  <c r="AA44"/>
  <c r="P9"/>
  <c r="P44" s="1"/>
  <c r="O44"/>
  <c r="AM28" i="3"/>
  <c r="AL28"/>
  <c r="D29" i="2" s="1"/>
  <c r="AM29" i="3"/>
  <c r="AL30"/>
  <c r="AL31"/>
  <c r="AL5" l="1"/>
  <c r="AL6"/>
  <c r="AL7"/>
  <c r="AL9"/>
  <c r="AL10"/>
  <c r="AL12"/>
  <c r="AL13"/>
  <c r="AL14"/>
  <c r="AL17"/>
  <c r="AL19"/>
  <c r="AL20"/>
  <c r="AL21"/>
  <c r="AL22"/>
  <c r="AL23"/>
  <c r="AL24"/>
  <c r="AL25"/>
  <c r="AL26"/>
  <c r="AL27"/>
  <c r="AL32"/>
  <c r="AL33"/>
  <c r="AL34"/>
  <c r="AL35"/>
  <c r="AL36"/>
  <c r="AL37"/>
  <c r="AL38"/>
  <c r="AL39"/>
  <c r="AL40"/>
  <c r="AL41"/>
  <c r="D42" i="2" s="1"/>
  <c r="AL42" i="3"/>
  <c r="B41"/>
  <c r="AI41" s="1"/>
  <c r="C41"/>
  <c r="C42"/>
  <c r="AI42" s="1"/>
  <c r="B40"/>
  <c r="B37"/>
  <c r="A39"/>
  <c r="A40"/>
  <c r="AM41"/>
  <c r="AM42"/>
  <c r="AJ41"/>
  <c r="AK41"/>
  <c r="AK42"/>
  <c r="E42" i="2" l="1"/>
  <c r="Q40" i="4" s="1"/>
  <c r="AN41" i="3"/>
  <c r="F42" i="2" l="1"/>
  <c r="AM5" i="3"/>
  <c r="AM6"/>
  <c r="AM7"/>
  <c r="AM9"/>
  <c r="AM10"/>
  <c r="AM12"/>
  <c r="AM13"/>
  <c r="AM14"/>
  <c r="AM17"/>
  <c r="AM19"/>
  <c r="AM20"/>
  <c r="AM21"/>
  <c r="AM22"/>
  <c r="AM23"/>
  <c r="AM24"/>
  <c r="AM25"/>
  <c r="AM26"/>
  <c r="AM27"/>
  <c r="AM30"/>
  <c r="AM31"/>
  <c r="AM32"/>
  <c r="AM33"/>
  <c r="AM34"/>
  <c r="AM35"/>
  <c r="AM36"/>
  <c r="AM37"/>
  <c r="AM38"/>
  <c r="AM39"/>
  <c r="AM40"/>
  <c r="D7" i="2" l="1"/>
  <c r="D13"/>
  <c r="D15"/>
  <c r="D16"/>
  <c r="D17"/>
  <c r="D18"/>
  <c r="D19"/>
  <c r="D25"/>
  <c r="D26"/>
  <c r="D36"/>
  <c r="D43"/>
  <c r="AK5" i="3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P3" i="4"/>
  <c r="AJ41"/>
  <c r="AK41"/>
  <c r="AC41"/>
  <c r="AF41"/>
  <c r="AH41"/>
  <c r="K43" i="2"/>
  <c r="W41" i="4" s="1"/>
  <c r="D12" i="2"/>
  <c r="D14"/>
  <c r="AJ42" i="3" l="1"/>
  <c r="E43" i="2" s="1"/>
  <c r="N41" i="4"/>
  <c r="AA10" i="5"/>
  <c r="Z10"/>
  <c r="Y10"/>
  <c r="V10"/>
  <c r="U10"/>
  <c r="T10"/>
  <c r="Q10"/>
  <c r="O10"/>
  <c r="M10"/>
  <c r="L10"/>
  <c r="I10"/>
  <c r="K9"/>
  <c r="K8"/>
  <c r="K7"/>
  <c r="K6"/>
  <c r="K5"/>
  <c r="AN42" i="3" l="1"/>
  <c r="F5" i="5"/>
  <c r="F6"/>
  <c r="G6" s="1"/>
  <c r="F7"/>
  <c r="G7" s="1"/>
  <c r="F8"/>
  <c r="G8" s="1"/>
  <c r="F9"/>
  <c r="J5"/>
  <c r="G5"/>
  <c r="J7"/>
  <c r="N7" s="1"/>
  <c r="J9"/>
  <c r="N9" s="1"/>
  <c r="G9"/>
  <c r="K10"/>
  <c r="P10"/>
  <c r="Q41" i="4" l="1"/>
  <c r="F43" i="2"/>
  <c r="J43" s="1"/>
  <c r="V41" i="4" s="1"/>
  <c r="W9" i="5"/>
  <c r="X9" s="1"/>
  <c r="W7"/>
  <c r="X7" s="1"/>
  <c r="J8"/>
  <c r="N8" s="1"/>
  <c r="J6"/>
  <c r="N6" s="1"/>
  <c r="N5"/>
  <c r="AI41" i="4" l="1"/>
  <c r="R41"/>
  <c r="S41" s="1"/>
  <c r="G43" i="2"/>
  <c r="O41" i="4" s="1"/>
  <c r="N43" i="2"/>
  <c r="R43" s="1"/>
  <c r="W43" s="1"/>
  <c r="X43" s="1"/>
  <c r="AE41" i="4"/>
  <c r="W5" i="5"/>
  <c r="X5" s="1"/>
  <c r="W8"/>
  <c r="X8" s="1"/>
  <c r="J10"/>
  <c r="N10"/>
  <c r="R10"/>
  <c r="D20" i="2"/>
  <c r="D21"/>
  <c r="D22"/>
  <c r="AL42" i="4"/>
  <c r="AM42"/>
  <c r="AN42"/>
  <c r="K42" i="2"/>
  <c r="AH10" i="4"/>
  <c r="X42"/>
  <c r="Y42"/>
  <c r="Z42"/>
  <c r="AA42"/>
  <c r="AB42"/>
  <c r="AD42"/>
  <c r="H45" i="2"/>
  <c r="AG41" i="4" l="1"/>
  <c r="AO41" s="1"/>
  <c r="AP41" s="1"/>
  <c r="AB43" i="2" s="1"/>
  <c r="AC43" s="1"/>
  <c r="W6" i="5"/>
  <c r="X6" s="1"/>
  <c r="X10" s="1"/>
  <c r="S10"/>
  <c r="AK4" i="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3"/>
  <c r="W10" i="5" l="1"/>
  <c r="AJ42" i="4"/>
  <c r="AK42"/>
  <c r="AH4"/>
  <c r="AH5"/>
  <c r="AH6"/>
  <c r="AH7"/>
  <c r="AH8"/>
  <c r="AH9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3"/>
  <c r="AF10"/>
  <c r="AF11"/>
  <c r="AF14"/>
  <c r="AF15"/>
  <c r="AF19"/>
  <c r="AF20"/>
  <c r="AF26"/>
  <c r="AF31"/>
  <c r="AF3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3"/>
  <c r="W40"/>
  <c r="AC42" l="1"/>
  <c r="AH42"/>
  <c r="I29" i="2"/>
  <c r="I44" s="1"/>
  <c r="D5" l="1"/>
  <c r="D28"/>
  <c r="D30"/>
  <c r="D31"/>
  <c r="D32"/>
  <c r="D34"/>
  <c r="N34" i="4"/>
  <c r="D38" i="2"/>
  <c r="D39"/>
  <c r="D40"/>
  <c r="D41"/>
  <c r="A26" i="3"/>
  <c r="A27"/>
  <c r="A28"/>
  <c r="A29"/>
  <c r="A30"/>
  <c r="A31"/>
  <c r="A32"/>
  <c r="A33"/>
  <c r="A34"/>
  <c r="A35"/>
  <c r="A36"/>
  <c r="A37"/>
  <c r="A38"/>
  <c r="B27"/>
  <c r="C27"/>
  <c r="AJ27" s="1"/>
  <c r="B28"/>
  <c r="C28"/>
  <c r="AJ28" s="1"/>
  <c r="B29"/>
  <c r="C29"/>
  <c r="AJ29" s="1"/>
  <c r="B30"/>
  <c r="C30"/>
  <c r="AJ30" s="1"/>
  <c r="B31"/>
  <c r="C31"/>
  <c r="AJ31" s="1"/>
  <c r="B32"/>
  <c r="C32"/>
  <c r="AJ32" s="1"/>
  <c r="B33"/>
  <c r="C33"/>
  <c r="AJ33" s="1"/>
  <c r="B34"/>
  <c r="C34"/>
  <c r="AJ34" s="1"/>
  <c r="B35"/>
  <c r="C35"/>
  <c r="AJ35" s="1"/>
  <c r="B36"/>
  <c r="C36"/>
  <c r="AJ36" s="1"/>
  <c r="C37"/>
  <c r="B38"/>
  <c r="C38"/>
  <c r="AJ38" s="1"/>
  <c r="B39"/>
  <c r="C39"/>
  <c r="AJ39" s="1"/>
  <c r="C40"/>
  <c r="C26"/>
  <c r="AJ26" s="1"/>
  <c r="K6" i="2"/>
  <c r="W4" i="4" s="1"/>
  <c r="S6" i="2"/>
  <c r="AF4" i="4" s="1"/>
  <c r="K7" i="2"/>
  <c r="W5" i="4" s="1"/>
  <c r="S7" i="2"/>
  <c r="AF5" i="4" s="1"/>
  <c r="K8" i="2"/>
  <c r="W6" i="4" s="1"/>
  <c r="S8" i="2"/>
  <c r="AF6" i="4" s="1"/>
  <c r="K9" i="2"/>
  <c r="W7" i="4" s="1"/>
  <c r="S9" i="2"/>
  <c r="AF7" i="4" s="1"/>
  <c r="K10" i="2"/>
  <c r="W8" i="4" s="1"/>
  <c r="S10" i="2"/>
  <c r="AF8" i="4" s="1"/>
  <c r="K11" i="2"/>
  <c r="W9" i="4" s="1"/>
  <c r="S11" i="2"/>
  <c r="AF9" i="4" s="1"/>
  <c r="K12" i="2"/>
  <c r="W10" i="4" s="1"/>
  <c r="K13" i="2"/>
  <c r="W11" i="4" s="1"/>
  <c r="K14" i="2"/>
  <c r="W12" i="4" s="1"/>
  <c r="S14" i="2"/>
  <c r="AF12" i="4" s="1"/>
  <c r="K15" i="2"/>
  <c r="W13" i="4" s="1"/>
  <c r="S15" i="2"/>
  <c r="AF13" i="4" s="1"/>
  <c r="K16" i="2"/>
  <c r="W14" i="4" s="1"/>
  <c r="K17" i="2"/>
  <c r="W15" i="4" s="1"/>
  <c r="K18" i="2"/>
  <c r="W16" i="4" s="1"/>
  <c r="S18" i="2"/>
  <c r="AF16" i="4" s="1"/>
  <c r="K19" i="2"/>
  <c r="W17" i="4" s="1"/>
  <c r="S19" i="2"/>
  <c r="AF17" i="4" s="1"/>
  <c r="K20" i="2"/>
  <c r="W18" i="4" s="1"/>
  <c r="S20" i="2"/>
  <c r="AF18" i="4" s="1"/>
  <c r="K21" i="2"/>
  <c r="W19" i="4" s="1"/>
  <c r="K22" i="2"/>
  <c r="W20" i="4" s="1"/>
  <c r="K23" i="2"/>
  <c r="W21" i="4" s="1"/>
  <c r="S23" i="2"/>
  <c r="AF21" i="4" s="1"/>
  <c r="K24" i="2"/>
  <c r="W22" i="4" s="1"/>
  <c r="S24" i="2"/>
  <c r="AF22" i="4" s="1"/>
  <c r="K25" i="2"/>
  <c r="S25"/>
  <c r="AF23" i="4" s="1"/>
  <c r="K26" i="2"/>
  <c r="W24" i="4" s="1"/>
  <c r="S26" i="2"/>
  <c r="AF24" i="4" s="1"/>
  <c r="K27" i="2"/>
  <c r="W25" i="4" s="1"/>
  <c r="S27" i="2"/>
  <c r="AF25" i="4" s="1"/>
  <c r="K28" i="2"/>
  <c r="W26" i="4" s="1"/>
  <c r="K29" i="2"/>
  <c r="W27" i="4" s="1"/>
  <c r="K30" i="2"/>
  <c r="W28" i="4" s="1"/>
  <c r="K31" i="2"/>
  <c r="W29" i="4" s="1"/>
  <c r="K32" i="2"/>
  <c r="W30" i="4" s="1"/>
  <c r="S32" i="2"/>
  <c r="AF30" i="4" s="1"/>
  <c r="K33" i="2"/>
  <c r="W31" i="4" s="1"/>
  <c r="K34" i="2"/>
  <c r="W32" i="4" s="1"/>
  <c r="S34" i="2"/>
  <c r="AF32" i="4" s="1"/>
  <c r="K35" i="2"/>
  <c r="W33" i="4" s="1"/>
  <c r="K36" i="2"/>
  <c r="W34" i="4" s="1"/>
  <c r="S36" i="2"/>
  <c r="AF34" i="4" s="1"/>
  <c r="K37" i="2"/>
  <c r="W35" i="4" s="1"/>
  <c r="S37" i="2"/>
  <c r="AF35" i="4" s="1"/>
  <c r="K38" i="2"/>
  <c r="W36" i="4" s="1"/>
  <c r="S38" i="2"/>
  <c r="AF36" i="4" s="1"/>
  <c r="K39" i="2"/>
  <c r="W37" i="4" s="1"/>
  <c r="S39" i="2"/>
  <c r="AF37" i="4" s="1"/>
  <c r="K40" i="2"/>
  <c r="W38" i="4" s="1"/>
  <c r="S40" i="2"/>
  <c r="AF38" i="4" s="1"/>
  <c r="K41" i="2"/>
  <c r="W39" i="4" s="1"/>
  <c r="S41" i="2"/>
  <c r="AF39" i="4" s="1"/>
  <c r="AI36" i="3" l="1"/>
  <c r="E37" i="2" s="1"/>
  <c r="AI34" i="3"/>
  <c r="E35" i="2" s="1"/>
  <c r="AI35" i="3"/>
  <c r="E36" i="2" s="1"/>
  <c r="AI33" i="3"/>
  <c r="E34" i="2" s="1"/>
  <c r="AI27" i="3"/>
  <c r="AJ40"/>
  <c r="AI40"/>
  <c r="AJ37"/>
  <c r="AI37"/>
  <c r="AI32"/>
  <c r="E33" i="2" s="1"/>
  <c r="AI31" i="3"/>
  <c r="E32" i="2" s="1"/>
  <c r="Q30" i="4" s="1"/>
  <c r="AI30" i="3"/>
  <c r="E31" i="2" s="1"/>
  <c r="AI29" i="3"/>
  <c r="E30" i="2" s="1"/>
  <c r="AI28" i="3"/>
  <c r="E29" i="2" s="1"/>
  <c r="Q27" i="4" s="1"/>
  <c r="E28" i="2"/>
  <c r="Q26" i="4" s="1"/>
  <c r="AI39" i="3"/>
  <c r="E40" i="2" s="1"/>
  <c r="AI38" i="3"/>
  <c r="E39" i="2" s="1"/>
  <c r="Q37" i="4" s="1"/>
  <c r="N36"/>
  <c r="N30"/>
  <c r="N38"/>
  <c r="N32"/>
  <c r="N26"/>
  <c r="W23"/>
  <c r="Q32"/>
  <c r="Q28"/>
  <c r="D35" i="2"/>
  <c r="D37"/>
  <c r="D33"/>
  <c r="AN27" i="3"/>
  <c r="N40" i="4"/>
  <c r="N37"/>
  <c r="N29"/>
  <c r="N39"/>
  <c r="B18" i="3"/>
  <c r="A20"/>
  <c r="B21"/>
  <c r="C21"/>
  <c r="AJ21" s="1"/>
  <c r="A21"/>
  <c r="B22"/>
  <c r="C22"/>
  <c r="AJ22" s="1"/>
  <c r="A22"/>
  <c r="B23"/>
  <c r="C23"/>
  <c r="AJ23" s="1"/>
  <c r="A23"/>
  <c r="B24"/>
  <c r="C24"/>
  <c r="AJ24" s="1"/>
  <c r="A24"/>
  <c r="B25"/>
  <c r="C25"/>
  <c r="AJ25" s="1"/>
  <c r="A25"/>
  <c r="B26"/>
  <c r="AI26" s="1"/>
  <c r="E27" i="2" s="1"/>
  <c r="A4" i="3"/>
  <c r="B5"/>
  <c r="C5"/>
  <c r="AJ5" s="1"/>
  <c r="A5"/>
  <c r="B6"/>
  <c r="C6"/>
  <c r="AJ6" s="1"/>
  <c r="A6"/>
  <c r="B7"/>
  <c r="C7"/>
  <c r="AJ7" s="1"/>
  <c r="A7"/>
  <c r="B8"/>
  <c r="C8"/>
  <c r="AJ8" s="1"/>
  <c r="A8"/>
  <c r="B9"/>
  <c r="C9"/>
  <c r="AJ9" s="1"/>
  <c r="A9"/>
  <c r="B10"/>
  <c r="C10"/>
  <c r="AJ10" s="1"/>
  <c r="A10"/>
  <c r="B11"/>
  <c r="C11"/>
  <c r="AJ11" s="1"/>
  <c r="A11"/>
  <c r="B12"/>
  <c r="C12"/>
  <c r="AJ12" s="1"/>
  <c r="A12"/>
  <c r="B13"/>
  <c r="C13"/>
  <c r="AJ13" s="1"/>
  <c r="A13"/>
  <c r="B14"/>
  <c r="C14"/>
  <c r="AJ14" s="1"/>
  <c r="A14"/>
  <c r="B15"/>
  <c r="C15"/>
  <c r="AJ15" s="1"/>
  <c r="A15"/>
  <c r="B16"/>
  <c r="C16"/>
  <c r="AJ16" s="1"/>
  <c r="A16"/>
  <c r="B17"/>
  <c r="C17"/>
  <c r="AJ17" s="1"/>
  <c r="A17"/>
  <c r="C18"/>
  <c r="AJ18" s="1"/>
  <c r="A18"/>
  <c r="B19"/>
  <c r="C19"/>
  <c r="AJ19" s="1"/>
  <c r="A19"/>
  <c r="B20"/>
  <c r="C20"/>
  <c r="AJ20" s="1"/>
  <c r="C4"/>
  <c r="AJ4" s="1"/>
  <c r="D27" i="2"/>
  <c r="D24"/>
  <c r="D23"/>
  <c r="N17" i="4"/>
  <c r="N16"/>
  <c r="N15"/>
  <c r="N13"/>
  <c r="N10"/>
  <c r="D11" i="2"/>
  <c r="D10"/>
  <c r="D9"/>
  <c r="D8"/>
  <c r="D6"/>
  <c r="AK4" i="3"/>
  <c r="S5" i="2"/>
  <c r="K5"/>
  <c r="AI14" i="3" l="1"/>
  <c r="E15" i="2" s="1"/>
  <c r="AI10" i="3"/>
  <c r="E11" i="2" s="1"/>
  <c r="AI6" i="3"/>
  <c r="E7" i="2" s="1"/>
  <c r="AI25" i="3"/>
  <c r="E26" i="2" s="1"/>
  <c r="AI21" i="3"/>
  <c r="E22" i="2" s="1"/>
  <c r="W3" i="4"/>
  <c r="K44" i="2"/>
  <c r="AI19" i="3"/>
  <c r="E20" i="2" s="1"/>
  <c r="AI16" i="3"/>
  <c r="E17" i="2" s="1"/>
  <c r="AI12" i="3"/>
  <c r="E13" i="2" s="1"/>
  <c r="AI8" i="3"/>
  <c r="E9" i="2" s="1"/>
  <c r="AI23" i="3"/>
  <c r="E24" i="2" s="1"/>
  <c r="AF3" i="4"/>
  <c r="W42"/>
  <c r="E41" i="2"/>
  <c r="AN39" i="3"/>
  <c r="E38" i="2"/>
  <c r="Q36" i="4" s="1"/>
  <c r="AI4" i="3"/>
  <c r="E5" i="2" s="1"/>
  <c r="AI20" i="3"/>
  <c r="E21" i="2" s="1"/>
  <c r="AI17" i="3"/>
  <c r="E18" i="2" s="1"/>
  <c r="AI15" i="3"/>
  <c r="E16" i="2" s="1"/>
  <c r="AI13" i="3"/>
  <c r="E14" i="2" s="1"/>
  <c r="AI11" i="3"/>
  <c r="E12" i="2" s="1"/>
  <c r="AI9" i="3"/>
  <c r="E10" i="2" s="1"/>
  <c r="AI7" i="3"/>
  <c r="E8" i="2" s="1"/>
  <c r="F8" s="1"/>
  <c r="AI5" i="3"/>
  <c r="E6" i="2" s="1"/>
  <c r="F6" s="1"/>
  <c r="AI24" i="3"/>
  <c r="E25" i="2" s="1"/>
  <c r="AI22" i="3"/>
  <c r="E23" i="2" s="1"/>
  <c r="AI18" i="3"/>
  <c r="E19" i="2" s="1"/>
  <c r="N35" i="4"/>
  <c r="AN31" i="3"/>
  <c r="Q34" i="4"/>
  <c r="F36" i="2"/>
  <c r="G36" s="1"/>
  <c r="O34" i="4" s="1"/>
  <c r="F32" i="2"/>
  <c r="G32" s="1"/>
  <c r="O30" i="4" s="1"/>
  <c r="N33"/>
  <c r="F34" i="2"/>
  <c r="G34" s="1"/>
  <c r="O32" i="4" s="1"/>
  <c r="F38" i="2"/>
  <c r="G38" s="1"/>
  <c r="O36" i="4" s="1"/>
  <c r="N27"/>
  <c r="F29" i="2"/>
  <c r="J29" s="1"/>
  <c r="F28"/>
  <c r="F30"/>
  <c r="F39"/>
  <c r="G39" s="1"/>
  <c r="O37" i="4" s="1"/>
  <c r="N31"/>
  <c r="AN29" i="3"/>
  <c r="AN37"/>
  <c r="AN33"/>
  <c r="AN35"/>
  <c r="AN30"/>
  <c r="AN32"/>
  <c r="AN40"/>
  <c r="F35" i="2"/>
  <c r="AN36" i="3"/>
  <c r="AN28"/>
  <c r="AN38"/>
  <c r="AN34"/>
  <c r="N5" i="4"/>
  <c r="N9"/>
  <c r="N11"/>
  <c r="N19"/>
  <c r="N24"/>
  <c r="N7"/>
  <c r="N20"/>
  <c r="N22"/>
  <c r="N8"/>
  <c r="N4"/>
  <c r="N12"/>
  <c r="N14"/>
  <c r="N18"/>
  <c r="N25"/>
  <c r="N28"/>
  <c r="N21"/>
  <c r="N23"/>
  <c r="N3"/>
  <c r="G42" i="2"/>
  <c r="O40" i="4" s="1"/>
  <c r="Q25"/>
  <c r="AN23" i="3" l="1"/>
  <c r="Q39" i="4"/>
  <c r="F41" i="2"/>
  <c r="G41" s="1"/>
  <c r="O39" i="4" s="1"/>
  <c r="Q7"/>
  <c r="F9" i="2"/>
  <c r="G9" s="1"/>
  <c r="Q13" i="4"/>
  <c r="F15" i="2"/>
  <c r="Q9" i="4"/>
  <c r="Q10"/>
  <c r="F12" i="2"/>
  <c r="G12" s="1"/>
  <c r="Q8" i="4"/>
  <c r="G8" i="2"/>
  <c r="Q6" i="4"/>
  <c r="F11" i="2"/>
  <c r="G11" s="1"/>
  <c r="Q15" i="4"/>
  <c r="F17" i="2"/>
  <c r="Q12" i="4"/>
  <c r="F14" i="2"/>
  <c r="G14" s="1"/>
  <c r="Q11" i="4"/>
  <c r="F13" i="2"/>
  <c r="Q5" i="4"/>
  <c r="F7" i="2"/>
  <c r="G7" s="1"/>
  <c r="F10"/>
  <c r="G10" s="1"/>
  <c r="G6"/>
  <c r="Q4" i="4"/>
  <c r="Q35"/>
  <c r="G35" i="2"/>
  <c r="O33" i="4" s="1"/>
  <c r="Q33"/>
  <c r="Q38"/>
  <c r="F40" i="2"/>
  <c r="G40" s="1"/>
  <c r="O38" i="4" s="1"/>
  <c r="F37" i="2"/>
  <c r="G37" s="1"/>
  <c r="O35" i="4" s="1"/>
  <c r="Q29"/>
  <c r="F31" i="2"/>
  <c r="J31" s="1"/>
  <c r="Q24" i="4"/>
  <c r="F26" i="2"/>
  <c r="Q20" i="4"/>
  <c r="F22" i="2"/>
  <c r="G22" s="1"/>
  <c r="O20" i="4" s="1"/>
  <c r="F27" i="2"/>
  <c r="Q31" i="4"/>
  <c r="F33" i="2"/>
  <c r="J33" s="1"/>
  <c r="AN11" i="3"/>
  <c r="J35" i="2"/>
  <c r="V33" i="4" s="1"/>
  <c r="R33" s="1"/>
  <c r="S33" s="1"/>
  <c r="AN25" i="3"/>
  <c r="AN22"/>
  <c r="AN21"/>
  <c r="AN24"/>
  <c r="AN17"/>
  <c r="AN19"/>
  <c r="AN15"/>
  <c r="N6" i="4"/>
  <c r="N42" s="1"/>
  <c r="D45" i="2"/>
  <c r="AN5" i="3"/>
  <c r="AN6"/>
  <c r="AN20"/>
  <c r="AN8"/>
  <c r="AN14"/>
  <c r="AN26"/>
  <c r="AN13"/>
  <c r="AN10"/>
  <c r="AN9"/>
  <c r="AN12"/>
  <c r="J28" i="2"/>
  <c r="G28"/>
  <c r="O26" i="4" s="1"/>
  <c r="AN7" i="3"/>
  <c r="J32" i="2"/>
  <c r="AN4" i="3"/>
  <c r="AN16"/>
  <c r="J42" i="2"/>
  <c r="J36"/>
  <c r="J38"/>
  <c r="V36" i="4" s="1"/>
  <c r="J34" i="2"/>
  <c r="J39"/>
  <c r="J30"/>
  <c r="V28" i="4" s="1"/>
  <c r="R28" s="1"/>
  <c r="S28" s="1"/>
  <c r="G30" i="2"/>
  <c r="O28" i="4" s="1"/>
  <c r="V27"/>
  <c r="R27" s="1"/>
  <c r="S27" s="1"/>
  <c r="O27"/>
  <c r="J41" i="2"/>
  <c r="AI36" i="4" l="1"/>
  <c r="R36"/>
  <c r="S36" s="1"/>
  <c r="J37" i="2"/>
  <c r="N37" s="1"/>
  <c r="R37" s="1"/>
  <c r="G31"/>
  <c r="O29" i="4" s="1"/>
  <c r="V40"/>
  <c r="R40" s="1"/>
  <c r="S40" s="1"/>
  <c r="G33" i="2"/>
  <c r="O31" i="4" s="1"/>
  <c r="Q16"/>
  <c r="F18" i="2"/>
  <c r="J18" s="1"/>
  <c r="Q18" i="4"/>
  <c r="F20" i="2"/>
  <c r="J20" s="1"/>
  <c r="V18" i="4" s="1"/>
  <c r="Q14"/>
  <c r="F16" i="2"/>
  <c r="G16" s="1"/>
  <c r="O14" i="4" s="1"/>
  <c r="F5" i="2"/>
  <c r="G5" s="1"/>
  <c r="AE33" i="4"/>
  <c r="AI33"/>
  <c r="V29"/>
  <c r="N31" i="2"/>
  <c r="R31" s="1"/>
  <c r="AG29" i="4" s="1"/>
  <c r="Q23"/>
  <c r="F25" i="2"/>
  <c r="G25" s="1"/>
  <c r="O23" i="4" s="1"/>
  <c r="Q22"/>
  <c r="F24" i="2"/>
  <c r="J24" s="1"/>
  <c r="Q21" i="4"/>
  <c r="F23" i="2"/>
  <c r="J23" s="1"/>
  <c r="Q19" i="4"/>
  <c r="F21" i="2"/>
  <c r="J21" s="1"/>
  <c r="V19" i="4" s="1"/>
  <c r="J40" i="2"/>
  <c r="V38" i="4" s="1"/>
  <c r="N35" i="2"/>
  <c r="R35" s="1"/>
  <c r="AG33" i="4" s="1"/>
  <c r="AO33" s="1"/>
  <c r="O9"/>
  <c r="G27" i="2"/>
  <c r="O25" i="4" s="1"/>
  <c r="O4"/>
  <c r="V30"/>
  <c r="N32" i="2"/>
  <c r="J8"/>
  <c r="N8" s="1"/>
  <c r="R8" s="1"/>
  <c r="AG6" i="4" s="1"/>
  <c r="O6"/>
  <c r="J17" i="2"/>
  <c r="V15" i="4" s="1"/>
  <c r="N30" i="2"/>
  <c r="R30" s="1"/>
  <c r="AE28" i="4"/>
  <c r="N38" i="2"/>
  <c r="R38" s="1"/>
  <c r="AG36" i="4" s="1"/>
  <c r="N29" i="2"/>
  <c r="R29" s="1"/>
  <c r="J22"/>
  <c r="V20" i="4" s="1"/>
  <c r="V35"/>
  <c r="N33" i="2"/>
  <c r="R33" s="1"/>
  <c r="V31" i="4"/>
  <c r="N41" i="2"/>
  <c r="R41" s="1"/>
  <c r="V39" i="4"/>
  <c r="N34" i="2"/>
  <c r="R34" s="1"/>
  <c r="V32" i="4"/>
  <c r="N42" i="2"/>
  <c r="AE36" i="4"/>
  <c r="N28" i="2"/>
  <c r="R28" s="1"/>
  <c r="V26" i="4"/>
  <c r="AE27"/>
  <c r="N39" i="2"/>
  <c r="R39" s="1"/>
  <c r="V37" i="4"/>
  <c r="N36" i="2"/>
  <c r="R36" s="1"/>
  <c r="V34" i="4"/>
  <c r="J25" i="2"/>
  <c r="V23" i="4" s="1"/>
  <c r="R23" s="1"/>
  <c r="S23" s="1"/>
  <c r="J7" i="2"/>
  <c r="O5" i="4"/>
  <c r="J26" i="2"/>
  <c r="G26"/>
  <c r="O24" i="4" s="1"/>
  <c r="G24" i="2"/>
  <c r="O22" i="4" s="1"/>
  <c r="G23" i="2"/>
  <c r="O21" i="4" s="1"/>
  <c r="J10" i="2"/>
  <c r="O8" i="4"/>
  <c r="J14" i="2"/>
  <c r="O12" i="4"/>
  <c r="J12" i="2"/>
  <c r="O10" i="4"/>
  <c r="Q3"/>
  <c r="AI39" l="1"/>
  <c r="R39"/>
  <c r="S39" s="1"/>
  <c r="AI35"/>
  <c r="R35"/>
  <c r="S35" s="1"/>
  <c r="AI19"/>
  <c r="R19"/>
  <c r="S19" s="1"/>
  <c r="AI37"/>
  <c r="R37"/>
  <c r="S37" s="1"/>
  <c r="AI38"/>
  <c r="R38"/>
  <c r="S38" s="1"/>
  <c r="AI18"/>
  <c r="R18"/>
  <c r="S18" s="1"/>
  <c r="AI26"/>
  <c r="R26"/>
  <c r="S26" s="1"/>
  <c r="AI32"/>
  <c r="R32"/>
  <c r="S32" s="1"/>
  <c r="AI31"/>
  <c r="R31"/>
  <c r="S31" s="1"/>
  <c r="AI15"/>
  <c r="R15"/>
  <c r="S15" s="1"/>
  <c r="AI34"/>
  <c r="R34"/>
  <c r="S34" s="1"/>
  <c r="AI20"/>
  <c r="R20"/>
  <c r="S20" s="1"/>
  <c r="AE29"/>
  <c r="R29"/>
  <c r="S29" s="1"/>
  <c r="G20" i="2"/>
  <c r="O18" i="4" s="1"/>
  <c r="AP33"/>
  <c r="AB35" i="2" s="1"/>
  <c r="J16"/>
  <c r="V14" i="4" s="1"/>
  <c r="G21" i="2"/>
  <c r="O19" i="4" s="1"/>
  <c r="G18" i="2"/>
  <c r="O16" i="4" s="1"/>
  <c r="T30"/>
  <c r="R30" s="1"/>
  <c r="S30" s="1"/>
  <c r="AI30"/>
  <c r="W35" i="2"/>
  <c r="X35" s="1"/>
  <c r="AC35" s="1"/>
  <c r="S31"/>
  <c r="AF29" i="4" s="1"/>
  <c r="AI29" s="1"/>
  <c r="R42" i="2"/>
  <c r="AF40" i="4"/>
  <c r="AI40" s="1"/>
  <c r="N40" i="2"/>
  <c r="R40" s="1"/>
  <c r="W40" s="1"/>
  <c r="X40" s="1"/>
  <c r="J27"/>
  <c r="V25" i="4" s="1"/>
  <c r="J11" i="2"/>
  <c r="N11" s="1"/>
  <c r="R11" s="1"/>
  <c r="AG9" i="4" s="1"/>
  <c r="J6" i="2"/>
  <c r="V4" i="4" s="1"/>
  <c r="S30" i="2"/>
  <c r="AF28" i="4" s="1"/>
  <c r="AI28" s="1"/>
  <c r="R32" i="2"/>
  <c r="G17"/>
  <c r="O15" i="4" s="1"/>
  <c r="AG39"/>
  <c r="AG35"/>
  <c r="AG28"/>
  <c r="AG37"/>
  <c r="AG26"/>
  <c r="AG32"/>
  <c r="AG31"/>
  <c r="S29" i="2"/>
  <c r="AG27" i="4"/>
  <c r="G13" i="2"/>
  <c r="O11" i="4" s="1"/>
  <c r="J13" i="2"/>
  <c r="O7" i="4"/>
  <c r="J9" i="2"/>
  <c r="V6" i="4"/>
  <c r="AE30"/>
  <c r="N17" i="2"/>
  <c r="R17" s="1"/>
  <c r="N20"/>
  <c r="R20" s="1"/>
  <c r="N25"/>
  <c r="R25" s="1"/>
  <c r="AE18" i="4"/>
  <c r="AE23"/>
  <c r="W34" i="2"/>
  <c r="X34" s="1"/>
  <c r="W37"/>
  <c r="X37" s="1"/>
  <c r="AE20" i="4"/>
  <c r="N22" i="2"/>
  <c r="R22" s="1"/>
  <c r="W39"/>
  <c r="X39" s="1"/>
  <c r="AE35" i="4"/>
  <c r="AE15"/>
  <c r="AO36"/>
  <c r="AP36" s="1"/>
  <c r="AB38" i="2" s="1"/>
  <c r="AE37" i="4"/>
  <c r="AE26"/>
  <c r="AE19"/>
  <c r="N7" i="2"/>
  <c r="V5" i="4"/>
  <c r="N12" i="2"/>
  <c r="R12" s="1"/>
  <c r="V10" i="4"/>
  <c r="N14" i="2"/>
  <c r="R14" s="1"/>
  <c r="V12" i="4"/>
  <c r="N23" i="2"/>
  <c r="V21" i="4"/>
  <c r="N24" i="2"/>
  <c r="R24" s="1"/>
  <c r="V22" i="4"/>
  <c r="N26" i="2"/>
  <c r="R26" s="1"/>
  <c r="V24" i="4"/>
  <c r="N18" i="2"/>
  <c r="V16" i="4"/>
  <c r="AE32"/>
  <c r="AE31"/>
  <c r="AE38"/>
  <c r="N10" i="2"/>
  <c r="V8" i="4"/>
  <c r="AG34"/>
  <c r="W36" i="2"/>
  <c r="X36" s="1"/>
  <c r="N21"/>
  <c r="R21" s="1"/>
  <c r="AE34" i="4"/>
  <c r="AE40"/>
  <c r="AE39"/>
  <c r="J5" i="2"/>
  <c r="J15"/>
  <c r="G15"/>
  <c r="O13" i="4" s="1"/>
  <c r="W38" i="2"/>
  <c r="X38" s="1"/>
  <c r="W8"/>
  <c r="X8" s="1"/>
  <c r="AI22" i="4" l="1"/>
  <c r="R22"/>
  <c r="S22" s="1"/>
  <c r="AI12"/>
  <c r="AI5"/>
  <c r="AI14"/>
  <c r="R14"/>
  <c r="S14" s="1"/>
  <c r="AI8"/>
  <c r="AI24"/>
  <c r="R24"/>
  <c r="S24" s="1"/>
  <c r="AI21"/>
  <c r="AI10"/>
  <c r="R10"/>
  <c r="S10" s="1"/>
  <c r="AE25"/>
  <c r="AF27"/>
  <c r="AI27" s="1"/>
  <c r="S44" i="2"/>
  <c r="V3" i="4"/>
  <c r="AG40"/>
  <c r="AO40" s="1"/>
  <c r="AP40" s="1"/>
  <c r="AB42" i="2" s="1"/>
  <c r="W31"/>
  <c r="X31" s="1"/>
  <c r="AO29" i="4"/>
  <c r="AP29" s="1"/>
  <c r="AB31" i="2" s="1"/>
  <c r="N16"/>
  <c r="R16" s="1"/>
  <c r="AG14" i="4" s="1"/>
  <c r="AO14" s="1"/>
  <c r="AE14"/>
  <c r="AI6"/>
  <c r="AO6" s="1"/>
  <c r="T25"/>
  <c r="R25" s="1"/>
  <c r="S25" s="1"/>
  <c r="AI25"/>
  <c r="N27" i="2"/>
  <c r="R27" s="1"/>
  <c r="V9" i="4"/>
  <c r="T6"/>
  <c r="R6" s="1"/>
  <c r="S6" s="1"/>
  <c r="W30" i="2"/>
  <c r="X30" s="1"/>
  <c r="AE6" i="4"/>
  <c r="AC38" i="2"/>
  <c r="N6"/>
  <c r="R6" s="1"/>
  <c r="AG4" i="4" s="1"/>
  <c r="AO4" s="1"/>
  <c r="R23" i="2"/>
  <c r="R10"/>
  <c r="AG8" i="4" s="1"/>
  <c r="AG30"/>
  <c r="AO30" s="1"/>
  <c r="AP30" s="1"/>
  <c r="AB32" i="2" s="1"/>
  <c r="W32"/>
  <c r="X32" s="1"/>
  <c r="R18"/>
  <c r="R7"/>
  <c r="AG5" i="4" s="1"/>
  <c r="W42" i="2"/>
  <c r="X42" s="1"/>
  <c r="W41"/>
  <c r="X41" s="1"/>
  <c r="AO37" i="4"/>
  <c r="AP37" s="1"/>
  <c r="AB39" i="2" s="1"/>
  <c r="AC39" s="1"/>
  <c r="AO35" i="4"/>
  <c r="AP35" s="1"/>
  <c r="AB37" i="2" s="1"/>
  <c r="AC37" s="1"/>
  <c r="AG38" i="4"/>
  <c r="AO38" s="1"/>
  <c r="AP38" s="1"/>
  <c r="AB40" i="2" s="1"/>
  <c r="AC40" s="1"/>
  <c r="AO32" i="4"/>
  <c r="AP32" s="1"/>
  <c r="AB34" i="2" s="1"/>
  <c r="AC34" s="1"/>
  <c r="AG22" i="4"/>
  <c r="AG12"/>
  <c r="AG15"/>
  <c r="AO15" s="1"/>
  <c r="AP15" s="1"/>
  <c r="AB17" i="2" s="1"/>
  <c r="AO26" i="4"/>
  <c r="AP26" s="1"/>
  <c r="AB28" i="2" s="1"/>
  <c r="W33"/>
  <c r="X33" s="1"/>
  <c r="AG19" i="4"/>
  <c r="AO19" s="1"/>
  <c r="AP19" s="1"/>
  <c r="AB21" i="2" s="1"/>
  <c r="AG20" i="4"/>
  <c r="AO20" s="1"/>
  <c r="AP20" s="1"/>
  <c r="AB22" i="2" s="1"/>
  <c r="AG18" i="4"/>
  <c r="AO18" s="1"/>
  <c r="AP18" s="1"/>
  <c r="AB20" i="2" s="1"/>
  <c r="AO39" i="4"/>
  <c r="AP39" s="1"/>
  <c r="AB41" i="2" s="1"/>
  <c r="AO31" i="4"/>
  <c r="AP31" s="1"/>
  <c r="AB33" i="2" s="1"/>
  <c r="W28"/>
  <c r="X28" s="1"/>
  <c r="AO28" i="4"/>
  <c r="AP28" s="1"/>
  <c r="AB30" i="2" s="1"/>
  <c r="W26"/>
  <c r="X26" s="1"/>
  <c r="AG23" i="4"/>
  <c r="N13" i="2"/>
  <c r="R13" s="1"/>
  <c r="V11" i="4"/>
  <c r="N9" i="2"/>
  <c r="V7" i="4"/>
  <c r="W20" i="2"/>
  <c r="X20" s="1"/>
  <c r="W29"/>
  <c r="X29" s="1"/>
  <c r="W22"/>
  <c r="X22" s="1"/>
  <c r="W14"/>
  <c r="X14" s="1"/>
  <c r="AO34" i="4"/>
  <c r="AP34" s="1"/>
  <c r="AB36" i="2" s="1"/>
  <c r="AC36" s="1"/>
  <c r="AE24" i="4"/>
  <c r="AE10"/>
  <c r="AE8"/>
  <c r="T8"/>
  <c r="R8" s="1"/>
  <c r="S8" s="1"/>
  <c r="AE4"/>
  <c r="T4"/>
  <c r="R4" s="1"/>
  <c r="S4" s="1"/>
  <c r="AE21"/>
  <c r="T21"/>
  <c r="R21" s="1"/>
  <c r="S21" s="1"/>
  <c r="W11" i="2"/>
  <c r="X11" s="1"/>
  <c r="N15"/>
  <c r="V13" i="4"/>
  <c r="AE16"/>
  <c r="T16"/>
  <c r="R16" s="1"/>
  <c r="S16" s="1"/>
  <c r="AE22"/>
  <c r="AE12"/>
  <c r="T12"/>
  <c r="R12" s="1"/>
  <c r="S12" s="1"/>
  <c r="AE5"/>
  <c r="T5"/>
  <c r="R5" s="1"/>
  <c r="S5" s="1"/>
  <c r="N5" i="2"/>
  <c r="O3" i="4"/>
  <c r="W24" i="2"/>
  <c r="X24" s="1"/>
  <c r="AI13" i="4" l="1"/>
  <c r="AI7"/>
  <c r="AI9"/>
  <c r="AO9" s="1"/>
  <c r="AI11"/>
  <c r="R11"/>
  <c r="S11" s="1"/>
  <c r="AI3"/>
  <c r="T9"/>
  <c r="R9" s="1"/>
  <c r="S9" s="1"/>
  <c r="AE9"/>
  <c r="AO27"/>
  <c r="AP27" s="1"/>
  <c r="AB29" i="2" s="1"/>
  <c r="AF42" i="4"/>
  <c r="AG3"/>
  <c r="AP14"/>
  <c r="AB16" i="2" s="1"/>
  <c r="AC31"/>
  <c r="W16"/>
  <c r="X16" s="1"/>
  <c r="AP6" i="4"/>
  <c r="AB8" i="2" s="1"/>
  <c r="AC8" s="1"/>
  <c r="AC30"/>
  <c r="AO8" i="4"/>
  <c r="AP8" s="1"/>
  <c r="AB10" i="2" s="1"/>
  <c r="AP4" i="4"/>
  <c r="AB6" i="5" s="1"/>
  <c r="AC6" s="1"/>
  <c r="W6" i="2"/>
  <c r="X6" s="1"/>
  <c r="AO5" i="4"/>
  <c r="AP5" s="1"/>
  <c r="AC41" i="2"/>
  <c r="AC32"/>
  <c r="W10"/>
  <c r="X10" s="1"/>
  <c r="R15"/>
  <c r="W7"/>
  <c r="X7" s="1"/>
  <c r="R9"/>
  <c r="AG7" i="4" s="1"/>
  <c r="AG16"/>
  <c r="AO16" s="1"/>
  <c r="AP16" s="1"/>
  <c r="AB18" i="2" s="1"/>
  <c r="W18"/>
  <c r="X18" s="1"/>
  <c r="AG21" i="4"/>
  <c r="AO21" s="1"/>
  <c r="AP21" s="1"/>
  <c r="AB23" i="2" s="1"/>
  <c r="W23"/>
  <c r="X23" s="1"/>
  <c r="AG25" i="4"/>
  <c r="AO25" s="1"/>
  <c r="AP25" s="1"/>
  <c r="AB27" i="2" s="1"/>
  <c r="W27"/>
  <c r="X27" s="1"/>
  <c r="AC42"/>
  <c r="W17"/>
  <c r="X17" s="1"/>
  <c r="AC17" s="1"/>
  <c r="W21"/>
  <c r="X21" s="1"/>
  <c r="AC21" s="1"/>
  <c r="AO22" i="4"/>
  <c r="AP22" s="1"/>
  <c r="AB24" i="2" s="1"/>
  <c r="AC24" s="1"/>
  <c r="AC20"/>
  <c r="AC28"/>
  <c r="AC33"/>
  <c r="AO12" i="4"/>
  <c r="AP12" s="1"/>
  <c r="AB14" i="2" s="1"/>
  <c r="AC14" s="1"/>
  <c r="AC29"/>
  <c r="AC22"/>
  <c r="AG24" i="4"/>
  <c r="AO24" s="1"/>
  <c r="AP24" s="1"/>
  <c r="AB26" i="2" s="1"/>
  <c r="AC26" s="1"/>
  <c r="AO23" i="4"/>
  <c r="AP23" s="1"/>
  <c r="AB25" i="2" s="1"/>
  <c r="W25"/>
  <c r="X25" s="1"/>
  <c r="AE11" i="4"/>
  <c r="T7"/>
  <c r="R7" s="1"/>
  <c r="S7" s="1"/>
  <c r="AE7"/>
  <c r="AE13"/>
  <c r="T13"/>
  <c r="R13" s="1"/>
  <c r="S13" s="1"/>
  <c r="AG10"/>
  <c r="AO10" s="1"/>
  <c r="AP10" s="1"/>
  <c r="AB12" i="2" s="1"/>
  <c r="W12"/>
  <c r="X12" s="1"/>
  <c r="AE3" i="4"/>
  <c r="W5" i="2"/>
  <c r="T3" i="4"/>
  <c r="R3" s="1"/>
  <c r="P4"/>
  <c r="AP9" l="1"/>
  <c r="AB11" i="2" s="1"/>
  <c r="AC11" s="1"/>
  <c r="S3" i="4"/>
  <c r="AC16" i="2"/>
  <c r="AB8" i="5"/>
  <c r="AC8" s="1"/>
  <c r="P5" i="4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AB6" i="2"/>
  <c r="AC6" s="1"/>
  <c r="AC23"/>
  <c r="AC18"/>
  <c r="AC10"/>
  <c r="AO7" i="4"/>
  <c r="AP7" s="1"/>
  <c r="W9" i="2"/>
  <c r="X9" s="1"/>
  <c r="AG13" i="4"/>
  <c r="AO13" s="1"/>
  <c r="AP13" s="1"/>
  <c r="AB15" i="2" s="1"/>
  <c r="W15"/>
  <c r="X15" s="1"/>
  <c r="AC27"/>
  <c r="AB7"/>
  <c r="AC7" s="1"/>
  <c r="AB7" i="5"/>
  <c r="AC7" s="1"/>
  <c r="AC12" i="2"/>
  <c r="AC25"/>
  <c r="AO3" i="4"/>
  <c r="AG11"/>
  <c r="AO11" s="1"/>
  <c r="AP11" s="1"/>
  <c r="AB13" i="2" s="1"/>
  <c r="W13"/>
  <c r="X5"/>
  <c r="X13" l="1"/>
  <c r="P42" i="4"/>
  <c r="AC15" i="2"/>
  <c r="AB9"/>
  <c r="AC9" s="1"/>
  <c r="AB9" i="5"/>
  <c r="AC9" s="1"/>
  <c r="AP3" i="4"/>
  <c r="AB5" i="5" s="1"/>
  <c r="AC13" i="2" l="1"/>
  <c r="AB10" i="5"/>
  <c r="AC5"/>
  <c r="AC10" s="1"/>
  <c r="AB5" i="2"/>
  <c r="AC5" l="1"/>
  <c r="AN18" i="3"/>
  <c r="E45" i="2"/>
  <c r="F19" l="1"/>
  <c r="J19" s="1"/>
  <c r="J44" s="1"/>
  <c r="Q17" i="4"/>
  <c r="Q42" s="1"/>
  <c r="F45" i="2" l="1"/>
  <c r="N19"/>
  <c r="V17" i="4"/>
  <c r="G19" i="2"/>
  <c r="O17" i="4" s="1"/>
  <c r="O42" s="1"/>
  <c r="AE17" l="1"/>
  <c r="R17"/>
  <c r="S17" s="1"/>
  <c r="R19" i="2"/>
  <c r="R44" s="1"/>
  <c r="N44"/>
  <c r="N45" s="1"/>
  <c r="G45"/>
  <c r="V42" i="4"/>
  <c r="R42" s="1"/>
  <c r="AI17"/>
  <c r="AI42" s="1"/>
  <c r="AE42"/>
  <c r="O46" i="2" l="1"/>
  <c r="O45"/>
  <c r="O47" s="1"/>
  <c r="AG17" i="4"/>
  <c r="AG42" s="1"/>
  <c r="W19" i="2"/>
  <c r="W44" s="1"/>
  <c r="AO17" i="4" l="1"/>
  <c r="AO42" s="1"/>
  <c r="X19" i="2"/>
  <c r="X44" s="1"/>
  <c r="AP17" i="4" l="1"/>
  <c r="AB19" i="2" s="1"/>
  <c r="AB44" s="1"/>
  <c r="AP42" i="4" l="1"/>
  <c r="AC19" i="2"/>
  <c r="AC44" s="1"/>
</calcChain>
</file>

<file path=xl/comments1.xml><?xml version="1.0" encoding="utf-8"?>
<comments xmlns="http://schemas.openxmlformats.org/spreadsheetml/2006/main">
  <authors>
    <author>Author</author>
  </authors>
  <commentList>
    <comment ref="AL4" authorId="0">
      <text>
        <r>
          <rPr>
            <b/>
            <sz val="9"/>
            <color indexed="81"/>
            <rFont val="Tahoma"/>
            <charset val="1"/>
          </rPr>
          <t>14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M4" authorId="0">
      <text>
        <r>
          <rPr>
            <sz val="9"/>
            <color indexed="81"/>
            <rFont val="Tahoma"/>
            <charset val="1"/>
          </rPr>
          <t xml:space="preserve">7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0" authorId="0">
      <text>
        <r>
          <rPr>
            <b/>
            <sz val="9"/>
            <color indexed="81"/>
            <rFont val="Tahoma"/>
            <charset val="1"/>
          </rPr>
          <t>salary revised from December 2017</t>
        </r>
        <r>
          <rPr>
            <sz val="9"/>
            <color indexed="81"/>
            <rFont val="Tahoma"/>
            <charset val="1"/>
          </rPr>
          <t xml:space="preserve">
30000+10000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4653 additional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 xml:space="preserve">salary revised from December 2017
20350+5000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 xml:space="preserve">salary revised from December 2017
14600+1000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 xml:space="preserve">salary revised from December 2017
18600+5000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 xml:space="preserve">salary revised from December 2017
14600+2000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 xml:space="preserve">salary revised from December 2017
14600+3000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 xml:space="preserve">salary revised from December 2017
16600+3000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 xml:space="preserve">salary revised from December 2017
17600+5000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salary revised from December 2017
14600+2000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salary revised from December 2017
14600+2500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 xml:space="preserve">salary revised from December 2017
16600+1000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actual-9500</t>
        </r>
      </text>
    </comment>
  </commentList>
</comments>
</file>

<file path=xl/sharedStrings.xml><?xml version="1.0" encoding="utf-8"?>
<sst xmlns="http://schemas.openxmlformats.org/spreadsheetml/2006/main" count="1504" uniqueCount="270">
  <si>
    <t>Sl No</t>
  </si>
  <si>
    <t>Designation</t>
  </si>
  <si>
    <t>DA</t>
  </si>
  <si>
    <t>Days of attendance</t>
  </si>
  <si>
    <t>Leave wages</t>
  </si>
  <si>
    <t>Bonus</t>
  </si>
  <si>
    <t>Maternity Benefit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</si>
  <si>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</si>
  <si>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</si>
  <si>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</si>
  <si>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</si>
  <si>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</si>
  <si>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</si>
  <si>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</si>
  <si>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</si>
  <si>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Other Deduction</t>
  </si>
  <si>
    <t>Total Deduction</t>
  </si>
  <si>
    <t>Net wages paid</t>
  </si>
  <si>
    <t>Remarks</t>
  </si>
  <si>
    <t>Sex</t>
  </si>
  <si>
    <t>Date of Birth</t>
  </si>
  <si>
    <t>Date of joining</t>
  </si>
  <si>
    <t>Bank Name</t>
  </si>
  <si>
    <t>IFSC Code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</si>
  <si>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</si>
  <si>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</si>
  <si>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</si>
  <si>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</si>
  <si>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</si>
  <si>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</si>
  <si>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</si>
  <si>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</si>
  <si>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</si>
  <si>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</si>
  <si>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</si>
  <si>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</si>
  <si>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</si>
  <si>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</si>
  <si>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</si>
  <si>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</si>
  <si>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</si>
  <si>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</si>
  <si>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</si>
  <si>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</si>
  <si>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</si>
  <si>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</si>
  <si>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</si>
  <si>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</si>
  <si>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</si>
  <si>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</si>
  <si>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</si>
  <si>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</si>
  <si>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</si>
  <si>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</si>
  <si>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</si>
  <si>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</si>
  <si>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</si>
  <si>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</si>
  <si>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</si>
  <si>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</si>
  <si>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</si>
  <si>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Pradeep kumar</t>
  </si>
  <si>
    <t>Humayoon Kabeer</t>
  </si>
  <si>
    <t>Ansad P</t>
  </si>
  <si>
    <t>Aboobaker Sidique P M</t>
  </si>
  <si>
    <t>Sajeer P</t>
  </si>
  <si>
    <t>Noushad Ali P</t>
  </si>
  <si>
    <t>Jaison Joseph</t>
  </si>
  <si>
    <t xml:space="preserve">Nidhin Roy </t>
  </si>
  <si>
    <t>Vishnu Babu</t>
  </si>
  <si>
    <t>Abdul Yaser</t>
  </si>
  <si>
    <t>Shanoj M K</t>
  </si>
  <si>
    <t xml:space="preserve">Anu Joseph </t>
  </si>
  <si>
    <t>Bibin R</t>
  </si>
  <si>
    <t>Jaimon.J.M</t>
  </si>
  <si>
    <t>Sanoop K  S</t>
  </si>
  <si>
    <t>Habeebulla A P</t>
  </si>
  <si>
    <t>Preejith V R</t>
  </si>
  <si>
    <t>Sabitha P K</t>
  </si>
  <si>
    <t>Charun Kumar U K</t>
  </si>
  <si>
    <t>Ismail K</t>
  </si>
  <si>
    <t xml:space="preserve">Yohannan </t>
  </si>
  <si>
    <t xml:space="preserve">Lijo Samual </t>
  </si>
  <si>
    <t>Shejith V</t>
  </si>
  <si>
    <t>Sreejith C</t>
  </si>
  <si>
    <t>Sunny K S</t>
  </si>
  <si>
    <t>Hassan Koya</t>
  </si>
  <si>
    <t>Nafeesa</t>
  </si>
  <si>
    <t xml:space="preserve">Raheem T M </t>
  </si>
  <si>
    <t>Rashid C P</t>
  </si>
  <si>
    <t>Shihabudeen P</t>
  </si>
  <si>
    <t>Pradeep kumar S</t>
  </si>
  <si>
    <t xml:space="preserve">Jomis Sebastain </t>
  </si>
  <si>
    <t>Muhamed Adil C P</t>
  </si>
  <si>
    <t>Shanavas S</t>
  </si>
  <si>
    <t>ANEESH C</t>
  </si>
  <si>
    <t>MANOJ KUMAR V</t>
  </si>
  <si>
    <t>Muhammed Ashique T</t>
  </si>
  <si>
    <t>Accounts Manager</t>
  </si>
  <si>
    <t>CEO</t>
  </si>
  <si>
    <t xml:space="preserve">Finance Manager </t>
  </si>
  <si>
    <t xml:space="preserve">Assistant Sales Manager </t>
  </si>
  <si>
    <t>Zonal Manager</t>
  </si>
  <si>
    <t>Sales Manager -Insitutios</t>
  </si>
  <si>
    <t xml:space="preserve">Sales Manager </t>
  </si>
  <si>
    <t xml:space="preserve">I T Assistant </t>
  </si>
  <si>
    <t>Casher</t>
  </si>
  <si>
    <t xml:space="preserve">Sales Officer </t>
  </si>
  <si>
    <t>AGM</t>
  </si>
  <si>
    <t xml:space="preserve">HR Assistant </t>
  </si>
  <si>
    <t xml:space="preserve">I T In Charge </t>
  </si>
  <si>
    <t xml:space="preserve">HR Manager </t>
  </si>
  <si>
    <t>Driver</t>
  </si>
  <si>
    <t>Accounts Officer</t>
  </si>
  <si>
    <t xml:space="preserve">Accountant </t>
  </si>
  <si>
    <t>M D P S</t>
  </si>
  <si>
    <t>Logistic Manager</t>
  </si>
  <si>
    <t xml:space="preserve">Supervisor </t>
  </si>
  <si>
    <t>Mechanic</t>
  </si>
  <si>
    <t xml:space="preserve">Security Gred </t>
  </si>
  <si>
    <t xml:space="preserve">Office Assistant </t>
  </si>
  <si>
    <t>Sweepar</t>
  </si>
  <si>
    <t>Sales Pramoter</t>
  </si>
  <si>
    <t>LM/HO/002</t>
  </si>
  <si>
    <t>LM/HO/003</t>
  </si>
  <si>
    <t>LM/HO/006</t>
  </si>
  <si>
    <t>LM/HO/008</t>
  </si>
  <si>
    <t>LM/HO/010</t>
  </si>
  <si>
    <t>LM/HO/013</t>
  </si>
  <si>
    <t>LM/HO/018</t>
  </si>
  <si>
    <t>LM/HO/019</t>
  </si>
  <si>
    <t>LM/HO/020</t>
  </si>
  <si>
    <t>LM/HO/021</t>
  </si>
  <si>
    <t>LM/HO/022</t>
  </si>
  <si>
    <t>LM/HO/023</t>
  </si>
  <si>
    <t>LM/HO/025</t>
  </si>
  <si>
    <t>LM/HO/026</t>
  </si>
  <si>
    <t>LM/HO/029</t>
  </si>
  <si>
    <t>LM/HO/031</t>
  </si>
  <si>
    <t>LM/HO/033</t>
  </si>
  <si>
    <t>LM/HO/034</t>
  </si>
  <si>
    <t>LM/HO/035</t>
  </si>
  <si>
    <t>LM/HO/042</t>
  </si>
  <si>
    <t>LM/HO/045</t>
  </si>
  <si>
    <t>LM/HO/048</t>
  </si>
  <si>
    <t>LM/HO/051</t>
  </si>
  <si>
    <t>LM/HO/052</t>
  </si>
  <si>
    <t>LM/HO/053</t>
  </si>
  <si>
    <t>LM/HO/054</t>
  </si>
  <si>
    <t>LM/HO/055</t>
  </si>
  <si>
    <t>LM/HO/056</t>
  </si>
  <si>
    <t>LM/HO/057</t>
  </si>
  <si>
    <t>LM/HO/058</t>
  </si>
  <si>
    <t>LM/HO/059</t>
  </si>
  <si>
    <t>LM/HO/060</t>
  </si>
  <si>
    <t>LM/HO/061</t>
  </si>
  <si>
    <t>LM/HO/062</t>
  </si>
  <si>
    <t>LM/HO/063</t>
  </si>
  <si>
    <t>LM/HO/064</t>
  </si>
  <si>
    <t>TOTAL</t>
  </si>
  <si>
    <t>LIMAR ENTERPRISES - HO</t>
  </si>
  <si>
    <t>LM/HO/065</t>
  </si>
  <si>
    <t>Employee
code</t>
  </si>
  <si>
    <t>Employee name</t>
  </si>
  <si>
    <t>Name of father
/husband</t>
  </si>
  <si>
    <t>Designation code/ grade as in Government Order</t>
  </si>
  <si>
    <t>Mobile Number</t>
  </si>
  <si>
    <t>E-mail ID</t>
  </si>
  <si>
    <t>Bank 
Account Number</t>
  </si>
  <si>
    <t>Loss of pay days</t>
  </si>
  <si>
    <t>Number of weekly off granted</t>
  </si>
  <si>
    <t>Number of Leave granted</t>
  </si>
  <si>
    <t>Basic</t>
  </si>
  <si>
    <t>HRA</t>
  </si>
  <si>
    <t>city Compensation allowances</t>
  </si>
  <si>
    <t>Gross Monthly Wages</t>
  </si>
  <si>
    <t>Overtime wages</t>
  </si>
  <si>
    <t>National &amp; Festival Holidays wages</t>
  </si>
  <si>
    <t>Arrear paid</t>
  </si>
  <si>
    <t>Other Allowances</t>
  </si>
  <si>
    <t>Employees Provident Fund</t>
  </si>
  <si>
    <t>Employees State Insurance</t>
  </si>
  <si>
    <t>Tax Deductedat Source</t>
  </si>
  <si>
    <t>Deduction of Fine</t>
  </si>
  <si>
    <t>Deduction  for  Loss &amp; Damages</t>
  </si>
  <si>
    <t xml:space="preserve">Date of payment
</t>
  </si>
  <si>
    <t>Damodaran Nair</t>
  </si>
  <si>
    <t>Male</t>
  </si>
  <si>
    <t>pradeeppadembarayil@gmail.com</t>
  </si>
  <si>
    <t xml:space="preserve">State Bank of Travancore </t>
  </si>
  <si>
    <t>SBTR0001217</t>
  </si>
  <si>
    <t>Sulaiman</t>
  </si>
  <si>
    <t>Kunhikkoya</t>
  </si>
  <si>
    <t>ansadp@yahoo.co.in</t>
  </si>
  <si>
    <t>Moosa</t>
  </si>
  <si>
    <t>Kunjabdulla</t>
  </si>
  <si>
    <t xml:space="preserve">Kunjimuhammed </t>
  </si>
  <si>
    <t>Joseph</t>
  </si>
  <si>
    <t>jaisonjosephkabani@gmail.com</t>
  </si>
  <si>
    <t xml:space="preserve">Royichan </t>
  </si>
  <si>
    <t>Babu</t>
  </si>
  <si>
    <t>Muhammed</t>
  </si>
  <si>
    <t>Madhavan</t>
  </si>
  <si>
    <t>shanoojmadhavan@gmail.com</t>
  </si>
  <si>
    <t>Female</t>
  </si>
  <si>
    <t xml:space="preserve">Ravichandran </t>
  </si>
  <si>
    <t>Jose</t>
  </si>
  <si>
    <t>jaimonjm@gmail.com</t>
  </si>
  <si>
    <t>Sadanandan</t>
  </si>
  <si>
    <t xml:space="preserve">sanoopkalathingal@gmail.com </t>
  </si>
  <si>
    <t>Ibrahim A P</t>
  </si>
  <si>
    <t xml:space="preserve">habeebap100@gmail.com </t>
  </si>
  <si>
    <t xml:space="preserve">Raveendran </t>
  </si>
  <si>
    <t>Sidheeque</t>
  </si>
  <si>
    <t>Raman</t>
  </si>
  <si>
    <t>charunvk@live.com</t>
  </si>
  <si>
    <t xml:space="preserve">Ibrahim </t>
  </si>
  <si>
    <t>SBTR0000131</t>
  </si>
  <si>
    <t>Samual</t>
  </si>
  <si>
    <t>Sukumaran V</t>
  </si>
  <si>
    <t>Sivakrishnan</t>
  </si>
  <si>
    <t xml:space="preserve">Chumar </t>
  </si>
  <si>
    <t>Moideen koya</t>
  </si>
  <si>
    <t>Hamsa</t>
  </si>
  <si>
    <t xml:space="preserve">Haneefa </t>
  </si>
  <si>
    <t>Saidalavi</t>
  </si>
  <si>
    <t xml:space="preserve">Fedaral Bank </t>
  </si>
  <si>
    <t>FDRL0001345</t>
  </si>
  <si>
    <t>Sivaramapillai</t>
  </si>
  <si>
    <t>South Indian Bank</t>
  </si>
  <si>
    <t>SIBL0000225</t>
  </si>
  <si>
    <t>Sebastian</t>
  </si>
  <si>
    <t xml:space="preserve">Abdurahman </t>
  </si>
  <si>
    <t>SBTR0000593</t>
  </si>
  <si>
    <t>Shahul Hameed</t>
  </si>
  <si>
    <t>Sales Officer</t>
  </si>
  <si>
    <t>SBIN0070325</t>
  </si>
  <si>
    <t>Aneesh C</t>
  </si>
  <si>
    <t>Chandran Pillai</t>
  </si>
  <si>
    <t>State Bank of India</t>
  </si>
  <si>
    <t>SBIN0070293</t>
  </si>
  <si>
    <t>Manojkumar V</t>
  </si>
  <si>
    <t>Vasudevan Pillai</t>
  </si>
  <si>
    <t>Bank of Baroda</t>
  </si>
  <si>
    <t>BARB0KOTTAR</t>
  </si>
  <si>
    <t>Muhammed Ashiq T</t>
  </si>
  <si>
    <t>Abdul Rahman</t>
  </si>
  <si>
    <t>SBTR0000203</t>
  </si>
  <si>
    <t>Loss of Pay Days</t>
  </si>
  <si>
    <t>No of working day during the month</t>
  </si>
  <si>
    <t>Date of  Payment</t>
  </si>
  <si>
    <t>WPS</t>
  </si>
  <si>
    <t>Defrance</t>
  </si>
  <si>
    <t>MUHAMMED ALI (BICHI)</t>
  </si>
  <si>
    <t>MUHAMMED RIYAS</t>
  </si>
  <si>
    <t>NOUFAL (SENIOR)</t>
  </si>
  <si>
    <t>SAVAD</t>
  </si>
  <si>
    <t>NOUfAL (JUNIOR)</t>
  </si>
  <si>
    <t>Loading</t>
  </si>
  <si>
    <t>Mohamed Naseer V P</t>
  </si>
  <si>
    <t>LM/HO/067</t>
  </si>
  <si>
    <t>Federal Bank</t>
  </si>
  <si>
    <t>FDRL0001102</t>
  </si>
  <si>
    <t>HLP</t>
  </si>
  <si>
    <t>HCL</t>
  </si>
  <si>
    <t>Esha Thomas</t>
  </si>
  <si>
    <t>LM/HO/047</t>
  </si>
  <si>
    <t>Thomas</t>
  </si>
  <si>
    <t>SALARY STATEMENT FOR THE MONTH OF DECEMBER- 2017</t>
  </si>
  <si>
    <t>SALARY STATEMENT FOR THE MONTH  DECEMBER - 2017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</si>
</sst>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Garamond"/>
      <family val="1"/>
    </font>
    <font>
      <b/>
      <sz val="8"/>
      <color theme="1"/>
      <name val="BB"/>
    </font>
    <font>
      <b/>
      <sz val="8"/>
      <name val="BB"/>
    </font>
    <font>
      <b/>
      <sz val="8"/>
      <color rgb="FF000000"/>
      <name val="Arial"/>
      <family val="2"/>
    </font>
    <font>
      <b/>
      <sz val="9"/>
      <name val="BB"/>
    </font>
    <font>
      <b/>
      <sz val="8"/>
      <color theme="1"/>
      <name val="Arial Narrow"/>
      <family val="2"/>
    </font>
    <font>
      <sz val="10"/>
      <color rgb="FFFF0000"/>
      <name val="Century Gothic"/>
      <family val="2"/>
    </font>
    <font>
      <sz val="11"/>
      <color indexed="10"/>
      <name val="A\ham"/>
      <charset val="1"/>
    </font>
    <font>
      <sz val="11"/>
      <color indexed="8"/>
      <name val="A\ham"/>
      <charset val="1"/>
    </font>
    <font>
      <sz val="11"/>
      <color indexed="8"/>
      <name val="Calibri"/>
      <family val="2"/>
      <charset val="1"/>
    </font>
    <font>
      <sz val="11"/>
      <name val="A\ham"/>
    </font>
    <font>
      <sz val="11"/>
      <color indexed="8"/>
      <name val="Arial"/>
      <family val="2"/>
      <charset val="1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b/>
      <sz val="11"/>
      <color indexed="8"/>
      <name val="A\ham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entury Gothic"/>
      <family val="2"/>
    </font>
    <font>
      <b/>
      <u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sz val="11"/>
      <name val="Arial"/>
      <family val="2"/>
    </font>
    <font>
      <sz val="11"/>
      <color rgb="FFFF0000"/>
      <name val="Century Gothic"/>
      <family val="2"/>
    </font>
    <font>
      <sz val="11"/>
      <name val="BBBBBBBBBB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10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vertical="center"/>
    </xf>
    <xf numFmtId="165" fontId="14" fillId="2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right"/>
    </xf>
    <xf numFmtId="1" fontId="5" fillId="5" borderId="1" xfId="3" applyNumberFormat="1" applyFont="1" applyFill="1" applyBorder="1" applyAlignment="1">
      <alignment horizontal="right"/>
    </xf>
    <xf numFmtId="1" fontId="15" fillId="5" borderId="1" xfId="3" applyNumberFormat="1" applyFont="1" applyFill="1" applyBorder="1" applyAlignment="1">
      <alignment horizontal="right"/>
    </xf>
    <xf numFmtId="164" fontId="2" fillId="0" borderId="0" xfId="0" applyNumberFormat="1" applyFont="1" applyAlignment="1">
      <alignment vertical="center" wrapText="1"/>
    </xf>
    <xf numFmtId="0" fontId="16" fillId="0" borderId="1" xfId="0" applyFont="1" applyBorder="1"/>
    <xf numFmtId="0" fontId="16" fillId="0" borderId="1" xfId="0" applyFont="1" applyFill="1" applyBorder="1"/>
    <xf numFmtId="0" fontId="16" fillId="2" borderId="1" xfId="0" applyFont="1" applyFill="1" applyBorder="1"/>
    <xf numFmtId="0" fontId="17" fillId="0" borderId="1" xfId="0" applyFont="1" applyBorder="1"/>
    <xf numFmtId="0" fontId="19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8" fillId="2" borderId="1" xfId="0" applyFont="1" applyFill="1" applyBorder="1"/>
    <xf numFmtId="2" fontId="2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/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0" fillId="2" borderId="1" xfId="0" applyFill="1" applyBorder="1"/>
    <xf numFmtId="0" fontId="0" fillId="2" borderId="0" xfId="0" applyFill="1" applyBorder="1"/>
    <xf numFmtId="0" fontId="9" fillId="2" borderId="0" xfId="0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>
      <alignment vertical="center" wrapText="1"/>
    </xf>
    <xf numFmtId="4" fontId="28" fillId="0" borderId="9" xfId="0" applyNumberFormat="1" applyFont="1" applyBorder="1" applyAlignment="1">
      <alignment horizontal="right"/>
    </xf>
    <xf numFmtId="0" fontId="0" fillId="6" borderId="0" xfId="0" applyFill="1"/>
    <xf numFmtId="0" fontId="16" fillId="0" borderId="3" xfId="0" applyFont="1" applyBorder="1"/>
    <xf numFmtId="0" fontId="20" fillId="2" borderId="3" xfId="0" applyFont="1" applyFill="1" applyBorder="1"/>
    <xf numFmtId="0" fontId="2" fillId="0" borderId="3" xfId="0" applyFont="1" applyBorder="1" applyAlignment="1">
      <alignment vertical="center" wrapText="1"/>
    </xf>
    <xf numFmtId="164" fontId="2" fillId="0" borderId="3" xfId="1" applyNumberFormat="1" applyFont="1" applyBorder="1" applyAlignment="1">
      <alignment vertical="center" wrapText="1"/>
    </xf>
    <xf numFmtId="164" fontId="2" fillId="0" borderId="3" xfId="1" applyFont="1" applyBorder="1" applyAlignment="1">
      <alignment vertical="center" wrapText="1"/>
    </xf>
    <xf numFmtId="0" fontId="5" fillId="0" borderId="3" xfId="0" applyFont="1" applyFill="1" applyBorder="1"/>
    <xf numFmtId="4" fontId="28" fillId="7" borderId="9" xfId="0" applyNumberFormat="1" applyFont="1" applyFill="1" applyBorder="1" applyAlignment="1">
      <alignment horizontal="right"/>
    </xf>
    <xf numFmtId="0" fontId="0" fillId="7" borderId="0" xfId="0" applyFill="1"/>
    <xf numFmtId="1" fontId="2" fillId="0" borderId="1" xfId="0" applyNumberFormat="1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7" fillId="0" borderId="3" xfId="0" applyFont="1" applyBorder="1" applyAlignment="1">
      <alignment vertical="center" wrapText="1"/>
    </xf>
    <xf numFmtId="164" fontId="38" fillId="0" borderId="1" xfId="0" applyNumberFormat="1" applyFont="1" applyFill="1" applyBorder="1"/>
    <xf numFmtId="164" fontId="37" fillId="0" borderId="3" xfId="1" applyFont="1" applyBorder="1" applyAlignment="1">
      <alignment vertical="center" wrapText="1"/>
    </xf>
    <xf numFmtId="0" fontId="39" fillId="0" borderId="3" xfId="0" applyFont="1" applyFill="1" applyBorder="1"/>
    <xf numFmtId="164" fontId="39" fillId="0" borderId="3" xfId="0" applyNumberFormat="1" applyFont="1" applyBorder="1" applyAlignment="1">
      <alignment wrapText="1"/>
    </xf>
    <xf numFmtId="1" fontId="39" fillId="0" borderId="1" xfId="0" applyNumberFormat="1" applyFont="1" applyFill="1" applyBorder="1" applyAlignment="1">
      <alignment horizontal="right"/>
    </xf>
    <xf numFmtId="1" fontId="39" fillId="5" borderId="1" xfId="3" applyNumberFormat="1" applyFont="1" applyFill="1" applyBorder="1" applyAlignment="1">
      <alignment horizontal="right"/>
    </xf>
    <xf numFmtId="0" fontId="37" fillId="0" borderId="16" xfId="0" applyFont="1" applyBorder="1" applyAlignment="1">
      <alignment vertical="center" wrapText="1"/>
    </xf>
    <xf numFmtId="4" fontId="37" fillId="0" borderId="1" xfId="0" applyNumberFormat="1" applyFont="1" applyBorder="1" applyAlignment="1">
      <alignment vertical="center" wrapText="1"/>
    </xf>
    <xf numFmtId="164" fontId="37" fillId="0" borderId="1" xfId="0" applyNumberFormat="1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37" fillId="0" borderId="1" xfId="1" applyFont="1" applyBorder="1" applyAlignment="1">
      <alignment vertical="center" wrapText="1"/>
    </xf>
    <xf numFmtId="0" fontId="39" fillId="0" borderId="1" xfId="0" applyFont="1" applyFill="1" applyBorder="1"/>
    <xf numFmtId="164" fontId="39" fillId="0" borderId="1" xfId="0" applyNumberFormat="1" applyFont="1" applyBorder="1" applyAlignment="1">
      <alignment wrapText="1"/>
    </xf>
    <xf numFmtId="164" fontId="38" fillId="0" borderId="1" xfId="0" applyNumberFormat="1" applyFont="1" applyBorder="1" applyAlignment="1">
      <alignment wrapText="1"/>
    </xf>
    <xf numFmtId="0" fontId="40" fillId="0" borderId="1" xfId="0" applyFont="1" applyFill="1" applyBorder="1" applyAlignment="1">
      <alignment vertical="center" wrapText="1"/>
    </xf>
    <xf numFmtId="164" fontId="37" fillId="0" borderId="0" xfId="0" applyNumberFormat="1" applyFont="1" applyAlignment="1">
      <alignment vertical="center" wrapText="1"/>
    </xf>
    <xf numFmtId="0" fontId="37" fillId="0" borderId="0" xfId="0" applyFont="1" applyBorder="1" applyAlignment="1">
      <alignment vertical="center" wrapText="1"/>
    </xf>
    <xf numFmtId="1" fontId="41" fillId="0" borderId="27" xfId="0" applyNumberFormat="1" applyFont="1" applyFill="1" applyBorder="1" applyAlignment="1">
      <alignment horizontal="left" vertical="center" wrapText="1"/>
    </xf>
    <xf numFmtId="0" fontId="41" fillId="0" borderId="28" xfId="0" applyFont="1" applyFill="1" applyBorder="1" applyAlignment="1">
      <alignment horizontal="left" vertical="center" wrapText="1"/>
    </xf>
    <xf numFmtId="0" fontId="41" fillId="0" borderId="27" xfId="0" applyFont="1" applyFill="1" applyBorder="1" applyAlignment="1">
      <alignment horizontal="left" vertical="center" wrapText="1"/>
    </xf>
    <xf numFmtId="0" fontId="41" fillId="0" borderId="29" xfId="0" applyFont="1" applyFill="1" applyBorder="1" applyAlignment="1">
      <alignment horizontal="left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2" borderId="3" xfId="0" applyFont="1" applyFill="1" applyBorder="1"/>
    <xf numFmtId="2" fontId="21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42" fillId="2" borderId="1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vertical="center" wrapText="1"/>
    </xf>
    <xf numFmtId="164" fontId="6" fillId="2" borderId="3" xfId="0" applyNumberFormat="1" applyFont="1" applyFill="1" applyBorder="1" applyAlignment="1">
      <alignment wrapText="1"/>
    </xf>
    <xf numFmtId="164" fontId="6" fillId="2" borderId="1" xfId="0" applyNumberFormat="1" applyFont="1" applyFill="1" applyBorder="1" applyAlignment="1">
      <alignment horizontal="right" wrapText="1"/>
    </xf>
    <xf numFmtId="164" fontId="6" fillId="2" borderId="1" xfId="0" applyNumberFormat="1" applyFont="1" applyFill="1" applyBorder="1" applyAlignment="1">
      <alignment wrapText="1"/>
    </xf>
    <xf numFmtId="164" fontId="33" fillId="2" borderId="1" xfId="0" applyNumberFormat="1" applyFont="1" applyFill="1" applyBorder="1" applyAlignment="1">
      <alignment horizontal="right" wrapText="1"/>
    </xf>
    <xf numFmtId="164" fontId="33" fillId="2" borderId="1" xfId="0" applyNumberFormat="1" applyFont="1" applyFill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165" fontId="10" fillId="2" borderId="2" xfId="0" applyNumberFormat="1" applyFont="1" applyFill="1" applyBorder="1" applyAlignment="1" applyProtection="1">
      <alignment vertical="center"/>
    </xf>
    <xf numFmtId="0" fontId="0" fillId="0" borderId="1" xfId="0" applyBorder="1"/>
    <xf numFmtId="4" fontId="28" fillId="0" borderId="0" xfId="0" applyNumberFormat="1" applyFont="1" applyBorder="1" applyAlignment="1">
      <alignment horizontal="right"/>
    </xf>
    <xf numFmtId="164" fontId="38" fillId="2" borderId="3" xfId="0" applyNumberFormat="1" applyFont="1" applyFill="1" applyBorder="1" applyAlignment="1">
      <alignment horizontal="right" wrapText="1"/>
    </xf>
    <xf numFmtId="164" fontId="38" fillId="2" borderId="1" xfId="0" applyNumberFormat="1" applyFont="1" applyFill="1" applyBorder="1" applyAlignment="1">
      <alignment horizontal="right" wrapText="1"/>
    </xf>
    <xf numFmtId="14" fontId="3" fillId="0" borderId="20" xfId="0" applyNumberFormat="1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2" borderId="1" xfId="0" applyFont="1" applyFill="1" applyBorder="1"/>
    <xf numFmtId="0" fontId="27" fillId="2" borderId="1" xfId="0" applyFont="1" applyFill="1" applyBorder="1" applyAlignment="1">
      <alignment horizontal="left"/>
    </xf>
    <xf numFmtId="0" fontId="27" fillId="2" borderId="1" xfId="0" applyFont="1" applyFill="1" applyBorder="1"/>
    <xf numFmtId="14" fontId="28" fillId="2" borderId="1" xfId="0" applyNumberFormat="1" applyFont="1" applyFill="1" applyBorder="1" applyAlignment="1">
      <alignment horizontal="left"/>
    </xf>
    <xf numFmtId="14" fontId="28" fillId="2" borderId="1" xfId="0" applyNumberFormat="1" applyFont="1" applyFill="1" applyBorder="1"/>
    <xf numFmtId="1" fontId="27" fillId="2" borderId="1" xfId="0" applyNumberFormat="1" applyFont="1" applyFill="1" applyBorder="1"/>
    <xf numFmtId="0" fontId="29" fillId="2" borderId="1" xfId="0" applyNumberFormat="1" applyFont="1" applyFill="1" applyBorder="1"/>
    <xf numFmtId="165" fontId="27" fillId="2" borderId="1" xfId="0" applyNumberFormat="1" applyFont="1" applyFill="1" applyBorder="1" applyAlignment="1">
      <alignment horizontal="right"/>
    </xf>
    <xf numFmtId="2" fontId="27" fillId="2" borderId="1" xfId="0" applyNumberFormat="1" applyFont="1" applyFill="1" applyBorder="1" applyAlignment="1">
      <alignment horizontal="right"/>
    </xf>
    <xf numFmtId="4" fontId="27" fillId="2" borderId="1" xfId="0" applyNumberFormat="1" applyFont="1" applyFill="1" applyBorder="1" applyAlignment="1">
      <alignment horizontal="right"/>
    </xf>
    <xf numFmtId="164" fontId="28" fillId="2" borderId="1" xfId="1" applyNumberFormat="1" applyFont="1" applyFill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  <xf numFmtId="14" fontId="28" fillId="2" borderId="1" xfId="0" applyNumberFormat="1" applyFont="1" applyFill="1" applyBorder="1" applyAlignment="1">
      <alignment horizontal="right"/>
    </xf>
    <xf numFmtId="0" fontId="29" fillId="2" borderId="1" xfId="0" applyFont="1" applyFill="1" applyBorder="1"/>
    <xf numFmtId="2" fontId="27" fillId="2" borderId="1" xfId="0" applyNumberFormat="1" applyFont="1" applyFill="1" applyBorder="1"/>
    <xf numFmtId="4" fontId="27" fillId="2" borderId="1" xfId="0" applyNumberFormat="1" applyFont="1" applyFill="1" applyBorder="1"/>
    <xf numFmtId="2" fontId="28" fillId="2" borderId="1" xfId="0" applyNumberFormat="1" applyFont="1" applyFill="1" applyBorder="1"/>
    <xf numFmtId="2" fontId="29" fillId="2" borderId="1" xfId="0" applyNumberFormat="1" applyFont="1" applyFill="1" applyBorder="1"/>
    <xf numFmtId="0" fontId="28" fillId="2" borderId="1" xfId="0" applyFont="1" applyFill="1" applyBorder="1"/>
    <xf numFmtId="1" fontId="29" fillId="2" borderId="1" xfId="0" applyNumberFormat="1" applyFont="1" applyFill="1" applyBorder="1"/>
    <xf numFmtId="1" fontId="28" fillId="2" borderId="1" xfId="0" applyNumberFormat="1" applyFont="1" applyFill="1" applyBorder="1"/>
    <xf numFmtId="0" fontId="23" fillId="0" borderId="9" xfId="0" applyFont="1" applyBorder="1" applyAlignment="1">
      <alignment vertical="center" wrapText="1"/>
    </xf>
    <xf numFmtId="0" fontId="6" fillId="0" borderId="9" xfId="0" applyFont="1" applyBorder="1"/>
    <xf numFmtId="0" fontId="2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 wrapText="1" shrinkToFit="1"/>
    </xf>
    <xf numFmtId="0" fontId="22" fillId="2" borderId="1" xfId="0" applyFont="1" applyFill="1" applyBorder="1" applyAlignment="1">
      <alignment vertical="center" wrapText="1"/>
    </xf>
    <xf numFmtId="165" fontId="0" fillId="2" borderId="1" xfId="0" applyNumberFormat="1" applyFill="1" applyBorder="1"/>
    <xf numFmtId="164" fontId="32" fillId="2" borderId="1" xfId="0" applyNumberFormat="1" applyFont="1" applyFill="1" applyBorder="1"/>
    <xf numFmtId="164" fontId="31" fillId="2" borderId="1" xfId="0" applyNumberFormat="1" applyFont="1" applyFill="1" applyBorder="1"/>
    <xf numFmtId="0" fontId="46" fillId="0" borderId="1" xfId="0" applyFont="1" applyBorder="1" applyAlignment="1">
      <alignment horizontal="left"/>
    </xf>
    <xf numFmtId="14" fontId="28" fillId="2" borderId="30" xfId="0" applyNumberFormat="1" applyFont="1" applyFill="1" applyBorder="1" applyAlignment="1">
      <alignment horizontal="left"/>
    </xf>
    <xf numFmtId="14" fontId="28" fillId="2" borderId="31" xfId="0" applyNumberFormat="1" applyFont="1" applyFill="1" applyBorder="1"/>
    <xf numFmtId="0" fontId="42" fillId="2" borderId="2" xfId="0" applyFont="1" applyFill="1" applyBorder="1" applyAlignment="1">
      <alignment horizontal="left"/>
    </xf>
    <xf numFmtId="0" fontId="42" fillId="2" borderId="2" xfId="0" applyFont="1" applyFill="1" applyBorder="1" applyAlignment="1">
      <alignment horizont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0" fillId="0" borderId="2" xfId="0" applyBorder="1"/>
    <xf numFmtId="165" fontId="0" fillId="0" borderId="1" xfId="0" applyNumberFormat="1" applyBorder="1"/>
    <xf numFmtId="0" fontId="0" fillId="0" borderId="32" xfId="0" applyBorder="1"/>
    <xf numFmtId="165" fontId="0" fillId="6" borderId="1" xfId="0" applyNumberFormat="1" applyFill="1" applyBorder="1"/>
    <xf numFmtId="164" fontId="21" fillId="2" borderId="1" xfId="0" applyNumberFormat="1" applyFont="1" applyFill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164" fontId="33" fillId="0" borderId="3" xfId="1" applyFont="1" applyBorder="1" applyAlignment="1">
      <alignment vertical="center" wrapText="1"/>
    </xf>
    <xf numFmtId="164" fontId="33" fillId="0" borderId="1" xfId="1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164" fontId="33" fillId="0" borderId="1" xfId="1" applyFont="1" applyFill="1" applyBorder="1" applyAlignment="1">
      <alignment vertical="center" wrapText="1"/>
    </xf>
    <xf numFmtId="164" fontId="21" fillId="2" borderId="3" xfId="0" applyNumberFormat="1" applyFont="1" applyFill="1" applyBorder="1" applyAlignment="1">
      <alignment horizontal="right" wrapText="1"/>
    </xf>
    <xf numFmtId="164" fontId="21" fillId="2" borderId="1" xfId="0" applyNumberFormat="1" applyFont="1" applyFill="1" applyBorder="1" applyAlignment="1">
      <alignment horizontal="right" wrapText="1"/>
    </xf>
    <xf numFmtId="164" fontId="33" fillId="6" borderId="1" xfId="1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right"/>
    </xf>
    <xf numFmtId="1" fontId="5" fillId="5" borderId="3" xfId="3" applyNumberFormat="1" applyFont="1" applyFill="1" applyBorder="1" applyAlignment="1">
      <alignment horizontal="right"/>
    </xf>
    <xf numFmtId="0" fontId="2" fillId="0" borderId="34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165" fontId="11" fillId="4" borderId="1" xfId="0" applyNumberFormat="1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2" fillId="2" borderId="2" xfId="0" applyFont="1" applyFill="1" applyBorder="1" applyAlignment="1">
      <alignment horizontal="left"/>
    </xf>
    <xf numFmtId="0" fontId="42" fillId="2" borderId="3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14" fontId="35" fillId="0" borderId="20" xfId="0" applyNumberFormat="1" applyFont="1" applyBorder="1" applyAlignment="1">
      <alignment horizontal="center" vertical="center" wrapText="1"/>
    </xf>
    <xf numFmtId="14" fontId="35" fillId="0" borderId="22" xfId="0" applyNumberFormat="1" applyFont="1" applyBorder="1" applyAlignment="1">
      <alignment horizontal="center" vertical="center" wrapText="1"/>
    </xf>
    <xf numFmtId="1" fontId="35" fillId="0" borderId="20" xfId="0" applyNumberFormat="1" applyFont="1" applyBorder="1" applyAlignment="1">
      <alignment horizontal="center" vertical="center" wrapText="1"/>
    </xf>
    <xf numFmtId="1" fontId="35" fillId="0" borderId="22" xfId="0" applyNumberFormat="1" applyFont="1" applyBorder="1" applyAlignment="1">
      <alignment horizontal="center" vertical="center" wrapText="1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O44"/>
  <sheetViews>
    <sheetView zoomScale="106" zoomScaleNormal="106" workbookViewId="0">
      <pane ySplit="3" topLeftCell="A4" activePane="bottomLeft" state="frozen"/>
      <selection activeCell="D1" sqref="D1"/>
      <selection pane="bottomLeft" activeCell="B6" sqref="B6"/>
    </sheetView>
  </sheetViews>
  <sheetFormatPr defaultRowHeight="15"/>
  <cols>
    <col min="1" max="1" width="6.140625" customWidth="1"/>
    <col min="2" max="2" width="18.42578125" customWidth="1"/>
    <col min="3" max="3" width="19.5703125" customWidth="1"/>
    <col min="4" max="4" width="4.5703125" customWidth="1"/>
    <col min="5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40">
      <c r="A2" s="177" t="s">
        <v>0</v>
      </c>
      <c r="B2" s="179" t="s">
        <v>46</v>
      </c>
      <c r="C2" s="181" t="s">
        <v>47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2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3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3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3">
        <v>30</v>
      </c>
      <c r="AH2" s="11">
        <v>31</v>
      </c>
      <c r="AI2" s="174" t="s">
        <v>48</v>
      </c>
      <c r="AJ2" s="174" t="s">
        <v>49</v>
      </c>
      <c r="AK2" s="174" t="s">
        <v>50</v>
      </c>
      <c r="AL2" s="174" t="s">
        <v>51</v>
      </c>
      <c r="AM2" s="175" t="s">
        <v>59</v>
      </c>
    </row>
    <row r="3" spans="1:40">
      <c r="A3" s="178"/>
      <c r="B3" s="180"/>
      <c r="C3" s="181"/>
      <c r="D3" s="13" t="s">
        <v>55</v>
      </c>
      <c r="E3" s="13" t="s">
        <v>56</v>
      </c>
      <c r="F3" s="13" t="s">
        <v>57</v>
      </c>
      <c r="G3" s="13" t="s">
        <v>58</v>
      </c>
      <c r="H3" s="13" t="s">
        <v>52</v>
      </c>
      <c r="I3" s="13" t="s">
        <v>53</v>
      </c>
      <c r="J3" s="13" t="s">
        <v>54</v>
      </c>
      <c r="K3" s="13" t="s">
        <v>55</v>
      </c>
      <c r="L3" s="13" t="s">
        <v>56</v>
      </c>
      <c r="M3" s="13" t="s">
        <v>57</v>
      </c>
      <c r="N3" s="13" t="s">
        <v>58</v>
      </c>
      <c r="O3" s="13" t="s">
        <v>52</v>
      </c>
      <c r="P3" s="13" t="s">
        <v>53</v>
      </c>
      <c r="Q3" s="13" t="s">
        <v>54</v>
      </c>
      <c r="R3" s="13" t="s">
        <v>55</v>
      </c>
      <c r="S3" s="13" t="s">
        <v>56</v>
      </c>
      <c r="T3" s="13" t="s">
        <v>57</v>
      </c>
      <c r="U3" s="13" t="s">
        <v>58</v>
      </c>
      <c r="V3" s="13" t="s">
        <v>52</v>
      </c>
      <c r="W3" s="13" t="s">
        <v>53</v>
      </c>
      <c r="X3" s="13" t="s">
        <v>54</v>
      </c>
      <c r="Y3" s="13" t="s">
        <v>55</v>
      </c>
      <c r="Z3" s="13" t="s">
        <v>56</v>
      </c>
      <c r="AA3" s="13" t="s">
        <v>57</v>
      </c>
      <c r="AB3" s="13" t="s">
        <v>58</v>
      </c>
      <c r="AC3" s="13" t="s">
        <v>52</v>
      </c>
      <c r="AD3" s="13" t="s">
        <v>53</v>
      </c>
      <c r="AE3" s="13" t="s">
        <v>54</v>
      </c>
      <c r="AF3" s="13" t="s">
        <v>55</v>
      </c>
      <c r="AG3" s="13" t="s">
        <v>56</v>
      </c>
      <c r="AH3" s="13" t="s">
        <v>57</v>
      </c>
      <c r="AI3" s="174"/>
      <c r="AJ3" s="174"/>
      <c r="AK3" s="174"/>
      <c r="AL3" s="174"/>
      <c r="AM3" s="176"/>
    </row>
    <row r="4" spans="1:40">
      <c r="A4" s="14">
        <f>'SALARY STMNT'!A6</f>
        <v>2</v>
      </c>
      <c r="B4" s="90" t="str">
        <f>'SALARY STMNT'!B5</f>
        <v>Pradeep kumar</v>
      </c>
      <c r="C4" s="91" t="str">
        <f>'SALARY STMNT'!C5</f>
        <v>Accounts Manager</v>
      </c>
      <c r="D4" s="32" t="s">
        <v>51</v>
      </c>
      <c r="E4" s="32" t="s">
        <v>51</v>
      </c>
      <c r="F4" s="31"/>
      <c r="G4" s="32" t="s">
        <v>51</v>
      </c>
      <c r="H4" s="32" t="s">
        <v>51</v>
      </c>
      <c r="I4" s="32" t="s">
        <v>51</v>
      </c>
      <c r="J4" s="32" t="s">
        <v>59</v>
      </c>
      <c r="K4" s="32" t="s">
        <v>59</v>
      </c>
      <c r="L4" s="32" t="s">
        <v>59</v>
      </c>
      <c r="M4" s="33"/>
      <c r="N4" s="32" t="s">
        <v>59</v>
      </c>
      <c r="O4" s="32" t="s">
        <v>51</v>
      </c>
      <c r="P4" s="32" t="s">
        <v>263</v>
      </c>
      <c r="Q4" s="32" t="s">
        <v>51</v>
      </c>
      <c r="R4" s="32" t="s">
        <v>51</v>
      </c>
      <c r="S4" s="32" t="s">
        <v>51</v>
      </c>
      <c r="T4" s="33"/>
      <c r="U4" s="34" t="s">
        <v>59</v>
      </c>
      <c r="V4" s="34" t="s">
        <v>59</v>
      </c>
      <c r="W4" s="34" t="s">
        <v>263</v>
      </c>
      <c r="X4" s="34" t="s">
        <v>51</v>
      </c>
      <c r="Y4" s="34" t="s">
        <v>51</v>
      </c>
      <c r="Z4" s="34" t="s">
        <v>51</v>
      </c>
      <c r="AA4" s="33"/>
      <c r="AB4" s="33"/>
      <c r="AC4" s="34" t="s">
        <v>51</v>
      </c>
      <c r="AD4" s="34" t="s">
        <v>51</v>
      </c>
      <c r="AE4" s="34" t="s">
        <v>51</v>
      </c>
      <c r="AF4" s="34" t="s">
        <v>59</v>
      </c>
      <c r="AG4" s="102" t="s">
        <v>51</v>
      </c>
      <c r="AH4" s="33"/>
      <c r="AI4" s="15">
        <f>COUNTIF($D4:$AG4,"CL")+(COUNTIF($B4:$AC4,"HCL")/2)</f>
        <v>0</v>
      </c>
      <c r="AJ4" s="15">
        <f t="shared" ref="AJ4:AJ16" si="0">COUNTIF($D4:$AE4,"SL")+(COUNTIF($C4:$AC4,"HSL")/2)</f>
        <v>0</v>
      </c>
      <c r="AK4" s="15">
        <f t="shared" ref="AK4:AK16" si="1">COUNTIF($D4:$AE4,"H")+(COUNTIF($D4:$AC4,"H/S"))</f>
        <v>0</v>
      </c>
      <c r="AL4" s="15">
        <v>17</v>
      </c>
      <c r="AM4" s="16">
        <v>8</v>
      </c>
      <c r="AN4" s="156">
        <f>AI4+AJ4+AK4+AL4+AM4</f>
        <v>25</v>
      </c>
    </row>
    <row r="5" spans="1:40">
      <c r="A5" s="14">
        <f>'SALARY STMNT'!A7</f>
        <v>3</v>
      </c>
      <c r="B5" s="90" t="str">
        <f>'SALARY STMNT'!B6</f>
        <v>Humayoon Kabeer</v>
      </c>
      <c r="C5" s="91" t="str">
        <f>'SALARY STMNT'!C6</f>
        <v>CEO</v>
      </c>
      <c r="D5" s="32" t="s">
        <v>51</v>
      </c>
      <c r="E5" s="32" t="s">
        <v>51</v>
      </c>
      <c r="F5" s="31"/>
      <c r="G5" s="32" t="s">
        <v>51</v>
      </c>
      <c r="H5" s="32" t="s">
        <v>51</v>
      </c>
      <c r="I5" s="32" t="s">
        <v>51</v>
      </c>
      <c r="J5" s="32" t="s">
        <v>51</v>
      </c>
      <c r="K5" s="32" t="s">
        <v>51</v>
      </c>
      <c r="L5" s="32" t="s">
        <v>51</v>
      </c>
      <c r="M5" s="33"/>
      <c r="N5" s="32" t="s">
        <v>51</v>
      </c>
      <c r="O5" s="32" t="s">
        <v>51</v>
      </c>
      <c r="P5" s="32" t="s">
        <v>51</v>
      </c>
      <c r="Q5" s="32" t="s">
        <v>51</v>
      </c>
      <c r="R5" s="32" t="s">
        <v>51</v>
      </c>
      <c r="S5" s="32" t="s">
        <v>51</v>
      </c>
      <c r="T5" s="33"/>
      <c r="U5" s="34" t="s">
        <v>51</v>
      </c>
      <c r="V5" s="34" t="s">
        <v>51</v>
      </c>
      <c r="W5" s="34" t="s">
        <v>51</v>
      </c>
      <c r="X5" s="34" t="s">
        <v>51</v>
      </c>
      <c r="Y5" s="34" t="s">
        <v>51</v>
      </c>
      <c r="Z5" s="34" t="s">
        <v>51</v>
      </c>
      <c r="AA5" s="33"/>
      <c r="AB5" s="33"/>
      <c r="AC5" s="34" t="s">
        <v>51</v>
      </c>
      <c r="AD5" s="34" t="s">
        <v>51</v>
      </c>
      <c r="AE5" s="34" t="s">
        <v>51</v>
      </c>
      <c r="AF5" s="34" t="s">
        <v>51</v>
      </c>
      <c r="AG5" s="102" t="s">
        <v>51</v>
      </c>
      <c r="AH5" s="33"/>
      <c r="AI5" s="15">
        <f t="shared" ref="AI5:AI42" si="2">COUNTIF($D5:$AG5,"CL")+(COUNTIF($B5:$AC5,"HCL")/2)</f>
        <v>0</v>
      </c>
      <c r="AJ5" s="15">
        <f t="shared" si="0"/>
        <v>0</v>
      </c>
      <c r="AK5" s="15">
        <f t="shared" si="1"/>
        <v>0</v>
      </c>
      <c r="AL5" s="15">
        <f t="shared" ref="AL5:AL42" si="3">COUNTIF($D5:$AG5,"P")+(COUNTIF($D5:$AC5,"P/S"))</f>
        <v>25</v>
      </c>
      <c r="AM5" s="16">
        <f t="shared" ref="AM5:AM42" si="4">COUNTIF($D5:$AF5,"LP")+(COUNTIF($D5:$AC5,"LP/S"))</f>
        <v>0</v>
      </c>
      <c r="AN5" s="154">
        <f t="shared" ref="AN5:AN40" si="5">AI5+AJ5+AK5+AL5+AM5</f>
        <v>25</v>
      </c>
    </row>
    <row r="6" spans="1:40">
      <c r="A6" s="14">
        <f>'SALARY STMNT'!A8</f>
        <v>4</v>
      </c>
      <c r="B6" s="90" t="str">
        <f>'SALARY STMNT'!B7</f>
        <v>Ansad P</v>
      </c>
      <c r="C6" s="91" t="str">
        <f>'SALARY STMNT'!C7</f>
        <v xml:space="preserve">Finance Manager </v>
      </c>
      <c r="D6" s="32" t="s">
        <v>51</v>
      </c>
      <c r="E6" s="32" t="s">
        <v>51</v>
      </c>
      <c r="F6" s="31"/>
      <c r="G6" s="32" t="s">
        <v>51</v>
      </c>
      <c r="H6" s="32" t="s">
        <v>51</v>
      </c>
      <c r="I6" s="32" t="s">
        <v>51</v>
      </c>
      <c r="J6" s="32" t="s">
        <v>51</v>
      </c>
      <c r="K6" s="32" t="s">
        <v>51</v>
      </c>
      <c r="L6" s="32" t="s">
        <v>51</v>
      </c>
      <c r="M6" s="33"/>
      <c r="N6" s="32" t="s">
        <v>51</v>
      </c>
      <c r="O6" s="32" t="s">
        <v>51</v>
      </c>
      <c r="P6" s="32" t="s">
        <v>51</v>
      </c>
      <c r="Q6" s="32" t="s">
        <v>51</v>
      </c>
      <c r="R6" s="32" t="s">
        <v>48</v>
      </c>
      <c r="S6" s="32" t="s">
        <v>51</v>
      </c>
      <c r="T6" s="33"/>
      <c r="U6" s="34" t="s">
        <v>51</v>
      </c>
      <c r="V6" s="34" t="s">
        <v>51</v>
      </c>
      <c r="W6" s="34" t="s">
        <v>51</v>
      </c>
      <c r="X6" s="34" t="s">
        <v>51</v>
      </c>
      <c r="Y6" s="34" t="s">
        <v>51</v>
      </c>
      <c r="Z6" s="34" t="s">
        <v>48</v>
      </c>
      <c r="AA6" s="33"/>
      <c r="AB6" s="33"/>
      <c r="AC6" s="34" t="s">
        <v>51</v>
      </c>
      <c r="AD6" s="34" t="s">
        <v>51</v>
      </c>
      <c r="AE6" s="34" t="s">
        <v>51</v>
      </c>
      <c r="AF6" s="34" t="s">
        <v>51</v>
      </c>
      <c r="AG6" s="102" t="s">
        <v>48</v>
      </c>
      <c r="AH6" s="33"/>
      <c r="AI6" s="15">
        <f t="shared" si="2"/>
        <v>3</v>
      </c>
      <c r="AJ6" s="15">
        <f t="shared" si="0"/>
        <v>0</v>
      </c>
      <c r="AK6" s="15">
        <f t="shared" si="1"/>
        <v>0</v>
      </c>
      <c r="AL6" s="15">
        <f t="shared" si="3"/>
        <v>22</v>
      </c>
      <c r="AM6" s="16">
        <f t="shared" si="4"/>
        <v>0</v>
      </c>
      <c r="AN6" s="154">
        <f t="shared" si="5"/>
        <v>25</v>
      </c>
    </row>
    <row r="7" spans="1:40">
      <c r="A7" s="14">
        <f>'SALARY STMNT'!A9</f>
        <v>5</v>
      </c>
      <c r="B7" s="90" t="str">
        <f>'SALARY STMNT'!B8</f>
        <v>Aboobaker Sidique P M</v>
      </c>
      <c r="C7" s="91" t="str">
        <f>'SALARY STMNT'!C8</f>
        <v xml:space="preserve">Assistant Sales Manager </v>
      </c>
      <c r="D7" s="32" t="s">
        <v>51</v>
      </c>
      <c r="E7" s="32" t="s">
        <v>51</v>
      </c>
      <c r="F7" s="31"/>
      <c r="G7" s="32" t="s">
        <v>51</v>
      </c>
      <c r="H7" s="32" t="s">
        <v>51</v>
      </c>
      <c r="I7" s="32" t="s">
        <v>51</v>
      </c>
      <c r="J7" s="32" t="s">
        <v>51</v>
      </c>
      <c r="K7" s="32" t="s">
        <v>51</v>
      </c>
      <c r="L7" s="32" t="s">
        <v>51</v>
      </c>
      <c r="M7" s="33"/>
      <c r="N7" s="32" t="s">
        <v>51</v>
      </c>
      <c r="O7" s="32" t="s">
        <v>51</v>
      </c>
      <c r="P7" s="32" t="s">
        <v>51</v>
      </c>
      <c r="Q7" s="32" t="s">
        <v>51</v>
      </c>
      <c r="R7" s="32" t="s">
        <v>51</v>
      </c>
      <c r="S7" s="32" t="s">
        <v>51</v>
      </c>
      <c r="T7" s="33"/>
      <c r="U7" s="34" t="s">
        <v>51</v>
      </c>
      <c r="V7" s="34" t="s">
        <v>51</v>
      </c>
      <c r="W7" s="34" t="s">
        <v>51</v>
      </c>
      <c r="X7" s="34" t="s">
        <v>51</v>
      </c>
      <c r="Y7" s="34" t="s">
        <v>51</v>
      </c>
      <c r="Z7" s="34" t="s">
        <v>51</v>
      </c>
      <c r="AA7" s="33"/>
      <c r="AB7" s="33"/>
      <c r="AC7" s="34" t="s">
        <v>51</v>
      </c>
      <c r="AD7" s="34" t="s">
        <v>51</v>
      </c>
      <c r="AE7" s="34" t="s">
        <v>51</v>
      </c>
      <c r="AF7" s="34" t="s">
        <v>51</v>
      </c>
      <c r="AG7" s="102" t="s">
        <v>51</v>
      </c>
      <c r="AH7" s="33"/>
      <c r="AI7" s="15">
        <f t="shared" si="2"/>
        <v>0</v>
      </c>
      <c r="AJ7" s="15">
        <f t="shared" si="0"/>
        <v>0</v>
      </c>
      <c r="AK7" s="15">
        <f t="shared" si="1"/>
        <v>0</v>
      </c>
      <c r="AL7" s="15">
        <f t="shared" si="3"/>
        <v>25</v>
      </c>
      <c r="AM7" s="16">
        <f t="shared" si="4"/>
        <v>0</v>
      </c>
      <c r="AN7" s="154">
        <f t="shared" si="5"/>
        <v>25</v>
      </c>
    </row>
    <row r="8" spans="1:40">
      <c r="A8" s="14">
        <f>'SALARY STMNT'!A10</f>
        <v>6</v>
      </c>
      <c r="B8" s="90" t="str">
        <f>'SALARY STMNT'!B9</f>
        <v>Sajeer P</v>
      </c>
      <c r="C8" s="91" t="str">
        <f>'SALARY STMNT'!C9</f>
        <v>Zonal Manager</v>
      </c>
      <c r="D8" s="32" t="s">
        <v>51</v>
      </c>
      <c r="E8" s="32" t="s">
        <v>51</v>
      </c>
      <c r="F8" s="31"/>
      <c r="G8" s="32" t="s">
        <v>51</v>
      </c>
      <c r="H8" s="32" t="s">
        <v>51</v>
      </c>
      <c r="I8" s="32" t="s">
        <v>59</v>
      </c>
      <c r="J8" s="32" t="s">
        <v>51</v>
      </c>
      <c r="K8" s="32" t="s">
        <v>51</v>
      </c>
      <c r="L8" s="32" t="s">
        <v>51</v>
      </c>
      <c r="M8" s="33"/>
      <c r="N8" s="32" t="s">
        <v>51</v>
      </c>
      <c r="O8" s="32" t="s">
        <v>51</v>
      </c>
      <c r="P8" s="32" t="s">
        <v>51</v>
      </c>
      <c r="Q8" s="32" t="s">
        <v>51</v>
      </c>
      <c r="R8" s="32" t="s">
        <v>51</v>
      </c>
      <c r="S8" s="32" t="s">
        <v>51</v>
      </c>
      <c r="T8" s="33"/>
      <c r="U8" s="34" t="s">
        <v>51</v>
      </c>
      <c r="V8" s="34" t="s">
        <v>51</v>
      </c>
      <c r="W8" s="34" t="s">
        <v>51</v>
      </c>
      <c r="X8" s="34" t="s">
        <v>51</v>
      </c>
      <c r="Y8" s="34" t="s">
        <v>263</v>
      </c>
      <c r="Z8" s="34" t="s">
        <v>59</v>
      </c>
      <c r="AA8" s="33"/>
      <c r="AB8" s="33"/>
      <c r="AC8" s="34" t="s">
        <v>51</v>
      </c>
      <c r="AD8" s="34" t="s">
        <v>51</v>
      </c>
      <c r="AE8" s="34" t="s">
        <v>51</v>
      </c>
      <c r="AF8" s="34" t="s">
        <v>51</v>
      </c>
      <c r="AG8" s="102" t="s">
        <v>51</v>
      </c>
      <c r="AH8" s="33"/>
      <c r="AI8" s="15">
        <f t="shared" si="2"/>
        <v>0</v>
      </c>
      <c r="AJ8" s="15">
        <f t="shared" si="0"/>
        <v>0</v>
      </c>
      <c r="AK8" s="15">
        <f t="shared" si="1"/>
        <v>0</v>
      </c>
      <c r="AL8" s="15">
        <v>22.5</v>
      </c>
      <c r="AM8" s="16">
        <v>2.5</v>
      </c>
      <c r="AN8" s="156">
        <f t="shared" si="5"/>
        <v>25</v>
      </c>
    </row>
    <row r="9" spans="1:40">
      <c r="A9" s="14">
        <f>'SALARY STMNT'!A11</f>
        <v>7</v>
      </c>
      <c r="B9" s="90" t="str">
        <f>'SALARY STMNT'!B10</f>
        <v>Noushad Ali P</v>
      </c>
      <c r="C9" s="91" t="str">
        <f>'SALARY STMNT'!C10</f>
        <v>Sales Manager -Insitutios</v>
      </c>
      <c r="D9" s="32" t="s">
        <v>51</v>
      </c>
      <c r="E9" s="32" t="s">
        <v>51</v>
      </c>
      <c r="F9" s="31"/>
      <c r="G9" s="32" t="s">
        <v>51</v>
      </c>
      <c r="H9" s="32" t="s">
        <v>51</v>
      </c>
      <c r="I9" s="32" t="s">
        <v>51</v>
      </c>
      <c r="J9" s="32" t="s">
        <v>51</v>
      </c>
      <c r="K9" s="32" t="s">
        <v>51</v>
      </c>
      <c r="L9" s="32" t="s">
        <v>51</v>
      </c>
      <c r="M9" s="33"/>
      <c r="N9" s="32" t="s">
        <v>51</v>
      </c>
      <c r="O9" s="32" t="s">
        <v>51</v>
      </c>
      <c r="P9" s="32" t="s">
        <v>51</v>
      </c>
      <c r="Q9" s="32" t="s">
        <v>51</v>
      </c>
      <c r="R9" s="32" t="s">
        <v>51</v>
      </c>
      <c r="S9" s="32" t="s">
        <v>51</v>
      </c>
      <c r="T9" s="33"/>
      <c r="U9" s="34" t="s">
        <v>51</v>
      </c>
      <c r="V9" s="34" t="s">
        <v>51</v>
      </c>
      <c r="W9" s="34" t="s">
        <v>51</v>
      </c>
      <c r="X9" s="34" t="s">
        <v>51</v>
      </c>
      <c r="Y9" s="34" t="s">
        <v>51</v>
      </c>
      <c r="Z9" s="34" t="s">
        <v>51</v>
      </c>
      <c r="AA9" s="33"/>
      <c r="AB9" s="33"/>
      <c r="AC9" s="34" t="s">
        <v>51</v>
      </c>
      <c r="AD9" s="34" t="s">
        <v>51</v>
      </c>
      <c r="AE9" s="34" t="s">
        <v>51</v>
      </c>
      <c r="AF9" s="34" t="s">
        <v>51</v>
      </c>
      <c r="AG9" s="102" t="s">
        <v>51</v>
      </c>
      <c r="AH9" s="33"/>
      <c r="AI9" s="15">
        <f t="shared" si="2"/>
        <v>0</v>
      </c>
      <c r="AJ9" s="15">
        <f t="shared" si="0"/>
        <v>0</v>
      </c>
      <c r="AK9" s="15">
        <f t="shared" si="1"/>
        <v>0</v>
      </c>
      <c r="AL9" s="15">
        <f t="shared" si="3"/>
        <v>25</v>
      </c>
      <c r="AM9" s="16">
        <f t="shared" si="4"/>
        <v>0</v>
      </c>
      <c r="AN9" s="154">
        <f t="shared" si="5"/>
        <v>25</v>
      </c>
    </row>
    <row r="10" spans="1:40">
      <c r="A10" s="14">
        <f>'SALARY STMNT'!A12</f>
        <v>8</v>
      </c>
      <c r="B10" s="90" t="str">
        <f>'SALARY STMNT'!B11</f>
        <v>Jaison Joseph</v>
      </c>
      <c r="C10" s="91" t="str">
        <f>'SALARY STMNT'!C11</f>
        <v xml:space="preserve">Sales Manager </v>
      </c>
      <c r="D10" s="32" t="s">
        <v>51</v>
      </c>
      <c r="E10" s="32" t="s">
        <v>51</v>
      </c>
      <c r="F10" s="31"/>
      <c r="G10" s="32" t="s">
        <v>51</v>
      </c>
      <c r="H10" s="32" t="s">
        <v>51</v>
      </c>
      <c r="I10" s="32" t="s">
        <v>51</v>
      </c>
      <c r="J10" s="32" t="s">
        <v>51</v>
      </c>
      <c r="K10" s="32" t="s">
        <v>51</v>
      </c>
      <c r="L10" s="32" t="s">
        <v>51</v>
      </c>
      <c r="M10" s="33"/>
      <c r="N10" s="32" t="s">
        <v>51</v>
      </c>
      <c r="O10" s="32" t="s">
        <v>51</v>
      </c>
      <c r="P10" s="32" t="s">
        <v>51</v>
      </c>
      <c r="Q10" s="32" t="s">
        <v>51</v>
      </c>
      <c r="R10" s="32" t="s">
        <v>51</v>
      </c>
      <c r="S10" s="32" t="s">
        <v>51</v>
      </c>
      <c r="T10" s="33"/>
      <c r="U10" s="34" t="s">
        <v>51</v>
      </c>
      <c r="V10" s="34" t="s">
        <v>51</v>
      </c>
      <c r="W10" s="34" t="s">
        <v>51</v>
      </c>
      <c r="X10" s="34" t="s">
        <v>51</v>
      </c>
      <c r="Y10" s="34" t="s">
        <v>51</v>
      </c>
      <c r="Z10" s="34" t="s">
        <v>51</v>
      </c>
      <c r="AA10" s="33"/>
      <c r="AB10" s="33"/>
      <c r="AC10" s="34" t="s">
        <v>51</v>
      </c>
      <c r="AD10" s="34" t="s">
        <v>51</v>
      </c>
      <c r="AE10" s="34" t="s">
        <v>51</v>
      </c>
      <c r="AF10" s="34" t="s">
        <v>51</v>
      </c>
      <c r="AG10" s="102" t="s">
        <v>51</v>
      </c>
      <c r="AH10" s="33"/>
      <c r="AI10" s="15">
        <f t="shared" si="2"/>
        <v>0</v>
      </c>
      <c r="AJ10" s="15">
        <f t="shared" si="0"/>
        <v>0</v>
      </c>
      <c r="AK10" s="15">
        <f t="shared" si="1"/>
        <v>0</v>
      </c>
      <c r="AL10" s="15">
        <f t="shared" si="3"/>
        <v>25</v>
      </c>
      <c r="AM10" s="16">
        <f t="shared" si="4"/>
        <v>0</v>
      </c>
      <c r="AN10" s="154">
        <f t="shared" si="5"/>
        <v>25</v>
      </c>
    </row>
    <row r="11" spans="1:40">
      <c r="A11" s="14">
        <f>'SALARY STMNT'!A13</f>
        <v>9</v>
      </c>
      <c r="B11" s="90" t="str">
        <f>'SALARY STMNT'!B12</f>
        <v xml:space="preserve">Nidhin Roy </v>
      </c>
      <c r="C11" s="91" t="str">
        <f>'SALARY STMNT'!C12</f>
        <v xml:space="preserve">I T Assistant </v>
      </c>
      <c r="D11" s="32" t="s">
        <v>51</v>
      </c>
      <c r="E11" s="32" t="s">
        <v>51</v>
      </c>
      <c r="F11" s="31"/>
      <c r="G11" s="32" t="s">
        <v>51</v>
      </c>
      <c r="H11" s="32" t="s">
        <v>51</v>
      </c>
      <c r="I11" s="32" t="s">
        <v>51</v>
      </c>
      <c r="J11" s="32" t="s">
        <v>51</v>
      </c>
      <c r="K11" s="32" t="s">
        <v>51</v>
      </c>
      <c r="L11" s="32" t="s">
        <v>51</v>
      </c>
      <c r="M11" s="33"/>
      <c r="N11" s="32" t="s">
        <v>51</v>
      </c>
      <c r="O11" s="32" t="s">
        <v>51</v>
      </c>
      <c r="P11" s="32" t="s">
        <v>51</v>
      </c>
      <c r="Q11" s="32" t="s">
        <v>51</v>
      </c>
      <c r="R11" s="32" t="s">
        <v>51</v>
      </c>
      <c r="S11" s="32" t="s">
        <v>51</v>
      </c>
      <c r="T11" s="33"/>
      <c r="U11" s="34" t="s">
        <v>51</v>
      </c>
      <c r="V11" s="34" t="s">
        <v>51</v>
      </c>
      <c r="W11" s="34" t="s">
        <v>51</v>
      </c>
      <c r="X11" s="34" t="s">
        <v>51</v>
      </c>
      <c r="Y11" s="34" t="s">
        <v>51</v>
      </c>
      <c r="Z11" s="34" t="s">
        <v>51</v>
      </c>
      <c r="AA11" s="33"/>
      <c r="AB11" s="33"/>
      <c r="AC11" s="34" t="s">
        <v>59</v>
      </c>
      <c r="AD11" s="34" t="s">
        <v>51</v>
      </c>
      <c r="AE11" s="34" t="s">
        <v>51</v>
      </c>
      <c r="AF11" s="34" t="s">
        <v>59</v>
      </c>
      <c r="AG11" s="102" t="s">
        <v>263</v>
      </c>
      <c r="AH11" s="33"/>
      <c r="AI11" s="15">
        <f t="shared" si="2"/>
        <v>0</v>
      </c>
      <c r="AJ11" s="15">
        <f t="shared" si="0"/>
        <v>0</v>
      </c>
      <c r="AK11" s="15">
        <f t="shared" si="1"/>
        <v>0</v>
      </c>
      <c r="AL11" s="15">
        <v>22.5</v>
      </c>
      <c r="AM11" s="16">
        <v>2.5</v>
      </c>
      <c r="AN11" s="154">
        <f t="shared" si="5"/>
        <v>25</v>
      </c>
    </row>
    <row r="12" spans="1:40">
      <c r="A12" s="14">
        <f>'SALARY STMNT'!A14</f>
        <v>10</v>
      </c>
      <c r="B12" s="90" t="str">
        <f>'SALARY STMNT'!B13</f>
        <v>Vishnu Babu</v>
      </c>
      <c r="C12" s="91" t="str">
        <f>'SALARY STMNT'!C13</f>
        <v>Casher</v>
      </c>
      <c r="D12" s="32" t="s">
        <v>51</v>
      </c>
      <c r="E12" s="32" t="s">
        <v>51</v>
      </c>
      <c r="F12" s="31"/>
      <c r="G12" s="32" t="s">
        <v>51</v>
      </c>
      <c r="H12" s="32" t="s">
        <v>51</v>
      </c>
      <c r="I12" s="32" t="s">
        <v>51</v>
      </c>
      <c r="J12" s="32" t="s">
        <v>51</v>
      </c>
      <c r="K12" s="32" t="s">
        <v>51</v>
      </c>
      <c r="L12" s="32" t="s">
        <v>51</v>
      </c>
      <c r="M12" s="33"/>
      <c r="N12" s="32" t="s">
        <v>51</v>
      </c>
      <c r="O12" s="32" t="s">
        <v>51</v>
      </c>
      <c r="P12" s="32" t="s">
        <v>51</v>
      </c>
      <c r="Q12" s="32" t="s">
        <v>51</v>
      </c>
      <c r="R12" s="32" t="s">
        <v>51</v>
      </c>
      <c r="S12" s="32" t="s">
        <v>51</v>
      </c>
      <c r="T12" s="33"/>
      <c r="U12" s="34" t="s">
        <v>51</v>
      </c>
      <c r="V12" s="34" t="s">
        <v>51</v>
      </c>
      <c r="W12" s="34" t="s">
        <v>51</v>
      </c>
      <c r="X12" s="34" t="s">
        <v>51</v>
      </c>
      <c r="Y12" s="34" t="s">
        <v>51</v>
      </c>
      <c r="Z12" s="34" t="s">
        <v>59</v>
      </c>
      <c r="AA12" s="33"/>
      <c r="AB12" s="33"/>
      <c r="AC12" s="34" t="s">
        <v>51</v>
      </c>
      <c r="AD12" s="34" t="s">
        <v>51</v>
      </c>
      <c r="AE12" s="34" t="s">
        <v>51</v>
      </c>
      <c r="AF12" s="34" t="s">
        <v>51</v>
      </c>
      <c r="AG12" s="102" t="s">
        <v>51</v>
      </c>
      <c r="AH12" s="33"/>
      <c r="AI12" s="15">
        <f t="shared" si="2"/>
        <v>0</v>
      </c>
      <c r="AJ12" s="15">
        <f t="shared" si="0"/>
        <v>0</v>
      </c>
      <c r="AK12" s="15">
        <f t="shared" si="1"/>
        <v>0</v>
      </c>
      <c r="AL12" s="15">
        <f t="shared" si="3"/>
        <v>24</v>
      </c>
      <c r="AM12" s="16">
        <f t="shared" si="4"/>
        <v>1</v>
      </c>
      <c r="AN12" s="154">
        <f t="shared" si="5"/>
        <v>25</v>
      </c>
    </row>
    <row r="13" spans="1:40">
      <c r="A13" s="14">
        <f>'SALARY STMNT'!A15</f>
        <v>11</v>
      </c>
      <c r="B13" s="90" t="str">
        <f>'SALARY STMNT'!B14</f>
        <v>Abdul Yaser</v>
      </c>
      <c r="C13" s="91" t="str">
        <f>'SALARY STMNT'!C14</f>
        <v xml:space="preserve">Sales Officer </v>
      </c>
      <c r="D13" s="32" t="s">
        <v>51</v>
      </c>
      <c r="E13" s="32" t="s">
        <v>51</v>
      </c>
      <c r="F13" s="31"/>
      <c r="G13" s="32" t="s">
        <v>51</v>
      </c>
      <c r="H13" s="32" t="s">
        <v>51</v>
      </c>
      <c r="I13" s="32" t="s">
        <v>51</v>
      </c>
      <c r="J13" s="32" t="s">
        <v>51</v>
      </c>
      <c r="K13" s="32" t="s">
        <v>51</v>
      </c>
      <c r="L13" s="32" t="s">
        <v>51</v>
      </c>
      <c r="M13" s="33"/>
      <c r="N13" s="32" t="s">
        <v>51</v>
      </c>
      <c r="O13" s="32" t="s">
        <v>51</v>
      </c>
      <c r="P13" s="32" t="s">
        <v>51</v>
      </c>
      <c r="Q13" s="32" t="s">
        <v>51</v>
      </c>
      <c r="R13" s="32" t="s">
        <v>51</v>
      </c>
      <c r="S13" s="32" t="s">
        <v>51</v>
      </c>
      <c r="T13" s="33"/>
      <c r="U13" s="34" t="s">
        <v>51</v>
      </c>
      <c r="V13" s="34" t="s">
        <v>51</v>
      </c>
      <c r="W13" s="34" t="s">
        <v>51</v>
      </c>
      <c r="X13" s="34" t="s">
        <v>51</v>
      </c>
      <c r="Y13" s="34" t="s">
        <v>51</v>
      </c>
      <c r="Z13" s="34" t="s">
        <v>51</v>
      </c>
      <c r="AA13" s="33"/>
      <c r="AB13" s="33"/>
      <c r="AC13" s="34" t="s">
        <v>51</v>
      </c>
      <c r="AD13" s="34" t="s">
        <v>51</v>
      </c>
      <c r="AE13" s="34" t="s">
        <v>51</v>
      </c>
      <c r="AF13" s="34" t="s">
        <v>51</v>
      </c>
      <c r="AG13" s="102" t="s">
        <v>51</v>
      </c>
      <c r="AH13" s="33"/>
      <c r="AI13" s="15">
        <f t="shared" si="2"/>
        <v>0</v>
      </c>
      <c r="AJ13" s="15">
        <f t="shared" si="0"/>
        <v>0</v>
      </c>
      <c r="AK13" s="15">
        <f t="shared" si="1"/>
        <v>0</v>
      </c>
      <c r="AL13" s="15">
        <f t="shared" si="3"/>
        <v>25</v>
      </c>
      <c r="AM13" s="16">
        <f t="shared" si="4"/>
        <v>0</v>
      </c>
      <c r="AN13" s="154">
        <f t="shared" si="5"/>
        <v>25</v>
      </c>
    </row>
    <row r="14" spans="1:40">
      <c r="A14" s="14">
        <f>'SALARY STMNT'!A16</f>
        <v>12</v>
      </c>
      <c r="B14" s="90" t="str">
        <f>'SALARY STMNT'!B15</f>
        <v>Shanoj M K</v>
      </c>
      <c r="C14" s="91" t="str">
        <f>'SALARY STMNT'!C15</f>
        <v>AGM</v>
      </c>
      <c r="D14" s="32" t="s">
        <v>48</v>
      </c>
      <c r="E14" s="32" t="s">
        <v>48</v>
      </c>
      <c r="F14" s="31"/>
      <c r="G14" s="32" t="s">
        <v>51</v>
      </c>
      <c r="H14" s="32" t="s">
        <v>51</v>
      </c>
      <c r="I14" s="32" t="s">
        <v>51</v>
      </c>
      <c r="J14" s="32" t="s">
        <v>51</v>
      </c>
      <c r="K14" s="32" t="s">
        <v>51</v>
      </c>
      <c r="L14" s="32" t="s">
        <v>48</v>
      </c>
      <c r="M14" s="33"/>
      <c r="N14" s="32" t="s">
        <v>48</v>
      </c>
      <c r="O14" s="32" t="s">
        <v>51</v>
      </c>
      <c r="P14" s="32" t="s">
        <v>51</v>
      </c>
      <c r="Q14" s="32" t="s">
        <v>51</v>
      </c>
      <c r="R14" s="32" t="s">
        <v>51</v>
      </c>
      <c r="S14" s="32" t="s">
        <v>51</v>
      </c>
      <c r="T14" s="33"/>
      <c r="U14" s="34" t="s">
        <v>48</v>
      </c>
      <c r="V14" s="34" t="s">
        <v>51</v>
      </c>
      <c r="W14" s="34" t="s">
        <v>51</v>
      </c>
      <c r="X14" s="34" t="s">
        <v>51</v>
      </c>
      <c r="Y14" s="34" t="s">
        <v>51</v>
      </c>
      <c r="Z14" s="34" t="s">
        <v>48</v>
      </c>
      <c r="AA14" s="33"/>
      <c r="AB14" s="33"/>
      <c r="AC14" s="34" t="s">
        <v>51</v>
      </c>
      <c r="AD14" s="34" t="s">
        <v>51</v>
      </c>
      <c r="AE14" s="34" t="s">
        <v>51</v>
      </c>
      <c r="AF14" s="34" t="s">
        <v>51</v>
      </c>
      <c r="AG14" s="102" t="s">
        <v>51</v>
      </c>
      <c r="AH14" s="33"/>
      <c r="AI14" s="15">
        <f t="shared" si="2"/>
        <v>6</v>
      </c>
      <c r="AJ14" s="15">
        <f t="shared" si="0"/>
        <v>0</v>
      </c>
      <c r="AK14" s="15">
        <f t="shared" si="1"/>
        <v>0</v>
      </c>
      <c r="AL14" s="15">
        <f t="shared" si="3"/>
        <v>19</v>
      </c>
      <c r="AM14" s="16">
        <f t="shared" si="4"/>
        <v>0</v>
      </c>
      <c r="AN14" s="154">
        <f t="shared" si="5"/>
        <v>25</v>
      </c>
    </row>
    <row r="15" spans="1:40">
      <c r="A15" s="14">
        <f>'SALARY STMNT'!A17</f>
        <v>13</v>
      </c>
      <c r="B15" s="90" t="str">
        <f>'SALARY STMNT'!B16</f>
        <v xml:space="preserve">Anu Joseph </v>
      </c>
      <c r="C15" s="91" t="str">
        <f>'SALARY STMNT'!C16</f>
        <v xml:space="preserve">HR Assistant </v>
      </c>
      <c r="D15" s="32" t="s">
        <v>51</v>
      </c>
      <c r="E15" s="32" t="s">
        <v>51</v>
      </c>
      <c r="F15" s="31"/>
      <c r="G15" s="32" t="s">
        <v>59</v>
      </c>
      <c r="H15" s="32" t="s">
        <v>51</v>
      </c>
      <c r="I15" s="32" t="s">
        <v>51</v>
      </c>
      <c r="J15" s="32" t="s">
        <v>51</v>
      </c>
      <c r="K15" s="32" t="s">
        <v>51</v>
      </c>
      <c r="L15" s="32" t="s">
        <v>51</v>
      </c>
      <c r="M15" s="33"/>
      <c r="N15" s="32" t="s">
        <v>51</v>
      </c>
      <c r="O15" s="32" t="s">
        <v>263</v>
      </c>
      <c r="P15" s="32" t="s">
        <v>51</v>
      </c>
      <c r="Q15" s="32" t="s">
        <v>51</v>
      </c>
      <c r="R15" s="32" t="s">
        <v>51</v>
      </c>
      <c r="S15" s="32" t="s">
        <v>51</v>
      </c>
      <c r="T15" s="33"/>
      <c r="U15" s="34" t="s">
        <v>51</v>
      </c>
      <c r="V15" s="34" t="s">
        <v>51</v>
      </c>
      <c r="W15" s="34" t="s">
        <v>59</v>
      </c>
      <c r="X15" s="34" t="s">
        <v>51</v>
      </c>
      <c r="Y15" s="34" t="s">
        <v>51</v>
      </c>
      <c r="Z15" s="34" t="s">
        <v>51</v>
      </c>
      <c r="AA15" s="33"/>
      <c r="AB15" s="33"/>
      <c r="AC15" s="34" t="s">
        <v>59</v>
      </c>
      <c r="AD15" s="34" t="s">
        <v>51</v>
      </c>
      <c r="AE15" s="34" t="s">
        <v>51</v>
      </c>
      <c r="AF15" s="34" t="s">
        <v>51</v>
      </c>
      <c r="AG15" s="102" t="s">
        <v>51</v>
      </c>
      <c r="AH15" s="33"/>
      <c r="AI15" s="15">
        <f t="shared" si="2"/>
        <v>0</v>
      </c>
      <c r="AJ15" s="15">
        <f t="shared" si="0"/>
        <v>0</v>
      </c>
      <c r="AK15" s="15">
        <f t="shared" si="1"/>
        <v>0</v>
      </c>
      <c r="AL15" s="15">
        <v>21.5</v>
      </c>
      <c r="AM15" s="16">
        <v>3.5</v>
      </c>
      <c r="AN15" s="156">
        <f t="shared" si="5"/>
        <v>25</v>
      </c>
    </row>
    <row r="16" spans="1:40">
      <c r="A16" s="14">
        <f>'SALARY STMNT'!A18</f>
        <v>14</v>
      </c>
      <c r="B16" s="90" t="str">
        <f>'SALARY STMNT'!B17</f>
        <v>Bibin R</v>
      </c>
      <c r="C16" s="91" t="str">
        <f>'SALARY STMNT'!C17</f>
        <v xml:space="preserve">I T In Charge </v>
      </c>
      <c r="D16" s="32" t="s">
        <v>51</v>
      </c>
      <c r="E16" s="32" t="s">
        <v>51</v>
      </c>
      <c r="F16" s="31"/>
      <c r="G16" s="32" t="s">
        <v>51</v>
      </c>
      <c r="H16" s="32" t="s">
        <v>51</v>
      </c>
      <c r="I16" s="32" t="s">
        <v>51</v>
      </c>
      <c r="J16" s="32" t="s">
        <v>51</v>
      </c>
      <c r="K16" s="32" t="s">
        <v>51</v>
      </c>
      <c r="L16" s="32" t="s">
        <v>51</v>
      </c>
      <c r="M16" s="33"/>
      <c r="N16" s="32" t="s">
        <v>51</v>
      </c>
      <c r="O16" s="32" t="s">
        <v>51</v>
      </c>
      <c r="P16" s="32" t="s">
        <v>51</v>
      </c>
      <c r="Q16" s="32" t="s">
        <v>51</v>
      </c>
      <c r="R16" s="32" t="s">
        <v>51</v>
      </c>
      <c r="S16" s="32" t="s">
        <v>51</v>
      </c>
      <c r="T16" s="33"/>
      <c r="U16" s="34" t="s">
        <v>51</v>
      </c>
      <c r="V16" s="34" t="s">
        <v>51</v>
      </c>
      <c r="W16" s="34" t="s">
        <v>51</v>
      </c>
      <c r="X16" s="34" t="s">
        <v>51</v>
      </c>
      <c r="Y16" s="34" t="s">
        <v>51</v>
      </c>
      <c r="Z16" s="34" t="s">
        <v>264</v>
      </c>
      <c r="AA16" s="33"/>
      <c r="AB16" s="33"/>
      <c r="AC16" s="34" t="s">
        <v>51</v>
      </c>
      <c r="AD16" s="34" t="s">
        <v>51</v>
      </c>
      <c r="AE16" s="34" t="s">
        <v>51</v>
      </c>
      <c r="AF16" s="34" t="s">
        <v>51</v>
      </c>
      <c r="AG16" s="102" t="s">
        <v>263</v>
      </c>
      <c r="AH16" s="33"/>
      <c r="AI16" s="15">
        <f t="shared" si="2"/>
        <v>0.5</v>
      </c>
      <c r="AJ16" s="15">
        <f t="shared" si="0"/>
        <v>0</v>
      </c>
      <c r="AK16" s="15">
        <f t="shared" si="1"/>
        <v>0</v>
      </c>
      <c r="AL16" s="15">
        <v>24</v>
      </c>
      <c r="AM16" s="16">
        <v>0.5</v>
      </c>
      <c r="AN16" s="156">
        <f t="shared" si="5"/>
        <v>25</v>
      </c>
    </row>
    <row r="17" spans="1:40">
      <c r="A17" s="14">
        <f>'SALARY STMNT'!A19</f>
        <v>16</v>
      </c>
      <c r="B17" s="90" t="str">
        <f>'SALARY STMNT'!B18</f>
        <v>Jaimon.J.M</v>
      </c>
      <c r="C17" s="91" t="str">
        <f>'SALARY STMNT'!C18</f>
        <v xml:space="preserve">HR Manager </v>
      </c>
      <c r="D17" s="32" t="s">
        <v>51</v>
      </c>
      <c r="E17" s="32" t="s">
        <v>51</v>
      </c>
      <c r="F17" s="31"/>
      <c r="G17" s="32" t="s">
        <v>51</v>
      </c>
      <c r="H17" s="32" t="s">
        <v>51</v>
      </c>
      <c r="I17" s="32" t="s">
        <v>51</v>
      </c>
      <c r="J17" s="32" t="s">
        <v>51</v>
      </c>
      <c r="K17" s="32" t="s">
        <v>51</v>
      </c>
      <c r="L17" s="32" t="s">
        <v>51</v>
      </c>
      <c r="M17" s="33"/>
      <c r="N17" s="32" t="s">
        <v>51</v>
      </c>
      <c r="O17" s="32" t="s">
        <v>51</v>
      </c>
      <c r="P17" s="32" t="s">
        <v>51</v>
      </c>
      <c r="Q17" s="32" t="s">
        <v>51</v>
      </c>
      <c r="R17" s="32" t="s">
        <v>51</v>
      </c>
      <c r="S17" s="32" t="s">
        <v>51</v>
      </c>
      <c r="T17" s="33"/>
      <c r="U17" s="34" t="s">
        <v>48</v>
      </c>
      <c r="V17" s="34" t="s">
        <v>51</v>
      </c>
      <c r="W17" s="34" t="s">
        <v>51</v>
      </c>
      <c r="X17" s="34" t="s">
        <v>51</v>
      </c>
      <c r="Y17" s="34" t="s">
        <v>51</v>
      </c>
      <c r="Z17" s="34" t="s">
        <v>51</v>
      </c>
      <c r="AA17" s="33"/>
      <c r="AB17" s="33"/>
      <c r="AC17" s="34" t="s">
        <v>51</v>
      </c>
      <c r="AD17" s="34" t="s">
        <v>51</v>
      </c>
      <c r="AE17" s="34" t="s">
        <v>48</v>
      </c>
      <c r="AF17" s="34" t="s">
        <v>51</v>
      </c>
      <c r="AG17" s="102" t="s">
        <v>51</v>
      </c>
      <c r="AH17" s="33"/>
      <c r="AI17" s="15">
        <f t="shared" si="2"/>
        <v>2</v>
      </c>
      <c r="AJ17" s="15">
        <f>COUNTIF($D17:$AE17,"SL")+(COUNTIF($C17:$D17,"HSL")/2)</f>
        <v>0</v>
      </c>
      <c r="AK17" s="15">
        <f>COUNTIF($D17:$AE17,"H")+(COUNTIF($D17:$D17,"H/S"))</f>
        <v>0</v>
      </c>
      <c r="AL17" s="15">
        <f t="shared" si="3"/>
        <v>23</v>
      </c>
      <c r="AM17" s="16">
        <f t="shared" si="4"/>
        <v>0</v>
      </c>
      <c r="AN17" s="154">
        <f t="shared" si="5"/>
        <v>25</v>
      </c>
    </row>
    <row r="18" spans="1:40">
      <c r="A18" s="14">
        <f>'SALARY STMNT'!A20</f>
        <v>17</v>
      </c>
      <c r="B18" s="90" t="str">
        <f>'SALARY STMNT'!B19</f>
        <v>Sanoop K  S</v>
      </c>
      <c r="C18" s="91" t="str">
        <f>'SALARY STMNT'!C19</f>
        <v>Accounts Officer</v>
      </c>
      <c r="D18" s="32" t="s">
        <v>51</v>
      </c>
      <c r="E18" s="32" t="s">
        <v>51</v>
      </c>
      <c r="F18" s="31"/>
      <c r="G18" s="32" t="s">
        <v>51</v>
      </c>
      <c r="H18" s="32" t="s">
        <v>51</v>
      </c>
      <c r="I18" s="32" t="s">
        <v>51</v>
      </c>
      <c r="J18" s="32" t="s">
        <v>51</v>
      </c>
      <c r="K18" s="32" t="s">
        <v>51</v>
      </c>
      <c r="L18" s="32" t="s">
        <v>51</v>
      </c>
      <c r="M18" s="33"/>
      <c r="N18" s="32" t="s">
        <v>51</v>
      </c>
      <c r="O18" s="32" t="s">
        <v>51</v>
      </c>
      <c r="P18" s="32" t="s">
        <v>51</v>
      </c>
      <c r="Q18" s="32" t="s">
        <v>51</v>
      </c>
      <c r="R18" s="32" t="s">
        <v>51</v>
      </c>
      <c r="S18" s="32" t="s">
        <v>51</v>
      </c>
      <c r="T18" s="33"/>
      <c r="U18" s="34" t="s">
        <v>51</v>
      </c>
      <c r="V18" s="34" t="s">
        <v>51</v>
      </c>
      <c r="W18" s="34" t="s">
        <v>51</v>
      </c>
      <c r="X18" s="34" t="s">
        <v>51</v>
      </c>
      <c r="Y18" s="34" t="s">
        <v>51</v>
      </c>
      <c r="Z18" s="34" t="s">
        <v>51</v>
      </c>
      <c r="AA18" s="33"/>
      <c r="AB18" s="33"/>
      <c r="AC18" s="34" t="s">
        <v>263</v>
      </c>
      <c r="AD18" s="34" t="s">
        <v>51</v>
      </c>
      <c r="AE18" s="34" t="s">
        <v>51</v>
      </c>
      <c r="AF18" s="34" t="s">
        <v>263</v>
      </c>
      <c r="AG18" s="102" t="s">
        <v>51</v>
      </c>
      <c r="AH18" s="33"/>
      <c r="AI18" s="15">
        <f t="shared" si="2"/>
        <v>0</v>
      </c>
      <c r="AJ18" s="15">
        <f>COUNTIF($D18:$AE18,"SL")+(COUNTIF($C18:$D18,"HSL")/2)</f>
        <v>0</v>
      </c>
      <c r="AK18" s="15">
        <f>COUNTIF($D18:$AE18,"H")+(COUNTIF($D18:$D18,"H/S"))</f>
        <v>0</v>
      </c>
      <c r="AL18" s="15">
        <v>24</v>
      </c>
      <c r="AM18" s="16">
        <v>1</v>
      </c>
      <c r="AN18" s="154">
        <f t="shared" si="5"/>
        <v>25</v>
      </c>
    </row>
    <row r="19" spans="1:40">
      <c r="A19" s="14">
        <f>'SALARY STMNT'!A21</f>
        <v>18</v>
      </c>
      <c r="B19" s="90" t="str">
        <f>'SALARY STMNT'!B20</f>
        <v>Habeebulla A P</v>
      </c>
      <c r="C19" s="91" t="str">
        <f>'SALARY STMNT'!C20</f>
        <v xml:space="preserve">Accountant </v>
      </c>
      <c r="D19" s="32" t="s">
        <v>59</v>
      </c>
      <c r="E19" s="32" t="s">
        <v>51</v>
      </c>
      <c r="F19" s="31"/>
      <c r="G19" s="32" t="s">
        <v>51</v>
      </c>
      <c r="H19" s="32" t="s">
        <v>51</v>
      </c>
      <c r="I19" s="32" t="s">
        <v>51</v>
      </c>
      <c r="J19" s="32" t="s">
        <v>51</v>
      </c>
      <c r="K19" s="32" t="s">
        <v>51</v>
      </c>
      <c r="L19" s="32" t="s">
        <v>51</v>
      </c>
      <c r="M19" s="33"/>
      <c r="N19" s="32" t="s">
        <v>51</v>
      </c>
      <c r="O19" s="32" t="s">
        <v>51</v>
      </c>
      <c r="P19" s="32" t="s">
        <v>51</v>
      </c>
      <c r="Q19" s="32" t="s">
        <v>51</v>
      </c>
      <c r="R19" s="32" t="s">
        <v>51</v>
      </c>
      <c r="S19" s="32" t="s">
        <v>51</v>
      </c>
      <c r="T19" s="33"/>
      <c r="U19" s="34" t="s">
        <v>51</v>
      </c>
      <c r="V19" s="34" t="s">
        <v>51</v>
      </c>
      <c r="W19" s="34" t="s">
        <v>51</v>
      </c>
      <c r="X19" s="34" t="s">
        <v>51</v>
      </c>
      <c r="Y19" s="34" t="s">
        <v>51</v>
      </c>
      <c r="Z19" s="34" t="s">
        <v>51</v>
      </c>
      <c r="AA19" s="33"/>
      <c r="AB19" s="33"/>
      <c r="AC19" s="34" t="s">
        <v>51</v>
      </c>
      <c r="AD19" s="34" t="s">
        <v>51</v>
      </c>
      <c r="AE19" s="34" t="s">
        <v>51</v>
      </c>
      <c r="AF19" s="34" t="s">
        <v>51</v>
      </c>
      <c r="AG19" s="102" t="s">
        <v>51</v>
      </c>
      <c r="AH19" s="33"/>
      <c r="AI19" s="15">
        <f t="shared" si="2"/>
        <v>0</v>
      </c>
      <c r="AJ19" s="15">
        <f>COUNTIF($D19:$AE19,"SL")+(COUNTIF($C19:$AC19,"HSL")/2)</f>
        <v>0</v>
      </c>
      <c r="AK19" s="15">
        <f>COUNTIF($D19:$AE19,"H")+(COUNTIF($D19:$AC19,"H/S"))</f>
        <v>0</v>
      </c>
      <c r="AL19" s="15">
        <f t="shared" si="3"/>
        <v>24</v>
      </c>
      <c r="AM19" s="16">
        <f t="shared" si="4"/>
        <v>1</v>
      </c>
      <c r="AN19" s="154">
        <f t="shared" si="5"/>
        <v>25</v>
      </c>
    </row>
    <row r="20" spans="1:40">
      <c r="A20" s="14">
        <f>'SALARY STMNT'!A22</f>
        <v>19</v>
      </c>
      <c r="B20" s="90" t="str">
        <f>'SALARY STMNT'!B21</f>
        <v>Preejith V R</v>
      </c>
      <c r="C20" s="91" t="str">
        <f>'SALARY STMNT'!C21</f>
        <v xml:space="preserve">Sales Officer </v>
      </c>
      <c r="D20" s="32" t="s">
        <v>51</v>
      </c>
      <c r="E20" s="32" t="s">
        <v>51</v>
      </c>
      <c r="F20" s="31"/>
      <c r="G20" s="32" t="s">
        <v>51</v>
      </c>
      <c r="H20" s="32" t="s">
        <v>51</v>
      </c>
      <c r="I20" s="32" t="s">
        <v>51</v>
      </c>
      <c r="J20" s="32" t="s">
        <v>51</v>
      </c>
      <c r="K20" s="32" t="s">
        <v>51</v>
      </c>
      <c r="L20" s="32" t="s">
        <v>51</v>
      </c>
      <c r="M20" s="33"/>
      <c r="N20" s="32" t="s">
        <v>51</v>
      </c>
      <c r="O20" s="32" t="s">
        <v>51</v>
      </c>
      <c r="P20" s="32" t="s">
        <v>51</v>
      </c>
      <c r="Q20" s="32" t="s">
        <v>51</v>
      </c>
      <c r="R20" s="32" t="s">
        <v>51</v>
      </c>
      <c r="S20" s="32" t="s">
        <v>51</v>
      </c>
      <c r="T20" s="33"/>
      <c r="U20" s="34" t="s">
        <v>51</v>
      </c>
      <c r="V20" s="34" t="s">
        <v>51</v>
      </c>
      <c r="W20" s="34" t="s">
        <v>51</v>
      </c>
      <c r="X20" s="34" t="s">
        <v>51</v>
      </c>
      <c r="Y20" s="34" t="s">
        <v>51</v>
      </c>
      <c r="Z20" s="34" t="s">
        <v>51</v>
      </c>
      <c r="AA20" s="33"/>
      <c r="AB20" s="33"/>
      <c r="AC20" s="34" t="s">
        <v>51</v>
      </c>
      <c r="AD20" s="34" t="s">
        <v>51</v>
      </c>
      <c r="AE20" s="34" t="s">
        <v>51</v>
      </c>
      <c r="AF20" s="34" t="s">
        <v>51</v>
      </c>
      <c r="AG20" s="102" t="s">
        <v>51</v>
      </c>
      <c r="AH20" s="33"/>
      <c r="AI20" s="15">
        <f t="shared" si="2"/>
        <v>0</v>
      </c>
      <c r="AJ20" s="15">
        <f>COUNTIF($D20:$AE20,"SL")+(COUNTIF($C20:$D20,"HSL")/2)</f>
        <v>0</v>
      </c>
      <c r="AK20" s="15">
        <f>COUNTIF($D20:$AE20,"H")+(COUNTIF($D20:$D20,"H/S"))</f>
        <v>0</v>
      </c>
      <c r="AL20" s="15">
        <f t="shared" si="3"/>
        <v>25</v>
      </c>
      <c r="AM20" s="16">
        <f t="shared" si="4"/>
        <v>0</v>
      </c>
      <c r="AN20" s="154">
        <f t="shared" si="5"/>
        <v>25</v>
      </c>
    </row>
    <row r="21" spans="1:40">
      <c r="A21" s="14">
        <f>'SALARY STMNT'!A23</f>
        <v>20</v>
      </c>
      <c r="B21" s="90" t="str">
        <f>'SALARY STMNT'!B22</f>
        <v>Sabitha P K</v>
      </c>
      <c r="C21" s="91" t="str">
        <f>'SALARY STMNT'!C22</f>
        <v>M D P S</v>
      </c>
      <c r="D21" s="32" t="s">
        <v>51</v>
      </c>
      <c r="E21" s="32" t="s">
        <v>51</v>
      </c>
      <c r="F21" s="31"/>
      <c r="G21" s="32" t="s">
        <v>51</v>
      </c>
      <c r="H21" s="32" t="s">
        <v>51</v>
      </c>
      <c r="I21" s="32" t="s">
        <v>51</v>
      </c>
      <c r="J21" s="32" t="s">
        <v>51</v>
      </c>
      <c r="K21" s="32" t="s">
        <v>51</v>
      </c>
      <c r="L21" s="32" t="s">
        <v>51</v>
      </c>
      <c r="M21" s="33"/>
      <c r="N21" s="32" t="s">
        <v>51</v>
      </c>
      <c r="O21" s="32" t="s">
        <v>51</v>
      </c>
      <c r="P21" s="32" t="s">
        <v>51</v>
      </c>
      <c r="Q21" s="32" t="s">
        <v>48</v>
      </c>
      <c r="R21" s="32" t="s">
        <v>51</v>
      </c>
      <c r="S21" s="32" t="s">
        <v>51</v>
      </c>
      <c r="T21" s="33"/>
      <c r="U21" s="34" t="s">
        <v>51</v>
      </c>
      <c r="V21" s="34" t="s">
        <v>51</v>
      </c>
      <c r="W21" s="34" t="s">
        <v>51</v>
      </c>
      <c r="X21" s="34" t="s">
        <v>51</v>
      </c>
      <c r="Y21" s="34" t="s">
        <v>51</v>
      </c>
      <c r="Z21" s="34" t="s">
        <v>51</v>
      </c>
      <c r="AA21" s="33"/>
      <c r="AB21" s="33"/>
      <c r="AC21" s="34" t="s">
        <v>51</v>
      </c>
      <c r="AD21" s="34" t="s">
        <v>51</v>
      </c>
      <c r="AE21" s="34" t="s">
        <v>51</v>
      </c>
      <c r="AF21" s="34" t="s">
        <v>51</v>
      </c>
      <c r="AG21" s="102" t="s">
        <v>51</v>
      </c>
      <c r="AH21" s="33"/>
      <c r="AI21" s="15">
        <f t="shared" si="2"/>
        <v>1</v>
      </c>
      <c r="AJ21" s="15">
        <f>COUNTIF($D21:$AE21,"SL")+(COUNTIF($C21:$AC21,"HSL")/2)</f>
        <v>0</v>
      </c>
      <c r="AK21" s="15">
        <f>COUNTIF($D21:$AE21,"H")+(COUNTIF($D21:$AC21,"H/S"))</f>
        <v>0</v>
      </c>
      <c r="AL21" s="15">
        <f t="shared" si="3"/>
        <v>24</v>
      </c>
      <c r="AM21" s="16">
        <f t="shared" si="4"/>
        <v>0</v>
      </c>
      <c r="AN21" s="154">
        <f t="shared" si="5"/>
        <v>25</v>
      </c>
    </row>
    <row r="22" spans="1:40">
      <c r="A22" s="14">
        <f>'SALARY STMNT'!A24</f>
        <v>21</v>
      </c>
      <c r="B22" s="90" t="str">
        <f>'SALARY STMNT'!B23</f>
        <v>Charun Kumar U K</v>
      </c>
      <c r="C22" s="91" t="str">
        <f>'SALARY STMNT'!C23</f>
        <v>Logistic Manager</v>
      </c>
      <c r="D22" s="32" t="s">
        <v>51</v>
      </c>
      <c r="E22" s="32" t="s">
        <v>51</v>
      </c>
      <c r="F22" s="31"/>
      <c r="G22" s="32" t="s">
        <v>51</v>
      </c>
      <c r="H22" s="32" t="s">
        <v>51</v>
      </c>
      <c r="I22" s="32" t="s">
        <v>51</v>
      </c>
      <c r="J22" s="32" t="s">
        <v>51</v>
      </c>
      <c r="K22" s="32" t="s">
        <v>51</v>
      </c>
      <c r="L22" s="32" t="s">
        <v>51</v>
      </c>
      <c r="M22" s="33"/>
      <c r="N22" s="32" t="s">
        <v>51</v>
      </c>
      <c r="O22" s="32" t="s">
        <v>51</v>
      </c>
      <c r="P22" s="32" t="s">
        <v>51</v>
      </c>
      <c r="Q22" s="32" t="s">
        <v>51</v>
      </c>
      <c r="R22" s="32" t="s">
        <v>51</v>
      </c>
      <c r="S22" s="32" t="s">
        <v>51</v>
      </c>
      <c r="T22" s="33"/>
      <c r="U22" s="34" t="s">
        <v>51</v>
      </c>
      <c r="V22" s="34" t="s">
        <v>51</v>
      </c>
      <c r="W22" s="34" t="s">
        <v>51</v>
      </c>
      <c r="X22" s="34" t="s">
        <v>51</v>
      </c>
      <c r="Y22" s="34" t="s">
        <v>51</v>
      </c>
      <c r="Z22" s="34" t="s">
        <v>51</v>
      </c>
      <c r="AA22" s="33"/>
      <c r="AB22" s="33"/>
      <c r="AC22" s="34" t="s">
        <v>51</v>
      </c>
      <c r="AD22" s="34" t="s">
        <v>51</v>
      </c>
      <c r="AE22" s="34" t="s">
        <v>51</v>
      </c>
      <c r="AF22" s="34" t="s">
        <v>51</v>
      </c>
      <c r="AG22" s="102" t="s">
        <v>51</v>
      </c>
      <c r="AH22" s="33"/>
      <c r="AI22" s="15">
        <f t="shared" si="2"/>
        <v>0</v>
      </c>
      <c r="AJ22" s="15">
        <f>COUNTIF($D22:$AE22,"SL")+(COUNTIF($C22:$AC22,"HSL")/2)</f>
        <v>0</v>
      </c>
      <c r="AK22" s="15">
        <f>COUNTIF($D22:$AE22,"H")+(COUNTIF($D22:$AC22,"H/S"))</f>
        <v>0</v>
      </c>
      <c r="AL22" s="15">
        <f t="shared" si="3"/>
        <v>25</v>
      </c>
      <c r="AM22" s="16">
        <f t="shared" si="4"/>
        <v>0</v>
      </c>
      <c r="AN22" s="154">
        <f t="shared" si="5"/>
        <v>25</v>
      </c>
    </row>
    <row r="23" spans="1:40">
      <c r="A23" s="14">
        <f>'SALARY STMNT'!A25</f>
        <v>22</v>
      </c>
      <c r="B23" s="90" t="str">
        <f>'SALARY STMNT'!B24</f>
        <v>Ismail K</v>
      </c>
      <c r="C23" s="91" t="str">
        <f>'SALARY STMNT'!C24</f>
        <v xml:space="preserve">Sales Officer </v>
      </c>
      <c r="D23" s="32" t="s">
        <v>51</v>
      </c>
      <c r="E23" s="32" t="s">
        <v>51</v>
      </c>
      <c r="F23" s="31"/>
      <c r="G23" s="32" t="s">
        <v>48</v>
      </c>
      <c r="H23" s="32" t="s">
        <v>51</v>
      </c>
      <c r="I23" s="32" t="s">
        <v>51</v>
      </c>
      <c r="J23" s="32" t="s">
        <v>51</v>
      </c>
      <c r="K23" s="32" t="s">
        <v>51</v>
      </c>
      <c r="L23" s="32" t="s">
        <v>51</v>
      </c>
      <c r="M23" s="33"/>
      <c r="N23" s="32" t="s">
        <v>51</v>
      </c>
      <c r="O23" s="32" t="s">
        <v>51</v>
      </c>
      <c r="P23" s="32" t="s">
        <v>51</v>
      </c>
      <c r="Q23" s="32" t="s">
        <v>51</v>
      </c>
      <c r="R23" s="32" t="s">
        <v>51</v>
      </c>
      <c r="S23" s="32" t="s">
        <v>51</v>
      </c>
      <c r="T23" s="33"/>
      <c r="U23" s="34" t="s">
        <v>51</v>
      </c>
      <c r="V23" s="34" t="s">
        <v>51</v>
      </c>
      <c r="W23" s="34" t="s">
        <v>51</v>
      </c>
      <c r="X23" s="34" t="s">
        <v>51</v>
      </c>
      <c r="Y23" s="34" t="s">
        <v>51</v>
      </c>
      <c r="Z23" s="34" t="s">
        <v>51</v>
      </c>
      <c r="AA23" s="33"/>
      <c r="AB23" s="33"/>
      <c r="AC23" s="34" t="s">
        <v>51</v>
      </c>
      <c r="AD23" s="34" t="s">
        <v>51</v>
      </c>
      <c r="AE23" s="34" t="s">
        <v>51</v>
      </c>
      <c r="AF23" s="34" t="s">
        <v>51</v>
      </c>
      <c r="AG23" s="102" t="s">
        <v>51</v>
      </c>
      <c r="AH23" s="33"/>
      <c r="AI23" s="15">
        <f t="shared" si="2"/>
        <v>1</v>
      </c>
      <c r="AJ23" s="15">
        <f>COUNTIF($D23:$AE23,"SL")+(COUNTIF($C23:$D23,"HSL")/2)</f>
        <v>0</v>
      </c>
      <c r="AK23" s="15">
        <f>COUNTIF($D23:$AE23,"H")+(COUNTIF($D23:$D23,"H/S"))</f>
        <v>0</v>
      </c>
      <c r="AL23" s="15">
        <f t="shared" si="3"/>
        <v>24</v>
      </c>
      <c r="AM23" s="16">
        <f t="shared" si="4"/>
        <v>0</v>
      </c>
      <c r="AN23" s="154">
        <f t="shared" si="5"/>
        <v>25</v>
      </c>
    </row>
    <row r="24" spans="1:40">
      <c r="A24" s="14">
        <f>'SALARY STMNT'!A26</f>
        <v>23</v>
      </c>
      <c r="B24" s="90" t="str">
        <f>'SALARY STMNT'!B25</f>
        <v xml:space="preserve">Yohannan </v>
      </c>
      <c r="C24" s="91" t="str">
        <f>'SALARY STMNT'!C25</f>
        <v xml:space="preserve">Supervisor </v>
      </c>
      <c r="D24" s="32" t="s">
        <v>51</v>
      </c>
      <c r="E24" s="32" t="s">
        <v>59</v>
      </c>
      <c r="F24" s="31"/>
      <c r="G24" s="32" t="s">
        <v>51</v>
      </c>
      <c r="H24" s="32" t="s">
        <v>51</v>
      </c>
      <c r="I24" s="32" t="s">
        <v>51</v>
      </c>
      <c r="J24" s="32" t="s">
        <v>51</v>
      </c>
      <c r="K24" s="32" t="s">
        <v>51</v>
      </c>
      <c r="L24" s="32" t="s">
        <v>51</v>
      </c>
      <c r="M24" s="33"/>
      <c r="N24" s="32" t="s">
        <v>51</v>
      </c>
      <c r="O24" s="32" t="s">
        <v>51</v>
      </c>
      <c r="P24" s="32" t="s">
        <v>51</v>
      </c>
      <c r="Q24" s="32" t="s">
        <v>59</v>
      </c>
      <c r="R24" s="32" t="s">
        <v>51</v>
      </c>
      <c r="S24" s="32" t="s">
        <v>51</v>
      </c>
      <c r="T24" s="33"/>
      <c r="U24" s="34" t="s">
        <v>51</v>
      </c>
      <c r="V24" s="34" t="s">
        <v>51</v>
      </c>
      <c r="W24" s="34" t="s">
        <v>51</v>
      </c>
      <c r="X24" s="34" t="s">
        <v>51</v>
      </c>
      <c r="Y24" s="34" t="s">
        <v>51</v>
      </c>
      <c r="Z24" s="34" t="s">
        <v>51</v>
      </c>
      <c r="AA24" s="33"/>
      <c r="AB24" s="33"/>
      <c r="AC24" s="34" t="s">
        <v>51</v>
      </c>
      <c r="AD24" s="34" t="s">
        <v>51</v>
      </c>
      <c r="AE24" s="34" t="s">
        <v>51</v>
      </c>
      <c r="AF24" s="34" t="s">
        <v>51</v>
      </c>
      <c r="AG24" s="102" t="s">
        <v>51</v>
      </c>
      <c r="AH24" s="33"/>
      <c r="AI24" s="15">
        <f t="shared" si="2"/>
        <v>0</v>
      </c>
      <c r="AJ24" s="15">
        <f t="shared" ref="AJ24:AJ42" si="6">COUNTIF($D24:$AE24,"SL")+(COUNTIF($C24:$AC24,"HSL")/2)</f>
        <v>0</v>
      </c>
      <c r="AK24" s="15">
        <f t="shared" ref="AK24:AK42" si="7">COUNTIF($D24:$AE24,"H")+(COUNTIF($D24:$AC24,"H/S"))</f>
        <v>0</v>
      </c>
      <c r="AL24" s="15">
        <f t="shared" si="3"/>
        <v>23</v>
      </c>
      <c r="AM24" s="16">
        <f t="shared" si="4"/>
        <v>2</v>
      </c>
      <c r="AN24" s="154">
        <f t="shared" si="5"/>
        <v>25</v>
      </c>
    </row>
    <row r="25" spans="1:40">
      <c r="A25" s="14">
        <f>'SALARY STMNT'!A27</f>
        <v>24</v>
      </c>
      <c r="B25" s="90" t="str">
        <f>'SALARY STMNT'!B26</f>
        <v xml:space="preserve">Lijo Samual </v>
      </c>
      <c r="C25" s="91" t="str">
        <f>'SALARY STMNT'!C26</f>
        <v>Mechanic</v>
      </c>
      <c r="D25" s="32" t="s">
        <v>51</v>
      </c>
      <c r="E25" s="32" t="s">
        <v>51</v>
      </c>
      <c r="F25" s="31"/>
      <c r="G25" s="32" t="s">
        <v>48</v>
      </c>
      <c r="H25" s="32" t="s">
        <v>51</v>
      </c>
      <c r="I25" s="32" t="s">
        <v>51</v>
      </c>
      <c r="J25" s="32" t="s">
        <v>51</v>
      </c>
      <c r="K25" s="32" t="s">
        <v>51</v>
      </c>
      <c r="L25" s="32" t="s">
        <v>51</v>
      </c>
      <c r="M25" s="33"/>
      <c r="N25" s="32" t="s">
        <v>51</v>
      </c>
      <c r="O25" s="32" t="s">
        <v>51</v>
      </c>
      <c r="P25" s="32" t="s">
        <v>51</v>
      </c>
      <c r="Q25" s="32" t="s">
        <v>51</v>
      </c>
      <c r="R25" s="32" t="s">
        <v>51</v>
      </c>
      <c r="S25" s="32" t="s">
        <v>51</v>
      </c>
      <c r="T25" s="33"/>
      <c r="U25" s="34" t="s">
        <v>51</v>
      </c>
      <c r="V25" s="34" t="s">
        <v>51</v>
      </c>
      <c r="W25" s="34" t="s">
        <v>51</v>
      </c>
      <c r="X25" s="34" t="s">
        <v>51</v>
      </c>
      <c r="Y25" s="34" t="s">
        <v>51</v>
      </c>
      <c r="Z25" s="34" t="s">
        <v>51</v>
      </c>
      <c r="AA25" s="33"/>
      <c r="AB25" s="33"/>
      <c r="AC25" s="34" t="s">
        <v>59</v>
      </c>
      <c r="AD25" s="34" t="s">
        <v>51</v>
      </c>
      <c r="AE25" s="34" t="s">
        <v>51</v>
      </c>
      <c r="AF25" s="34" t="s">
        <v>51</v>
      </c>
      <c r="AG25" s="102" t="s">
        <v>59</v>
      </c>
      <c r="AH25" s="33"/>
      <c r="AI25" s="15">
        <f t="shared" si="2"/>
        <v>1</v>
      </c>
      <c r="AJ25" s="15">
        <f t="shared" si="6"/>
        <v>0</v>
      </c>
      <c r="AK25" s="15">
        <f t="shared" si="7"/>
        <v>0</v>
      </c>
      <c r="AL25" s="15">
        <f t="shared" si="3"/>
        <v>22</v>
      </c>
      <c r="AM25" s="16">
        <f t="shared" si="4"/>
        <v>1</v>
      </c>
      <c r="AN25" s="154">
        <f t="shared" si="5"/>
        <v>24</v>
      </c>
    </row>
    <row r="26" spans="1:40">
      <c r="A26" s="14">
        <f>'SALARY STMNT'!A28</f>
        <v>25</v>
      </c>
      <c r="B26" s="90" t="str">
        <f>'SALARY STMNT'!B27</f>
        <v>Shejith V</v>
      </c>
      <c r="C26" s="91" t="str">
        <f>'SALARY STMNT'!C27</f>
        <v xml:space="preserve">Sales Officer </v>
      </c>
      <c r="D26" s="32" t="s">
        <v>51</v>
      </c>
      <c r="E26" s="32" t="s">
        <v>51</v>
      </c>
      <c r="F26" s="31"/>
      <c r="G26" s="32" t="s">
        <v>51</v>
      </c>
      <c r="H26" s="32" t="s">
        <v>51</v>
      </c>
      <c r="I26" s="32" t="s">
        <v>51</v>
      </c>
      <c r="J26" s="32" t="s">
        <v>51</v>
      </c>
      <c r="K26" s="32" t="s">
        <v>51</v>
      </c>
      <c r="L26" s="32" t="s">
        <v>51</v>
      </c>
      <c r="M26" s="33"/>
      <c r="N26" s="32" t="s">
        <v>51</v>
      </c>
      <c r="O26" s="32" t="s">
        <v>51</v>
      </c>
      <c r="P26" s="32" t="s">
        <v>51</v>
      </c>
      <c r="Q26" s="32" t="s">
        <v>51</v>
      </c>
      <c r="R26" s="32" t="s">
        <v>51</v>
      </c>
      <c r="S26" s="32" t="s">
        <v>51</v>
      </c>
      <c r="T26" s="33"/>
      <c r="U26" s="34" t="s">
        <v>51</v>
      </c>
      <c r="V26" s="34" t="s">
        <v>51</v>
      </c>
      <c r="W26" s="34" t="s">
        <v>51</v>
      </c>
      <c r="X26" s="34" t="s">
        <v>51</v>
      </c>
      <c r="Y26" s="34" t="s">
        <v>51</v>
      </c>
      <c r="Z26" s="34" t="s">
        <v>51</v>
      </c>
      <c r="AA26" s="33"/>
      <c r="AB26" s="33"/>
      <c r="AC26" s="34" t="s">
        <v>51</v>
      </c>
      <c r="AD26" s="34" t="s">
        <v>51</v>
      </c>
      <c r="AE26" s="34" t="s">
        <v>51</v>
      </c>
      <c r="AF26" s="34" t="s">
        <v>51</v>
      </c>
      <c r="AG26" s="102" t="s">
        <v>51</v>
      </c>
      <c r="AH26" s="33"/>
      <c r="AI26" s="15">
        <f t="shared" si="2"/>
        <v>0</v>
      </c>
      <c r="AJ26" s="15">
        <f t="shared" si="6"/>
        <v>0</v>
      </c>
      <c r="AK26" s="15">
        <f t="shared" si="7"/>
        <v>0</v>
      </c>
      <c r="AL26" s="15">
        <f t="shared" si="3"/>
        <v>25</v>
      </c>
      <c r="AM26" s="16">
        <f t="shared" si="4"/>
        <v>0</v>
      </c>
      <c r="AN26" s="154">
        <f t="shared" si="5"/>
        <v>25</v>
      </c>
    </row>
    <row r="27" spans="1:40">
      <c r="A27" s="14">
        <f>'SALARY STMNT'!A29</f>
        <v>26</v>
      </c>
      <c r="B27" s="90" t="str">
        <f>'SALARY STMNT'!B28</f>
        <v>Sreejith C</v>
      </c>
      <c r="C27" s="91" t="str">
        <f>'SALARY STMNT'!C28</f>
        <v xml:space="preserve">Sales Officer </v>
      </c>
      <c r="D27" s="32" t="s">
        <v>51</v>
      </c>
      <c r="E27" s="32" t="s">
        <v>51</v>
      </c>
      <c r="F27" s="31"/>
      <c r="G27" s="32" t="s">
        <v>51</v>
      </c>
      <c r="H27" s="32" t="s">
        <v>51</v>
      </c>
      <c r="I27" s="32" t="s">
        <v>51</v>
      </c>
      <c r="J27" s="32" t="s">
        <v>51</v>
      </c>
      <c r="K27" s="32" t="s">
        <v>51</v>
      </c>
      <c r="L27" s="32" t="s">
        <v>51</v>
      </c>
      <c r="M27" s="33"/>
      <c r="N27" s="32" t="s">
        <v>51</v>
      </c>
      <c r="O27" s="32" t="s">
        <v>51</v>
      </c>
      <c r="P27" s="32" t="s">
        <v>51</v>
      </c>
      <c r="Q27" s="32" t="s">
        <v>51</v>
      </c>
      <c r="R27" s="32" t="s">
        <v>51</v>
      </c>
      <c r="S27" s="32" t="s">
        <v>51</v>
      </c>
      <c r="T27" s="33"/>
      <c r="U27" s="34" t="s">
        <v>51</v>
      </c>
      <c r="V27" s="34" t="s">
        <v>51</v>
      </c>
      <c r="W27" s="34" t="s">
        <v>51</v>
      </c>
      <c r="X27" s="34" t="s">
        <v>51</v>
      </c>
      <c r="Y27" s="34" t="s">
        <v>51</v>
      </c>
      <c r="Z27" s="34" t="s">
        <v>51</v>
      </c>
      <c r="AA27" s="33"/>
      <c r="AB27" s="33"/>
      <c r="AC27" s="34" t="s">
        <v>51</v>
      </c>
      <c r="AD27" s="34" t="s">
        <v>51</v>
      </c>
      <c r="AE27" s="34" t="s">
        <v>51</v>
      </c>
      <c r="AF27" s="34" t="s">
        <v>51</v>
      </c>
      <c r="AG27" s="102" t="s">
        <v>51</v>
      </c>
      <c r="AH27" s="33"/>
      <c r="AI27" s="15">
        <f t="shared" si="2"/>
        <v>0</v>
      </c>
      <c r="AJ27" s="15">
        <f t="shared" si="6"/>
        <v>0</v>
      </c>
      <c r="AK27" s="15">
        <f t="shared" si="7"/>
        <v>0</v>
      </c>
      <c r="AL27" s="15">
        <f t="shared" si="3"/>
        <v>25</v>
      </c>
      <c r="AM27" s="16">
        <f t="shared" si="4"/>
        <v>0</v>
      </c>
      <c r="AN27" s="154">
        <f t="shared" si="5"/>
        <v>25</v>
      </c>
    </row>
    <row r="28" spans="1:40">
      <c r="A28" s="14">
        <f>'SALARY STMNT'!A30</f>
        <v>27</v>
      </c>
      <c r="B28" s="90" t="str">
        <f>'SALARY STMNT'!B29</f>
        <v>Sunny K S</v>
      </c>
      <c r="C28" s="91" t="str">
        <f>'SALARY STMNT'!C29</f>
        <v xml:space="preserve">Security Gred </v>
      </c>
      <c r="D28" s="32" t="s">
        <v>51</v>
      </c>
      <c r="E28" s="32" t="s">
        <v>51</v>
      </c>
      <c r="F28" s="31"/>
      <c r="G28" s="32" t="s">
        <v>51</v>
      </c>
      <c r="H28" s="32" t="s">
        <v>59</v>
      </c>
      <c r="I28" s="32" t="s">
        <v>51</v>
      </c>
      <c r="J28" s="32" t="s">
        <v>51</v>
      </c>
      <c r="K28" s="32" t="s">
        <v>51</v>
      </c>
      <c r="L28" s="32" t="s">
        <v>51</v>
      </c>
      <c r="M28" s="33"/>
      <c r="N28" s="32" t="s">
        <v>51</v>
      </c>
      <c r="O28" s="32" t="s">
        <v>51</v>
      </c>
      <c r="P28" s="32" t="s">
        <v>51</v>
      </c>
      <c r="Q28" s="32" t="s">
        <v>51</v>
      </c>
      <c r="R28" s="32" t="s">
        <v>51</v>
      </c>
      <c r="S28" s="32" t="s">
        <v>51</v>
      </c>
      <c r="T28" s="33"/>
      <c r="U28" s="34" t="s">
        <v>51</v>
      </c>
      <c r="V28" s="34" t="s">
        <v>51</v>
      </c>
      <c r="W28" s="34" t="s">
        <v>51</v>
      </c>
      <c r="X28" s="34" t="s">
        <v>51</v>
      </c>
      <c r="Y28" s="34" t="s">
        <v>51</v>
      </c>
      <c r="Z28" s="34" t="s">
        <v>51</v>
      </c>
      <c r="AA28" s="33"/>
      <c r="AB28" s="33"/>
      <c r="AC28" s="34" t="s">
        <v>51</v>
      </c>
      <c r="AD28" s="34" t="s">
        <v>51</v>
      </c>
      <c r="AE28" s="34" t="s">
        <v>51</v>
      </c>
      <c r="AF28" s="34" t="s">
        <v>51</v>
      </c>
      <c r="AG28" s="102" t="s">
        <v>59</v>
      </c>
      <c r="AH28" s="33"/>
      <c r="AI28" s="15">
        <f t="shared" si="2"/>
        <v>0</v>
      </c>
      <c r="AJ28" s="15">
        <f t="shared" si="6"/>
        <v>0</v>
      </c>
      <c r="AK28" s="15">
        <f t="shared" si="7"/>
        <v>0</v>
      </c>
      <c r="AL28" s="15">
        <f>COUNTIF($D28:$AG28,"P")+(COUNTIF($D28:$AC28,"P/S"))</f>
        <v>23</v>
      </c>
      <c r="AM28" s="16">
        <f>COUNTIF($D28:$AG28,"LP")+(COUNTIF($D28:$AC28,"LP/S"))</f>
        <v>2</v>
      </c>
      <c r="AN28" s="154">
        <f t="shared" si="5"/>
        <v>25</v>
      </c>
    </row>
    <row r="29" spans="1:40">
      <c r="A29" s="14">
        <f>'SALARY STMNT'!A31</f>
        <v>28</v>
      </c>
      <c r="B29" s="90" t="str">
        <f>'SALARY STMNT'!B30</f>
        <v>Hassan Koya</v>
      </c>
      <c r="C29" s="91" t="str">
        <f>'SALARY STMNT'!C30</f>
        <v xml:space="preserve">Office Assistant </v>
      </c>
      <c r="D29" s="32" t="s">
        <v>51</v>
      </c>
      <c r="E29" s="32" t="s">
        <v>51</v>
      </c>
      <c r="F29" s="31"/>
      <c r="G29" s="32" t="s">
        <v>51</v>
      </c>
      <c r="H29" s="32" t="s">
        <v>51</v>
      </c>
      <c r="I29" s="32" t="s">
        <v>51</v>
      </c>
      <c r="J29" s="32" t="s">
        <v>51</v>
      </c>
      <c r="K29" s="32" t="s">
        <v>51</v>
      </c>
      <c r="L29" s="32" t="s">
        <v>51</v>
      </c>
      <c r="M29" s="33"/>
      <c r="N29" s="32" t="s">
        <v>51</v>
      </c>
      <c r="O29" s="32" t="s">
        <v>51</v>
      </c>
      <c r="P29" s="32" t="s">
        <v>51</v>
      </c>
      <c r="Q29" s="32" t="s">
        <v>51</v>
      </c>
      <c r="R29" s="32" t="s">
        <v>51</v>
      </c>
      <c r="S29" s="32" t="s">
        <v>51</v>
      </c>
      <c r="T29" s="33"/>
      <c r="U29" s="34" t="s">
        <v>51</v>
      </c>
      <c r="V29" s="34" t="s">
        <v>51</v>
      </c>
      <c r="W29" s="34" t="s">
        <v>51</v>
      </c>
      <c r="X29" s="34" t="s">
        <v>264</v>
      </c>
      <c r="Y29" s="34" t="s">
        <v>51</v>
      </c>
      <c r="Z29" s="34" t="s">
        <v>51</v>
      </c>
      <c r="AA29" s="33"/>
      <c r="AB29" s="33"/>
      <c r="AC29" s="34" t="s">
        <v>59</v>
      </c>
      <c r="AD29" s="34" t="s">
        <v>59</v>
      </c>
      <c r="AE29" s="34" t="s">
        <v>59</v>
      </c>
      <c r="AF29" s="34" t="s">
        <v>51</v>
      </c>
      <c r="AG29" s="102" t="s">
        <v>51</v>
      </c>
      <c r="AH29" s="33"/>
      <c r="AI29" s="15">
        <f t="shared" si="2"/>
        <v>0.5</v>
      </c>
      <c r="AJ29" s="15">
        <f t="shared" si="6"/>
        <v>0</v>
      </c>
      <c r="AK29" s="15">
        <f t="shared" si="7"/>
        <v>0</v>
      </c>
      <c r="AL29" s="15">
        <v>21.5</v>
      </c>
      <c r="AM29" s="16">
        <f t="shared" si="4"/>
        <v>3</v>
      </c>
      <c r="AN29" s="156">
        <f t="shared" si="5"/>
        <v>25</v>
      </c>
    </row>
    <row r="30" spans="1:40">
      <c r="A30" s="14">
        <f>'SALARY STMNT'!A32</f>
        <v>29</v>
      </c>
      <c r="B30" s="90" t="str">
        <f>'SALARY STMNT'!B31</f>
        <v>Nafeesa</v>
      </c>
      <c r="C30" s="91" t="str">
        <f>'SALARY STMNT'!C31</f>
        <v>Sweepar</v>
      </c>
      <c r="D30" s="32" t="s">
        <v>51</v>
      </c>
      <c r="E30" s="32" t="s">
        <v>51</v>
      </c>
      <c r="F30" s="31"/>
      <c r="G30" s="32" t="s">
        <v>51</v>
      </c>
      <c r="H30" s="32" t="s">
        <v>51</v>
      </c>
      <c r="I30" s="32" t="s">
        <v>51</v>
      </c>
      <c r="J30" s="32" t="s">
        <v>51</v>
      </c>
      <c r="K30" s="32" t="s">
        <v>51</v>
      </c>
      <c r="L30" s="32" t="s">
        <v>51</v>
      </c>
      <c r="M30" s="33"/>
      <c r="N30" s="32" t="s">
        <v>51</v>
      </c>
      <c r="O30" s="32" t="s">
        <v>51</v>
      </c>
      <c r="P30" s="32" t="s">
        <v>51</v>
      </c>
      <c r="Q30" s="32" t="s">
        <v>51</v>
      </c>
      <c r="R30" s="32" t="s">
        <v>51</v>
      </c>
      <c r="S30" s="32" t="s">
        <v>48</v>
      </c>
      <c r="T30" s="33"/>
      <c r="U30" s="34" t="s">
        <v>51</v>
      </c>
      <c r="V30" s="34" t="s">
        <v>51</v>
      </c>
      <c r="W30" s="34" t="s">
        <v>51</v>
      </c>
      <c r="X30" s="34" t="s">
        <v>51</v>
      </c>
      <c r="Y30" s="34" t="s">
        <v>51</v>
      </c>
      <c r="Z30" s="34" t="s">
        <v>51</v>
      </c>
      <c r="AA30" s="33"/>
      <c r="AB30" s="33"/>
      <c r="AC30" s="34" t="s">
        <v>51</v>
      </c>
      <c r="AD30" s="34" t="s">
        <v>51</v>
      </c>
      <c r="AE30" s="34" t="s">
        <v>51</v>
      </c>
      <c r="AF30" s="34" t="s">
        <v>51</v>
      </c>
      <c r="AG30" s="102" t="s">
        <v>51</v>
      </c>
      <c r="AH30" s="33"/>
      <c r="AI30" s="15">
        <f t="shared" si="2"/>
        <v>1</v>
      </c>
      <c r="AJ30" s="15">
        <f t="shared" si="6"/>
        <v>0</v>
      </c>
      <c r="AK30" s="15">
        <f t="shared" si="7"/>
        <v>0</v>
      </c>
      <c r="AL30" s="15">
        <f t="shared" si="3"/>
        <v>24</v>
      </c>
      <c r="AM30" s="16">
        <f t="shared" si="4"/>
        <v>0</v>
      </c>
      <c r="AN30" s="154">
        <f t="shared" si="5"/>
        <v>25</v>
      </c>
    </row>
    <row r="31" spans="1:40">
      <c r="A31" s="14">
        <f>'SALARY STMNT'!A33</f>
        <v>30</v>
      </c>
      <c r="B31" s="90" t="str">
        <f>'SALARY STMNT'!B32</f>
        <v xml:space="preserve">Raheem T M </v>
      </c>
      <c r="C31" s="91" t="str">
        <f>'SALARY STMNT'!C32</f>
        <v>Sales Pramoter</v>
      </c>
      <c r="D31" s="32" t="s">
        <v>51</v>
      </c>
      <c r="E31" s="32" t="s">
        <v>51</v>
      </c>
      <c r="F31" s="31"/>
      <c r="G31" s="32" t="s">
        <v>51</v>
      </c>
      <c r="H31" s="32" t="s">
        <v>51</v>
      </c>
      <c r="I31" s="32" t="s">
        <v>51</v>
      </c>
      <c r="J31" s="32" t="s">
        <v>51</v>
      </c>
      <c r="K31" s="32" t="s">
        <v>51</v>
      </c>
      <c r="L31" s="32" t="s">
        <v>51</v>
      </c>
      <c r="M31" s="33"/>
      <c r="N31" s="32" t="s">
        <v>51</v>
      </c>
      <c r="O31" s="32" t="s">
        <v>51</v>
      </c>
      <c r="P31" s="32" t="s">
        <v>51</v>
      </c>
      <c r="Q31" s="32" t="s">
        <v>51</v>
      </c>
      <c r="R31" s="32" t="s">
        <v>51</v>
      </c>
      <c r="S31" s="32" t="s">
        <v>51</v>
      </c>
      <c r="T31" s="33"/>
      <c r="U31" s="34" t="s">
        <v>51</v>
      </c>
      <c r="V31" s="34" t="s">
        <v>51</v>
      </c>
      <c r="W31" s="34" t="s">
        <v>51</v>
      </c>
      <c r="X31" s="34" t="s">
        <v>51</v>
      </c>
      <c r="Y31" s="34" t="s">
        <v>51</v>
      </c>
      <c r="Z31" s="34" t="s">
        <v>51</v>
      </c>
      <c r="AA31" s="33"/>
      <c r="AB31" s="33"/>
      <c r="AC31" s="34" t="s">
        <v>51</v>
      </c>
      <c r="AD31" s="34" t="s">
        <v>51</v>
      </c>
      <c r="AE31" s="34" t="s">
        <v>51</v>
      </c>
      <c r="AF31" s="34" t="s">
        <v>51</v>
      </c>
      <c r="AG31" s="102" t="s">
        <v>51</v>
      </c>
      <c r="AH31" s="33"/>
      <c r="AI31" s="15">
        <f t="shared" si="2"/>
        <v>0</v>
      </c>
      <c r="AJ31" s="15">
        <f t="shared" si="6"/>
        <v>0</v>
      </c>
      <c r="AK31" s="15">
        <f t="shared" si="7"/>
        <v>0</v>
      </c>
      <c r="AL31" s="15">
        <f t="shared" si="3"/>
        <v>25</v>
      </c>
      <c r="AM31" s="16">
        <f t="shared" si="4"/>
        <v>0</v>
      </c>
      <c r="AN31" s="154">
        <f t="shared" si="5"/>
        <v>25</v>
      </c>
    </row>
    <row r="32" spans="1:40">
      <c r="A32" s="14">
        <f>'SALARY STMNT'!A34</f>
        <v>31</v>
      </c>
      <c r="B32" s="90" t="str">
        <f>'SALARY STMNT'!B33</f>
        <v>Rashid C P</v>
      </c>
      <c r="C32" s="91" t="str">
        <f>'SALARY STMNT'!C33</f>
        <v xml:space="preserve">Sales Officer </v>
      </c>
      <c r="D32" s="32" t="s">
        <v>51</v>
      </c>
      <c r="E32" s="32" t="s">
        <v>51</v>
      </c>
      <c r="F32" s="31"/>
      <c r="G32" s="32" t="s">
        <v>51</v>
      </c>
      <c r="H32" s="32" t="s">
        <v>51</v>
      </c>
      <c r="I32" s="32" t="s">
        <v>51</v>
      </c>
      <c r="J32" s="32" t="s">
        <v>51</v>
      </c>
      <c r="K32" s="32" t="s">
        <v>51</v>
      </c>
      <c r="L32" s="32" t="s">
        <v>51</v>
      </c>
      <c r="M32" s="33"/>
      <c r="N32" s="32" t="s">
        <v>51</v>
      </c>
      <c r="O32" s="32" t="s">
        <v>51</v>
      </c>
      <c r="P32" s="32" t="s">
        <v>51</v>
      </c>
      <c r="Q32" s="32" t="s">
        <v>51</v>
      </c>
      <c r="R32" s="32" t="s">
        <v>51</v>
      </c>
      <c r="S32" s="32" t="s">
        <v>51</v>
      </c>
      <c r="T32" s="33"/>
      <c r="U32" s="34" t="s">
        <v>51</v>
      </c>
      <c r="V32" s="34" t="s">
        <v>51</v>
      </c>
      <c r="W32" s="34" t="s">
        <v>51</v>
      </c>
      <c r="X32" s="34" t="s">
        <v>51</v>
      </c>
      <c r="Y32" s="34" t="s">
        <v>51</v>
      </c>
      <c r="Z32" s="34" t="s">
        <v>51</v>
      </c>
      <c r="AA32" s="33"/>
      <c r="AB32" s="33"/>
      <c r="AC32" s="34" t="s">
        <v>59</v>
      </c>
      <c r="AD32" s="34" t="s">
        <v>51</v>
      </c>
      <c r="AE32" s="34" t="s">
        <v>51</v>
      </c>
      <c r="AF32" s="34" t="s">
        <v>51</v>
      </c>
      <c r="AG32" s="102" t="s">
        <v>51</v>
      </c>
      <c r="AH32" s="33"/>
      <c r="AI32" s="15">
        <f t="shared" si="2"/>
        <v>0</v>
      </c>
      <c r="AJ32" s="15">
        <f t="shared" si="6"/>
        <v>0</v>
      </c>
      <c r="AK32" s="15">
        <f t="shared" si="7"/>
        <v>0</v>
      </c>
      <c r="AL32" s="15">
        <f t="shared" si="3"/>
        <v>24</v>
      </c>
      <c r="AM32" s="16">
        <f t="shared" si="4"/>
        <v>1</v>
      </c>
      <c r="AN32" s="154">
        <f t="shared" si="5"/>
        <v>25</v>
      </c>
    </row>
    <row r="33" spans="1:41">
      <c r="A33" s="14">
        <f>'SALARY STMNT'!A35</f>
        <v>32</v>
      </c>
      <c r="B33" s="90" t="str">
        <f>'SALARY STMNT'!B34</f>
        <v>Shihabudeen P</v>
      </c>
      <c r="C33" s="91" t="str">
        <f>'SALARY STMNT'!C34</f>
        <v xml:space="preserve">Sales Officer </v>
      </c>
      <c r="D33" s="32" t="s">
        <v>51</v>
      </c>
      <c r="E33" s="32" t="s">
        <v>51</v>
      </c>
      <c r="F33" s="31"/>
      <c r="G33" s="32" t="s">
        <v>51</v>
      </c>
      <c r="H33" s="32" t="s">
        <v>51</v>
      </c>
      <c r="I33" s="32" t="s">
        <v>51</v>
      </c>
      <c r="J33" s="32" t="s">
        <v>51</v>
      </c>
      <c r="K33" s="32" t="s">
        <v>51</v>
      </c>
      <c r="L33" s="32" t="s">
        <v>51</v>
      </c>
      <c r="M33" s="33"/>
      <c r="N33" s="32" t="s">
        <v>51</v>
      </c>
      <c r="O33" s="32" t="s">
        <v>51</v>
      </c>
      <c r="P33" s="32" t="s">
        <v>51</v>
      </c>
      <c r="Q33" s="32" t="s">
        <v>51</v>
      </c>
      <c r="R33" s="32" t="s">
        <v>51</v>
      </c>
      <c r="S33" s="32" t="s">
        <v>51</v>
      </c>
      <c r="T33" s="33"/>
      <c r="U33" s="34" t="s">
        <v>51</v>
      </c>
      <c r="V33" s="34" t="s">
        <v>51</v>
      </c>
      <c r="W33" s="34" t="s">
        <v>51</v>
      </c>
      <c r="X33" s="34" t="s">
        <v>51</v>
      </c>
      <c r="Y33" s="34" t="s">
        <v>51</v>
      </c>
      <c r="Z33" s="34" t="s">
        <v>51</v>
      </c>
      <c r="AA33" s="33"/>
      <c r="AB33" s="33"/>
      <c r="AC33" s="34" t="s">
        <v>51</v>
      </c>
      <c r="AD33" s="34" t="s">
        <v>51</v>
      </c>
      <c r="AE33" s="34" t="s">
        <v>51</v>
      </c>
      <c r="AF33" s="34" t="s">
        <v>51</v>
      </c>
      <c r="AG33" s="102" t="s">
        <v>51</v>
      </c>
      <c r="AH33" s="33"/>
      <c r="AI33" s="15">
        <f t="shared" si="2"/>
        <v>0</v>
      </c>
      <c r="AJ33" s="15">
        <f t="shared" si="6"/>
        <v>0</v>
      </c>
      <c r="AK33" s="15">
        <f t="shared" si="7"/>
        <v>0</v>
      </c>
      <c r="AL33" s="15">
        <f t="shared" si="3"/>
        <v>25</v>
      </c>
      <c r="AM33" s="16">
        <f t="shared" si="4"/>
        <v>0</v>
      </c>
      <c r="AN33" s="154">
        <f t="shared" si="5"/>
        <v>25</v>
      </c>
    </row>
    <row r="34" spans="1:41">
      <c r="A34" s="14">
        <f>'SALARY STMNT'!A36</f>
        <v>33</v>
      </c>
      <c r="B34" s="90" t="str">
        <f>'SALARY STMNT'!B35</f>
        <v>Pradeep kumar S</v>
      </c>
      <c r="C34" s="91" t="str">
        <f>'SALARY STMNT'!C35</f>
        <v xml:space="preserve">Sales Officer </v>
      </c>
      <c r="D34" s="32" t="s">
        <v>51</v>
      </c>
      <c r="E34" s="32" t="s">
        <v>51</v>
      </c>
      <c r="F34" s="31"/>
      <c r="G34" s="32" t="s">
        <v>51</v>
      </c>
      <c r="H34" s="32" t="s">
        <v>51</v>
      </c>
      <c r="I34" s="32" t="s">
        <v>51</v>
      </c>
      <c r="J34" s="32" t="s">
        <v>51</v>
      </c>
      <c r="K34" s="32" t="s">
        <v>51</v>
      </c>
      <c r="L34" s="32" t="s">
        <v>51</v>
      </c>
      <c r="M34" s="33"/>
      <c r="N34" s="32" t="s">
        <v>51</v>
      </c>
      <c r="O34" s="32" t="s">
        <v>51</v>
      </c>
      <c r="P34" s="32" t="s">
        <v>51</v>
      </c>
      <c r="Q34" s="32" t="s">
        <v>51</v>
      </c>
      <c r="R34" s="32" t="s">
        <v>51</v>
      </c>
      <c r="S34" s="32" t="s">
        <v>51</v>
      </c>
      <c r="T34" s="33"/>
      <c r="U34" s="34" t="s">
        <v>51</v>
      </c>
      <c r="V34" s="34" t="s">
        <v>51</v>
      </c>
      <c r="W34" s="34" t="s">
        <v>51</v>
      </c>
      <c r="X34" s="34" t="s">
        <v>51</v>
      </c>
      <c r="Y34" s="34" t="s">
        <v>51</v>
      </c>
      <c r="Z34" s="34" t="s">
        <v>51</v>
      </c>
      <c r="AA34" s="33"/>
      <c r="AB34" s="33"/>
      <c r="AC34" s="34" t="s">
        <v>51</v>
      </c>
      <c r="AD34" s="34" t="s">
        <v>51</v>
      </c>
      <c r="AE34" s="34" t="s">
        <v>51</v>
      </c>
      <c r="AF34" s="34" t="s">
        <v>51</v>
      </c>
      <c r="AG34" s="102" t="s">
        <v>51</v>
      </c>
      <c r="AH34" s="33"/>
      <c r="AI34" s="15">
        <f t="shared" si="2"/>
        <v>0</v>
      </c>
      <c r="AJ34" s="15">
        <f t="shared" si="6"/>
        <v>0</v>
      </c>
      <c r="AK34" s="15">
        <f t="shared" si="7"/>
        <v>0</v>
      </c>
      <c r="AL34" s="15">
        <f t="shared" si="3"/>
        <v>25</v>
      </c>
      <c r="AM34" s="16">
        <f t="shared" si="4"/>
        <v>0</v>
      </c>
      <c r="AN34" s="154">
        <f t="shared" si="5"/>
        <v>25</v>
      </c>
    </row>
    <row r="35" spans="1:41">
      <c r="A35" s="14">
        <f>'SALARY STMNT'!A37</f>
        <v>34</v>
      </c>
      <c r="B35" s="90" t="str">
        <f>'SALARY STMNT'!B36</f>
        <v xml:space="preserve">Jomis Sebastain </v>
      </c>
      <c r="C35" s="91" t="str">
        <f>'SALARY STMNT'!C36</f>
        <v xml:space="preserve">Accountant </v>
      </c>
      <c r="D35" s="32" t="s">
        <v>51</v>
      </c>
      <c r="E35" s="32" t="s">
        <v>51</v>
      </c>
      <c r="F35" s="31"/>
      <c r="G35" s="32" t="s">
        <v>51</v>
      </c>
      <c r="H35" s="32" t="s">
        <v>51</v>
      </c>
      <c r="I35" s="32" t="s">
        <v>51</v>
      </c>
      <c r="J35" s="32" t="s">
        <v>51</v>
      </c>
      <c r="K35" s="32" t="s">
        <v>51</v>
      </c>
      <c r="L35" s="32" t="s">
        <v>51</v>
      </c>
      <c r="M35" s="33"/>
      <c r="N35" s="32" t="s">
        <v>51</v>
      </c>
      <c r="O35" s="32" t="s">
        <v>51</v>
      </c>
      <c r="P35" s="32" t="s">
        <v>51</v>
      </c>
      <c r="Q35" s="32" t="s">
        <v>51</v>
      </c>
      <c r="R35" s="32" t="s">
        <v>51</v>
      </c>
      <c r="S35" s="32" t="s">
        <v>51</v>
      </c>
      <c r="T35" s="33"/>
      <c r="U35" s="34" t="s">
        <v>51</v>
      </c>
      <c r="V35" s="34" t="s">
        <v>51</v>
      </c>
      <c r="W35" s="34" t="s">
        <v>51</v>
      </c>
      <c r="X35" s="34" t="s">
        <v>51</v>
      </c>
      <c r="Y35" s="34" t="s">
        <v>51</v>
      </c>
      <c r="Z35" s="34" t="s">
        <v>51</v>
      </c>
      <c r="AA35" s="33"/>
      <c r="AB35" s="33"/>
      <c r="AC35" s="34" t="s">
        <v>59</v>
      </c>
      <c r="AD35" s="34" t="s">
        <v>51</v>
      </c>
      <c r="AE35" s="34" t="s">
        <v>51</v>
      </c>
      <c r="AF35" s="34" t="s">
        <v>51</v>
      </c>
      <c r="AG35" s="102" t="s">
        <v>51</v>
      </c>
      <c r="AH35" s="33"/>
      <c r="AI35" s="15">
        <f t="shared" si="2"/>
        <v>0</v>
      </c>
      <c r="AJ35" s="15">
        <f t="shared" si="6"/>
        <v>0</v>
      </c>
      <c r="AK35" s="15">
        <f t="shared" si="7"/>
        <v>0</v>
      </c>
      <c r="AL35" s="15">
        <f t="shared" si="3"/>
        <v>24</v>
      </c>
      <c r="AM35" s="16">
        <f t="shared" si="4"/>
        <v>1</v>
      </c>
      <c r="AN35" s="154">
        <f t="shared" si="5"/>
        <v>25</v>
      </c>
    </row>
    <row r="36" spans="1:41">
      <c r="A36" s="14">
        <f>'SALARY STMNT'!A38</f>
        <v>35</v>
      </c>
      <c r="B36" s="90" t="str">
        <f>'SALARY STMNT'!B37</f>
        <v>Muhamed Adil C P</v>
      </c>
      <c r="C36" s="91" t="str">
        <f>'SALARY STMNT'!C37</f>
        <v xml:space="preserve">Accountant </v>
      </c>
      <c r="D36" s="32" t="s">
        <v>51</v>
      </c>
      <c r="E36" s="32" t="s">
        <v>51</v>
      </c>
      <c r="F36" s="31"/>
      <c r="G36" s="32" t="s">
        <v>51</v>
      </c>
      <c r="H36" s="32" t="s">
        <v>51</v>
      </c>
      <c r="I36" s="32" t="s">
        <v>51</v>
      </c>
      <c r="J36" s="32" t="s">
        <v>51</v>
      </c>
      <c r="K36" s="32" t="s">
        <v>51</v>
      </c>
      <c r="L36" s="32" t="s">
        <v>51</v>
      </c>
      <c r="M36" s="33"/>
      <c r="N36" s="32" t="s">
        <v>51</v>
      </c>
      <c r="O36" s="32" t="s">
        <v>51</v>
      </c>
      <c r="P36" s="32" t="s">
        <v>51</v>
      </c>
      <c r="Q36" s="32" t="s">
        <v>51</v>
      </c>
      <c r="R36" s="32" t="s">
        <v>51</v>
      </c>
      <c r="S36" s="32" t="s">
        <v>51</v>
      </c>
      <c r="T36" s="33"/>
      <c r="U36" s="34" t="s">
        <v>51</v>
      </c>
      <c r="V36" s="34" t="s">
        <v>51</v>
      </c>
      <c r="W36" s="34" t="s">
        <v>51</v>
      </c>
      <c r="X36" s="34" t="s">
        <v>51</v>
      </c>
      <c r="Y36" s="34" t="s">
        <v>51</v>
      </c>
      <c r="Z36" s="34" t="s">
        <v>51</v>
      </c>
      <c r="AA36" s="33"/>
      <c r="AB36" s="33"/>
      <c r="AC36" s="34" t="s">
        <v>51</v>
      </c>
      <c r="AD36" s="34" t="s">
        <v>51</v>
      </c>
      <c r="AE36" s="34" t="s">
        <v>51</v>
      </c>
      <c r="AF36" s="34" t="s">
        <v>51</v>
      </c>
      <c r="AG36" s="102" t="s">
        <v>51</v>
      </c>
      <c r="AH36" s="33"/>
      <c r="AI36" s="15">
        <f t="shared" si="2"/>
        <v>0</v>
      </c>
      <c r="AJ36" s="15">
        <f t="shared" si="6"/>
        <v>0</v>
      </c>
      <c r="AK36" s="15">
        <f t="shared" si="7"/>
        <v>0</v>
      </c>
      <c r="AL36" s="15">
        <f t="shared" si="3"/>
        <v>25</v>
      </c>
      <c r="AM36" s="16">
        <f t="shared" si="4"/>
        <v>0</v>
      </c>
      <c r="AN36" s="154">
        <f t="shared" si="5"/>
        <v>25</v>
      </c>
    </row>
    <row r="37" spans="1:41">
      <c r="A37" s="14">
        <f>'SALARY STMNT'!A39</f>
        <v>36</v>
      </c>
      <c r="B37" s="90" t="str">
        <f>'SALARY STMNT'!B38</f>
        <v>Shanavas S</v>
      </c>
      <c r="C37" s="91" t="str">
        <f>'SALARY STMNT'!C38</f>
        <v xml:space="preserve">Sales Officer </v>
      </c>
      <c r="D37" s="32" t="s">
        <v>51</v>
      </c>
      <c r="E37" s="32" t="s">
        <v>51</v>
      </c>
      <c r="F37" s="31"/>
      <c r="G37" s="32" t="s">
        <v>51</v>
      </c>
      <c r="H37" s="32" t="s">
        <v>51</v>
      </c>
      <c r="I37" s="32" t="s">
        <v>51</v>
      </c>
      <c r="J37" s="32" t="s">
        <v>51</v>
      </c>
      <c r="K37" s="32" t="s">
        <v>51</v>
      </c>
      <c r="L37" s="32" t="s">
        <v>51</v>
      </c>
      <c r="M37" s="33"/>
      <c r="N37" s="32" t="s">
        <v>51</v>
      </c>
      <c r="O37" s="32" t="s">
        <v>51</v>
      </c>
      <c r="P37" s="32" t="s">
        <v>51</v>
      </c>
      <c r="Q37" s="32" t="s">
        <v>51</v>
      </c>
      <c r="R37" s="32" t="s">
        <v>51</v>
      </c>
      <c r="S37" s="32" t="s">
        <v>51</v>
      </c>
      <c r="T37" s="33"/>
      <c r="U37" s="34" t="s">
        <v>51</v>
      </c>
      <c r="V37" s="34" t="s">
        <v>51</v>
      </c>
      <c r="W37" s="34" t="s">
        <v>51</v>
      </c>
      <c r="X37" s="34" t="s">
        <v>51</v>
      </c>
      <c r="Y37" s="34" t="s">
        <v>51</v>
      </c>
      <c r="Z37" s="34" t="s">
        <v>51</v>
      </c>
      <c r="AA37" s="33"/>
      <c r="AB37" s="33"/>
      <c r="AC37" s="34" t="s">
        <v>51</v>
      </c>
      <c r="AD37" s="34" t="s">
        <v>51</v>
      </c>
      <c r="AE37" s="34" t="s">
        <v>51</v>
      </c>
      <c r="AF37" s="34" t="s">
        <v>51</v>
      </c>
      <c r="AG37" s="102" t="s">
        <v>51</v>
      </c>
      <c r="AH37" s="33"/>
      <c r="AI37" s="15">
        <f t="shared" si="2"/>
        <v>0</v>
      </c>
      <c r="AJ37" s="15">
        <f t="shared" si="6"/>
        <v>0</v>
      </c>
      <c r="AK37" s="15">
        <f t="shared" si="7"/>
        <v>0</v>
      </c>
      <c r="AL37" s="15">
        <f t="shared" si="3"/>
        <v>25</v>
      </c>
      <c r="AM37" s="16">
        <f t="shared" si="4"/>
        <v>0</v>
      </c>
      <c r="AN37" s="154">
        <f t="shared" si="5"/>
        <v>25</v>
      </c>
    </row>
    <row r="38" spans="1:41">
      <c r="A38" s="14">
        <f>'SALARY STMNT'!A40</f>
        <v>37</v>
      </c>
      <c r="B38" s="90" t="str">
        <f>'SALARY STMNT'!B39</f>
        <v>ANEESH C</v>
      </c>
      <c r="C38" s="91" t="str">
        <f>'SALARY STMNT'!C39</f>
        <v xml:space="preserve">Sales Officer </v>
      </c>
      <c r="D38" s="32" t="s">
        <v>51</v>
      </c>
      <c r="E38" s="32" t="s">
        <v>51</v>
      </c>
      <c r="F38" s="31"/>
      <c r="G38" s="32" t="s">
        <v>51</v>
      </c>
      <c r="H38" s="32" t="s">
        <v>51</v>
      </c>
      <c r="I38" s="32" t="s">
        <v>51</v>
      </c>
      <c r="J38" s="32" t="s">
        <v>51</v>
      </c>
      <c r="K38" s="32" t="s">
        <v>51</v>
      </c>
      <c r="L38" s="32" t="s">
        <v>51</v>
      </c>
      <c r="M38" s="33"/>
      <c r="N38" s="32" t="s">
        <v>51</v>
      </c>
      <c r="O38" s="32" t="s">
        <v>51</v>
      </c>
      <c r="P38" s="32" t="s">
        <v>51</v>
      </c>
      <c r="Q38" s="32" t="s">
        <v>51</v>
      </c>
      <c r="R38" s="32" t="s">
        <v>51</v>
      </c>
      <c r="S38" s="32" t="s">
        <v>51</v>
      </c>
      <c r="T38" s="33"/>
      <c r="U38" s="34" t="s">
        <v>51</v>
      </c>
      <c r="V38" s="34" t="s">
        <v>51</v>
      </c>
      <c r="W38" s="34" t="s">
        <v>51</v>
      </c>
      <c r="X38" s="34" t="s">
        <v>51</v>
      </c>
      <c r="Y38" s="34" t="s">
        <v>51</v>
      </c>
      <c r="Z38" s="34" t="s">
        <v>51</v>
      </c>
      <c r="AA38" s="33"/>
      <c r="AB38" s="33"/>
      <c r="AC38" s="34" t="s">
        <v>59</v>
      </c>
      <c r="AD38" s="34" t="s">
        <v>51</v>
      </c>
      <c r="AE38" s="34" t="s">
        <v>51</v>
      </c>
      <c r="AF38" s="34" t="s">
        <v>51</v>
      </c>
      <c r="AG38" s="102" t="s">
        <v>51</v>
      </c>
      <c r="AH38" s="33"/>
      <c r="AI38" s="15">
        <f t="shared" si="2"/>
        <v>0</v>
      </c>
      <c r="AJ38" s="15">
        <f t="shared" si="6"/>
        <v>0</v>
      </c>
      <c r="AK38" s="15">
        <f t="shared" si="7"/>
        <v>0</v>
      </c>
      <c r="AL38" s="15">
        <f t="shared" si="3"/>
        <v>24</v>
      </c>
      <c r="AM38" s="16">
        <f t="shared" si="4"/>
        <v>1</v>
      </c>
      <c r="AN38" s="154">
        <f t="shared" si="5"/>
        <v>25</v>
      </c>
    </row>
    <row r="39" spans="1:41">
      <c r="A39" s="14">
        <f>'SALARY STMNT'!A41</f>
        <v>38</v>
      </c>
      <c r="B39" s="90" t="str">
        <f>'SALARY STMNT'!B40</f>
        <v>MANOJ KUMAR V</v>
      </c>
      <c r="C39" s="91" t="str">
        <f>'SALARY STMNT'!C40</f>
        <v xml:space="preserve">Sales Officer </v>
      </c>
      <c r="D39" s="32" t="s">
        <v>51</v>
      </c>
      <c r="E39" s="32" t="s">
        <v>51</v>
      </c>
      <c r="F39" s="31"/>
      <c r="G39" s="32" t="s">
        <v>51</v>
      </c>
      <c r="H39" s="32" t="s">
        <v>51</v>
      </c>
      <c r="I39" s="32" t="s">
        <v>51</v>
      </c>
      <c r="J39" s="32" t="s">
        <v>51</v>
      </c>
      <c r="K39" s="32" t="s">
        <v>51</v>
      </c>
      <c r="L39" s="32" t="s">
        <v>51</v>
      </c>
      <c r="M39" s="33"/>
      <c r="N39" s="32" t="s">
        <v>51</v>
      </c>
      <c r="O39" s="32" t="s">
        <v>51</v>
      </c>
      <c r="P39" s="32" t="s">
        <v>51</v>
      </c>
      <c r="Q39" s="32" t="s">
        <v>51</v>
      </c>
      <c r="R39" s="32" t="s">
        <v>51</v>
      </c>
      <c r="S39" s="32" t="s">
        <v>51</v>
      </c>
      <c r="T39" s="33"/>
      <c r="U39" s="34" t="s">
        <v>51</v>
      </c>
      <c r="V39" s="34" t="s">
        <v>51</v>
      </c>
      <c r="W39" s="34" t="s">
        <v>51</v>
      </c>
      <c r="X39" s="34" t="s">
        <v>51</v>
      </c>
      <c r="Y39" s="34" t="s">
        <v>51</v>
      </c>
      <c r="Z39" s="34" t="s">
        <v>51</v>
      </c>
      <c r="AA39" s="33"/>
      <c r="AB39" s="33"/>
      <c r="AC39" s="34" t="s">
        <v>51</v>
      </c>
      <c r="AD39" s="34" t="s">
        <v>51</v>
      </c>
      <c r="AE39" s="34" t="s">
        <v>51</v>
      </c>
      <c r="AF39" s="34" t="s">
        <v>51</v>
      </c>
      <c r="AG39" s="102" t="s">
        <v>51</v>
      </c>
      <c r="AH39" s="33"/>
      <c r="AI39" s="15">
        <f t="shared" si="2"/>
        <v>0</v>
      </c>
      <c r="AJ39" s="15">
        <f t="shared" si="6"/>
        <v>0</v>
      </c>
      <c r="AK39" s="15">
        <f t="shared" si="7"/>
        <v>0</v>
      </c>
      <c r="AL39" s="15">
        <f t="shared" si="3"/>
        <v>25</v>
      </c>
      <c r="AM39" s="16">
        <f t="shared" si="4"/>
        <v>0</v>
      </c>
      <c r="AN39" s="154">
        <f t="shared" si="5"/>
        <v>25</v>
      </c>
    </row>
    <row r="40" spans="1:41">
      <c r="A40" s="14">
        <f>'SALARY STMNT'!A42</f>
        <v>39</v>
      </c>
      <c r="B40" s="90" t="str">
        <f>'SALARY STMNT'!B41</f>
        <v>Muhammed Ashique T</v>
      </c>
      <c r="C40" s="91" t="str">
        <f>'SALARY STMNT'!C41</f>
        <v xml:space="preserve">Sales Officer </v>
      </c>
      <c r="D40" s="32" t="s">
        <v>51</v>
      </c>
      <c r="E40" s="32" t="s">
        <v>51</v>
      </c>
      <c r="F40" s="31"/>
      <c r="G40" s="32" t="s">
        <v>48</v>
      </c>
      <c r="H40" s="32" t="s">
        <v>51</v>
      </c>
      <c r="I40" s="32" t="s">
        <v>51</v>
      </c>
      <c r="J40" s="32" t="s">
        <v>51</v>
      </c>
      <c r="K40" s="32" t="s">
        <v>51</v>
      </c>
      <c r="L40" s="32" t="s">
        <v>51</v>
      </c>
      <c r="M40" s="33"/>
      <c r="N40" s="32" t="s">
        <v>51</v>
      </c>
      <c r="O40" s="32" t="s">
        <v>51</v>
      </c>
      <c r="P40" s="32" t="s">
        <v>51</v>
      </c>
      <c r="Q40" s="32" t="s">
        <v>51</v>
      </c>
      <c r="R40" s="32" t="s">
        <v>51</v>
      </c>
      <c r="S40" s="32" t="s">
        <v>51</v>
      </c>
      <c r="T40" s="33"/>
      <c r="U40" s="34" t="s">
        <v>51</v>
      </c>
      <c r="V40" s="34" t="s">
        <v>51</v>
      </c>
      <c r="W40" s="34" t="s">
        <v>51</v>
      </c>
      <c r="X40" s="34" t="s">
        <v>51</v>
      </c>
      <c r="Y40" s="34" t="s">
        <v>51</v>
      </c>
      <c r="Z40" s="34" t="s">
        <v>51</v>
      </c>
      <c r="AA40" s="33"/>
      <c r="AB40" s="33"/>
      <c r="AC40" s="34" t="s">
        <v>51</v>
      </c>
      <c r="AD40" s="34" t="s">
        <v>51</v>
      </c>
      <c r="AE40" s="34" t="s">
        <v>51</v>
      </c>
      <c r="AF40" s="34" t="s">
        <v>51</v>
      </c>
      <c r="AG40" s="102" t="s">
        <v>51</v>
      </c>
      <c r="AH40" s="33"/>
      <c r="AI40" s="15">
        <f t="shared" si="2"/>
        <v>1</v>
      </c>
      <c r="AJ40" s="15">
        <f t="shared" si="6"/>
        <v>0</v>
      </c>
      <c r="AK40" s="15">
        <f t="shared" si="7"/>
        <v>0</v>
      </c>
      <c r="AL40" s="15">
        <f t="shared" si="3"/>
        <v>24</v>
      </c>
      <c r="AM40" s="16">
        <f t="shared" si="4"/>
        <v>0</v>
      </c>
      <c r="AN40" s="154">
        <f t="shared" si="5"/>
        <v>25</v>
      </c>
    </row>
    <row r="41" spans="1:41">
      <c r="A41" s="14">
        <v>40</v>
      </c>
      <c r="B41" s="149" t="str">
        <f>'SALARY STMNT'!B42</f>
        <v>Esha Thomas</v>
      </c>
      <c r="C41" s="150" t="str">
        <f>'SALARY STMNT'!C42</f>
        <v xml:space="preserve">Accountant </v>
      </c>
      <c r="D41" s="151" t="s">
        <v>51</v>
      </c>
      <c r="E41" s="151" t="s">
        <v>51</v>
      </c>
      <c r="F41" s="99"/>
      <c r="G41" s="151" t="s">
        <v>51</v>
      </c>
      <c r="H41" s="151" t="s">
        <v>51</v>
      </c>
      <c r="I41" s="151" t="s">
        <v>51</v>
      </c>
      <c r="J41" s="151" t="s">
        <v>51</v>
      </c>
      <c r="K41" s="151" t="s">
        <v>51</v>
      </c>
      <c r="L41" s="151" t="s">
        <v>51</v>
      </c>
      <c r="M41" s="100"/>
      <c r="N41" s="151" t="s">
        <v>51</v>
      </c>
      <c r="O41" s="151" t="s">
        <v>51</v>
      </c>
      <c r="P41" s="151" t="s">
        <v>51</v>
      </c>
      <c r="Q41" s="151" t="s">
        <v>51</v>
      </c>
      <c r="R41" s="151" t="s">
        <v>48</v>
      </c>
      <c r="S41" s="151" t="s">
        <v>51</v>
      </c>
      <c r="T41" s="100"/>
      <c r="U41" s="152" t="s">
        <v>51</v>
      </c>
      <c r="V41" s="152" t="s">
        <v>51</v>
      </c>
      <c r="W41" s="152" t="s">
        <v>51</v>
      </c>
      <c r="X41" s="152" t="s">
        <v>51</v>
      </c>
      <c r="Y41" s="152" t="s">
        <v>51</v>
      </c>
      <c r="Z41" s="152" t="s">
        <v>51</v>
      </c>
      <c r="AA41" s="100"/>
      <c r="AB41" s="100"/>
      <c r="AC41" s="152" t="s">
        <v>51</v>
      </c>
      <c r="AD41" s="152" t="s">
        <v>51</v>
      </c>
      <c r="AE41" s="152" t="s">
        <v>51</v>
      </c>
      <c r="AF41" s="152" t="s">
        <v>51</v>
      </c>
      <c r="AG41" s="153" t="s">
        <v>51</v>
      </c>
      <c r="AH41" s="100"/>
      <c r="AI41" s="15">
        <f t="shared" si="2"/>
        <v>1</v>
      </c>
      <c r="AJ41" s="101">
        <f t="shared" si="6"/>
        <v>0</v>
      </c>
      <c r="AK41" s="101">
        <f t="shared" si="7"/>
        <v>0</v>
      </c>
      <c r="AL41" s="15">
        <f t="shared" si="3"/>
        <v>24</v>
      </c>
      <c r="AM41" s="16">
        <f t="shared" si="4"/>
        <v>0</v>
      </c>
      <c r="AN41" s="154">
        <f t="shared" ref="AN41:AN42" si="8">AI41+AJ41+AK41+AL41+AM41</f>
        <v>25</v>
      </c>
    </row>
    <row r="42" spans="1:41">
      <c r="A42" s="14">
        <v>41</v>
      </c>
      <c r="B42" s="146" t="s">
        <v>259</v>
      </c>
      <c r="C42" s="91" t="str">
        <f>'SALARY STMNT'!C43</f>
        <v>Driver</v>
      </c>
      <c r="D42" s="32" t="s">
        <v>51</v>
      </c>
      <c r="E42" s="32" t="s">
        <v>51</v>
      </c>
      <c r="F42" s="31"/>
      <c r="G42" s="32" t="s">
        <v>51</v>
      </c>
      <c r="H42" s="32" t="s">
        <v>51</v>
      </c>
      <c r="I42" s="32" t="s">
        <v>51</v>
      </c>
      <c r="J42" s="32" t="s">
        <v>51</v>
      </c>
      <c r="K42" s="32" t="s">
        <v>51</v>
      </c>
      <c r="L42" s="32" t="s">
        <v>51</v>
      </c>
      <c r="M42" s="33"/>
      <c r="N42" s="32" t="s">
        <v>51</v>
      </c>
      <c r="O42" s="32" t="s">
        <v>51</v>
      </c>
      <c r="P42" s="32" t="s">
        <v>51</v>
      </c>
      <c r="Q42" s="32" t="s">
        <v>51</v>
      </c>
      <c r="R42" s="32" t="s">
        <v>51</v>
      </c>
      <c r="S42" s="32" t="s">
        <v>51</v>
      </c>
      <c r="T42" s="33"/>
      <c r="U42" s="34" t="s">
        <v>51</v>
      </c>
      <c r="V42" s="34" t="s">
        <v>51</v>
      </c>
      <c r="W42" s="34" t="s">
        <v>51</v>
      </c>
      <c r="X42" s="34" t="s">
        <v>51</v>
      </c>
      <c r="Y42" s="34" t="s">
        <v>51</v>
      </c>
      <c r="Z42" s="34" t="s">
        <v>51</v>
      </c>
      <c r="AA42" s="33"/>
      <c r="AB42" s="33"/>
      <c r="AC42" s="34" t="s">
        <v>51</v>
      </c>
      <c r="AD42" s="34" t="s">
        <v>51</v>
      </c>
      <c r="AE42" s="34" t="s">
        <v>51</v>
      </c>
      <c r="AF42" s="34" t="s">
        <v>51</v>
      </c>
      <c r="AG42" s="102" t="s">
        <v>51</v>
      </c>
      <c r="AH42" s="33"/>
      <c r="AI42" s="15">
        <f t="shared" si="2"/>
        <v>0</v>
      </c>
      <c r="AJ42" s="15">
        <f t="shared" si="6"/>
        <v>0</v>
      </c>
      <c r="AK42" s="15">
        <f t="shared" si="7"/>
        <v>0</v>
      </c>
      <c r="AL42" s="15">
        <f t="shared" si="3"/>
        <v>25</v>
      </c>
      <c r="AM42" s="16">
        <f t="shared" si="4"/>
        <v>0</v>
      </c>
      <c r="AN42" s="154">
        <f t="shared" si="8"/>
        <v>25</v>
      </c>
      <c r="AO42" s="155"/>
    </row>
    <row r="43" spans="1:41">
      <c r="C43" s="35"/>
      <c r="D43" s="36"/>
    </row>
    <row r="44" spans="1:41">
      <c r="C44" s="35"/>
      <c r="D44" s="36"/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4:AM42 AI2:AL2">
    <cfRule type="cellIs" dxfId="0" priority="1" stopIfTrue="1" operator="greaterThan">
      <formula>6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8"/>
  <sheetViews>
    <sheetView showGridLines="0" tabSelected="1" topLeftCell="B1" zoomScale="115" zoomScaleNormal="115" workbookViewId="0">
      <pane xSplit="1" ySplit="3" topLeftCell="I4" activePane="bottomRight" state="frozen"/>
      <selection activeCell="B1" sqref="B1"/>
      <selection pane="topRight" activeCell="C1" sqref="C1"/>
      <selection pane="bottomLeft" activeCell="B4" sqref="B4"/>
      <selection pane="bottomRight" activeCell="B5" sqref="B5"/>
    </sheetView>
  </sheetViews>
  <sheetFormatPr defaultColWidth="8.85546875" defaultRowHeight="18" customHeight="1"/>
  <cols>
    <col min="1" max="1" width="8.85546875" style="1"/>
    <col min="2" max="2" width="22.42578125" style="1" customWidth="1"/>
    <col min="3" max="3" width="21.28515625" style="1" customWidth="1"/>
    <col min="4" max="7" width="8.85546875" style="1" customWidth="1"/>
    <col min="8" max="8" width="10.140625" style="1" customWidth="1"/>
    <col min="9" max="10" width="11.28515625" style="1" customWidth="1"/>
    <col min="11" max="11" width="10.28515625" style="1" customWidth="1"/>
    <col min="12" max="13" width="10.28515625" style="1" hidden="1" customWidth="1"/>
    <col min="14" max="14" width="11.28515625" style="1" customWidth="1"/>
    <col min="15" max="15" width="11.85546875" style="1" customWidth="1"/>
    <col min="16" max="21" width="10.28515625" style="1" customWidth="1"/>
    <col min="22" max="22" width="12" style="1" customWidth="1"/>
    <col min="23" max="23" width="13.5703125" style="1" customWidth="1"/>
    <col min="24" max="24" width="12.42578125" style="1" customWidth="1"/>
    <col min="25" max="25" width="18.140625" style="1" hidden="1" customWidth="1"/>
    <col min="26" max="26" width="16.85546875" style="1" hidden="1" customWidth="1"/>
    <col min="27" max="27" width="15.7109375" style="1" hidden="1" customWidth="1"/>
    <col min="28" max="28" width="11.85546875" style="1" bestFit="1" customWidth="1"/>
    <col min="29" max="29" width="9.28515625" style="1" bestFit="1" customWidth="1"/>
    <col min="30" max="16384" width="8.85546875" style="1"/>
  </cols>
  <sheetData>
    <row r="1" spans="1:29" s="3" customFormat="1" ht="18" customHeight="1">
      <c r="A1" s="199" t="s">
        <v>160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</row>
    <row r="2" spans="1:29" s="3" customFormat="1" ht="18" customHeight="1" thickBot="1">
      <c r="A2" s="199" t="s">
        <v>268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</row>
    <row r="3" spans="1:29" s="2" customFormat="1" ht="18" customHeight="1" thickBot="1">
      <c r="A3" s="200" t="s">
        <v>40</v>
      </c>
      <c r="B3" s="201"/>
      <c r="C3" s="201"/>
      <c r="D3" s="201"/>
      <c r="E3" s="201"/>
      <c r="F3" s="201"/>
      <c r="G3" s="201"/>
      <c r="H3" s="201"/>
      <c r="I3" s="202"/>
      <c r="J3" s="200" t="s">
        <v>41</v>
      </c>
      <c r="K3" s="201"/>
      <c r="L3" s="201"/>
      <c r="M3" s="201"/>
      <c r="N3" s="202"/>
      <c r="O3" s="200" t="s">
        <v>42</v>
      </c>
      <c r="P3" s="201"/>
      <c r="Q3" s="201"/>
      <c r="R3" s="201"/>
      <c r="S3" s="201"/>
      <c r="T3" s="201"/>
      <c r="U3" s="201"/>
      <c r="V3" s="201"/>
      <c r="W3" s="202"/>
      <c r="X3" s="203" t="s">
        <v>39</v>
      </c>
      <c r="Y3" s="193" t="s">
        <v>43</v>
      </c>
      <c r="Z3" s="195" t="s">
        <v>44</v>
      </c>
      <c r="AA3" s="197" t="s">
        <v>45</v>
      </c>
      <c r="AB3" s="50"/>
      <c r="AC3" s="50"/>
    </row>
    <row r="4" spans="1:29" s="4" customFormat="1" ht="46.9" customHeight="1" thickBot="1">
      <c r="A4" s="167" t="s">
        <v>0</v>
      </c>
      <c r="B4" s="158" t="s">
        <v>26</v>
      </c>
      <c r="C4" s="158" t="s">
        <v>1</v>
      </c>
      <c r="D4" s="158" t="s">
        <v>27</v>
      </c>
      <c r="E4" s="158" t="s">
        <v>28</v>
      </c>
      <c r="F4" s="158" t="s">
        <v>30</v>
      </c>
      <c r="G4" s="158" t="s">
        <v>248</v>
      </c>
      <c r="H4" s="166" t="s">
        <v>29</v>
      </c>
      <c r="I4" s="158" t="s">
        <v>24</v>
      </c>
      <c r="J4" s="158" t="s">
        <v>31</v>
      </c>
      <c r="K4" s="158" t="s">
        <v>25</v>
      </c>
      <c r="L4" s="166" t="s">
        <v>32</v>
      </c>
      <c r="M4" s="166" t="s">
        <v>33</v>
      </c>
      <c r="N4" s="158" t="s">
        <v>34</v>
      </c>
      <c r="O4" s="166" t="s">
        <v>35</v>
      </c>
      <c r="P4" s="166" t="s">
        <v>36</v>
      </c>
      <c r="Q4" s="166" t="s">
        <v>60</v>
      </c>
      <c r="R4" s="158" t="s">
        <v>10</v>
      </c>
      <c r="S4" s="158" t="s">
        <v>9</v>
      </c>
      <c r="T4" s="158" t="s">
        <v>14</v>
      </c>
      <c r="U4" s="158" t="s">
        <v>37</v>
      </c>
      <c r="V4" s="158" t="s">
        <v>13</v>
      </c>
      <c r="W4" s="158" t="s">
        <v>38</v>
      </c>
      <c r="X4" s="204"/>
      <c r="Y4" s="194"/>
      <c r="Z4" s="196"/>
      <c r="AA4" s="198"/>
      <c r="AB4" s="168" t="s">
        <v>251</v>
      </c>
      <c r="AC4" s="168" t="s">
        <v>252</v>
      </c>
    </row>
    <row r="5" spans="1:29" ht="18" customHeight="1">
      <c r="A5" s="9">
        <v>1</v>
      </c>
      <c r="B5" s="40" t="s">
        <v>61</v>
      </c>
      <c r="C5" s="41" t="s">
        <v>98</v>
      </c>
      <c r="D5" s="42">
        <f>ATTEN!AL4</f>
        <v>17</v>
      </c>
      <c r="E5" s="42">
        <f>ATTEN!AI4+ATTEN!AJ4+1</f>
        <v>1</v>
      </c>
      <c r="F5" s="42">
        <f>D5+E5</f>
        <v>18</v>
      </c>
      <c r="G5" s="42">
        <f>H46-F5</f>
        <v>8</v>
      </c>
      <c r="H5" s="42"/>
      <c r="I5" s="43">
        <v>28000</v>
      </c>
      <c r="J5" s="44">
        <f t="shared" ref="J5:J43" si="0">ROUND((I5/26)*F5,0)</f>
        <v>19385</v>
      </c>
      <c r="K5" s="44">
        <f>ROUND((I5/26)*H5,0)</f>
        <v>0</v>
      </c>
      <c r="L5" s="45"/>
      <c r="M5" s="44"/>
      <c r="N5" s="44">
        <f>J5+K5+L5+M5</f>
        <v>19385</v>
      </c>
      <c r="O5" s="163"/>
      <c r="P5" s="93"/>
      <c r="Q5" s="93"/>
      <c r="R5" s="159">
        <v>0</v>
      </c>
      <c r="S5" s="159">
        <f>ROUNDUP(IF(I5&gt;15000,0,(N5*12%)),0)</f>
        <v>0</v>
      </c>
      <c r="T5" s="159">
        <v>155</v>
      </c>
      <c r="U5" s="159">
        <v>20</v>
      </c>
      <c r="V5" s="159"/>
      <c r="W5" s="44">
        <f>O5+P5+R5+S5+T5+U5+V5+Q5</f>
        <v>175</v>
      </c>
      <c r="X5" s="44">
        <f>ROUND(N5-W5,0)</f>
        <v>19210</v>
      </c>
      <c r="Y5" s="169"/>
      <c r="Z5" s="170"/>
      <c r="AA5" s="171"/>
      <c r="AB5" s="172">
        <f>'HR WPS'!AP3</f>
        <v>19210</v>
      </c>
      <c r="AC5" s="173">
        <f>X5-AB5</f>
        <v>0</v>
      </c>
    </row>
    <row r="6" spans="1:29" ht="18" customHeight="1">
      <c r="A6" s="27">
        <v>2</v>
      </c>
      <c r="B6" s="22" t="s">
        <v>62</v>
      </c>
      <c r="C6" s="30" t="s">
        <v>99</v>
      </c>
      <c r="D6" s="42">
        <f>ATTEN!AL5</f>
        <v>25</v>
      </c>
      <c r="E6" s="42">
        <f>ATTEN!AI5+ATTEN!AJ5+1</f>
        <v>1</v>
      </c>
      <c r="F6" s="42">
        <f t="shared" ref="F6:F43" si="1">D6+E6</f>
        <v>26</v>
      </c>
      <c r="G6" s="5">
        <f>H46-F6</f>
        <v>0</v>
      </c>
      <c r="H6" s="5"/>
      <c r="I6" s="7">
        <v>93810</v>
      </c>
      <c r="J6" s="6">
        <f t="shared" si="0"/>
        <v>93810</v>
      </c>
      <c r="K6" s="6">
        <f t="shared" ref="K6:K43" si="2">ROUND((I6/26)*H6,0)</f>
        <v>0</v>
      </c>
      <c r="L6" s="17"/>
      <c r="M6" s="6"/>
      <c r="N6" s="6">
        <f t="shared" ref="N6:N43" si="3">J6+K6+L6+M6</f>
        <v>93810</v>
      </c>
      <c r="O6" s="94"/>
      <c r="P6" s="95"/>
      <c r="Q6" s="95"/>
      <c r="R6" s="159">
        <f t="shared" ref="R6:R43" si="4">ROUNDUP(IF(N6&gt;=21000,0,N6*1%),0)</f>
        <v>0</v>
      </c>
      <c r="S6" s="160">
        <f t="shared" ref="S6:S41" si="5">ROUNDUP(IF(I6&gt;15000,0,(N6*12%)),0)</f>
        <v>0</v>
      </c>
      <c r="T6" s="160">
        <v>12894</v>
      </c>
      <c r="U6" s="159">
        <v>0</v>
      </c>
      <c r="V6" s="161"/>
      <c r="W6" s="6">
        <f t="shared" ref="W6:W19" si="6">O6+P6+R6+S6+T6+U6+V6+Q6</f>
        <v>12894</v>
      </c>
      <c r="X6" s="6">
        <f t="shared" ref="X6:X21" si="7">ROUND(N6-W6,0)</f>
        <v>80916</v>
      </c>
      <c r="Y6" s="18"/>
      <c r="Z6" s="19"/>
      <c r="AA6" s="49"/>
      <c r="AB6" s="51">
        <f>'HR WPS'!AP4</f>
        <v>80916</v>
      </c>
      <c r="AC6" s="7">
        <f t="shared" ref="AC6:AC43" si="8">X6-AB6</f>
        <v>0</v>
      </c>
    </row>
    <row r="7" spans="1:29" ht="18" customHeight="1">
      <c r="A7" s="27">
        <v>3</v>
      </c>
      <c r="B7" s="22" t="s">
        <v>63</v>
      </c>
      <c r="C7" s="30" t="s">
        <v>100</v>
      </c>
      <c r="D7" s="42">
        <f>ATTEN!AL6</f>
        <v>22</v>
      </c>
      <c r="E7" s="42">
        <f>ATTEN!AI6+ATTEN!AJ6+1</f>
        <v>4</v>
      </c>
      <c r="F7" s="42">
        <f t="shared" si="1"/>
        <v>26</v>
      </c>
      <c r="G7" s="5">
        <f>H46-F7</f>
        <v>0</v>
      </c>
      <c r="H7" s="5"/>
      <c r="I7" s="7">
        <v>33000</v>
      </c>
      <c r="J7" s="6">
        <f t="shared" si="0"/>
        <v>33000</v>
      </c>
      <c r="K7" s="6">
        <f t="shared" si="2"/>
        <v>0</v>
      </c>
      <c r="L7" s="17"/>
      <c r="M7" s="6"/>
      <c r="N7" s="6">
        <f t="shared" si="3"/>
        <v>33000</v>
      </c>
      <c r="O7" s="164">
        <v>15000</v>
      </c>
      <c r="P7" s="97"/>
      <c r="Q7" s="97"/>
      <c r="R7" s="159">
        <f t="shared" si="4"/>
        <v>0</v>
      </c>
      <c r="S7" s="160">
        <f t="shared" si="5"/>
        <v>0</v>
      </c>
      <c r="T7" s="160">
        <v>627</v>
      </c>
      <c r="U7" s="159">
        <v>20</v>
      </c>
      <c r="V7" s="161"/>
      <c r="W7" s="6">
        <f t="shared" si="6"/>
        <v>15647</v>
      </c>
      <c r="X7" s="6">
        <f t="shared" si="7"/>
        <v>17353</v>
      </c>
      <c r="Y7" s="18"/>
      <c r="Z7" s="19"/>
      <c r="AA7" s="49"/>
      <c r="AB7" s="51">
        <f>'HR WPS'!AP5</f>
        <v>17353</v>
      </c>
      <c r="AC7" s="7">
        <f t="shared" si="8"/>
        <v>0</v>
      </c>
    </row>
    <row r="8" spans="1:29" ht="18" customHeight="1">
      <c r="A8" s="27">
        <v>4</v>
      </c>
      <c r="B8" s="22" t="s">
        <v>64</v>
      </c>
      <c r="C8" s="30" t="s">
        <v>101</v>
      </c>
      <c r="D8" s="42">
        <f>ATTEN!AL7</f>
        <v>25</v>
      </c>
      <c r="E8" s="42">
        <f>ATTEN!AI7+ATTEN!AJ7+1</f>
        <v>1</v>
      </c>
      <c r="F8" s="42">
        <f t="shared" si="1"/>
        <v>26</v>
      </c>
      <c r="G8" s="5">
        <f>H46-F8</f>
        <v>0</v>
      </c>
      <c r="H8" s="5"/>
      <c r="I8" s="7">
        <v>28500</v>
      </c>
      <c r="J8" s="6">
        <f t="shared" si="0"/>
        <v>28500</v>
      </c>
      <c r="K8" s="6">
        <f t="shared" si="2"/>
        <v>0</v>
      </c>
      <c r="L8" s="17"/>
      <c r="M8" s="6"/>
      <c r="N8" s="6">
        <f t="shared" si="3"/>
        <v>28500</v>
      </c>
      <c r="O8" s="164">
        <v>11500</v>
      </c>
      <c r="P8" s="157">
        <v>3000</v>
      </c>
      <c r="Q8" s="97"/>
      <c r="R8" s="159">
        <f t="shared" si="4"/>
        <v>0</v>
      </c>
      <c r="S8" s="160">
        <f t="shared" si="5"/>
        <v>0</v>
      </c>
      <c r="T8" s="160">
        <v>181</v>
      </c>
      <c r="U8" s="159">
        <v>20</v>
      </c>
      <c r="V8" s="161"/>
      <c r="W8" s="6">
        <f t="shared" si="6"/>
        <v>14701</v>
      </c>
      <c r="X8" s="6">
        <f t="shared" si="7"/>
        <v>13799</v>
      </c>
      <c r="Y8" s="18"/>
      <c r="Z8" s="19"/>
      <c r="AA8" s="49"/>
      <c r="AB8" s="51">
        <f>'HR WPS'!AP6</f>
        <v>13799</v>
      </c>
      <c r="AC8" s="7">
        <f t="shared" si="8"/>
        <v>0</v>
      </c>
    </row>
    <row r="9" spans="1:29" ht="18" customHeight="1">
      <c r="A9" s="27">
        <v>5</v>
      </c>
      <c r="B9" s="22" t="s">
        <v>65</v>
      </c>
      <c r="C9" s="30" t="s">
        <v>102</v>
      </c>
      <c r="D9" s="42">
        <f>ATTEN!AL8</f>
        <v>22.5</v>
      </c>
      <c r="E9" s="42">
        <f>ATTEN!AI8+ATTEN!AJ8+1</f>
        <v>1</v>
      </c>
      <c r="F9" s="42">
        <f t="shared" si="1"/>
        <v>23.5</v>
      </c>
      <c r="G9" s="5">
        <f>H46-F9</f>
        <v>2.5</v>
      </c>
      <c r="H9" s="37"/>
      <c r="I9" s="7">
        <v>31500</v>
      </c>
      <c r="J9" s="6">
        <f t="shared" si="0"/>
        <v>28471</v>
      </c>
      <c r="K9" s="6">
        <f t="shared" si="2"/>
        <v>0</v>
      </c>
      <c r="L9" s="17"/>
      <c r="M9" s="6"/>
      <c r="N9" s="6">
        <f t="shared" si="3"/>
        <v>28471</v>
      </c>
      <c r="O9" s="96"/>
      <c r="P9" s="157">
        <f>4000+500</f>
        <v>4500</v>
      </c>
      <c r="Q9" s="97"/>
      <c r="R9" s="159">
        <f t="shared" si="4"/>
        <v>0</v>
      </c>
      <c r="S9" s="160">
        <f t="shared" si="5"/>
        <v>0</v>
      </c>
      <c r="T9" s="160">
        <v>550</v>
      </c>
      <c r="U9" s="159">
        <v>20</v>
      </c>
      <c r="V9" s="161"/>
      <c r="W9" s="6">
        <f t="shared" si="6"/>
        <v>5070</v>
      </c>
      <c r="X9" s="6">
        <f t="shared" si="7"/>
        <v>23401</v>
      </c>
      <c r="Y9" s="18"/>
      <c r="Z9" s="19"/>
      <c r="AA9" s="49"/>
      <c r="AB9" s="51">
        <f>'HR WPS'!AP7</f>
        <v>23401</v>
      </c>
      <c r="AC9" s="7">
        <f t="shared" si="8"/>
        <v>0</v>
      </c>
    </row>
    <row r="10" spans="1:29" ht="18" customHeight="1">
      <c r="A10" s="27">
        <v>6</v>
      </c>
      <c r="B10" s="22" t="s">
        <v>66</v>
      </c>
      <c r="C10" s="30" t="s">
        <v>103</v>
      </c>
      <c r="D10" s="42">
        <f>ATTEN!AL9</f>
        <v>25</v>
      </c>
      <c r="E10" s="42">
        <f>ATTEN!AI9+ATTEN!AJ9+1</f>
        <v>1</v>
      </c>
      <c r="F10" s="42">
        <f t="shared" si="1"/>
        <v>26</v>
      </c>
      <c r="G10" s="5">
        <f>H46-F10</f>
        <v>0</v>
      </c>
      <c r="H10" s="5"/>
      <c r="I10" s="7">
        <v>40000</v>
      </c>
      <c r="J10" s="6">
        <f t="shared" si="0"/>
        <v>40000</v>
      </c>
      <c r="K10" s="6">
        <f t="shared" si="2"/>
        <v>0</v>
      </c>
      <c r="L10" s="17"/>
      <c r="M10" s="6"/>
      <c r="N10" s="6">
        <f t="shared" si="3"/>
        <v>40000</v>
      </c>
      <c r="O10" s="96"/>
      <c r="P10" s="97"/>
      <c r="Q10" s="97"/>
      <c r="R10" s="159">
        <f t="shared" si="4"/>
        <v>0</v>
      </c>
      <c r="S10" s="160">
        <f t="shared" si="5"/>
        <v>0</v>
      </c>
      <c r="T10" s="165">
        <v>457</v>
      </c>
      <c r="U10" s="159">
        <v>20</v>
      </c>
      <c r="V10" s="161">
        <v>209</v>
      </c>
      <c r="W10" s="6">
        <f t="shared" si="6"/>
        <v>686</v>
      </c>
      <c r="X10" s="6">
        <f t="shared" si="7"/>
        <v>39314</v>
      </c>
      <c r="Y10" s="18"/>
      <c r="Z10" s="19"/>
      <c r="AA10" s="49"/>
      <c r="AB10" s="51">
        <f>'HR WPS'!AP8</f>
        <v>39314</v>
      </c>
      <c r="AC10" s="7">
        <f t="shared" si="8"/>
        <v>0</v>
      </c>
    </row>
    <row r="11" spans="1:29" ht="18" customHeight="1">
      <c r="A11" s="27">
        <v>7</v>
      </c>
      <c r="B11" s="22" t="s">
        <v>67</v>
      </c>
      <c r="C11" s="30" t="s">
        <v>104</v>
      </c>
      <c r="D11" s="42">
        <f>ATTEN!AL10</f>
        <v>25</v>
      </c>
      <c r="E11" s="42">
        <f>ATTEN!AI10+ATTEN!AJ10+1</f>
        <v>1</v>
      </c>
      <c r="F11" s="42">
        <f t="shared" si="1"/>
        <v>26</v>
      </c>
      <c r="G11" s="5">
        <f>H46-F11</f>
        <v>0</v>
      </c>
      <c r="H11" s="5"/>
      <c r="I11" s="7">
        <v>35400</v>
      </c>
      <c r="J11" s="6">
        <f t="shared" si="0"/>
        <v>35400</v>
      </c>
      <c r="K11" s="6">
        <f t="shared" si="2"/>
        <v>0</v>
      </c>
      <c r="L11" s="17"/>
      <c r="M11" s="6"/>
      <c r="N11" s="6">
        <f t="shared" si="3"/>
        <v>35400</v>
      </c>
      <c r="O11" s="164">
        <v>10000</v>
      </c>
      <c r="P11" s="97"/>
      <c r="Q11" s="97"/>
      <c r="R11" s="159">
        <f t="shared" si="4"/>
        <v>0</v>
      </c>
      <c r="S11" s="160">
        <f t="shared" si="5"/>
        <v>0</v>
      </c>
      <c r="T11" s="160">
        <v>751</v>
      </c>
      <c r="U11" s="159">
        <v>20</v>
      </c>
      <c r="V11" s="161"/>
      <c r="W11" s="6">
        <f t="shared" si="6"/>
        <v>10771</v>
      </c>
      <c r="X11" s="6">
        <f t="shared" si="7"/>
        <v>24629</v>
      </c>
      <c r="Y11" s="18"/>
      <c r="Z11" s="19"/>
      <c r="AA11" s="49"/>
      <c r="AB11" s="51">
        <f>'HR WPS'!AP9</f>
        <v>24629</v>
      </c>
      <c r="AC11" s="7">
        <f t="shared" si="8"/>
        <v>0</v>
      </c>
    </row>
    <row r="12" spans="1:29" ht="18" customHeight="1">
      <c r="A12" s="27">
        <v>8</v>
      </c>
      <c r="B12" s="22" t="s">
        <v>68</v>
      </c>
      <c r="C12" s="30" t="s">
        <v>105</v>
      </c>
      <c r="D12" s="42">
        <f>ATTEN!AL11</f>
        <v>22.5</v>
      </c>
      <c r="E12" s="42">
        <f>ATTEN!AI11+ATTEN!AJ11+1</f>
        <v>1</v>
      </c>
      <c r="F12" s="42">
        <f t="shared" si="1"/>
        <v>23.5</v>
      </c>
      <c r="G12" s="5">
        <f>H46-F12</f>
        <v>2.5</v>
      </c>
      <c r="H12" s="5"/>
      <c r="I12" s="7">
        <v>15200</v>
      </c>
      <c r="J12" s="6">
        <f t="shared" si="0"/>
        <v>13738</v>
      </c>
      <c r="K12" s="6">
        <f t="shared" si="2"/>
        <v>0</v>
      </c>
      <c r="L12" s="17"/>
      <c r="M12" s="6"/>
      <c r="N12" s="6">
        <f t="shared" si="3"/>
        <v>13738</v>
      </c>
      <c r="O12" s="164">
        <v>5000</v>
      </c>
      <c r="P12" s="157">
        <f>2000+4653</f>
        <v>6653</v>
      </c>
      <c r="Q12" s="97"/>
      <c r="R12" s="159">
        <f t="shared" si="4"/>
        <v>138</v>
      </c>
      <c r="S12" s="160"/>
      <c r="T12" s="160"/>
      <c r="U12" s="159">
        <v>20</v>
      </c>
      <c r="V12" s="161"/>
      <c r="W12" s="6">
        <f t="shared" si="6"/>
        <v>11811</v>
      </c>
      <c r="X12" s="6">
        <f t="shared" si="7"/>
        <v>1927</v>
      </c>
      <c r="Y12" s="18"/>
      <c r="Z12" s="19"/>
      <c r="AA12" s="49"/>
      <c r="AB12" s="51">
        <f>'HR WPS'!AP10</f>
        <v>1927</v>
      </c>
      <c r="AC12" s="7">
        <f t="shared" si="8"/>
        <v>0</v>
      </c>
    </row>
    <row r="13" spans="1:29" ht="18" customHeight="1">
      <c r="A13" s="27">
        <v>9</v>
      </c>
      <c r="B13" s="22" t="s">
        <v>69</v>
      </c>
      <c r="C13" s="30" t="s">
        <v>106</v>
      </c>
      <c r="D13" s="42">
        <f>ATTEN!AL12</f>
        <v>24</v>
      </c>
      <c r="E13" s="42">
        <f>ATTEN!AI12+ATTEN!AJ12+1</f>
        <v>1</v>
      </c>
      <c r="F13" s="42">
        <f t="shared" si="1"/>
        <v>25</v>
      </c>
      <c r="G13" s="5">
        <f>H46-F13</f>
        <v>1</v>
      </c>
      <c r="H13" s="5"/>
      <c r="I13" s="7">
        <v>15800</v>
      </c>
      <c r="J13" s="6">
        <f t="shared" si="0"/>
        <v>15192</v>
      </c>
      <c r="K13" s="6">
        <f t="shared" si="2"/>
        <v>0</v>
      </c>
      <c r="L13" s="17"/>
      <c r="M13" s="6"/>
      <c r="N13" s="6">
        <f t="shared" si="3"/>
        <v>15192</v>
      </c>
      <c r="O13" s="164">
        <v>4500</v>
      </c>
      <c r="P13" s="157">
        <f>1000+4569</f>
        <v>5569</v>
      </c>
      <c r="Q13" s="97"/>
      <c r="R13" s="159">
        <f t="shared" si="4"/>
        <v>152</v>
      </c>
      <c r="S13" s="160"/>
      <c r="T13" s="160"/>
      <c r="U13" s="159">
        <v>20</v>
      </c>
      <c r="V13" s="161"/>
      <c r="W13" s="6">
        <f t="shared" si="6"/>
        <v>10241</v>
      </c>
      <c r="X13" s="6">
        <f t="shared" si="7"/>
        <v>4951</v>
      </c>
      <c r="Y13" s="18"/>
      <c r="Z13" s="19"/>
      <c r="AA13" s="49"/>
      <c r="AB13" s="51">
        <f>'HR WPS'!AP11</f>
        <v>4951</v>
      </c>
      <c r="AC13" s="7">
        <f t="shared" si="8"/>
        <v>0</v>
      </c>
    </row>
    <row r="14" spans="1:29" ht="18" customHeight="1">
      <c r="A14" s="27">
        <v>10</v>
      </c>
      <c r="B14" s="22" t="s">
        <v>70</v>
      </c>
      <c r="C14" s="30" t="s">
        <v>107</v>
      </c>
      <c r="D14" s="42">
        <f>ATTEN!AL13</f>
        <v>25</v>
      </c>
      <c r="E14" s="42">
        <f>ATTEN!AI13+ATTEN!AJ13+1</f>
        <v>1</v>
      </c>
      <c r="F14" s="42">
        <f t="shared" si="1"/>
        <v>26</v>
      </c>
      <c r="G14" s="5">
        <f>H46-F14</f>
        <v>0</v>
      </c>
      <c r="H14" s="5"/>
      <c r="I14" s="7">
        <v>25350</v>
      </c>
      <c r="J14" s="6">
        <f t="shared" si="0"/>
        <v>25350</v>
      </c>
      <c r="K14" s="6">
        <f t="shared" si="2"/>
        <v>0</v>
      </c>
      <c r="L14" s="17"/>
      <c r="M14" s="6"/>
      <c r="N14" s="6">
        <f t="shared" si="3"/>
        <v>25350</v>
      </c>
      <c r="O14" s="96"/>
      <c r="P14" s="157">
        <v>5000</v>
      </c>
      <c r="Q14" s="97"/>
      <c r="R14" s="159">
        <f t="shared" si="4"/>
        <v>0</v>
      </c>
      <c r="S14" s="160">
        <f t="shared" si="5"/>
        <v>0</v>
      </c>
      <c r="T14" s="165"/>
      <c r="U14" s="159">
        <v>20</v>
      </c>
      <c r="V14" s="161">
        <v>209</v>
      </c>
      <c r="W14" s="6">
        <f t="shared" si="6"/>
        <v>5229</v>
      </c>
      <c r="X14" s="6">
        <f t="shared" si="7"/>
        <v>20121</v>
      </c>
      <c r="Y14" s="18"/>
      <c r="Z14" s="19"/>
      <c r="AA14" s="49"/>
      <c r="AB14" s="51">
        <f>'HR WPS'!AP12</f>
        <v>20121</v>
      </c>
      <c r="AC14" s="7">
        <f t="shared" si="8"/>
        <v>0</v>
      </c>
    </row>
    <row r="15" spans="1:29" ht="18" customHeight="1">
      <c r="A15" s="27">
        <v>11</v>
      </c>
      <c r="B15" s="22" t="s">
        <v>71</v>
      </c>
      <c r="C15" s="30" t="s">
        <v>108</v>
      </c>
      <c r="D15" s="42">
        <f>ATTEN!AL14</f>
        <v>19</v>
      </c>
      <c r="E15" s="42">
        <f>ATTEN!AI14+ATTEN!AJ14+1</f>
        <v>7</v>
      </c>
      <c r="F15" s="42">
        <f t="shared" si="1"/>
        <v>26</v>
      </c>
      <c r="G15" s="5">
        <f>H46-F15</f>
        <v>0</v>
      </c>
      <c r="H15" s="5"/>
      <c r="I15" s="7">
        <v>40000</v>
      </c>
      <c r="J15" s="6">
        <f t="shared" si="0"/>
        <v>40000</v>
      </c>
      <c r="K15" s="6">
        <f t="shared" si="2"/>
        <v>0</v>
      </c>
      <c r="L15" s="17"/>
      <c r="M15" s="6"/>
      <c r="N15" s="6">
        <f t="shared" si="3"/>
        <v>40000</v>
      </c>
      <c r="O15" s="96"/>
      <c r="P15" s="97"/>
      <c r="Q15" s="97"/>
      <c r="R15" s="159">
        <f t="shared" si="4"/>
        <v>0</v>
      </c>
      <c r="S15" s="160">
        <f t="shared" si="5"/>
        <v>0</v>
      </c>
      <c r="T15" s="162">
        <v>1140</v>
      </c>
      <c r="U15" s="159">
        <v>20</v>
      </c>
      <c r="V15" s="161">
        <v>209</v>
      </c>
      <c r="W15" s="6">
        <f t="shared" si="6"/>
        <v>1369</v>
      </c>
      <c r="X15" s="6">
        <f t="shared" si="7"/>
        <v>38631</v>
      </c>
      <c r="Y15" s="18"/>
      <c r="Z15" s="19"/>
      <c r="AA15" s="49"/>
      <c r="AB15" s="51">
        <f>'HR WPS'!AP13</f>
        <v>38631</v>
      </c>
      <c r="AC15" s="7">
        <f t="shared" si="8"/>
        <v>0</v>
      </c>
    </row>
    <row r="16" spans="1:29" ht="18" customHeight="1">
      <c r="A16" s="27">
        <v>12</v>
      </c>
      <c r="B16" s="22" t="s">
        <v>72</v>
      </c>
      <c r="C16" s="30" t="s">
        <v>109</v>
      </c>
      <c r="D16" s="42">
        <f>ATTEN!AL15</f>
        <v>21.5</v>
      </c>
      <c r="E16" s="42">
        <f>ATTEN!AI15+ATTEN!AJ15+1</f>
        <v>1</v>
      </c>
      <c r="F16" s="42">
        <f t="shared" si="1"/>
        <v>22.5</v>
      </c>
      <c r="G16" s="5">
        <f>H46-F16</f>
        <v>3.5</v>
      </c>
      <c r="H16" s="5"/>
      <c r="I16" s="7">
        <v>15200</v>
      </c>
      <c r="J16" s="6">
        <f t="shared" si="0"/>
        <v>13154</v>
      </c>
      <c r="K16" s="6">
        <f t="shared" si="2"/>
        <v>0</v>
      </c>
      <c r="L16" s="17"/>
      <c r="M16" s="6"/>
      <c r="N16" s="6">
        <f t="shared" si="3"/>
        <v>13154</v>
      </c>
      <c r="O16" s="96"/>
      <c r="P16" s="97"/>
      <c r="Q16" s="97"/>
      <c r="R16" s="159">
        <f t="shared" si="4"/>
        <v>132</v>
      </c>
      <c r="S16" s="160"/>
      <c r="T16" s="160"/>
      <c r="U16" s="159">
        <v>20</v>
      </c>
      <c r="V16" s="161"/>
      <c r="W16" s="6">
        <f t="shared" si="6"/>
        <v>152</v>
      </c>
      <c r="X16" s="6">
        <f t="shared" si="7"/>
        <v>13002</v>
      </c>
      <c r="Y16" s="18"/>
      <c r="Z16" s="19"/>
      <c r="AA16" s="49"/>
      <c r="AB16" s="51">
        <f>'HR WPS'!AP14</f>
        <v>13002</v>
      </c>
      <c r="AC16" s="7">
        <f t="shared" si="8"/>
        <v>0</v>
      </c>
    </row>
    <row r="17" spans="1:29" ht="18" customHeight="1">
      <c r="A17" s="27">
        <v>13</v>
      </c>
      <c r="B17" s="22" t="s">
        <v>73</v>
      </c>
      <c r="C17" s="30" t="s">
        <v>110</v>
      </c>
      <c r="D17" s="42">
        <f>ATTEN!AL16</f>
        <v>24</v>
      </c>
      <c r="E17" s="42">
        <f>ATTEN!AI16+ATTEN!AJ16+1</f>
        <v>1.5</v>
      </c>
      <c r="F17" s="42">
        <f t="shared" si="1"/>
        <v>25.5</v>
      </c>
      <c r="G17" s="5">
        <f>H46-F17</f>
        <v>0.5</v>
      </c>
      <c r="H17" s="5"/>
      <c r="I17" s="7">
        <v>16000</v>
      </c>
      <c r="J17" s="6">
        <f t="shared" si="0"/>
        <v>15692</v>
      </c>
      <c r="K17" s="6">
        <f t="shared" si="2"/>
        <v>0</v>
      </c>
      <c r="L17" s="17"/>
      <c r="M17" s="6"/>
      <c r="N17" s="6">
        <f t="shared" si="3"/>
        <v>15692</v>
      </c>
      <c r="O17" s="164">
        <v>10000</v>
      </c>
      <c r="P17" s="157">
        <v>1000</v>
      </c>
      <c r="Q17" s="97"/>
      <c r="R17" s="159">
        <f t="shared" si="4"/>
        <v>157</v>
      </c>
      <c r="S17" s="160"/>
      <c r="T17" s="160"/>
      <c r="U17" s="159">
        <v>20</v>
      </c>
      <c r="V17" s="161">
        <v>125</v>
      </c>
      <c r="W17" s="6">
        <f t="shared" si="6"/>
        <v>11302</v>
      </c>
      <c r="X17" s="6">
        <f t="shared" si="7"/>
        <v>4390</v>
      </c>
      <c r="Y17" s="18"/>
      <c r="Z17" s="19"/>
      <c r="AA17" s="49"/>
      <c r="AB17" s="51">
        <f>'HR WPS'!AP15</f>
        <v>4390</v>
      </c>
      <c r="AC17" s="7">
        <f t="shared" si="8"/>
        <v>0</v>
      </c>
    </row>
    <row r="18" spans="1:29" ht="18" customHeight="1">
      <c r="A18" s="27">
        <v>14</v>
      </c>
      <c r="B18" s="22" t="s">
        <v>74</v>
      </c>
      <c r="C18" s="30" t="s">
        <v>111</v>
      </c>
      <c r="D18" s="42">
        <f>ATTEN!AL17</f>
        <v>23</v>
      </c>
      <c r="E18" s="42">
        <f>ATTEN!AI17+ATTEN!AJ17+1</f>
        <v>3</v>
      </c>
      <c r="F18" s="42">
        <f t="shared" si="1"/>
        <v>26</v>
      </c>
      <c r="G18" s="5">
        <f>H46-F18</f>
        <v>0</v>
      </c>
      <c r="H18" s="5"/>
      <c r="I18" s="7">
        <v>25000</v>
      </c>
      <c r="J18" s="6">
        <f t="shared" si="0"/>
        <v>25000</v>
      </c>
      <c r="K18" s="6">
        <f t="shared" si="2"/>
        <v>0</v>
      </c>
      <c r="L18" s="17"/>
      <c r="M18" s="6"/>
      <c r="N18" s="6">
        <f t="shared" si="3"/>
        <v>25000</v>
      </c>
      <c r="O18" s="96"/>
      <c r="P18" s="97"/>
      <c r="Q18" s="97"/>
      <c r="R18" s="159">
        <f t="shared" si="4"/>
        <v>0</v>
      </c>
      <c r="S18" s="160">
        <f t="shared" si="5"/>
        <v>0</v>
      </c>
      <c r="T18" s="160"/>
      <c r="U18" s="159">
        <v>0</v>
      </c>
      <c r="V18" s="161"/>
      <c r="W18" s="6">
        <f t="shared" si="6"/>
        <v>0</v>
      </c>
      <c r="X18" s="6">
        <f>ROUND(N18-W18,0)</f>
        <v>25000</v>
      </c>
      <c r="Y18" s="18"/>
      <c r="Z18" s="19"/>
      <c r="AA18" s="49"/>
      <c r="AB18" s="51">
        <f>'HR WPS'!AP16</f>
        <v>25000</v>
      </c>
      <c r="AC18" s="7">
        <f t="shared" si="8"/>
        <v>0</v>
      </c>
    </row>
    <row r="19" spans="1:29" ht="18" customHeight="1">
      <c r="A19" s="27">
        <v>16</v>
      </c>
      <c r="B19" s="22" t="s">
        <v>75</v>
      </c>
      <c r="C19" s="30" t="s">
        <v>113</v>
      </c>
      <c r="D19" s="42">
        <f>ATTEN!AL18</f>
        <v>24</v>
      </c>
      <c r="E19" s="42">
        <f>ATTEN!AI18+ATTEN!AJ18+1</f>
        <v>1</v>
      </c>
      <c r="F19" s="42">
        <f t="shared" si="1"/>
        <v>25</v>
      </c>
      <c r="G19" s="5">
        <f>H46-F19</f>
        <v>1</v>
      </c>
      <c r="H19" s="5"/>
      <c r="I19" s="7">
        <v>19200</v>
      </c>
      <c r="J19" s="6">
        <f t="shared" si="0"/>
        <v>18462</v>
      </c>
      <c r="K19" s="6">
        <f t="shared" si="2"/>
        <v>0</v>
      </c>
      <c r="L19" s="17"/>
      <c r="M19" s="6"/>
      <c r="N19" s="6">
        <f t="shared" si="3"/>
        <v>18462</v>
      </c>
      <c r="O19" s="164">
        <v>5000</v>
      </c>
      <c r="P19" s="97"/>
      <c r="Q19" s="97"/>
      <c r="R19" s="159">
        <f t="shared" si="4"/>
        <v>185</v>
      </c>
      <c r="S19" s="160">
        <f t="shared" si="5"/>
        <v>0</v>
      </c>
      <c r="T19" s="160"/>
      <c r="U19" s="159">
        <v>20</v>
      </c>
      <c r="V19" s="161"/>
      <c r="W19" s="6">
        <f t="shared" si="6"/>
        <v>5205</v>
      </c>
      <c r="X19" s="6">
        <f t="shared" si="7"/>
        <v>13257</v>
      </c>
      <c r="Y19" s="20"/>
      <c r="Z19" s="19"/>
      <c r="AA19" s="49"/>
      <c r="AB19" s="51">
        <f>'HR WPS'!AP17</f>
        <v>13257</v>
      </c>
      <c r="AC19" s="7">
        <f t="shared" si="8"/>
        <v>0</v>
      </c>
    </row>
    <row r="20" spans="1:29" ht="18" customHeight="1">
      <c r="A20" s="27">
        <v>17</v>
      </c>
      <c r="B20" s="23" t="s">
        <v>76</v>
      </c>
      <c r="C20" s="30" t="s">
        <v>114</v>
      </c>
      <c r="D20" s="42">
        <f>ATTEN!AL19</f>
        <v>24</v>
      </c>
      <c r="E20" s="42">
        <f>ATTEN!AI19+ATTEN!AJ19+1</f>
        <v>1</v>
      </c>
      <c r="F20" s="42">
        <f t="shared" si="1"/>
        <v>25</v>
      </c>
      <c r="G20" s="5">
        <f>H46-F20</f>
        <v>1</v>
      </c>
      <c r="H20" s="5"/>
      <c r="I20" s="7">
        <v>18000</v>
      </c>
      <c r="J20" s="6">
        <f t="shared" si="0"/>
        <v>17308</v>
      </c>
      <c r="K20" s="6">
        <f t="shared" si="2"/>
        <v>0</v>
      </c>
      <c r="L20" s="17"/>
      <c r="M20" s="6"/>
      <c r="N20" s="6">
        <f t="shared" si="3"/>
        <v>17308</v>
      </c>
      <c r="O20" s="164">
        <v>5000</v>
      </c>
      <c r="P20" s="157">
        <v>1000</v>
      </c>
      <c r="Q20" s="97"/>
      <c r="R20" s="159">
        <f t="shared" si="4"/>
        <v>174</v>
      </c>
      <c r="S20" s="160">
        <f t="shared" si="5"/>
        <v>0</v>
      </c>
      <c r="T20" s="160"/>
      <c r="U20" s="159">
        <v>20</v>
      </c>
      <c r="V20" s="161"/>
      <c r="W20" s="6">
        <f t="shared" ref="W20" si="9">O20+P20+R20+S20+T20+U20+V20</f>
        <v>6194</v>
      </c>
      <c r="X20" s="6">
        <f t="shared" si="7"/>
        <v>11114</v>
      </c>
      <c r="Y20" s="20"/>
      <c r="Z20" s="5"/>
      <c r="AA20" s="49"/>
      <c r="AB20" s="51">
        <f>'HR WPS'!AP18</f>
        <v>11114</v>
      </c>
      <c r="AC20" s="7">
        <f t="shared" si="8"/>
        <v>0</v>
      </c>
    </row>
    <row r="21" spans="1:29" ht="18" customHeight="1">
      <c r="A21" s="27">
        <v>18</v>
      </c>
      <c r="B21" s="22" t="s">
        <v>77</v>
      </c>
      <c r="C21" s="30" t="s">
        <v>107</v>
      </c>
      <c r="D21" s="42">
        <f>ATTEN!AL20</f>
        <v>25</v>
      </c>
      <c r="E21" s="42">
        <f>ATTEN!AI20+ATTEN!AJ20+1</f>
        <v>1</v>
      </c>
      <c r="F21" s="42">
        <f t="shared" si="1"/>
        <v>26</v>
      </c>
      <c r="G21" s="5">
        <f>H46-F21</f>
        <v>0</v>
      </c>
      <c r="H21" s="5"/>
      <c r="I21" s="29">
        <v>15600</v>
      </c>
      <c r="J21" s="6">
        <f t="shared" si="0"/>
        <v>15600</v>
      </c>
      <c r="K21" s="6">
        <f t="shared" si="2"/>
        <v>0</v>
      </c>
      <c r="L21" s="17"/>
      <c r="M21" s="6"/>
      <c r="N21" s="6">
        <f t="shared" si="3"/>
        <v>15600</v>
      </c>
      <c r="O21" s="96"/>
      <c r="P21" s="97"/>
      <c r="Q21" s="97"/>
      <c r="R21" s="159">
        <f t="shared" si="4"/>
        <v>156</v>
      </c>
      <c r="S21" s="160"/>
      <c r="T21" s="160"/>
      <c r="U21" s="159">
        <v>20</v>
      </c>
      <c r="V21" s="161">
        <v>125</v>
      </c>
      <c r="W21" s="6">
        <f t="shared" ref="W21:W36" si="10">O21+P21+R21+S21+T21+U21+V21+Q21</f>
        <v>301</v>
      </c>
      <c r="X21" s="6">
        <f t="shared" si="7"/>
        <v>15299</v>
      </c>
      <c r="Y21" s="5"/>
      <c r="Z21" s="5"/>
      <c r="AA21" s="49"/>
      <c r="AB21" s="51">
        <f>'HR WPS'!AP19</f>
        <v>15299</v>
      </c>
      <c r="AC21" s="7">
        <f t="shared" si="8"/>
        <v>0</v>
      </c>
    </row>
    <row r="22" spans="1:29" ht="18" customHeight="1">
      <c r="A22" s="27">
        <v>19</v>
      </c>
      <c r="B22" s="23" t="s">
        <v>78</v>
      </c>
      <c r="C22" s="30" t="s">
        <v>115</v>
      </c>
      <c r="D22" s="42">
        <f>ATTEN!AL21</f>
        <v>24</v>
      </c>
      <c r="E22" s="42">
        <f>ATTEN!AI21+ATTEN!AJ21+1</f>
        <v>2</v>
      </c>
      <c r="F22" s="42">
        <f t="shared" si="1"/>
        <v>26</v>
      </c>
      <c r="G22" s="5">
        <f>H46-F22</f>
        <v>0</v>
      </c>
      <c r="H22" s="5"/>
      <c r="I22" s="29">
        <v>15500</v>
      </c>
      <c r="J22" s="6">
        <f t="shared" si="0"/>
        <v>15500</v>
      </c>
      <c r="K22" s="6">
        <f t="shared" si="2"/>
        <v>0</v>
      </c>
      <c r="L22" s="17"/>
      <c r="M22" s="6"/>
      <c r="N22" s="6">
        <f t="shared" si="3"/>
        <v>15500</v>
      </c>
      <c r="O22" s="96"/>
      <c r="P22" s="157">
        <v>2475</v>
      </c>
      <c r="Q22" s="97"/>
      <c r="R22" s="159">
        <f t="shared" si="4"/>
        <v>155</v>
      </c>
      <c r="S22" s="160"/>
      <c r="T22" s="160"/>
      <c r="U22" s="159">
        <v>20</v>
      </c>
      <c r="V22" s="161"/>
      <c r="W22" s="6">
        <f t="shared" si="10"/>
        <v>2650</v>
      </c>
      <c r="X22" s="6">
        <f t="shared" ref="X22:X43" si="11">ROUND(N22-W22,0)</f>
        <v>12850</v>
      </c>
      <c r="Y22" s="5"/>
      <c r="Z22" s="5"/>
      <c r="AA22" s="49"/>
      <c r="AB22" s="51">
        <f>'HR WPS'!AP20</f>
        <v>12850</v>
      </c>
      <c r="AC22" s="7">
        <f t="shared" si="8"/>
        <v>0</v>
      </c>
    </row>
    <row r="23" spans="1:29" ht="18" customHeight="1">
      <c r="A23" s="27">
        <v>20</v>
      </c>
      <c r="B23" s="22" t="s">
        <v>79</v>
      </c>
      <c r="C23" s="30" t="s">
        <v>116</v>
      </c>
      <c r="D23" s="42">
        <f>ATTEN!AL22</f>
        <v>25</v>
      </c>
      <c r="E23" s="42">
        <f>ATTEN!AI22+ATTEN!AJ22+1</f>
        <v>1</v>
      </c>
      <c r="F23" s="42">
        <f t="shared" si="1"/>
        <v>26</v>
      </c>
      <c r="G23" s="5">
        <f>H46-F23</f>
        <v>0</v>
      </c>
      <c r="H23" s="5"/>
      <c r="I23" s="29">
        <v>28500</v>
      </c>
      <c r="J23" s="6">
        <f t="shared" si="0"/>
        <v>28500</v>
      </c>
      <c r="K23" s="6">
        <f t="shared" si="2"/>
        <v>0</v>
      </c>
      <c r="L23" s="17"/>
      <c r="M23" s="6"/>
      <c r="N23" s="6">
        <f t="shared" si="3"/>
        <v>28500</v>
      </c>
      <c r="O23" s="96"/>
      <c r="P23" s="97"/>
      <c r="Q23" s="97"/>
      <c r="R23" s="159">
        <f t="shared" si="4"/>
        <v>0</v>
      </c>
      <c r="S23" s="160">
        <f t="shared" si="5"/>
        <v>0</v>
      </c>
      <c r="T23" s="160">
        <v>181</v>
      </c>
      <c r="U23" s="159">
        <v>20</v>
      </c>
      <c r="V23" s="161"/>
      <c r="W23" s="6">
        <f t="shared" si="10"/>
        <v>201</v>
      </c>
      <c r="X23" s="6">
        <f t="shared" si="11"/>
        <v>28299</v>
      </c>
      <c r="Y23" s="5"/>
      <c r="Z23" s="5"/>
      <c r="AA23" s="49"/>
      <c r="AB23" s="51">
        <f>'HR WPS'!AP21</f>
        <v>28299</v>
      </c>
      <c r="AC23" s="7">
        <f t="shared" si="8"/>
        <v>0</v>
      </c>
    </row>
    <row r="24" spans="1:29" ht="18" customHeight="1">
      <c r="A24" s="27">
        <v>21</v>
      </c>
      <c r="B24" s="22" t="s">
        <v>80</v>
      </c>
      <c r="C24" s="30" t="s">
        <v>107</v>
      </c>
      <c r="D24" s="42">
        <f>ATTEN!AL23</f>
        <v>24</v>
      </c>
      <c r="E24" s="42">
        <f>ATTEN!AI23+ATTEN!AJ23+1</f>
        <v>2</v>
      </c>
      <c r="F24" s="42">
        <f t="shared" si="1"/>
        <v>26</v>
      </c>
      <c r="G24" s="5">
        <f>H46-F24</f>
        <v>0</v>
      </c>
      <c r="H24" s="5"/>
      <c r="I24" s="29">
        <v>23600</v>
      </c>
      <c r="J24" s="6">
        <f t="shared" si="0"/>
        <v>23600</v>
      </c>
      <c r="K24" s="6">
        <f t="shared" si="2"/>
        <v>0</v>
      </c>
      <c r="L24" s="17"/>
      <c r="M24" s="6"/>
      <c r="N24" s="6">
        <f t="shared" si="3"/>
        <v>23600</v>
      </c>
      <c r="O24" s="96"/>
      <c r="P24" s="97"/>
      <c r="Q24" s="97"/>
      <c r="R24" s="159">
        <f t="shared" si="4"/>
        <v>0</v>
      </c>
      <c r="S24" s="160">
        <f t="shared" si="5"/>
        <v>0</v>
      </c>
      <c r="T24" s="160"/>
      <c r="U24" s="159">
        <v>20</v>
      </c>
      <c r="V24" s="161">
        <v>209</v>
      </c>
      <c r="W24" s="6">
        <f t="shared" si="10"/>
        <v>229</v>
      </c>
      <c r="X24" s="6">
        <f t="shared" si="11"/>
        <v>23371</v>
      </c>
      <c r="Y24" s="5"/>
      <c r="Z24" s="5"/>
      <c r="AA24" s="49"/>
      <c r="AB24" s="51">
        <f>'HR WPS'!AP22</f>
        <v>23371</v>
      </c>
      <c r="AC24" s="7">
        <f t="shared" si="8"/>
        <v>0</v>
      </c>
    </row>
    <row r="25" spans="1:29" ht="18" customHeight="1">
      <c r="A25" s="27">
        <v>22</v>
      </c>
      <c r="B25" s="24" t="s">
        <v>81</v>
      </c>
      <c r="C25" s="30" t="s">
        <v>117</v>
      </c>
      <c r="D25" s="42">
        <f>ATTEN!AL24</f>
        <v>23</v>
      </c>
      <c r="E25" s="42">
        <f>ATTEN!AI24+ATTEN!AJ24+1</f>
        <v>1</v>
      </c>
      <c r="F25" s="42">
        <f t="shared" si="1"/>
        <v>24</v>
      </c>
      <c r="G25" s="5">
        <f>H46-F25</f>
        <v>2</v>
      </c>
      <c r="H25" s="5">
        <v>0.5</v>
      </c>
      <c r="I25" s="29">
        <v>18000</v>
      </c>
      <c r="J25" s="6">
        <f t="shared" si="0"/>
        <v>16615</v>
      </c>
      <c r="K25" s="6">
        <f t="shared" si="2"/>
        <v>346</v>
      </c>
      <c r="L25" s="17"/>
      <c r="M25" s="6"/>
      <c r="N25" s="6">
        <f t="shared" si="3"/>
        <v>16961</v>
      </c>
      <c r="O25" s="96"/>
      <c r="P25" s="97"/>
      <c r="Q25" s="97"/>
      <c r="R25" s="159">
        <f t="shared" si="4"/>
        <v>170</v>
      </c>
      <c r="S25" s="160">
        <f t="shared" si="5"/>
        <v>0</v>
      </c>
      <c r="T25" s="160"/>
      <c r="U25" s="159">
        <v>0</v>
      </c>
      <c r="V25" s="161"/>
      <c r="W25" s="6">
        <f t="shared" si="10"/>
        <v>170</v>
      </c>
      <c r="X25" s="6">
        <f t="shared" si="11"/>
        <v>16791</v>
      </c>
      <c r="Y25" s="5"/>
      <c r="Z25" s="5"/>
      <c r="AA25" s="49"/>
      <c r="AB25" s="51">
        <f>'HR WPS'!AP23</f>
        <v>16791</v>
      </c>
      <c r="AC25" s="7">
        <f t="shared" si="8"/>
        <v>0</v>
      </c>
    </row>
    <row r="26" spans="1:29" ht="18" customHeight="1">
      <c r="A26" s="27">
        <v>23</v>
      </c>
      <c r="B26" s="24" t="s">
        <v>82</v>
      </c>
      <c r="C26" s="30" t="s">
        <v>118</v>
      </c>
      <c r="D26" s="42">
        <f>ATTEN!AL25</f>
        <v>22</v>
      </c>
      <c r="E26" s="42">
        <f>ATTEN!AI25+ATTEN!AJ25+1</f>
        <v>2</v>
      </c>
      <c r="F26" s="42">
        <f t="shared" si="1"/>
        <v>24</v>
      </c>
      <c r="G26" s="5">
        <f>H46-F26</f>
        <v>2</v>
      </c>
      <c r="H26" s="5">
        <v>3</v>
      </c>
      <c r="I26" s="29">
        <v>18000</v>
      </c>
      <c r="J26" s="6">
        <f t="shared" si="0"/>
        <v>16615</v>
      </c>
      <c r="K26" s="6">
        <f t="shared" si="2"/>
        <v>2077</v>
      </c>
      <c r="L26" s="17"/>
      <c r="M26" s="6"/>
      <c r="N26" s="6">
        <f t="shared" si="3"/>
        <v>18692</v>
      </c>
      <c r="O26" s="96"/>
      <c r="P26" s="97"/>
      <c r="Q26" s="97"/>
      <c r="R26" s="159">
        <f t="shared" si="4"/>
        <v>187</v>
      </c>
      <c r="S26" s="160">
        <f t="shared" si="5"/>
        <v>0</v>
      </c>
      <c r="T26" s="160"/>
      <c r="U26" s="159">
        <v>20</v>
      </c>
      <c r="V26" s="161"/>
      <c r="W26" s="6">
        <f t="shared" si="10"/>
        <v>207</v>
      </c>
      <c r="X26" s="6">
        <f t="shared" si="11"/>
        <v>18485</v>
      </c>
      <c r="Y26" s="5"/>
      <c r="Z26" s="5"/>
      <c r="AA26" s="49"/>
      <c r="AB26" s="51">
        <f>'HR WPS'!AP24</f>
        <v>18485</v>
      </c>
      <c r="AC26" s="7">
        <f t="shared" si="8"/>
        <v>0</v>
      </c>
    </row>
    <row r="27" spans="1:29" ht="18" customHeight="1">
      <c r="A27" s="27">
        <v>24</v>
      </c>
      <c r="B27" s="24" t="s">
        <v>83</v>
      </c>
      <c r="C27" s="30" t="s">
        <v>107</v>
      </c>
      <c r="D27" s="42">
        <f>ATTEN!AL26</f>
        <v>25</v>
      </c>
      <c r="E27" s="42">
        <f>ATTEN!AI26+ATTEN!AJ26+1</f>
        <v>1</v>
      </c>
      <c r="F27" s="42">
        <f t="shared" si="1"/>
        <v>26</v>
      </c>
      <c r="G27" s="5">
        <f>H46-F27</f>
        <v>0</v>
      </c>
      <c r="H27" s="5"/>
      <c r="I27" s="29">
        <v>23500</v>
      </c>
      <c r="J27" s="6">
        <f t="shared" si="0"/>
        <v>23500</v>
      </c>
      <c r="K27" s="6">
        <f t="shared" si="2"/>
        <v>0</v>
      </c>
      <c r="L27" s="17"/>
      <c r="M27" s="6"/>
      <c r="N27" s="6">
        <f t="shared" si="3"/>
        <v>23500</v>
      </c>
      <c r="O27" s="96"/>
      <c r="P27" s="97"/>
      <c r="Q27" s="97"/>
      <c r="R27" s="159">
        <f t="shared" si="4"/>
        <v>0</v>
      </c>
      <c r="S27" s="160">
        <f t="shared" si="5"/>
        <v>0</v>
      </c>
      <c r="T27" s="160"/>
      <c r="U27" s="159">
        <v>20</v>
      </c>
      <c r="V27" s="161"/>
      <c r="W27" s="6">
        <f t="shared" si="10"/>
        <v>20</v>
      </c>
      <c r="X27" s="6">
        <f t="shared" si="11"/>
        <v>23480</v>
      </c>
      <c r="Y27" s="5"/>
      <c r="Z27" s="5"/>
      <c r="AA27" s="49"/>
      <c r="AB27" s="51">
        <f>'HR WPS'!AP25</f>
        <v>23480</v>
      </c>
      <c r="AC27" s="7">
        <f t="shared" si="8"/>
        <v>0</v>
      </c>
    </row>
    <row r="28" spans="1:29" ht="18" customHeight="1">
      <c r="A28" s="27">
        <v>25</v>
      </c>
      <c r="B28" s="24" t="s">
        <v>84</v>
      </c>
      <c r="C28" s="30" t="s">
        <v>107</v>
      </c>
      <c r="D28" s="42">
        <f>ATTEN!AL27</f>
        <v>25</v>
      </c>
      <c r="E28" s="42">
        <f>ATTEN!AI27+ATTEN!AJ27+1</f>
        <v>1</v>
      </c>
      <c r="F28" s="42">
        <f t="shared" si="1"/>
        <v>26</v>
      </c>
      <c r="G28" s="5">
        <f>H46-F28</f>
        <v>0</v>
      </c>
      <c r="H28" s="5"/>
      <c r="I28" s="29">
        <v>16600</v>
      </c>
      <c r="J28" s="6">
        <f>ROUND((I28/26)*F28,0)</f>
        <v>16600</v>
      </c>
      <c r="K28" s="6">
        <f t="shared" si="2"/>
        <v>0</v>
      </c>
      <c r="L28" s="17"/>
      <c r="M28" s="6"/>
      <c r="N28" s="6">
        <f t="shared" si="3"/>
        <v>16600</v>
      </c>
      <c r="O28" s="96"/>
      <c r="P28" s="97"/>
      <c r="Q28" s="97"/>
      <c r="R28" s="159">
        <f t="shared" si="4"/>
        <v>166</v>
      </c>
      <c r="S28" s="160"/>
      <c r="T28" s="160"/>
      <c r="U28" s="159">
        <v>20</v>
      </c>
      <c r="V28" s="161">
        <v>125</v>
      </c>
      <c r="W28" s="6">
        <f t="shared" si="10"/>
        <v>311</v>
      </c>
      <c r="X28" s="6">
        <f t="shared" si="11"/>
        <v>16289</v>
      </c>
      <c r="Y28" s="5"/>
      <c r="Z28" s="5"/>
      <c r="AA28" s="49"/>
      <c r="AB28" s="51">
        <f>'HR WPS'!AP26</f>
        <v>16289</v>
      </c>
      <c r="AC28" s="7">
        <f t="shared" si="8"/>
        <v>0</v>
      </c>
    </row>
    <row r="29" spans="1:29" ht="18" customHeight="1">
      <c r="A29" s="27">
        <v>26</v>
      </c>
      <c r="B29" s="24" t="s">
        <v>85</v>
      </c>
      <c r="C29" s="30" t="s">
        <v>119</v>
      </c>
      <c r="D29" s="42">
        <f>ATTEN!AL28</f>
        <v>23</v>
      </c>
      <c r="E29" s="42">
        <f>ATTEN!AI28+ATTEN!AJ28+1</f>
        <v>1</v>
      </c>
      <c r="F29" s="42">
        <f t="shared" si="1"/>
        <v>24</v>
      </c>
      <c r="G29" s="48">
        <v>1</v>
      </c>
      <c r="H29" s="5">
        <v>5</v>
      </c>
      <c r="I29" s="29">
        <f>9500+900</f>
        <v>10400</v>
      </c>
      <c r="J29" s="6">
        <f>ROUND((I29/26)*F29,0)</f>
        <v>9600</v>
      </c>
      <c r="K29" s="6">
        <f t="shared" si="2"/>
        <v>2000</v>
      </c>
      <c r="L29" s="17"/>
      <c r="M29" s="6"/>
      <c r="N29" s="6">
        <f t="shared" si="3"/>
        <v>11600</v>
      </c>
      <c r="O29" s="96"/>
      <c r="P29" s="97"/>
      <c r="Q29" s="97"/>
      <c r="R29" s="159">
        <f t="shared" si="4"/>
        <v>116</v>
      </c>
      <c r="S29" s="160">
        <f t="shared" si="5"/>
        <v>1392</v>
      </c>
      <c r="T29" s="160"/>
      <c r="U29" s="159">
        <v>0</v>
      </c>
      <c r="V29" s="161"/>
      <c r="W29" s="6">
        <f>O29+P29+R29+S29+T29+U29+V29+Q29</f>
        <v>1508</v>
      </c>
      <c r="X29" s="6">
        <f t="shared" si="11"/>
        <v>10092</v>
      </c>
      <c r="Y29" s="5"/>
      <c r="Z29" s="5"/>
      <c r="AA29" s="49"/>
      <c r="AB29" s="51">
        <f>'HR WPS'!AP27</f>
        <v>10092</v>
      </c>
      <c r="AC29" s="7">
        <f t="shared" si="8"/>
        <v>0</v>
      </c>
    </row>
    <row r="30" spans="1:29" ht="18" customHeight="1">
      <c r="A30" s="27">
        <v>27</v>
      </c>
      <c r="B30" s="24" t="s">
        <v>86</v>
      </c>
      <c r="C30" s="30" t="s">
        <v>120</v>
      </c>
      <c r="D30" s="42">
        <f>ATTEN!AL29</f>
        <v>21.5</v>
      </c>
      <c r="E30" s="42">
        <f>ATTEN!AI29+ATTEN!AJ29+1</f>
        <v>1.5</v>
      </c>
      <c r="F30" s="42">
        <f t="shared" si="1"/>
        <v>23</v>
      </c>
      <c r="G30" s="5">
        <f>H46-F30</f>
        <v>3</v>
      </c>
      <c r="H30" s="5"/>
      <c r="I30" s="29">
        <v>12000</v>
      </c>
      <c r="J30" s="6">
        <f t="shared" si="0"/>
        <v>10615</v>
      </c>
      <c r="K30" s="6">
        <f t="shared" si="2"/>
        <v>0</v>
      </c>
      <c r="L30" s="17"/>
      <c r="M30" s="6"/>
      <c r="N30" s="6">
        <f t="shared" si="3"/>
        <v>10615</v>
      </c>
      <c r="O30" s="164">
        <v>5000</v>
      </c>
      <c r="P30" s="157">
        <v>1730</v>
      </c>
      <c r="Q30" s="97"/>
      <c r="R30" s="159">
        <f t="shared" si="4"/>
        <v>107</v>
      </c>
      <c r="S30" s="160">
        <f t="shared" si="5"/>
        <v>1274</v>
      </c>
      <c r="T30" s="160"/>
      <c r="U30" s="159">
        <v>0</v>
      </c>
      <c r="V30" s="161"/>
      <c r="W30" s="6">
        <f t="shared" si="10"/>
        <v>8111</v>
      </c>
      <c r="X30" s="6">
        <f t="shared" si="11"/>
        <v>2504</v>
      </c>
      <c r="Y30" s="5"/>
      <c r="Z30" s="5"/>
      <c r="AA30" s="49"/>
      <c r="AB30" s="51">
        <f>'HR WPS'!AP28</f>
        <v>2504</v>
      </c>
      <c r="AC30" s="7">
        <f t="shared" si="8"/>
        <v>0</v>
      </c>
    </row>
    <row r="31" spans="1:29" ht="18" customHeight="1">
      <c r="A31" s="27">
        <v>28</v>
      </c>
      <c r="B31" s="23" t="s">
        <v>87</v>
      </c>
      <c r="C31" s="30" t="s">
        <v>121</v>
      </c>
      <c r="D31" s="42">
        <f>ATTEN!AL30</f>
        <v>24</v>
      </c>
      <c r="E31" s="42">
        <f>ATTEN!AI30+ATTEN!AJ30+1</f>
        <v>2</v>
      </c>
      <c r="F31" s="42">
        <f t="shared" si="1"/>
        <v>26</v>
      </c>
      <c r="G31" s="5">
        <f>H46-F31</f>
        <v>0</v>
      </c>
      <c r="H31" s="5"/>
      <c r="I31" s="29">
        <v>7800</v>
      </c>
      <c r="J31" s="6">
        <f t="shared" si="0"/>
        <v>7800</v>
      </c>
      <c r="K31" s="6">
        <f t="shared" si="2"/>
        <v>0</v>
      </c>
      <c r="L31" s="17"/>
      <c r="M31" s="6"/>
      <c r="N31" s="6">
        <f t="shared" si="3"/>
        <v>7800</v>
      </c>
      <c r="O31" s="96"/>
      <c r="P31" s="157">
        <v>728</v>
      </c>
      <c r="Q31" s="97"/>
      <c r="R31" s="159">
        <f t="shared" si="4"/>
        <v>78</v>
      </c>
      <c r="S31" s="160">
        <f t="shared" si="5"/>
        <v>936</v>
      </c>
      <c r="T31" s="160"/>
      <c r="U31" s="159">
        <v>0</v>
      </c>
      <c r="V31" s="161"/>
      <c r="W31" s="6">
        <f t="shared" si="10"/>
        <v>1742</v>
      </c>
      <c r="X31" s="6">
        <f t="shared" si="11"/>
        <v>6058</v>
      </c>
      <c r="Y31" s="5"/>
      <c r="Z31" s="5"/>
      <c r="AA31" s="49"/>
      <c r="AB31" s="51">
        <f>'HR WPS'!AP29</f>
        <v>6058</v>
      </c>
      <c r="AC31" s="7">
        <f t="shared" si="8"/>
        <v>0</v>
      </c>
    </row>
    <row r="32" spans="1:29" ht="18" customHeight="1">
      <c r="A32" s="27">
        <v>29</v>
      </c>
      <c r="B32" s="24" t="s">
        <v>88</v>
      </c>
      <c r="C32" s="30" t="s">
        <v>122</v>
      </c>
      <c r="D32" s="42">
        <f>ATTEN!AL31</f>
        <v>25</v>
      </c>
      <c r="E32" s="42">
        <f>ATTEN!AI31+ATTEN!AJ31+1</f>
        <v>1</v>
      </c>
      <c r="F32" s="42">
        <f t="shared" si="1"/>
        <v>26</v>
      </c>
      <c r="G32" s="5">
        <f>H46-F32</f>
        <v>0</v>
      </c>
      <c r="H32" s="5"/>
      <c r="I32" s="29">
        <v>28500</v>
      </c>
      <c r="J32" s="6">
        <f t="shared" si="0"/>
        <v>28500</v>
      </c>
      <c r="K32" s="6">
        <f t="shared" si="2"/>
        <v>0</v>
      </c>
      <c r="L32" s="17"/>
      <c r="M32" s="6"/>
      <c r="N32" s="6">
        <f t="shared" si="3"/>
        <v>28500</v>
      </c>
      <c r="O32" s="164">
        <v>7000</v>
      </c>
      <c r="P32" s="97"/>
      <c r="Q32" s="97"/>
      <c r="R32" s="159">
        <f t="shared" si="4"/>
        <v>0</v>
      </c>
      <c r="S32" s="160">
        <f t="shared" si="5"/>
        <v>0</v>
      </c>
      <c r="T32" s="160">
        <v>181</v>
      </c>
      <c r="U32" s="159">
        <v>20</v>
      </c>
      <c r="V32" s="161"/>
      <c r="W32" s="6">
        <f t="shared" si="10"/>
        <v>7201</v>
      </c>
      <c r="X32" s="6">
        <f t="shared" si="11"/>
        <v>21299</v>
      </c>
      <c r="Y32" s="5"/>
      <c r="Z32" s="5"/>
      <c r="AA32" s="49"/>
      <c r="AB32" s="51">
        <f>'HR WPS'!AP30</f>
        <v>21299</v>
      </c>
      <c r="AC32" s="7">
        <f t="shared" si="8"/>
        <v>0</v>
      </c>
    </row>
    <row r="33" spans="1:29" ht="18" customHeight="1">
      <c r="A33" s="27">
        <v>30</v>
      </c>
      <c r="B33" s="24" t="s">
        <v>89</v>
      </c>
      <c r="C33" s="30" t="s">
        <v>107</v>
      </c>
      <c r="D33" s="42">
        <f>ATTEN!AL32</f>
        <v>24</v>
      </c>
      <c r="E33" s="42">
        <f>ATTEN!AI32+ATTEN!AJ32+1</f>
        <v>1</v>
      </c>
      <c r="F33" s="42">
        <f t="shared" si="1"/>
        <v>25</v>
      </c>
      <c r="G33" s="5">
        <f>H46-F33</f>
        <v>1</v>
      </c>
      <c r="H33" s="5"/>
      <c r="I33" s="29">
        <v>17600</v>
      </c>
      <c r="J33" s="6">
        <f t="shared" si="0"/>
        <v>16923</v>
      </c>
      <c r="K33" s="6">
        <f t="shared" si="2"/>
        <v>0</v>
      </c>
      <c r="L33" s="17"/>
      <c r="M33" s="6"/>
      <c r="N33" s="6">
        <f t="shared" si="3"/>
        <v>16923</v>
      </c>
      <c r="O33" s="96"/>
      <c r="P33" s="97"/>
      <c r="Q33" s="97"/>
      <c r="R33" s="159">
        <f t="shared" si="4"/>
        <v>170</v>
      </c>
      <c r="S33" s="160"/>
      <c r="T33" s="160"/>
      <c r="U33" s="159">
        <v>20</v>
      </c>
      <c r="V33" s="161">
        <v>167</v>
      </c>
      <c r="W33" s="6">
        <f t="shared" si="10"/>
        <v>357</v>
      </c>
      <c r="X33" s="6">
        <f t="shared" si="11"/>
        <v>16566</v>
      </c>
      <c r="Y33" s="5"/>
      <c r="Z33" s="5"/>
      <c r="AA33" s="49"/>
      <c r="AB33" s="51">
        <f>'HR WPS'!AP31</f>
        <v>16566</v>
      </c>
      <c r="AC33" s="7">
        <f t="shared" si="8"/>
        <v>0</v>
      </c>
    </row>
    <row r="34" spans="1:29" ht="18" customHeight="1">
      <c r="A34" s="27">
        <v>31</v>
      </c>
      <c r="B34" s="24" t="s">
        <v>90</v>
      </c>
      <c r="C34" s="30" t="s">
        <v>107</v>
      </c>
      <c r="D34" s="42">
        <f>ATTEN!AL33</f>
        <v>25</v>
      </c>
      <c r="E34" s="42">
        <f>ATTEN!AI33+ATTEN!AJ33+1</f>
        <v>1</v>
      </c>
      <c r="F34" s="42">
        <f t="shared" si="1"/>
        <v>26</v>
      </c>
      <c r="G34" s="5">
        <f>H46-F34</f>
        <v>0</v>
      </c>
      <c r="H34" s="5"/>
      <c r="I34" s="29">
        <v>19600</v>
      </c>
      <c r="J34" s="6">
        <f t="shared" si="0"/>
        <v>19600</v>
      </c>
      <c r="K34" s="6">
        <f t="shared" si="2"/>
        <v>0</v>
      </c>
      <c r="L34" s="17"/>
      <c r="M34" s="6"/>
      <c r="N34" s="6">
        <f t="shared" si="3"/>
        <v>19600</v>
      </c>
      <c r="O34" s="164">
        <v>7000</v>
      </c>
      <c r="P34" s="97"/>
      <c r="Q34" s="97"/>
      <c r="R34" s="159">
        <f t="shared" si="4"/>
        <v>196</v>
      </c>
      <c r="S34" s="160">
        <f t="shared" si="5"/>
        <v>0</v>
      </c>
      <c r="T34" s="160"/>
      <c r="U34" s="159">
        <v>20</v>
      </c>
      <c r="V34" s="161">
        <v>167</v>
      </c>
      <c r="W34" s="6">
        <f t="shared" si="10"/>
        <v>7383</v>
      </c>
      <c r="X34" s="6">
        <f t="shared" si="11"/>
        <v>12217</v>
      </c>
      <c r="Y34" s="5"/>
      <c r="Z34" s="5"/>
      <c r="AA34" s="49"/>
      <c r="AB34" s="51">
        <f>'HR WPS'!AP32</f>
        <v>12217</v>
      </c>
      <c r="AC34" s="7">
        <f t="shared" si="8"/>
        <v>0</v>
      </c>
    </row>
    <row r="35" spans="1:29" ht="18" customHeight="1">
      <c r="A35" s="27">
        <v>32</v>
      </c>
      <c r="B35" s="24" t="s">
        <v>91</v>
      </c>
      <c r="C35" s="30" t="s">
        <v>107</v>
      </c>
      <c r="D35" s="42">
        <f>ATTEN!AL34</f>
        <v>25</v>
      </c>
      <c r="E35" s="42">
        <f>ATTEN!AI34+ATTEN!AJ34+1</f>
        <v>1</v>
      </c>
      <c r="F35" s="42">
        <f t="shared" si="1"/>
        <v>26</v>
      </c>
      <c r="G35" s="5">
        <f>H46-F35</f>
        <v>0</v>
      </c>
      <c r="H35" s="5"/>
      <c r="I35" s="88">
        <v>15600</v>
      </c>
      <c r="J35" s="6">
        <f t="shared" si="0"/>
        <v>15600</v>
      </c>
      <c r="K35" s="6">
        <f t="shared" si="2"/>
        <v>0</v>
      </c>
      <c r="L35" s="17"/>
      <c r="M35" s="6"/>
      <c r="N35" s="6">
        <f t="shared" si="3"/>
        <v>15600</v>
      </c>
      <c r="O35" s="96"/>
      <c r="P35" s="97"/>
      <c r="Q35" s="97"/>
      <c r="R35" s="159">
        <f t="shared" si="4"/>
        <v>156</v>
      </c>
      <c r="S35" s="160"/>
      <c r="T35" s="160"/>
      <c r="U35" s="159">
        <v>20</v>
      </c>
      <c r="V35" s="161"/>
      <c r="W35" s="6">
        <f t="shared" si="10"/>
        <v>176</v>
      </c>
      <c r="X35" s="6">
        <f t="shared" si="11"/>
        <v>15424</v>
      </c>
      <c r="Y35" s="5"/>
      <c r="Z35" s="5"/>
      <c r="AA35" s="49"/>
      <c r="AB35" s="51">
        <f>'HR WPS'!AP33</f>
        <v>15424</v>
      </c>
      <c r="AC35" s="7">
        <f t="shared" si="8"/>
        <v>0</v>
      </c>
    </row>
    <row r="36" spans="1:29" ht="18" customHeight="1">
      <c r="A36" s="27">
        <v>33</v>
      </c>
      <c r="B36" s="24" t="s">
        <v>92</v>
      </c>
      <c r="C36" s="30" t="s">
        <v>114</v>
      </c>
      <c r="D36" s="42">
        <f>ATTEN!AL35</f>
        <v>24</v>
      </c>
      <c r="E36" s="42">
        <f>ATTEN!AI35+ATTEN!AJ35+1</f>
        <v>1</v>
      </c>
      <c r="F36" s="42">
        <f t="shared" si="1"/>
        <v>25</v>
      </c>
      <c r="G36" s="5">
        <f>H46-F36</f>
        <v>1</v>
      </c>
      <c r="H36" s="5"/>
      <c r="I36" s="29">
        <v>15500</v>
      </c>
      <c r="J36" s="6">
        <f t="shared" si="0"/>
        <v>14904</v>
      </c>
      <c r="K36" s="6">
        <f t="shared" si="2"/>
        <v>0</v>
      </c>
      <c r="L36" s="17"/>
      <c r="M36" s="6"/>
      <c r="N36" s="6">
        <f t="shared" si="3"/>
        <v>14904</v>
      </c>
      <c r="O36" s="164">
        <v>5000</v>
      </c>
      <c r="P36" s="97"/>
      <c r="Q36" s="97"/>
      <c r="R36" s="159">
        <f t="shared" si="4"/>
        <v>150</v>
      </c>
      <c r="S36" s="160">
        <f t="shared" si="5"/>
        <v>0</v>
      </c>
      <c r="T36" s="160"/>
      <c r="U36" s="159">
        <v>20</v>
      </c>
      <c r="V36" s="161"/>
      <c r="W36" s="6">
        <f t="shared" si="10"/>
        <v>5170</v>
      </c>
      <c r="X36" s="6">
        <f t="shared" si="11"/>
        <v>9734</v>
      </c>
      <c r="Y36" s="5"/>
      <c r="Z36" s="5"/>
      <c r="AA36" s="49"/>
      <c r="AB36" s="51">
        <f>'HR WPS'!AP34</f>
        <v>9734</v>
      </c>
      <c r="AC36" s="7">
        <f t="shared" si="8"/>
        <v>0</v>
      </c>
    </row>
    <row r="37" spans="1:29" ht="18" customHeight="1">
      <c r="A37" s="27">
        <v>34</v>
      </c>
      <c r="B37" s="25" t="s">
        <v>93</v>
      </c>
      <c r="C37" s="30" t="s">
        <v>114</v>
      </c>
      <c r="D37" s="42">
        <f>ATTEN!AL36</f>
        <v>25</v>
      </c>
      <c r="E37" s="42">
        <f>ATTEN!AI36+ATTEN!AJ36+1</f>
        <v>1</v>
      </c>
      <c r="F37" s="42">
        <f t="shared" si="1"/>
        <v>26</v>
      </c>
      <c r="G37" s="5">
        <f>H46-F37</f>
        <v>0</v>
      </c>
      <c r="H37" s="5"/>
      <c r="I37" s="29">
        <v>15100</v>
      </c>
      <c r="J37" s="6">
        <f t="shared" si="0"/>
        <v>15100</v>
      </c>
      <c r="K37" s="6">
        <f t="shared" si="2"/>
        <v>0</v>
      </c>
      <c r="L37" s="17"/>
      <c r="M37" s="6"/>
      <c r="N37" s="6">
        <f t="shared" si="3"/>
        <v>15100</v>
      </c>
      <c r="O37" s="96"/>
      <c r="P37" s="97"/>
      <c r="Q37" s="97"/>
      <c r="R37" s="159">
        <f t="shared" si="4"/>
        <v>151</v>
      </c>
      <c r="S37" s="160">
        <f t="shared" si="5"/>
        <v>0</v>
      </c>
      <c r="T37" s="160"/>
      <c r="U37" s="159">
        <v>20</v>
      </c>
      <c r="V37" s="161"/>
      <c r="W37" s="6">
        <f t="shared" ref="W37" si="12">O37+P37+R37+S37+T37+U37+V37</f>
        <v>171</v>
      </c>
      <c r="X37" s="6">
        <f t="shared" si="11"/>
        <v>14929</v>
      </c>
      <c r="Y37" s="5"/>
      <c r="Z37" s="5"/>
      <c r="AA37" s="49"/>
      <c r="AB37" s="51">
        <f>'HR WPS'!AP35</f>
        <v>14929</v>
      </c>
      <c r="AC37" s="7">
        <f t="shared" si="8"/>
        <v>0</v>
      </c>
    </row>
    <row r="38" spans="1:29" ht="18" customHeight="1">
      <c r="A38" s="27">
        <v>35</v>
      </c>
      <c r="B38" s="25" t="s">
        <v>94</v>
      </c>
      <c r="C38" s="10" t="s">
        <v>107</v>
      </c>
      <c r="D38" s="42">
        <f>ATTEN!AL37</f>
        <v>25</v>
      </c>
      <c r="E38" s="42">
        <f>ATTEN!AI37+ATTEN!AJ37+1</f>
        <v>1</v>
      </c>
      <c r="F38" s="42">
        <f t="shared" si="1"/>
        <v>26</v>
      </c>
      <c r="G38" s="5">
        <f>H46-F38</f>
        <v>0</v>
      </c>
      <c r="H38" s="5"/>
      <c r="I38" s="29">
        <v>22600</v>
      </c>
      <c r="J38" s="6">
        <f t="shared" si="0"/>
        <v>22600</v>
      </c>
      <c r="K38" s="6">
        <f t="shared" si="2"/>
        <v>0</v>
      </c>
      <c r="L38" s="17"/>
      <c r="M38" s="6"/>
      <c r="N38" s="6">
        <f t="shared" si="3"/>
        <v>22600</v>
      </c>
      <c r="O38" s="96"/>
      <c r="P38" s="97"/>
      <c r="Q38" s="97"/>
      <c r="R38" s="159">
        <f t="shared" si="4"/>
        <v>0</v>
      </c>
      <c r="S38" s="160">
        <f t="shared" si="5"/>
        <v>0</v>
      </c>
      <c r="T38" s="160"/>
      <c r="U38" s="159">
        <v>20</v>
      </c>
      <c r="V38" s="161">
        <v>209</v>
      </c>
      <c r="W38" s="6">
        <f t="shared" ref="W38:W43" si="13">O38+P38+R38+S38+T38+U38+V38+Q38</f>
        <v>229</v>
      </c>
      <c r="X38" s="6">
        <f t="shared" si="11"/>
        <v>22371</v>
      </c>
      <c r="Y38" s="5"/>
      <c r="Z38" s="5"/>
      <c r="AA38" s="49"/>
      <c r="AB38" s="51">
        <f>'HR WPS'!AP36</f>
        <v>22371</v>
      </c>
      <c r="AC38" s="7">
        <f t="shared" si="8"/>
        <v>0</v>
      </c>
    </row>
    <row r="39" spans="1:29" ht="18" customHeight="1">
      <c r="A39" s="27">
        <v>36</v>
      </c>
      <c r="B39" s="28" t="s">
        <v>95</v>
      </c>
      <c r="C39" s="10" t="s">
        <v>107</v>
      </c>
      <c r="D39" s="42">
        <f>ATTEN!AL38</f>
        <v>24</v>
      </c>
      <c r="E39" s="42">
        <f>ATTEN!AI38+ATTEN!AJ38+1</f>
        <v>1</v>
      </c>
      <c r="F39" s="42">
        <f t="shared" si="1"/>
        <v>25</v>
      </c>
      <c r="G39" s="5">
        <f>H46-F39</f>
        <v>1</v>
      </c>
      <c r="H39" s="5"/>
      <c r="I39" s="29">
        <v>16600</v>
      </c>
      <c r="J39" s="6">
        <f t="shared" si="0"/>
        <v>15962</v>
      </c>
      <c r="K39" s="6">
        <f t="shared" si="2"/>
        <v>0</v>
      </c>
      <c r="L39" s="17"/>
      <c r="M39" s="6"/>
      <c r="N39" s="6">
        <f t="shared" si="3"/>
        <v>15962</v>
      </c>
      <c r="O39" s="96"/>
      <c r="P39" s="97"/>
      <c r="Q39" s="97"/>
      <c r="R39" s="159">
        <f t="shared" si="4"/>
        <v>160</v>
      </c>
      <c r="S39" s="160">
        <f t="shared" si="5"/>
        <v>0</v>
      </c>
      <c r="T39" s="160"/>
      <c r="U39" s="159">
        <v>20</v>
      </c>
      <c r="V39" s="161">
        <v>125</v>
      </c>
      <c r="W39" s="6">
        <f t="shared" si="13"/>
        <v>305</v>
      </c>
      <c r="X39" s="6">
        <f t="shared" si="11"/>
        <v>15657</v>
      </c>
      <c r="Y39" s="5"/>
      <c r="Z39" s="5"/>
      <c r="AA39" s="49"/>
      <c r="AB39" s="51">
        <f>'HR WPS'!AP37</f>
        <v>15657</v>
      </c>
      <c r="AC39" s="7">
        <f t="shared" si="8"/>
        <v>0</v>
      </c>
    </row>
    <row r="40" spans="1:29" ht="18" customHeight="1">
      <c r="A40" s="27">
        <v>37</v>
      </c>
      <c r="B40" s="28" t="s">
        <v>96</v>
      </c>
      <c r="C40" s="10" t="s">
        <v>107</v>
      </c>
      <c r="D40" s="42">
        <f>ATTEN!AL39</f>
        <v>25</v>
      </c>
      <c r="E40" s="42">
        <f>ATTEN!AI39+ATTEN!AJ39+1</f>
        <v>1</v>
      </c>
      <c r="F40" s="42">
        <f t="shared" si="1"/>
        <v>26</v>
      </c>
      <c r="G40" s="5">
        <f>H46-F40</f>
        <v>0</v>
      </c>
      <c r="H40" s="5"/>
      <c r="I40" s="29">
        <v>17100</v>
      </c>
      <c r="J40" s="6">
        <f t="shared" si="0"/>
        <v>17100</v>
      </c>
      <c r="K40" s="6">
        <f t="shared" si="2"/>
        <v>0</v>
      </c>
      <c r="L40" s="17"/>
      <c r="M40" s="6"/>
      <c r="N40" s="6">
        <f t="shared" si="3"/>
        <v>17100</v>
      </c>
      <c r="O40" s="164">
        <v>6000</v>
      </c>
      <c r="P40" s="97"/>
      <c r="Q40" s="97"/>
      <c r="R40" s="159">
        <f t="shared" si="4"/>
        <v>171</v>
      </c>
      <c r="S40" s="160">
        <f t="shared" si="5"/>
        <v>0</v>
      </c>
      <c r="T40" s="160"/>
      <c r="U40" s="159">
        <v>20</v>
      </c>
      <c r="V40" s="161">
        <v>167</v>
      </c>
      <c r="W40" s="6">
        <f t="shared" si="13"/>
        <v>6358</v>
      </c>
      <c r="X40" s="6">
        <f t="shared" si="11"/>
        <v>10742</v>
      </c>
      <c r="Y40" s="5"/>
      <c r="Z40" s="5"/>
      <c r="AA40" s="49"/>
      <c r="AB40" s="51">
        <f>'HR WPS'!AP38</f>
        <v>10742</v>
      </c>
      <c r="AC40" s="7">
        <f t="shared" si="8"/>
        <v>0</v>
      </c>
    </row>
    <row r="41" spans="1:29" ht="18" customHeight="1">
      <c r="A41" s="27">
        <v>38</v>
      </c>
      <c r="B41" s="26" t="s">
        <v>97</v>
      </c>
      <c r="C41" s="10" t="s">
        <v>107</v>
      </c>
      <c r="D41" s="42">
        <f>ATTEN!AL40</f>
        <v>24</v>
      </c>
      <c r="E41" s="42">
        <f>ATTEN!AI40+ATTEN!AJ40+1</f>
        <v>2</v>
      </c>
      <c r="F41" s="42">
        <f t="shared" si="1"/>
        <v>26</v>
      </c>
      <c r="G41" s="5">
        <f>H46-F41</f>
        <v>0</v>
      </c>
      <c r="H41" s="5"/>
      <c r="I41" s="29">
        <v>17600</v>
      </c>
      <c r="J41" s="6">
        <f t="shared" si="0"/>
        <v>17600</v>
      </c>
      <c r="K41" s="6">
        <f t="shared" si="2"/>
        <v>0</v>
      </c>
      <c r="L41" s="17"/>
      <c r="M41" s="6"/>
      <c r="N41" s="6">
        <f t="shared" si="3"/>
        <v>17600</v>
      </c>
      <c r="O41" s="96"/>
      <c r="P41" s="97"/>
      <c r="Q41" s="97"/>
      <c r="R41" s="159">
        <f t="shared" si="4"/>
        <v>176</v>
      </c>
      <c r="S41" s="160">
        <f t="shared" si="5"/>
        <v>0</v>
      </c>
      <c r="T41" s="160"/>
      <c r="U41" s="159">
        <v>20</v>
      </c>
      <c r="V41" s="161">
        <v>167</v>
      </c>
      <c r="W41" s="6">
        <f t="shared" si="13"/>
        <v>363</v>
      </c>
      <c r="X41" s="6">
        <f t="shared" si="11"/>
        <v>17237</v>
      </c>
      <c r="Y41" s="5"/>
      <c r="Z41" s="5"/>
      <c r="AA41" s="49"/>
      <c r="AB41" s="51">
        <f>'HR WPS'!AP39</f>
        <v>17237</v>
      </c>
      <c r="AC41" s="7">
        <f t="shared" si="8"/>
        <v>0</v>
      </c>
    </row>
    <row r="42" spans="1:29" ht="18" customHeight="1">
      <c r="A42" s="27">
        <v>39</v>
      </c>
      <c r="B42" s="26" t="s">
        <v>265</v>
      </c>
      <c r="C42" s="10" t="s">
        <v>114</v>
      </c>
      <c r="D42" s="42">
        <f>ATTEN!AL41</f>
        <v>24</v>
      </c>
      <c r="E42" s="42">
        <f>ATTEN!AI41+ATTEN!AJ41+1</f>
        <v>2</v>
      </c>
      <c r="F42" s="42">
        <f t="shared" si="1"/>
        <v>26</v>
      </c>
      <c r="G42" s="5">
        <f>H46-F42</f>
        <v>0</v>
      </c>
      <c r="H42" s="5"/>
      <c r="I42" s="29">
        <v>15500</v>
      </c>
      <c r="J42" s="6">
        <f t="shared" si="0"/>
        <v>15500</v>
      </c>
      <c r="K42" s="6">
        <f t="shared" si="2"/>
        <v>0</v>
      </c>
      <c r="L42" s="17"/>
      <c r="M42" s="6"/>
      <c r="N42" s="6">
        <f t="shared" si="3"/>
        <v>15500</v>
      </c>
      <c r="O42" s="96"/>
      <c r="P42" s="97"/>
      <c r="Q42" s="97"/>
      <c r="R42" s="159">
        <f t="shared" si="4"/>
        <v>155</v>
      </c>
      <c r="S42" s="160">
        <v>0</v>
      </c>
      <c r="T42" s="160"/>
      <c r="U42" s="159">
        <v>20</v>
      </c>
      <c r="V42" s="161"/>
      <c r="W42" s="6">
        <f t="shared" si="13"/>
        <v>175</v>
      </c>
      <c r="X42" s="6">
        <f t="shared" si="11"/>
        <v>15325</v>
      </c>
      <c r="Y42" s="5"/>
      <c r="Z42" s="5"/>
      <c r="AA42" s="49"/>
      <c r="AB42" s="51">
        <f>'HR WPS'!AP40</f>
        <v>15325</v>
      </c>
      <c r="AC42" s="7">
        <f t="shared" si="8"/>
        <v>0</v>
      </c>
    </row>
    <row r="43" spans="1:29" ht="18" customHeight="1">
      <c r="A43" s="98"/>
      <c r="B43" s="26" t="s">
        <v>259</v>
      </c>
      <c r="C43" s="5" t="s">
        <v>112</v>
      </c>
      <c r="D43" s="42">
        <f>ATTEN!AL42</f>
        <v>25</v>
      </c>
      <c r="E43" s="42">
        <f>ATTEN!AI42+ATTEN!AJ42+1</f>
        <v>1</v>
      </c>
      <c r="F43" s="42">
        <f t="shared" si="1"/>
        <v>26</v>
      </c>
      <c r="G43" s="5">
        <f>H46-F43</f>
        <v>0</v>
      </c>
      <c r="H43" s="5"/>
      <c r="I43" s="29">
        <v>15200</v>
      </c>
      <c r="J43" s="6">
        <f t="shared" si="0"/>
        <v>15200</v>
      </c>
      <c r="K43" s="6">
        <f t="shared" si="2"/>
        <v>0</v>
      </c>
      <c r="L43" s="17"/>
      <c r="M43" s="6"/>
      <c r="N43" s="6">
        <f t="shared" si="3"/>
        <v>15200</v>
      </c>
      <c r="O43" s="96"/>
      <c r="P43" s="97"/>
      <c r="Q43" s="97"/>
      <c r="R43" s="159">
        <f t="shared" si="4"/>
        <v>152</v>
      </c>
      <c r="S43" s="160">
        <v>0</v>
      </c>
      <c r="T43" s="160"/>
      <c r="U43" s="159">
        <v>20</v>
      </c>
      <c r="V43" s="161"/>
      <c r="W43" s="6">
        <f t="shared" si="13"/>
        <v>172</v>
      </c>
      <c r="X43" s="6">
        <f t="shared" si="11"/>
        <v>15028</v>
      </c>
      <c r="Y43" s="5"/>
      <c r="Z43" s="5"/>
      <c r="AA43" s="49"/>
      <c r="AB43" s="51">
        <f>'HR WPS'!AP41</f>
        <v>15028</v>
      </c>
      <c r="AC43" s="7">
        <f t="shared" si="8"/>
        <v>0</v>
      </c>
    </row>
    <row r="44" spans="1:29" ht="18" customHeight="1">
      <c r="B44" s="5" t="s">
        <v>159</v>
      </c>
      <c r="C44" s="5"/>
      <c r="D44" s="5"/>
      <c r="E44" s="5"/>
      <c r="F44" s="5"/>
      <c r="G44" s="5"/>
      <c r="H44" s="5"/>
      <c r="I44" s="7">
        <f>SUM(I5:I43)</f>
        <v>885960</v>
      </c>
      <c r="J44" s="7">
        <f t="shared" ref="J44:AC44" si="14">SUM(J5:J43)</f>
        <v>861596</v>
      </c>
      <c r="K44" s="7">
        <f t="shared" si="14"/>
        <v>4423</v>
      </c>
      <c r="L44" s="7">
        <f t="shared" si="14"/>
        <v>0</v>
      </c>
      <c r="M44" s="7">
        <f t="shared" si="14"/>
        <v>0</v>
      </c>
      <c r="N44" s="7">
        <f t="shared" si="14"/>
        <v>866019</v>
      </c>
      <c r="O44" s="7">
        <f t="shared" si="14"/>
        <v>96000</v>
      </c>
      <c r="P44" s="7">
        <f t="shared" si="14"/>
        <v>31655</v>
      </c>
      <c r="Q44" s="7">
        <f t="shared" si="14"/>
        <v>0</v>
      </c>
      <c r="R44" s="7">
        <f t="shared" si="14"/>
        <v>3710</v>
      </c>
      <c r="S44" s="7">
        <f t="shared" si="14"/>
        <v>3602</v>
      </c>
      <c r="T44" s="7">
        <f t="shared" si="14"/>
        <v>17117</v>
      </c>
      <c r="U44" s="7">
        <f t="shared" si="14"/>
        <v>660</v>
      </c>
      <c r="V44" s="7">
        <f t="shared" si="14"/>
        <v>2213</v>
      </c>
      <c r="W44" s="7">
        <f t="shared" si="14"/>
        <v>154957</v>
      </c>
      <c r="X44" s="7">
        <f t="shared" si="14"/>
        <v>711062</v>
      </c>
      <c r="Y44" s="7">
        <f t="shared" si="14"/>
        <v>0</v>
      </c>
      <c r="Z44" s="7">
        <f t="shared" si="14"/>
        <v>0</v>
      </c>
      <c r="AA44" s="7">
        <f t="shared" si="14"/>
        <v>0</v>
      </c>
      <c r="AB44" s="7">
        <f t="shared" si="14"/>
        <v>711062</v>
      </c>
      <c r="AC44" s="7">
        <f t="shared" si="14"/>
        <v>0</v>
      </c>
    </row>
    <row r="45" spans="1:29" ht="18" customHeight="1" thickBot="1">
      <c r="D45" s="1">
        <f>SUM(D5:D44)</f>
        <v>925</v>
      </c>
      <c r="E45" s="1">
        <f>SUM(E5:E44)</f>
        <v>57</v>
      </c>
      <c r="F45" s="92">
        <f t="shared" ref="F45:H45" si="15">SUM(F5:F44)</f>
        <v>982</v>
      </c>
      <c r="G45" s="92">
        <f t="shared" si="15"/>
        <v>31</v>
      </c>
      <c r="H45" s="1">
        <f t="shared" si="15"/>
        <v>8.5</v>
      </c>
      <c r="N45" s="21">
        <f>N44-N5-N6-N7-N8-N9-N10-N11-N14-N15-N18-N23-N24-N27-N32-N38</f>
        <v>370403</v>
      </c>
      <c r="O45" s="21">
        <f>N45*3%</f>
        <v>11112.09</v>
      </c>
      <c r="P45" s="21"/>
      <c r="AB45" s="89"/>
    </row>
    <row r="46" spans="1:29" ht="25.5" customHeight="1" thickBot="1">
      <c r="D46" s="182" t="s">
        <v>249</v>
      </c>
      <c r="E46" s="186"/>
      <c r="F46" s="186"/>
      <c r="G46" s="183"/>
      <c r="H46" s="182">
        <v>26</v>
      </c>
      <c r="I46" s="183"/>
      <c r="J46" s="8"/>
      <c r="O46" s="21">
        <f>N45*1%</f>
        <v>3704.03</v>
      </c>
      <c r="P46" s="21"/>
      <c r="AB46" s="21"/>
    </row>
    <row r="47" spans="1:29" ht="21" customHeight="1" thickBot="1">
      <c r="D47" s="187" t="s">
        <v>170</v>
      </c>
      <c r="E47" s="188"/>
      <c r="F47" s="188"/>
      <c r="G47" s="189"/>
      <c r="H47" s="184">
        <v>5</v>
      </c>
      <c r="I47" s="185"/>
      <c r="J47" s="8"/>
      <c r="O47" s="21">
        <f>O45+R44</f>
        <v>14822.09</v>
      </c>
    </row>
    <row r="48" spans="1:29" ht="18" customHeight="1" thickBot="1">
      <c r="D48" s="190" t="s">
        <v>250</v>
      </c>
      <c r="E48" s="191"/>
      <c r="F48" s="191"/>
      <c r="G48" s="192"/>
      <c r="H48" s="106">
        <v>43102</v>
      </c>
      <c r="I48" s="107"/>
      <c r="J48" s="8"/>
      <c r="O48" s="21"/>
      <c r="AB48" s="21"/>
    </row>
  </sheetData>
  <sheetProtection selectLockedCells="1" selectUnlockedCells="1"/>
  <protectedRanges>
    <protectedRange sqref="H5:H45" name="Range1"/>
  </protectedRanges>
  <mergeCells count="14">
    <mergeCell ref="Y3:Y4"/>
    <mergeCell ref="Z3:Z4"/>
    <mergeCell ref="AA3:AA4"/>
    <mergeCell ref="A1:X1"/>
    <mergeCell ref="A2:X2"/>
    <mergeCell ref="A3:I3"/>
    <mergeCell ref="J3:N3"/>
    <mergeCell ref="O3:W3"/>
    <mergeCell ref="X3:X4"/>
    <mergeCell ref="H46:I46"/>
    <mergeCell ref="H47:I47"/>
    <mergeCell ref="D46:G46"/>
    <mergeCell ref="D47:G47"/>
    <mergeCell ref="D48:G48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2"/>
  <sheetViews>
    <sheetView workbookViewId="0">
      <selection activeCell="B1" sqref="B1"/>
    </sheetView>
  </sheetViews>
  <sheetFormatPr defaultRowHeight="15"/>
  <cols>
    <col min="1" max="1" width="9.140625" style="39"/>
    <col min="2" max="2" width="15" style="39" bestFit="1" customWidth="1"/>
    <col min="3" max="3" width="13.7109375" style="39" customWidth="1"/>
    <col min="4" max="4" width="9.140625" style="39" customWidth="1"/>
    <col min="5" max="5" width="12.42578125" style="39" customWidth="1"/>
    <col min="6" max="6" width="18.42578125" style="39" customWidth="1"/>
    <col min="7" max="7" width="9.140625" style="39" customWidth="1"/>
    <col min="8" max="8" width="10" style="39" customWidth="1"/>
    <col min="9" max="10" width="9.140625" style="39" customWidth="1"/>
    <col min="11" max="11" width="19" style="39" customWidth="1"/>
    <col min="12" max="12" width="17.5703125" style="39" customWidth="1"/>
    <col min="13" max="13" width="11.7109375" style="39" bestFit="1" customWidth="1"/>
    <col min="14" max="21" width="9.140625" style="39"/>
    <col min="22" max="22" width="12.140625" style="39" bestFit="1" customWidth="1"/>
    <col min="23" max="28" width="9.140625" style="39"/>
    <col min="29" max="29" width="10" customWidth="1"/>
    <col min="31" max="31" width="10.140625" customWidth="1"/>
    <col min="32" max="33" width="9.140625" style="39"/>
    <col min="34" max="34" width="10.42578125" customWidth="1"/>
    <col min="35" max="39" width="9.140625" style="39"/>
    <col min="41" max="41" width="10.7109375" customWidth="1"/>
    <col min="42" max="42" width="12.28515625" customWidth="1"/>
  </cols>
  <sheetData>
    <row r="1" spans="1:44" ht="114">
      <c r="A1" s="132" t="s">
        <v>162</v>
      </c>
      <c r="B1" s="132" t="s">
        <v>163</v>
      </c>
      <c r="C1" s="132" t="s">
        <v>164</v>
      </c>
      <c r="D1" s="133" t="s">
        <v>19</v>
      </c>
      <c r="E1" s="133" t="s">
        <v>20</v>
      </c>
      <c r="F1" s="132" t="s">
        <v>1</v>
      </c>
      <c r="G1" s="134" t="s">
        <v>165</v>
      </c>
      <c r="H1" s="132" t="s">
        <v>21</v>
      </c>
      <c r="I1" s="135" t="s">
        <v>166</v>
      </c>
      <c r="J1" s="135" t="s">
        <v>167</v>
      </c>
      <c r="K1" s="132" t="s">
        <v>22</v>
      </c>
      <c r="L1" s="132" t="s">
        <v>23</v>
      </c>
      <c r="M1" s="132" t="s">
        <v>168</v>
      </c>
      <c r="N1" s="132" t="s">
        <v>3</v>
      </c>
      <c r="O1" s="134" t="s">
        <v>169</v>
      </c>
      <c r="P1" s="134" t="s">
        <v>170</v>
      </c>
      <c r="Q1" s="134" t="s">
        <v>171</v>
      </c>
      <c r="R1" s="133" t="s">
        <v>172</v>
      </c>
      <c r="S1" s="133" t="s">
        <v>2</v>
      </c>
      <c r="T1" s="136" t="s">
        <v>173</v>
      </c>
      <c r="U1" s="137" t="s">
        <v>174</v>
      </c>
      <c r="V1" s="132" t="s">
        <v>175</v>
      </c>
      <c r="W1" s="134" t="s">
        <v>176</v>
      </c>
      <c r="X1" s="134" t="s">
        <v>4</v>
      </c>
      <c r="Y1" s="138" t="s">
        <v>177</v>
      </c>
      <c r="Z1" s="134" t="s">
        <v>178</v>
      </c>
      <c r="AA1" s="134" t="s">
        <v>5</v>
      </c>
      <c r="AB1" s="134" t="s">
        <v>6</v>
      </c>
      <c r="AC1" s="138" t="s">
        <v>179</v>
      </c>
      <c r="AD1" s="134" t="s">
        <v>7</v>
      </c>
      <c r="AE1" s="132" t="s">
        <v>8</v>
      </c>
      <c r="AF1" s="134" t="s">
        <v>180</v>
      </c>
      <c r="AG1" s="139" t="s">
        <v>181</v>
      </c>
      <c r="AH1" s="140" t="s">
        <v>11</v>
      </c>
      <c r="AI1" s="139" t="s">
        <v>12</v>
      </c>
      <c r="AJ1" s="141" t="s">
        <v>13</v>
      </c>
      <c r="AK1" s="134" t="s">
        <v>182</v>
      </c>
      <c r="AL1" s="134" t="s">
        <v>183</v>
      </c>
      <c r="AM1" s="134" t="s">
        <v>184</v>
      </c>
      <c r="AN1" s="138" t="s">
        <v>15</v>
      </c>
      <c r="AO1" s="138" t="s">
        <v>16</v>
      </c>
      <c r="AP1" s="132" t="s">
        <v>17</v>
      </c>
      <c r="AQ1" s="142" t="s">
        <v>185</v>
      </c>
      <c r="AR1" s="130" t="s">
        <v>18</v>
      </c>
    </row>
    <row r="2" spans="1:44">
      <c r="A2" s="108">
        <v>1</v>
      </c>
      <c r="B2" s="108">
        <v>2</v>
      </c>
      <c r="C2" s="108">
        <v>3</v>
      </c>
      <c r="D2" s="108">
        <v>4</v>
      </c>
      <c r="E2" s="108">
        <v>5</v>
      </c>
      <c r="F2" s="108">
        <v>6</v>
      </c>
      <c r="G2" s="108">
        <v>7</v>
      </c>
      <c r="H2" s="108">
        <v>8</v>
      </c>
      <c r="I2" s="108">
        <v>9</v>
      </c>
      <c r="J2" s="108">
        <v>10</v>
      </c>
      <c r="K2" s="108">
        <v>11</v>
      </c>
      <c r="L2" s="108">
        <v>12</v>
      </c>
      <c r="M2" s="108">
        <v>13</v>
      </c>
      <c r="N2" s="108">
        <v>14</v>
      </c>
      <c r="O2" s="108">
        <v>15</v>
      </c>
      <c r="P2" s="108">
        <v>16</v>
      </c>
      <c r="Q2" s="108">
        <v>17</v>
      </c>
      <c r="R2" s="108">
        <v>18</v>
      </c>
      <c r="S2" s="108">
        <v>19</v>
      </c>
      <c r="T2" s="108">
        <v>20</v>
      </c>
      <c r="U2" s="108">
        <v>21</v>
      </c>
      <c r="V2" s="108">
        <v>22</v>
      </c>
      <c r="W2" s="108">
        <v>23</v>
      </c>
      <c r="X2" s="108">
        <v>24</v>
      </c>
      <c r="Y2" s="108">
        <v>25</v>
      </c>
      <c r="Z2" s="108">
        <v>26</v>
      </c>
      <c r="AA2" s="108">
        <v>27</v>
      </c>
      <c r="AB2" s="108">
        <v>28</v>
      </c>
      <c r="AC2" s="108">
        <v>29</v>
      </c>
      <c r="AD2" s="108">
        <v>30</v>
      </c>
      <c r="AE2" s="108">
        <v>31</v>
      </c>
      <c r="AF2" s="108">
        <v>32</v>
      </c>
      <c r="AG2" s="108">
        <v>33</v>
      </c>
      <c r="AH2" s="108">
        <v>34</v>
      </c>
      <c r="AI2" s="108">
        <v>35</v>
      </c>
      <c r="AJ2" s="108">
        <v>36</v>
      </c>
      <c r="AK2" s="108">
        <v>37</v>
      </c>
      <c r="AL2" s="108">
        <v>38</v>
      </c>
      <c r="AM2" s="108">
        <v>39</v>
      </c>
      <c r="AN2" s="108">
        <v>40</v>
      </c>
      <c r="AO2" s="108">
        <v>41</v>
      </c>
      <c r="AP2" s="108">
        <v>42</v>
      </c>
      <c r="AQ2" s="108">
        <v>43</v>
      </c>
      <c r="AR2" s="131">
        <v>44</v>
      </c>
    </row>
    <row r="3" spans="1:44">
      <c r="A3" s="109" t="s">
        <v>123</v>
      </c>
      <c r="B3" s="110" t="s">
        <v>61</v>
      </c>
      <c r="C3" s="110" t="s">
        <v>186</v>
      </c>
      <c r="D3" s="110" t="s">
        <v>187</v>
      </c>
      <c r="E3" s="111">
        <v>26449</v>
      </c>
      <c r="F3" s="110" t="s">
        <v>98</v>
      </c>
      <c r="G3" s="110"/>
      <c r="H3" s="112">
        <v>41157</v>
      </c>
      <c r="I3" s="113">
        <v>9747748878</v>
      </c>
      <c r="J3" s="110" t="s">
        <v>188</v>
      </c>
      <c r="K3" s="110" t="s">
        <v>189</v>
      </c>
      <c r="L3" s="110" t="s">
        <v>190</v>
      </c>
      <c r="M3" s="114">
        <v>67346713636</v>
      </c>
      <c r="N3" s="115">
        <f>+'SALARY STMNT'!D5</f>
        <v>17</v>
      </c>
      <c r="O3" s="116">
        <f>+'SALARY STMNT'!G5</f>
        <v>8</v>
      </c>
      <c r="P3" s="116">
        <f>+'SALARY STMNT'!H47</f>
        <v>5</v>
      </c>
      <c r="Q3" s="116">
        <f>+'SALARY STMNT'!E5</f>
        <v>1</v>
      </c>
      <c r="R3" s="117">
        <f>((V3-T3)*100)/148</f>
        <v>11206.081081081082</v>
      </c>
      <c r="S3" s="117">
        <f>R3*48%</f>
        <v>5378.9189189189192</v>
      </c>
      <c r="T3" s="117">
        <f>IF(V3&gt;='SALARY STMNT'!I5*10%,'SALARY STMNT'!I5*10%,V3)</f>
        <v>2800</v>
      </c>
      <c r="U3" s="117">
        <v>0</v>
      </c>
      <c r="V3" s="118">
        <f>+'SALARY STMNT'!J5</f>
        <v>19385</v>
      </c>
      <c r="W3" s="119">
        <f>+'SALARY STMNT'!K5</f>
        <v>0</v>
      </c>
      <c r="X3" s="119">
        <v>0</v>
      </c>
      <c r="Y3" s="119">
        <v>0</v>
      </c>
      <c r="Z3" s="119">
        <v>0</v>
      </c>
      <c r="AA3" s="119">
        <v>0</v>
      </c>
      <c r="AB3" s="115">
        <v>0</v>
      </c>
      <c r="AC3" s="117">
        <f>'SALARY STMNT'!L5+'SALARY STMNT'!M5</f>
        <v>0</v>
      </c>
      <c r="AD3" s="117">
        <v>0</v>
      </c>
      <c r="AE3" s="118">
        <f>SUM(V3:AD3)</f>
        <v>19385</v>
      </c>
      <c r="AF3" s="117">
        <f>+'SALARY STMNT'!S5</f>
        <v>0</v>
      </c>
      <c r="AG3" s="117">
        <f>+'SALARY STMNT'!R5</f>
        <v>0</v>
      </c>
      <c r="AH3" s="117">
        <f>'SALARY STMNT'!O5+'SALARY STMNT'!P5</f>
        <v>0</v>
      </c>
      <c r="AI3" s="117">
        <f>IF(AF3&gt;0,0,(IF(V3&gt;=20,20,0)))</f>
        <v>20</v>
      </c>
      <c r="AJ3" s="120">
        <f>+'SALARY STMNT'!V5</f>
        <v>0</v>
      </c>
      <c r="AK3" s="117">
        <f>+'SALARY STMNT'!T5</f>
        <v>155</v>
      </c>
      <c r="AL3" s="117">
        <v>0</v>
      </c>
      <c r="AM3" s="117">
        <v>0</v>
      </c>
      <c r="AN3" s="119">
        <v>0</v>
      </c>
      <c r="AO3" s="119">
        <f>AF3+AG3+AH3+AI3+AJ3+AK3+AL3+AM3+AN3</f>
        <v>175</v>
      </c>
      <c r="AP3" s="119">
        <f>AE3-AO3</f>
        <v>19210</v>
      </c>
      <c r="AQ3" s="121">
        <f>'SALARY STMNT'!H48</f>
        <v>43102</v>
      </c>
      <c r="AR3" s="38"/>
    </row>
    <row r="4" spans="1:44">
      <c r="A4" s="109" t="s">
        <v>124</v>
      </c>
      <c r="B4" s="110" t="s">
        <v>62</v>
      </c>
      <c r="C4" s="110" t="s">
        <v>191</v>
      </c>
      <c r="D4" s="110" t="s">
        <v>187</v>
      </c>
      <c r="E4" s="111">
        <v>27540</v>
      </c>
      <c r="F4" s="110" t="s">
        <v>99</v>
      </c>
      <c r="G4" s="110"/>
      <c r="H4" s="112">
        <v>41365</v>
      </c>
      <c r="I4" s="113">
        <v>8086078240</v>
      </c>
      <c r="J4" s="110"/>
      <c r="K4" s="110" t="s">
        <v>189</v>
      </c>
      <c r="L4" s="110" t="s">
        <v>190</v>
      </c>
      <c r="M4" s="114">
        <v>67347467350</v>
      </c>
      <c r="N4" s="115">
        <f>+'SALARY STMNT'!D6</f>
        <v>25</v>
      </c>
      <c r="O4" s="116">
        <f>+'SALARY STMNT'!G6</f>
        <v>0</v>
      </c>
      <c r="P4" s="116">
        <f>+P3</f>
        <v>5</v>
      </c>
      <c r="Q4" s="116">
        <f>+'SALARY STMNT'!E6</f>
        <v>1</v>
      </c>
      <c r="R4" s="117">
        <f t="shared" ref="R4:R42" si="0">((V4-T4)*100)/148</f>
        <v>57046.62162162162</v>
      </c>
      <c r="S4" s="117">
        <f t="shared" ref="S4:S41" si="1">R4*48%</f>
        <v>27382.378378378377</v>
      </c>
      <c r="T4" s="117">
        <f>IF(V4&gt;='SALARY STMNT'!I6*10%,'SALARY STMNT'!I6*10%,V4)</f>
        <v>9381</v>
      </c>
      <c r="U4" s="117">
        <v>0</v>
      </c>
      <c r="V4" s="118">
        <f>+'SALARY STMNT'!J6</f>
        <v>93810</v>
      </c>
      <c r="W4" s="119">
        <f>+'SALARY STMNT'!K6</f>
        <v>0</v>
      </c>
      <c r="X4" s="119">
        <v>0</v>
      </c>
      <c r="Y4" s="119">
        <v>0</v>
      </c>
      <c r="Z4" s="119">
        <v>0</v>
      </c>
      <c r="AA4" s="119">
        <v>0</v>
      </c>
      <c r="AB4" s="115">
        <v>0</v>
      </c>
      <c r="AC4" s="117">
        <f>'SALARY STMNT'!L6+'SALARY STMNT'!M6</f>
        <v>0</v>
      </c>
      <c r="AD4" s="117">
        <v>0</v>
      </c>
      <c r="AE4" s="118">
        <f t="shared" ref="AE4:AE40" si="2">SUM(V4:AD4)</f>
        <v>93810</v>
      </c>
      <c r="AF4" s="117">
        <f>+'SALARY STMNT'!S6</f>
        <v>0</v>
      </c>
      <c r="AG4" s="117">
        <f>+'SALARY STMNT'!R6</f>
        <v>0</v>
      </c>
      <c r="AH4" s="117">
        <f>'SALARY STMNT'!O6+'SALARY STMNT'!P6</f>
        <v>0</v>
      </c>
      <c r="AI4" s="117">
        <v>0</v>
      </c>
      <c r="AJ4" s="120">
        <f>+'SALARY STMNT'!V6</f>
        <v>0</v>
      </c>
      <c r="AK4" s="117">
        <f>+'SALARY STMNT'!T6</f>
        <v>12894</v>
      </c>
      <c r="AL4" s="117">
        <v>0</v>
      </c>
      <c r="AM4" s="117">
        <v>0</v>
      </c>
      <c r="AN4" s="119">
        <v>0</v>
      </c>
      <c r="AO4" s="119">
        <f t="shared" ref="AO4:AO40" si="3">AF4+AG4+AH4+AI4+AJ4+AK4+AL4+AM4+AN4</f>
        <v>12894</v>
      </c>
      <c r="AP4" s="119">
        <f t="shared" ref="AP4:AP41" si="4">AE4-AO4</f>
        <v>80916</v>
      </c>
      <c r="AQ4" s="121">
        <v>43102</v>
      </c>
      <c r="AR4" s="38"/>
    </row>
    <row r="5" spans="1:44">
      <c r="A5" s="109" t="s">
        <v>125</v>
      </c>
      <c r="B5" s="110" t="s">
        <v>63</v>
      </c>
      <c r="C5" s="110" t="s">
        <v>192</v>
      </c>
      <c r="D5" s="110" t="s">
        <v>187</v>
      </c>
      <c r="E5" s="111">
        <v>32249</v>
      </c>
      <c r="F5" s="110" t="s">
        <v>100</v>
      </c>
      <c r="G5" s="110"/>
      <c r="H5" s="112">
        <v>42121</v>
      </c>
      <c r="I5" s="113">
        <v>9946338567</v>
      </c>
      <c r="J5" s="110" t="s">
        <v>193</v>
      </c>
      <c r="K5" s="110" t="s">
        <v>189</v>
      </c>
      <c r="L5" s="110" t="s">
        <v>190</v>
      </c>
      <c r="M5" s="114">
        <v>67346713829</v>
      </c>
      <c r="N5" s="115">
        <f>+'SALARY STMNT'!D7</f>
        <v>22</v>
      </c>
      <c r="O5" s="116">
        <f>+'SALARY STMNT'!G7</f>
        <v>0</v>
      </c>
      <c r="P5" s="116">
        <f t="shared" ref="P5:P41" si="5">+P4</f>
        <v>5</v>
      </c>
      <c r="Q5" s="116">
        <f>+'SALARY STMNT'!E7</f>
        <v>4</v>
      </c>
      <c r="R5" s="117">
        <f t="shared" si="0"/>
        <v>20067.567567567567</v>
      </c>
      <c r="S5" s="117">
        <f t="shared" si="1"/>
        <v>9632.4324324324316</v>
      </c>
      <c r="T5" s="117">
        <f>IF(V5&gt;='SALARY STMNT'!I7*10%,'SALARY STMNT'!I7*10%,V5)</f>
        <v>3300</v>
      </c>
      <c r="U5" s="117">
        <v>0</v>
      </c>
      <c r="V5" s="118">
        <f>+'SALARY STMNT'!J7</f>
        <v>33000</v>
      </c>
      <c r="W5" s="119">
        <f>+'SALARY STMNT'!K7</f>
        <v>0</v>
      </c>
      <c r="X5" s="119">
        <v>0</v>
      </c>
      <c r="Y5" s="119">
        <v>0</v>
      </c>
      <c r="Z5" s="119">
        <v>0</v>
      </c>
      <c r="AA5" s="119">
        <v>0</v>
      </c>
      <c r="AB5" s="115">
        <v>0</v>
      </c>
      <c r="AC5" s="117">
        <f>'SALARY STMNT'!L7+'SALARY STMNT'!M7</f>
        <v>0</v>
      </c>
      <c r="AD5" s="117">
        <v>0</v>
      </c>
      <c r="AE5" s="118">
        <f t="shared" si="2"/>
        <v>33000</v>
      </c>
      <c r="AF5" s="117">
        <f>+'SALARY STMNT'!S7</f>
        <v>0</v>
      </c>
      <c r="AG5" s="117">
        <f>+'SALARY STMNT'!R7</f>
        <v>0</v>
      </c>
      <c r="AH5" s="117">
        <f>'SALARY STMNT'!O7+'SALARY STMNT'!P7</f>
        <v>15000</v>
      </c>
      <c r="AI5" s="117">
        <f t="shared" ref="AI5:AI41" si="6">IF(AF5&gt;0,0,(IF(V5&gt;=20,20,0)))</f>
        <v>20</v>
      </c>
      <c r="AJ5" s="120">
        <f>+'SALARY STMNT'!V7</f>
        <v>0</v>
      </c>
      <c r="AK5" s="117">
        <f>+'SALARY STMNT'!T7</f>
        <v>627</v>
      </c>
      <c r="AL5" s="117">
        <v>0</v>
      </c>
      <c r="AM5" s="117">
        <v>0</v>
      </c>
      <c r="AN5" s="119">
        <v>0</v>
      </c>
      <c r="AO5" s="119">
        <f t="shared" si="3"/>
        <v>15647</v>
      </c>
      <c r="AP5" s="119">
        <f t="shared" si="4"/>
        <v>17353</v>
      </c>
      <c r="AQ5" s="121">
        <v>43102</v>
      </c>
      <c r="AR5" s="38"/>
    </row>
    <row r="6" spans="1:44">
      <c r="A6" s="109" t="s">
        <v>126</v>
      </c>
      <c r="B6" s="110" t="s">
        <v>64</v>
      </c>
      <c r="C6" s="110" t="s">
        <v>194</v>
      </c>
      <c r="D6" s="110" t="s">
        <v>187</v>
      </c>
      <c r="E6" s="111">
        <v>27910</v>
      </c>
      <c r="F6" s="110" t="s">
        <v>101</v>
      </c>
      <c r="G6" s="110"/>
      <c r="H6" s="112">
        <v>42095</v>
      </c>
      <c r="I6" s="113">
        <v>8086078245</v>
      </c>
      <c r="J6" s="110"/>
      <c r="K6" s="110" t="s">
        <v>189</v>
      </c>
      <c r="L6" s="110" t="s">
        <v>190</v>
      </c>
      <c r="M6" s="114">
        <v>67345986821</v>
      </c>
      <c r="N6" s="115">
        <f>+'SALARY STMNT'!D8</f>
        <v>25</v>
      </c>
      <c r="O6" s="116">
        <f>+'SALARY STMNT'!G8</f>
        <v>0</v>
      </c>
      <c r="P6" s="116">
        <f t="shared" si="5"/>
        <v>5</v>
      </c>
      <c r="Q6" s="116">
        <f>+'SALARY STMNT'!E8</f>
        <v>1</v>
      </c>
      <c r="R6" s="117">
        <f t="shared" si="0"/>
        <v>17331.08108108108</v>
      </c>
      <c r="S6" s="117">
        <f t="shared" si="1"/>
        <v>8318.9189189189183</v>
      </c>
      <c r="T6" s="117">
        <f>IF(V6&gt;='SALARY STMNT'!I8*10%,'SALARY STMNT'!I8*10%,V6)</f>
        <v>2850</v>
      </c>
      <c r="U6" s="117">
        <v>0</v>
      </c>
      <c r="V6" s="118">
        <f>+'SALARY STMNT'!J8</f>
        <v>28500</v>
      </c>
      <c r="W6" s="119">
        <f>+'SALARY STMNT'!K8</f>
        <v>0</v>
      </c>
      <c r="X6" s="119">
        <v>0</v>
      </c>
      <c r="Y6" s="119">
        <v>0</v>
      </c>
      <c r="Z6" s="119">
        <v>0</v>
      </c>
      <c r="AA6" s="119">
        <v>0</v>
      </c>
      <c r="AB6" s="115">
        <v>0</v>
      </c>
      <c r="AC6" s="117">
        <f>'SALARY STMNT'!L8+'SALARY STMNT'!M8</f>
        <v>0</v>
      </c>
      <c r="AD6" s="117">
        <v>0</v>
      </c>
      <c r="AE6" s="118">
        <f t="shared" si="2"/>
        <v>28500</v>
      </c>
      <c r="AF6" s="117">
        <f>+'SALARY STMNT'!S8</f>
        <v>0</v>
      </c>
      <c r="AG6" s="117">
        <f>+'SALARY STMNT'!R8</f>
        <v>0</v>
      </c>
      <c r="AH6" s="117">
        <f>'SALARY STMNT'!O8+'SALARY STMNT'!P8</f>
        <v>14500</v>
      </c>
      <c r="AI6" s="117">
        <f t="shared" si="6"/>
        <v>20</v>
      </c>
      <c r="AJ6" s="120">
        <f>+'SALARY STMNT'!V8</f>
        <v>0</v>
      </c>
      <c r="AK6" s="117">
        <f>+'SALARY STMNT'!T8</f>
        <v>181</v>
      </c>
      <c r="AL6" s="117">
        <v>0</v>
      </c>
      <c r="AM6" s="117">
        <v>0</v>
      </c>
      <c r="AN6" s="119">
        <v>0</v>
      </c>
      <c r="AO6" s="119">
        <f t="shared" si="3"/>
        <v>14701</v>
      </c>
      <c r="AP6" s="119">
        <f t="shared" si="4"/>
        <v>13799</v>
      </c>
      <c r="AQ6" s="121">
        <v>43102</v>
      </c>
      <c r="AR6" s="38"/>
    </row>
    <row r="7" spans="1:44">
      <c r="A7" s="109" t="s">
        <v>127</v>
      </c>
      <c r="B7" s="110" t="s">
        <v>65</v>
      </c>
      <c r="C7" s="110" t="s">
        <v>195</v>
      </c>
      <c r="D7" s="110" t="s">
        <v>187</v>
      </c>
      <c r="E7" s="111">
        <v>29801</v>
      </c>
      <c r="F7" s="110" t="s">
        <v>102</v>
      </c>
      <c r="G7" s="110"/>
      <c r="H7" s="112">
        <v>42095</v>
      </c>
      <c r="I7" s="113">
        <v>8086078271</v>
      </c>
      <c r="J7" s="110"/>
      <c r="K7" s="110" t="s">
        <v>189</v>
      </c>
      <c r="L7" s="110" t="s">
        <v>190</v>
      </c>
      <c r="M7" s="114">
        <v>67345992664</v>
      </c>
      <c r="N7" s="115">
        <f>+'SALARY STMNT'!D9</f>
        <v>22.5</v>
      </c>
      <c r="O7" s="116">
        <f>+'SALARY STMNT'!G9</f>
        <v>2.5</v>
      </c>
      <c r="P7" s="116">
        <f t="shared" si="5"/>
        <v>5</v>
      </c>
      <c r="Q7" s="116">
        <f>+'SALARY STMNT'!E9</f>
        <v>1</v>
      </c>
      <c r="R7" s="117">
        <f t="shared" si="0"/>
        <v>17108.783783783783</v>
      </c>
      <c r="S7" s="117">
        <f t="shared" si="1"/>
        <v>8212.2162162162149</v>
      </c>
      <c r="T7" s="117">
        <f>IF(V7&gt;='SALARY STMNT'!I9*10%,'SALARY STMNT'!I9*10%,V7)</f>
        <v>3150</v>
      </c>
      <c r="U7" s="117">
        <v>0</v>
      </c>
      <c r="V7" s="118">
        <f>+'SALARY STMNT'!J9</f>
        <v>28471</v>
      </c>
      <c r="W7" s="119">
        <f>+'SALARY STMNT'!K9</f>
        <v>0</v>
      </c>
      <c r="X7" s="119">
        <v>0</v>
      </c>
      <c r="Y7" s="119">
        <v>0</v>
      </c>
      <c r="Z7" s="119">
        <v>0</v>
      </c>
      <c r="AA7" s="119">
        <v>0</v>
      </c>
      <c r="AB7" s="115">
        <v>0</v>
      </c>
      <c r="AC7" s="117">
        <f>'SALARY STMNT'!L9+'SALARY STMNT'!M9</f>
        <v>0</v>
      </c>
      <c r="AD7" s="117">
        <v>0</v>
      </c>
      <c r="AE7" s="118">
        <f t="shared" si="2"/>
        <v>28471</v>
      </c>
      <c r="AF7" s="117">
        <f>+'SALARY STMNT'!S9</f>
        <v>0</v>
      </c>
      <c r="AG7" s="117">
        <f>+'SALARY STMNT'!R9</f>
        <v>0</v>
      </c>
      <c r="AH7" s="117">
        <f>'SALARY STMNT'!O9+'SALARY STMNT'!P9</f>
        <v>4500</v>
      </c>
      <c r="AI7" s="117">
        <f t="shared" si="6"/>
        <v>20</v>
      </c>
      <c r="AJ7" s="120">
        <f>+'SALARY STMNT'!V9</f>
        <v>0</v>
      </c>
      <c r="AK7" s="117">
        <f>+'SALARY STMNT'!T9</f>
        <v>550</v>
      </c>
      <c r="AL7" s="117">
        <v>0</v>
      </c>
      <c r="AM7" s="117">
        <v>0</v>
      </c>
      <c r="AN7" s="119">
        <v>0</v>
      </c>
      <c r="AO7" s="119">
        <f t="shared" si="3"/>
        <v>5070</v>
      </c>
      <c r="AP7" s="119">
        <f t="shared" si="4"/>
        <v>23401</v>
      </c>
      <c r="AQ7" s="121">
        <v>43102</v>
      </c>
      <c r="AR7" s="38"/>
    </row>
    <row r="8" spans="1:44">
      <c r="A8" s="109" t="s">
        <v>128</v>
      </c>
      <c r="B8" s="110" t="s">
        <v>66</v>
      </c>
      <c r="C8" s="110" t="s">
        <v>196</v>
      </c>
      <c r="D8" s="110" t="s">
        <v>187</v>
      </c>
      <c r="E8" s="111">
        <v>30983</v>
      </c>
      <c r="F8" s="110" t="s">
        <v>103</v>
      </c>
      <c r="G8" s="110"/>
      <c r="H8" s="112">
        <v>42095</v>
      </c>
      <c r="I8" s="113">
        <v>8086078256</v>
      </c>
      <c r="J8" s="110"/>
      <c r="K8" s="110" t="s">
        <v>189</v>
      </c>
      <c r="L8" s="110" t="s">
        <v>190</v>
      </c>
      <c r="M8" s="114">
        <v>67347554469</v>
      </c>
      <c r="N8" s="115">
        <f>+'SALARY STMNT'!D10</f>
        <v>25</v>
      </c>
      <c r="O8" s="116">
        <f>+'SALARY STMNT'!G10</f>
        <v>0</v>
      </c>
      <c r="P8" s="116">
        <f t="shared" si="5"/>
        <v>5</v>
      </c>
      <c r="Q8" s="116">
        <f>+'SALARY STMNT'!E10</f>
        <v>1</v>
      </c>
      <c r="R8" s="117">
        <f t="shared" si="0"/>
        <v>24324.324324324323</v>
      </c>
      <c r="S8" s="117">
        <f t="shared" si="1"/>
        <v>11675.675675675675</v>
      </c>
      <c r="T8" s="117">
        <f>IF(V8&gt;='SALARY STMNT'!I10*10%,'SALARY STMNT'!I10*10%,V8)</f>
        <v>4000</v>
      </c>
      <c r="U8" s="117">
        <v>0</v>
      </c>
      <c r="V8" s="118">
        <f>+'SALARY STMNT'!J10</f>
        <v>40000</v>
      </c>
      <c r="W8" s="119">
        <f>+'SALARY STMNT'!K10</f>
        <v>0</v>
      </c>
      <c r="X8" s="119">
        <v>0</v>
      </c>
      <c r="Y8" s="119">
        <v>0</v>
      </c>
      <c r="Z8" s="119">
        <v>0</v>
      </c>
      <c r="AA8" s="119">
        <v>0</v>
      </c>
      <c r="AB8" s="115">
        <v>0</v>
      </c>
      <c r="AC8" s="117">
        <f>'SALARY STMNT'!L10+'SALARY STMNT'!M10</f>
        <v>0</v>
      </c>
      <c r="AD8" s="117">
        <v>0</v>
      </c>
      <c r="AE8" s="118">
        <f t="shared" si="2"/>
        <v>40000</v>
      </c>
      <c r="AF8" s="117">
        <f>+'SALARY STMNT'!S10</f>
        <v>0</v>
      </c>
      <c r="AG8" s="117">
        <f>+'SALARY STMNT'!R10</f>
        <v>0</v>
      </c>
      <c r="AH8" s="117">
        <f>'SALARY STMNT'!O10+'SALARY STMNT'!P10</f>
        <v>0</v>
      </c>
      <c r="AI8" s="117">
        <f t="shared" si="6"/>
        <v>20</v>
      </c>
      <c r="AJ8" s="120">
        <f>+'SALARY STMNT'!V10</f>
        <v>209</v>
      </c>
      <c r="AK8" s="117">
        <f>+'SALARY STMNT'!T10</f>
        <v>457</v>
      </c>
      <c r="AL8" s="117">
        <v>0</v>
      </c>
      <c r="AM8" s="117">
        <v>0</v>
      </c>
      <c r="AN8" s="119">
        <v>0</v>
      </c>
      <c r="AO8" s="119">
        <f t="shared" si="3"/>
        <v>686</v>
      </c>
      <c r="AP8" s="119">
        <f t="shared" si="4"/>
        <v>39314</v>
      </c>
      <c r="AQ8" s="121">
        <v>43102</v>
      </c>
      <c r="AR8" s="38"/>
    </row>
    <row r="9" spans="1:44">
      <c r="A9" s="109" t="s">
        <v>129</v>
      </c>
      <c r="B9" s="110" t="s">
        <v>67</v>
      </c>
      <c r="C9" s="110" t="s">
        <v>197</v>
      </c>
      <c r="D9" s="110" t="s">
        <v>187</v>
      </c>
      <c r="E9" s="111">
        <v>25333</v>
      </c>
      <c r="F9" s="110" t="s">
        <v>104</v>
      </c>
      <c r="G9" s="110"/>
      <c r="H9" s="112">
        <v>41730</v>
      </c>
      <c r="I9" s="113">
        <v>9656034519</v>
      </c>
      <c r="J9" s="110" t="s">
        <v>198</v>
      </c>
      <c r="K9" s="110" t="s">
        <v>189</v>
      </c>
      <c r="L9" s="110" t="s">
        <v>190</v>
      </c>
      <c r="M9" s="114">
        <v>67347498888</v>
      </c>
      <c r="N9" s="115">
        <f>+'SALARY STMNT'!D11</f>
        <v>25</v>
      </c>
      <c r="O9" s="116">
        <f>+'SALARY STMNT'!G11</f>
        <v>0</v>
      </c>
      <c r="P9" s="116">
        <f t="shared" si="5"/>
        <v>5</v>
      </c>
      <c r="Q9" s="116">
        <f>+'SALARY STMNT'!E11</f>
        <v>1</v>
      </c>
      <c r="R9" s="117">
        <f t="shared" si="0"/>
        <v>21527.027027027027</v>
      </c>
      <c r="S9" s="117">
        <f t="shared" si="1"/>
        <v>10332.972972972972</v>
      </c>
      <c r="T9" s="117">
        <f>IF(V9&gt;='SALARY STMNT'!I11*10%,'SALARY STMNT'!I11*10%,V9)</f>
        <v>3540</v>
      </c>
      <c r="U9" s="117">
        <v>0</v>
      </c>
      <c r="V9" s="118">
        <f>+'SALARY STMNT'!J11</f>
        <v>35400</v>
      </c>
      <c r="W9" s="119">
        <f>+'SALARY STMNT'!K11</f>
        <v>0</v>
      </c>
      <c r="X9" s="119">
        <v>0</v>
      </c>
      <c r="Y9" s="119">
        <v>0</v>
      </c>
      <c r="Z9" s="119">
        <v>0</v>
      </c>
      <c r="AA9" s="119">
        <v>0</v>
      </c>
      <c r="AB9" s="115">
        <v>0</v>
      </c>
      <c r="AC9" s="117">
        <f>'SALARY STMNT'!L11+'SALARY STMNT'!M11</f>
        <v>0</v>
      </c>
      <c r="AD9" s="117">
        <v>0</v>
      </c>
      <c r="AE9" s="118">
        <f t="shared" si="2"/>
        <v>35400</v>
      </c>
      <c r="AF9" s="117">
        <f>+'SALARY STMNT'!S11</f>
        <v>0</v>
      </c>
      <c r="AG9" s="117">
        <f>+'SALARY STMNT'!R11</f>
        <v>0</v>
      </c>
      <c r="AH9" s="117">
        <f>'SALARY STMNT'!O11+'SALARY STMNT'!P11</f>
        <v>10000</v>
      </c>
      <c r="AI9" s="117">
        <f t="shared" si="6"/>
        <v>20</v>
      </c>
      <c r="AJ9" s="120">
        <f>+'SALARY STMNT'!V11</f>
        <v>0</v>
      </c>
      <c r="AK9" s="117">
        <f>+'SALARY STMNT'!T11</f>
        <v>751</v>
      </c>
      <c r="AL9" s="117">
        <v>0</v>
      </c>
      <c r="AM9" s="117">
        <v>0</v>
      </c>
      <c r="AN9" s="119">
        <v>0</v>
      </c>
      <c r="AO9" s="119">
        <f t="shared" si="3"/>
        <v>10771</v>
      </c>
      <c r="AP9" s="119">
        <f t="shared" si="4"/>
        <v>24629</v>
      </c>
      <c r="AQ9" s="121">
        <v>43102</v>
      </c>
      <c r="AR9" s="38"/>
    </row>
    <row r="10" spans="1:44" s="47" customFormat="1">
      <c r="A10" s="109" t="s">
        <v>130</v>
      </c>
      <c r="B10" s="110" t="s">
        <v>68</v>
      </c>
      <c r="C10" s="110" t="s">
        <v>199</v>
      </c>
      <c r="D10" s="110" t="s">
        <v>187</v>
      </c>
      <c r="E10" s="111">
        <v>34245</v>
      </c>
      <c r="F10" s="110" t="s">
        <v>105</v>
      </c>
      <c r="G10" s="110"/>
      <c r="H10" s="112">
        <v>42186</v>
      </c>
      <c r="I10" s="113">
        <v>8606076705</v>
      </c>
      <c r="J10" s="110"/>
      <c r="K10" s="110" t="s">
        <v>189</v>
      </c>
      <c r="L10" s="110" t="s">
        <v>190</v>
      </c>
      <c r="M10" s="114">
        <v>67346239551</v>
      </c>
      <c r="N10" s="115">
        <f>+'SALARY STMNT'!D12</f>
        <v>22.5</v>
      </c>
      <c r="O10" s="116">
        <f>+'SALARY STMNT'!G12</f>
        <v>2.5</v>
      </c>
      <c r="P10" s="116">
        <f t="shared" si="5"/>
        <v>5</v>
      </c>
      <c r="Q10" s="116">
        <f>+'SALARY STMNT'!E12</f>
        <v>1</v>
      </c>
      <c r="R10" s="117">
        <f t="shared" si="0"/>
        <v>9282.4324324324316</v>
      </c>
      <c r="S10" s="117">
        <f t="shared" si="1"/>
        <v>4455.5675675675666</v>
      </c>
      <c r="T10" s="117">
        <v>0</v>
      </c>
      <c r="U10" s="117">
        <v>0</v>
      </c>
      <c r="V10" s="118">
        <f>+'SALARY STMNT'!J12</f>
        <v>13738</v>
      </c>
      <c r="W10" s="119">
        <f>+'SALARY STMNT'!K12</f>
        <v>0</v>
      </c>
      <c r="X10" s="119">
        <v>0</v>
      </c>
      <c r="Y10" s="119">
        <v>0</v>
      </c>
      <c r="Z10" s="119">
        <v>0</v>
      </c>
      <c r="AA10" s="119">
        <v>0</v>
      </c>
      <c r="AB10" s="115">
        <v>0</v>
      </c>
      <c r="AC10" s="117">
        <f>'SALARY STMNT'!L12+'SALARY STMNT'!M12</f>
        <v>0</v>
      </c>
      <c r="AD10" s="117">
        <v>0</v>
      </c>
      <c r="AE10" s="118">
        <f t="shared" si="2"/>
        <v>13738</v>
      </c>
      <c r="AF10" s="117">
        <f>+'SALARY STMNT'!S12</f>
        <v>0</v>
      </c>
      <c r="AG10" s="117">
        <f>+'SALARY STMNT'!R12</f>
        <v>138</v>
      </c>
      <c r="AH10" s="117">
        <f>'SALARY STMNT'!O12+'SALARY STMNT'!P12</f>
        <v>11653</v>
      </c>
      <c r="AI10" s="117">
        <f t="shared" si="6"/>
        <v>20</v>
      </c>
      <c r="AJ10" s="120">
        <f>+'SALARY STMNT'!V12</f>
        <v>0</v>
      </c>
      <c r="AK10" s="117">
        <f>+'SALARY STMNT'!T12</f>
        <v>0</v>
      </c>
      <c r="AL10" s="117">
        <v>0</v>
      </c>
      <c r="AM10" s="117">
        <v>0</v>
      </c>
      <c r="AN10" s="119">
        <v>0</v>
      </c>
      <c r="AO10" s="119">
        <f t="shared" si="3"/>
        <v>11811</v>
      </c>
      <c r="AP10" s="119">
        <f t="shared" si="4"/>
        <v>1927</v>
      </c>
      <c r="AQ10" s="121">
        <v>43102</v>
      </c>
      <c r="AR10" s="46"/>
    </row>
    <row r="11" spans="1:44" s="47" customFormat="1">
      <c r="A11" s="109" t="s">
        <v>131</v>
      </c>
      <c r="B11" s="110" t="s">
        <v>69</v>
      </c>
      <c r="C11" s="110" t="s">
        <v>200</v>
      </c>
      <c r="D11" s="110" t="s">
        <v>187</v>
      </c>
      <c r="E11" s="111">
        <v>34470</v>
      </c>
      <c r="F11" s="110" t="s">
        <v>106</v>
      </c>
      <c r="G11" s="110"/>
      <c r="H11" s="112">
        <v>42248</v>
      </c>
      <c r="I11" s="113">
        <v>8086888798</v>
      </c>
      <c r="J11" s="110"/>
      <c r="K11" s="110" t="s">
        <v>189</v>
      </c>
      <c r="L11" s="110" t="s">
        <v>190</v>
      </c>
      <c r="M11" s="114">
        <v>67345986854</v>
      </c>
      <c r="N11" s="115">
        <f>+'SALARY STMNT'!D13</f>
        <v>24</v>
      </c>
      <c r="O11" s="116">
        <f>+'SALARY STMNT'!G13</f>
        <v>1</v>
      </c>
      <c r="P11" s="116">
        <f t="shared" si="5"/>
        <v>5</v>
      </c>
      <c r="Q11" s="116">
        <f>+'SALARY STMNT'!E13</f>
        <v>1</v>
      </c>
      <c r="R11" s="117">
        <f t="shared" si="0"/>
        <v>10264.864864864865</v>
      </c>
      <c r="S11" s="117">
        <f t="shared" si="1"/>
        <v>4927.135135135135</v>
      </c>
      <c r="T11" s="117">
        <v>0</v>
      </c>
      <c r="U11" s="117">
        <v>0</v>
      </c>
      <c r="V11" s="118">
        <f>+'SALARY STMNT'!J13</f>
        <v>15192</v>
      </c>
      <c r="W11" s="119">
        <f>+'SALARY STMNT'!K13</f>
        <v>0</v>
      </c>
      <c r="X11" s="119">
        <v>0</v>
      </c>
      <c r="Y11" s="119">
        <v>0</v>
      </c>
      <c r="Z11" s="119">
        <v>0</v>
      </c>
      <c r="AA11" s="119">
        <v>0</v>
      </c>
      <c r="AB11" s="115">
        <v>0</v>
      </c>
      <c r="AC11" s="117">
        <f>'SALARY STMNT'!L13+'SALARY STMNT'!M13</f>
        <v>0</v>
      </c>
      <c r="AD11" s="117">
        <v>0</v>
      </c>
      <c r="AE11" s="118">
        <f t="shared" si="2"/>
        <v>15192</v>
      </c>
      <c r="AF11" s="117">
        <f>+'SALARY STMNT'!S13</f>
        <v>0</v>
      </c>
      <c r="AG11" s="117">
        <f>+'SALARY STMNT'!R13</f>
        <v>152</v>
      </c>
      <c r="AH11" s="117">
        <f>'SALARY STMNT'!O13+'SALARY STMNT'!P13</f>
        <v>10069</v>
      </c>
      <c r="AI11" s="117">
        <f t="shared" si="6"/>
        <v>20</v>
      </c>
      <c r="AJ11" s="120">
        <f>+'SALARY STMNT'!V13</f>
        <v>0</v>
      </c>
      <c r="AK11" s="117">
        <f>+'SALARY STMNT'!T13</f>
        <v>0</v>
      </c>
      <c r="AL11" s="117">
        <v>0</v>
      </c>
      <c r="AM11" s="117">
        <v>0</v>
      </c>
      <c r="AN11" s="119">
        <v>0</v>
      </c>
      <c r="AO11" s="119">
        <f t="shared" si="3"/>
        <v>10241</v>
      </c>
      <c r="AP11" s="119">
        <f t="shared" si="4"/>
        <v>4951</v>
      </c>
      <c r="AQ11" s="121">
        <v>43102</v>
      </c>
      <c r="AR11" s="46"/>
    </row>
    <row r="12" spans="1:44">
      <c r="A12" s="109" t="s">
        <v>132</v>
      </c>
      <c r="B12" s="110" t="s">
        <v>70</v>
      </c>
      <c r="C12" s="110" t="s">
        <v>201</v>
      </c>
      <c r="D12" s="110" t="s">
        <v>187</v>
      </c>
      <c r="E12" s="111">
        <v>30127</v>
      </c>
      <c r="F12" s="110" t="s">
        <v>107</v>
      </c>
      <c r="G12" s="110"/>
      <c r="H12" s="112">
        <v>42339</v>
      </c>
      <c r="I12" s="113">
        <v>8086078272</v>
      </c>
      <c r="J12" s="110"/>
      <c r="K12" s="110" t="s">
        <v>189</v>
      </c>
      <c r="L12" s="110" t="s">
        <v>190</v>
      </c>
      <c r="M12" s="114">
        <v>67347554640</v>
      </c>
      <c r="N12" s="115">
        <f>+'SALARY STMNT'!D14</f>
        <v>25</v>
      </c>
      <c r="O12" s="116">
        <f>+'SALARY STMNT'!G14</f>
        <v>0</v>
      </c>
      <c r="P12" s="116">
        <f t="shared" si="5"/>
        <v>5</v>
      </c>
      <c r="Q12" s="116">
        <f>+'SALARY STMNT'!E14</f>
        <v>1</v>
      </c>
      <c r="R12" s="117">
        <f t="shared" si="0"/>
        <v>15415.54054054054</v>
      </c>
      <c r="S12" s="117">
        <f t="shared" si="1"/>
        <v>7399.4594594594591</v>
      </c>
      <c r="T12" s="117">
        <f>IF(V12&gt;='SALARY STMNT'!I14*10%,'SALARY STMNT'!I14*10%,V12)</f>
        <v>2535</v>
      </c>
      <c r="U12" s="117">
        <v>0</v>
      </c>
      <c r="V12" s="118">
        <f>+'SALARY STMNT'!J14</f>
        <v>25350</v>
      </c>
      <c r="W12" s="119">
        <f>+'SALARY STMNT'!K14</f>
        <v>0</v>
      </c>
      <c r="X12" s="119">
        <v>0</v>
      </c>
      <c r="Y12" s="119">
        <v>0</v>
      </c>
      <c r="Z12" s="119">
        <v>0</v>
      </c>
      <c r="AA12" s="119">
        <v>0</v>
      </c>
      <c r="AB12" s="115">
        <v>0</v>
      </c>
      <c r="AC12" s="117">
        <f>'SALARY STMNT'!L14+'SALARY STMNT'!M14</f>
        <v>0</v>
      </c>
      <c r="AD12" s="117">
        <v>0</v>
      </c>
      <c r="AE12" s="118">
        <f t="shared" si="2"/>
        <v>25350</v>
      </c>
      <c r="AF12" s="117">
        <f>+'SALARY STMNT'!S14</f>
        <v>0</v>
      </c>
      <c r="AG12" s="117">
        <f>+'SALARY STMNT'!R14</f>
        <v>0</v>
      </c>
      <c r="AH12" s="117">
        <f>'SALARY STMNT'!O14+'SALARY STMNT'!P14</f>
        <v>5000</v>
      </c>
      <c r="AI12" s="117">
        <f t="shared" si="6"/>
        <v>20</v>
      </c>
      <c r="AJ12" s="120">
        <f>+'SALARY STMNT'!V14</f>
        <v>209</v>
      </c>
      <c r="AK12" s="117">
        <f>+'SALARY STMNT'!T14</f>
        <v>0</v>
      </c>
      <c r="AL12" s="117">
        <v>0</v>
      </c>
      <c r="AM12" s="117">
        <v>0</v>
      </c>
      <c r="AN12" s="119">
        <v>0</v>
      </c>
      <c r="AO12" s="119">
        <f t="shared" si="3"/>
        <v>5229</v>
      </c>
      <c r="AP12" s="119">
        <f t="shared" si="4"/>
        <v>20121</v>
      </c>
      <c r="AQ12" s="121">
        <v>43102</v>
      </c>
      <c r="AR12" s="38"/>
    </row>
    <row r="13" spans="1:44">
      <c r="A13" s="109" t="s">
        <v>133</v>
      </c>
      <c r="B13" s="110" t="s">
        <v>71</v>
      </c>
      <c r="C13" s="110" t="s">
        <v>202</v>
      </c>
      <c r="D13" s="110" t="s">
        <v>187</v>
      </c>
      <c r="E13" s="111">
        <v>31459</v>
      </c>
      <c r="F13" s="110" t="s">
        <v>108</v>
      </c>
      <c r="G13" s="110"/>
      <c r="H13" s="112">
        <v>42309</v>
      </c>
      <c r="I13" s="113">
        <v>8137013409</v>
      </c>
      <c r="J13" s="110" t="s">
        <v>203</v>
      </c>
      <c r="K13" s="110" t="s">
        <v>189</v>
      </c>
      <c r="L13" s="110" t="s">
        <v>190</v>
      </c>
      <c r="M13" s="114">
        <v>67346141340</v>
      </c>
      <c r="N13" s="115">
        <f>+'SALARY STMNT'!D15</f>
        <v>19</v>
      </c>
      <c r="O13" s="116">
        <f>+'SALARY STMNT'!G15</f>
        <v>0</v>
      </c>
      <c r="P13" s="116">
        <f t="shared" si="5"/>
        <v>5</v>
      </c>
      <c r="Q13" s="116">
        <f>+'SALARY STMNT'!E15</f>
        <v>7</v>
      </c>
      <c r="R13" s="117">
        <f t="shared" si="0"/>
        <v>24324.324324324323</v>
      </c>
      <c r="S13" s="117">
        <f t="shared" si="1"/>
        <v>11675.675675675675</v>
      </c>
      <c r="T13" s="117">
        <f>IF(V13&gt;='SALARY STMNT'!I15*10%,'SALARY STMNT'!I15*10%,V13)</f>
        <v>4000</v>
      </c>
      <c r="U13" s="117">
        <v>0</v>
      </c>
      <c r="V13" s="118">
        <f>+'SALARY STMNT'!J15</f>
        <v>40000</v>
      </c>
      <c r="W13" s="119">
        <f>+'SALARY STMNT'!K15</f>
        <v>0</v>
      </c>
      <c r="X13" s="119">
        <v>0</v>
      </c>
      <c r="Y13" s="119">
        <v>0</v>
      </c>
      <c r="Z13" s="119">
        <v>0</v>
      </c>
      <c r="AA13" s="119">
        <v>0</v>
      </c>
      <c r="AB13" s="115">
        <v>0</v>
      </c>
      <c r="AC13" s="117">
        <f>'SALARY STMNT'!L15+'SALARY STMNT'!M15</f>
        <v>0</v>
      </c>
      <c r="AD13" s="117">
        <v>0</v>
      </c>
      <c r="AE13" s="118">
        <f t="shared" si="2"/>
        <v>40000</v>
      </c>
      <c r="AF13" s="117">
        <f>+'SALARY STMNT'!S15</f>
        <v>0</v>
      </c>
      <c r="AG13" s="117">
        <f>+'SALARY STMNT'!R15</f>
        <v>0</v>
      </c>
      <c r="AH13" s="117">
        <f>'SALARY STMNT'!O15+'SALARY STMNT'!P15</f>
        <v>0</v>
      </c>
      <c r="AI13" s="117">
        <f t="shared" si="6"/>
        <v>20</v>
      </c>
      <c r="AJ13" s="120">
        <f>+'SALARY STMNT'!V15</f>
        <v>209</v>
      </c>
      <c r="AK13" s="117">
        <f>+'SALARY STMNT'!T15</f>
        <v>1140</v>
      </c>
      <c r="AL13" s="117">
        <v>0</v>
      </c>
      <c r="AM13" s="117">
        <v>0</v>
      </c>
      <c r="AN13" s="119">
        <v>0</v>
      </c>
      <c r="AO13" s="119">
        <f t="shared" si="3"/>
        <v>1369</v>
      </c>
      <c r="AP13" s="119">
        <f t="shared" si="4"/>
        <v>38631</v>
      </c>
      <c r="AQ13" s="121">
        <v>43102</v>
      </c>
      <c r="AR13" s="38"/>
    </row>
    <row r="14" spans="1:44" s="47" customFormat="1">
      <c r="A14" s="109" t="s">
        <v>134</v>
      </c>
      <c r="B14" s="110" t="s">
        <v>72</v>
      </c>
      <c r="C14" s="110" t="s">
        <v>197</v>
      </c>
      <c r="D14" s="110" t="s">
        <v>204</v>
      </c>
      <c r="E14" s="111">
        <v>33350</v>
      </c>
      <c r="F14" s="110" t="s">
        <v>109</v>
      </c>
      <c r="G14" s="110"/>
      <c r="H14" s="112">
        <v>42309</v>
      </c>
      <c r="I14" s="113">
        <v>7034630200</v>
      </c>
      <c r="J14" s="110"/>
      <c r="K14" s="110" t="s">
        <v>189</v>
      </c>
      <c r="L14" s="110" t="s">
        <v>190</v>
      </c>
      <c r="M14" s="114">
        <v>67346165906</v>
      </c>
      <c r="N14" s="115">
        <f>+'SALARY STMNT'!D16</f>
        <v>21.5</v>
      </c>
      <c r="O14" s="116">
        <f>+'SALARY STMNT'!G16</f>
        <v>3.5</v>
      </c>
      <c r="P14" s="116">
        <f t="shared" si="5"/>
        <v>5</v>
      </c>
      <c r="Q14" s="116">
        <f>+'SALARY STMNT'!E16</f>
        <v>1</v>
      </c>
      <c r="R14" s="117">
        <f t="shared" si="0"/>
        <v>8887.8378378378384</v>
      </c>
      <c r="S14" s="117">
        <f t="shared" si="1"/>
        <v>4266.1621621621625</v>
      </c>
      <c r="T14" s="117">
        <v>0</v>
      </c>
      <c r="U14" s="117">
        <v>0</v>
      </c>
      <c r="V14" s="118">
        <f>+'SALARY STMNT'!J16</f>
        <v>13154</v>
      </c>
      <c r="W14" s="119">
        <f>+'SALARY STMNT'!K16</f>
        <v>0</v>
      </c>
      <c r="X14" s="119">
        <v>0</v>
      </c>
      <c r="Y14" s="119">
        <v>0</v>
      </c>
      <c r="Z14" s="119">
        <v>0</v>
      </c>
      <c r="AA14" s="119">
        <v>0</v>
      </c>
      <c r="AB14" s="116">
        <v>0</v>
      </c>
      <c r="AC14" s="117">
        <f>'SALARY STMNT'!L16+'SALARY STMNT'!M16</f>
        <v>0</v>
      </c>
      <c r="AD14" s="117">
        <v>0</v>
      </c>
      <c r="AE14" s="118">
        <f t="shared" si="2"/>
        <v>13154</v>
      </c>
      <c r="AF14" s="117">
        <f>+'SALARY STMNT'!S16</f>
        <v>0</v>
      </c>
      <c r="AG14" s="117">
        <f>+'SALARY STMNT'!R16</f>
        <v>132</v>
      </c>
      <c r="AH14" s="117">
        <f>'SALARY STMNT'!O16+'SALARY STMNT'!P16</f>
        <v>0</v>
      </c>
      <c r="AI14" s="117">
        <f t="shared" si="6"/>
        <v>20</v>
      </c>
      <c r="AJ14" s="120">
        <f>+'SALARY STMNT'!V16</f>
        <v>0</v>
      </c>
      <c r="AK14" s="117">
        <f>+'SALARY STMNT'!T16</f>
        <v>0</v>
      </c>
      <c r="AL14" s="117">
        <v>0</v>
      </c>
      <c r="AM14" s="117">
        <v>0</v>
      </c>
      <c r="AN14" s="119">
        <v>0</v>
      </c>
      <c r="AO14" s="119">
        <f t="shared" si="3"/>
        <v>152</v>
      </c>
      <c r="AP14" s="119">
        <f t="shared" si="4"/>
        <v>13002</v>
      </c>
      <c r="AQ14" s="121">
        <v>43102</v>
      </c>
      <c r="AR14" s="46"/>
    </row>
    <row r="15" spans="1:44" s="47" customFormat="1">
      <c r="A15" s="110" t="s">
        <v>135</v>
      </c>
      <c r="B15" s="110" t="s">
        <v>73</v>
      </c>
      <c r="C15" s="110" t="s">
        <v>205</v>
      </c>
      <c r="D15" s="110" t="s">
        <v>187</v>
      </c>
      <c r="E15" s="111">
        <v>33811</v>
      </c>
      <c r="F15" s="110" t="s">
        <v>110</v>
      </c>
      <c r="G15" s="110"/>
      <c r="H15" s="112">
        <v>42309</v>
      </c>
      <c r="I15" s="110">
        <v>8086078374</v>
      </c>
      <c r="J15" s="110"/>
      <c r="K15" s="110" t="s">
        <v>189</v>
      </c>
      <c r="L15" s="110" t="s">
        <v>190</v>
      </c>
      <c r="M15" s="122">
        <v>67346137355</v>
      </c>
      <c r="N15" s="115">
        <f>+'SALARY STMNT'!D17</f>
        <v>24</v>
      </c>
      <c r="O15" s="116">
        <f>+'SALARY STMNT'!G17</f>
        <v>0.5</v>
      </c>
      <c r="P15" s="116">
        <f t="shared" si="5"/>
        <v>5</v>
      </c>
      <c r="Q15" s="116">
        <f>+'SALARY STMNT'!E17</f>
        <v>1.5</v>
      </c>
      <c r="R15" s="117">
        <f t="shared" si="0"/>
        <v>10602.702702702703</v>
      </c>
      <c r="S15" s="117">
        <f t="shared" si="1"/>
        <v>5089.2972972972975</v>
      </c>
      <c r="T15" s="117">
        <v>0</v>
      </c>
      <c r="U15" s="117">
        <v>0</v>
      </c>
      <c r="V15" s="118">
        <f>+'SALARY STMNT'!J17</f>
        <v>15692</v>
      </c>
      <c r="W15" s="119">
        <f>+'SALARY STMNT'!K17</f>
        <v>0</v>
      </c>
      <c r="X15" s="119">
        <v>0</v>
      </c>
      <c r="Y15" s="119">
        <v>0</v>
      </c>
      <c r="Z15" s="119">
        <v>0</v>
      </c>
      <c r="AA15" s="119">
        <v>0</v>
      </c>
      <c r="AB15" s="123">
        <v>0</v>
      </c>
      <c r="AC15" s="117">
        <f>'SALARY STMNT'!L17+'SALARY STMNT'!M17</f>
        <v>0</v>
      </c>
      <c r="AD15" s="117">
        <v>0</v>
      </c>
      <c r="AE15" s="118">
        <f t="shared" si="2"/>
        <v>15692</v>
      </c>
      <c r="AF15" s="117">
        <f>+'SALARY STMNT'!S17</f>
        <v>0</v>
      </c>
      <c r="AG15" s="117">
        <f>+'SALARY STMNT'!R17</f>
        <v>157</v>
      </c>
      <c r="AH15" s="117">
        <f>'SALARY STMNT'!O17+'SALARY STMNT'!P17</f>
        <v>11000</v>
      </c>
      <c r="AI15" s="117">
        <f t="shared" si="6"/>
        <v>20</v>
      </c>
      <c r="AJ15" s="120">
        <f>+'SALARY STMNT'!V17</f>
        <v>125</v>
      </c>
      <c r="AK15" s="117">
        <f>+'SALARY STMNT'!T17</f>
        <v>0</v>
      </c>
      <c r="AL15" s="124">
        <v>0</v>
      </c>
      <c r="AM15" s="124">
        <v>0</v>
      </c>
      <c r="AN15" s="125">
        <v>0</v>
      </c>
      <c r="AO15" s="119">
        <f t="shared" si="3"/>
        <v>11302</v>
      </c>
      <c r="AP15" s="119">
        <f t="shared" si="4"/>
        <v>4390</v>
      </c>
      <c r="AQ15" s="121">
        <v>43102</v>
      </c>
      <c r="AR15" s="46"/>
    </row>
    <row r="16" spans="1:44">
      <c r="A16" s="110" t="s">
        <v>136</v>
      </c>
      <c r="B16" s="110" t="s">
        <v>74</v>
      </c>
      <c r="C16" s="110" t="s">
        <v>206</v>
      </c>
      <c r="D16" s="110" t="s">
        <v>187</v>
      </c>
      <c r="E16" s="111">
        <v>24566</v>
      </c>
      <c r="F16" s="110" t="s">
        <v>111</v>
      </c>
      <c r="G16" s="110"/>
      <c r="H16" s="112">
        <v>42339</v>
      </c>
      <c r="I16" s="110">
        <v>9946088837</v>
      </c>
      <c r="J16" s="110" t="s">
        <v>207</v>
      </c>
      <c r="K16" s="110" t="s">
        <v>189</v>
      </c>
      <c r="L16" s="110" t="s">
        <v>190</v>
      </c>
      <c r="M16" s="122">
        <v>67349625157</v>
      </c>
      <c r="N16" s="115">
        <f>+'SALARY STMNT'!D18</f>
        <v>23</v>
      </c>
      <c r="O16" s="116">
        <f>+'SALARY STMNT'!G18</f>
        <v>0</v>
      </c>
      <c r="P16" s="116">
        <f t="shared" si="5"/>
        <v>5</v>
      </c>
      <c r="Q16" s="116">
        <f>+'SALARY STMNT'!E18</f>
        <v>3</v>
      </c>
      <c r="R16" s="117">
        <f t="shared" si="0"/>
        <v>15202.702702702703</v>
      </c>
      <c r="S16" s="117">
        <f t="shared" si="1"/>
        <v>7297.2972972972975</v>
      </c>
      <c r="T16" s="117">
        <f>IF(V16&gt;='SALARY STMNT'!I18*10%,'SALARY STMNT'!I18*10%,V16)</f>
        <v>2500</v>
      </c>
      <c r="U16" s="117">
        <v>0</v>
      </c>
      <c r="V16" s="118">
        <f>+'SALARY STMNT'!J18</f>
        <v>25000</v>
      </c>
      <c r="W16" s="119">
        <f>+'SALARY STMNT'!K18</f>
        <v>0</v>
      </c>
      <c r="X16" s="119">
        <v>0</v>
      </c>
      <c r="Y16" s="119">
        <v>0</v>
      </c>
      <c r="Z16" s="119">
        <v>0</v>
      </c>
      <c r="AA16" s="119">
        <v>0</v>
      </c>
      <c r="AB16" s="123">
        <v>0</v>
      </c>
      <c r="AC16" s="117">
        <f>'SALARY STMNT'!L18+'SALARY STMNT'!M18</f>
        <v>0</v>
      </c>
      <c r="AD16" s="117">
        <v>0</v>
      </c>
      <c r="AE16" s="118">
        <f t="shared" si="2"/>
        <v>25000</v>
      </c>
      <c r="AF16" s="117">
        <f>+'SALARY STMNT'!S18</f>
        <v>0</v>
      </c>
      <c r="AG16" s="117">
        <f>+'SALARY STMNT'!R18</f>
        <v>0</v>
      </c>
      <c r="AH16" s="117">
        <f>'SALARY STMNT'!O18+'SALARY STMNT'!P18</f>
        <v>0</v>
      </c>
      <c r="AI16" s="117">
        <v>0</v>
      </c>
      <c r="AJ16" s="120">
        <f>+'SALARY STMNT'!V18</f>
        <v>0</v>
      </c>
      <c r="AK16" s="117">
        <f>+'SALARY STMNT'!T18</f>
        <v>0</v>
      </c>
      <c r="AL16" s="124">
        <v>0</v>
      </c>
      <c r="AM16" s="124">
        <v>0</v>
      </c>
      <c r="AN16" s="125">
        <v>0</v>
      </c>
      <c r="AO16" s="119">
        <f t="shared" si="3"/>
        <v>0</v>
      </c>
      <c r="AP16" s="119">
        <f t="shared" si="4"/>
        <v>25000</v>
      </c>
      <c r="AQ16" s="121">
        <v>43102</v>
      </c>
      <c r="AR16" s="38"/>
    </row>
    <row r="17" spans="1:44">
      <c r="A17" s="110" t="s">
        <v>137</v>
      </c>
      <c r="B17" s="110" t="s">
        <v>75</v>
      </c>
      <c r="C17" s="110" t="s">
        <v>208</v>
      </c>
      <c r="D17" s="110" t="s">
        <v>187</v>
      </c>
      <c r="E17" s="111">
        <v>32269</v>
      </c>
      <c r="F17" s="110" t="s">
        <v>113</v>
      </c>
      <c r="G17" s="110"/>
      <c r="H17" s="112">
        <v>42522</v>
      </c>
      <c r="I17" s="110">
        <v>9846089544</v>
      </c>
      <c r="J17" s="110" t="s">
        <v>209</v>
      </c>
      <c r="K17" s="110" t="s">
        <v>189</v>
      </c>
      <c r="L17" s="110" t="s">
        <v>190</v>
      </c>
      <c r="M17" s="122">
        <v>67368599155</v>
      </c>
      <c r="N17" s="115">
        <f>+'SALARY STMNT'!D19</f>
        <v>24</v>
      </c>
      <c r="O17" s="116">
        <f>+'SALARY STMNT'!G19</f>
        <v>1</v>
      </c>
      <c r="P17" s="116">
        <f t="shared" si="5"/>
        <v>5</v>
      </c>
      <c r="Q17" s="116">
        <f>+'SALARY STMNT'!E19</f>
        <v>1</v>
      </c>
      <c r="R17" s="117">
        <f t="shared" si="0"/>
        <v>12474.324324324325</v>
      </c>
      <c r="S17" s="117">
        <f t="shared" si="1"/>
        <v>5987.6756756756758</v>
      </c>
      <c r="T17" s="117">
        <v>0</v>
      </c>
      <c r="U17" s="117">
        <v>0</v>
      </c>
      <c r="V17" s="118">
        <f>+'SALARY STMNT'!J19</f>
        <v>18462</v>
      </c>
      <c r="W17" s="119">
        <f>+'SALARY STMNT'!K19</f>
        <v>0</v>
      </c>
      <c r="X17" s="119">
        <v>0</v>
      </c>
      <c r="Y17" s="119">
        <v>0</v>
      </c>
      <c r="Z17" s="119">
        <v>0</v>
      </c>
      <c r="AA17" s="119">
        <v>0</v>
      </c>
      <c r="AB17" s="123">
        <v>0</v>
      </c>
      <c r="AC17" s="117">
        <f>'SALARY STMNT'!L19+'SALARY STMNT'!M19</f>
        <v>0</v>
      </c>
      <c r="AD17" s="117">
        <v>0</v>
      </c>
      <c r="AE17" s="118">
        <f t="shared" si="2"/>
        <v>18462</v>
      </c>
      <c r="AF17" s="117">
        <f>+'SALARY STMNT'!S19</f>
        <v>0</v>
      </c>
      <c r="AG17" s="117">
        <f>+'SALARY STMNT'!R19</f>
        <v>185</v>
      </c>
      <c r="AH17" s="117">
        <f>'SALARY STMNT'!O19+'SALARY STMNT'!P19</f>
        <v>5000</v>
      </c>
      <c r="AI17" s="117">
        <f t="shared" si="6"/>
        <v>20</v>
      </c>
      <c r="AJ17" s="120">
        <f>+'SALARY STMNT'!V19</f>
        <v>0</v>
      </c>
      <c r="AK17" s="117">
        <f>+'SALARY STMNT'!T19</f>
        <v>0</v>
      </c>
      <c r="AL17" s="124">
        <v>0</v>
      </c>
      <c r="AM17" s="117">
        <v>0</v>
      </c>
      <c r="AN17" s="125">
        <v>0</v>
      </c>
      <c r="AO17" s="119">
        <f t="shared" si="3"/>
        <v>5205</v>
      </c>
      <c r="AP17" s="119">
        <f>AE17-AO17</f>
        <v>13257</v>
      </c>
      <c r="AQ17" s="121">
        <v>43102</v>
      </c>
      <c r="AR17" s="38"/>
    </row>
    <row r="18" spans="1:44">
      <c r="A18" s="110" t="s">
        <v>138</v>
      </c>
      <c r="B18" s="110" t="s">
        <v>76</v>
      </c>
      <c r="C18" s="110" t="s">
        <v>210</v>
      </c>
      <c r="D18" s="110" t="s">
        <v>187</v>
      </c>
      <c r="E18" s="111">
        <v>28985</v>
      </c>
      <c r="F18" s="110" t="s">
        <v>114</v>
      </c>
      <c r="G18" s="110"/>
      <c r="H18" s="112">
        <v>42339</v>
      </c>
      <c r="I18" s="110">
        <v>9605698494</v>
      </c>
      <c r="J18" s="110" t="s">
        <v>211</v>
      </c>
      <c r="K18" s="110" t="s">
        <v>189</v>
      </c>
      <c r="L18" s="110" t="s">
        <v>190</v>
      </c>
      <c r="M18" s="122">
        <v>67349625384</v>
      </c>
      <c r="N18" s="115">
        <f>+'SALARY STMNT'!D20</f>
        <v>24</v>
      </c>
      <c r="O18" s="116">
        <f>+'SALARY STMNT'!G20</f>
        <v>1</v>
      </c>
      <c r="P18" s="116">
        <f t="shared" si="5"/>
        <v>5</v>
      </c>
      <c r="Q18" s="116">
        <f>+'SALARY STMNT'!E20</f>
        <v>1</v>
      </c>
      <c r="R18" s="117">
        <f t="shared" si="0"/>
        <v>11694.594594594595</v>
      </c>
      <c r="S18" s="117">
        <f t="shared" si="1"/>
        <v>5613.405405405405</v>
      </c>
      <c r="T18" s="117">
        <v>0</v>
      </c>
      <c r="U18" s="117">
        <v>0</v>
      </c>
      <c r="V18" s="118">
        <f>+'SALARY STMNT'!J20</f>
        <v>17308</v>
      </c>
      <c r="W18" s="119">
        <f>+'SALARY STMNT'!K20</f>
        <v>0</v>
      </c>
      <c r="X18" s="119">
        <v>0</v>
      </c>
      <c r="Y18" s="119">
        <v>0</v>
      </c>
      <c r="Z18" s="119">
        <v>0</v>
      </c>
      <c r="AA18" s="119">
        <v>0</v>
      </c>
      <c r="AB18" s="123">
        <v>0</v>
      </c>
      <c r="AC18" s="117">
        <f>'SALARY STMNT'!L20+'SALARY STMNT'!M20</f>
        <v>0</v>
      </c>
      <c r="AD18" s="117">
        <v>0</v>
      </c>
      <c r="AE18" s="118">
        <f t="shared" si="2"/>
        <v>17308</v>
      </c>
      <c r="AF18" s="117">
        <f>+'SALARY STMNT'!S20</f>
        <v>0</v>
      </c>
      <c r="AG18" s="117">
        <f>+'SALARY STMNT'!R20</f>
        <v>174</v>
      </c>
      <c r="AH18" s="117">
        <f>'SALARY STMNT'!O20+'SALARY STMNT'!P20</f>
        <v>6000</v>
      </c>
      <c r="AI18" s="117">
        <f t="shared" si="6"/>
        <v>20</v>
      </c>
      <c r="AJ18" s="120">
        <f>+'SALARY STMNT'!V20</f>
        <v>0</v>
      </c>
      <c r="AK18" s="117">
        <f>+'SALARY STMNT'!T20</f>
        <v>0</v>
      </c>
      <c r="AL18" s="124">
        <v>0</v>
      </c>
      <c r="AM18" s="117">
        <v>0</v>
      </c>
      <c r="AN18" s="125">
        <v>0</v>
      </c>
      <c r="AO18" s="119">
        <f t="shared" si="3"/>
        <v>6194</v>
      </c>
      <c r="AP18" s="119">
        <f t="shared" si="4"/>
        <v>11114</v>
      </c>
      <c r="AQ18" s="121">
        <v>43102</v>
      </c>
      <c r="AR18" s="38"/>
    </row>
    <row r="19" spans="1:44">
      <c r="A19" s="110" t="s">
        <v>139</v>
      </c>
      <c r="B19" s="110" t="s">
        <v>77</v>
      </c>
      <c r="C19" s="110" t="s">
        <v>212</v>
      </c>
      <c r="D19" s="110" t="s">
        <v>187</v>
      </c>
      <c r="E19" s="111">
        <v>28911</v>
      </c>
      <c r="F19" s="110" t="s">
        <v>107</v>
      </c>
      <c r="G19" s="110"/>
      <c r="H19" s="112">
        <v>42339</v>
      </c>
      <c r="I19" s="110">
        <v>8086078340</v>
      </c>
      <c r="J19" s="110"/>
      <c r="K19" s="110" t="s">
        <v>189</v>
      </c>
      <c r="L19" s="110" t="s">
        <v>190</v>
      </c>
      <c r="M19" s="122">
        <v>67349639680</v>
      </c>
      <c r="N19" s="115">
        <f>+'SALARY STMNT'!D21</f>
        <v>25</v>
      </c>
      <c r="O19" s="116">
        <f>+'SALARY STMNT'!G21</f>
        <v>0</v>
      </c>
      <c r="P19" s="116">
        <f t="shared" si="5"/>
        <v>5</v>
      </c>
      <c r="Q19" s="116">
        <f>+'SALARY STMNT'!E21</f>
        <v>1</v>
      </c>
      <c r="R19" s="117">
        <f t="shared" si="0"/>
        <v>10540.54054054054</v>
      </c>
      <c r="S19" s="117">
        <f t="shared" si="1"/>
        <v>5059.4594594594591</v>
      </c>
      <c r="T19" s="117">
        <v>0</v>
      </c>
      <c r="U19" s="117">
        <v>0</v>
      </c>
      <c r="V19" s="118">
        <f>+'SALARY STMNT'!J21</f>
        <v>15600</v>
      </c>
      <c r="W19" s="119">
        <f>+'SALARY STMNT'!K21</f>
        <v>0</v>
      </c>
      <c r="X19" s="119">
        <v>0</v>
      </c>
      <c r="Y19" s="119">
        <v>0</v>
      </c>
      <c r="Z19" s="119">
        <v>0</v>
      </c>
      <c r="AA19" s="119">
        <v>0</v>
      </c>
      <c r="AB19" s="123">
        <v>0</v>
      </c>
      <c r="AC19" s="117">
        <f>'SALARY STMNT'!L21+'SALARY STMNT'!M21</f>
        <v>0</v>
      </c>
      <c r="AD19" s="117">
        <v>0</v>
      </c>
      <c r="AE19" s="118">
        <f t="shared" si="2"/>
        <v>15600</v>
      </c>
      <c r="AF19" s="117">
        <f>+'SALARY STMNT'!S21</f>
        <v>0</v>
      </c>
      <c r="AG19" s="117">
        <f>+'SALARY STMNT'!R21</f>
        <v>156</v>
      </c>
      <c r="AH19" s="117">
        <f>'SALARY STMNT'!O21+'SALARY STMNT'!P21</f>
        <v>0</v>
      </c>
      <c r="AI19" s="117">
        <f t="shared" si="6"/>
        <v>20</v>
      </c>
      <c r="AJ19" s="120">
        <f>+'SALARY STMNT'!V21</f>
        <v>125</v>
      </c>
      <c r="AK19" s="117">
        <f>+'SALARY STMNT'!T21</f>
        <v>0</v>
      </c>
      <c r="AL19" s="124">
        <v>0</v>
      </c>
      <c r="AM19" s="117">
        <v>0</v>
      </c>
      <c r="AN19" s="126">
        <v>0</v>
      </c>
      <c r="AO19" s="119">
        <f t="shared" si="3"/>
        <v>301</v>
      </c>
      <c r="AP19" s="119">
        <f t="shared" si="4"/>
        <v>15299</v>
      </c>
      <c r="AQ19" s="121">
        <v>43102</v>
      </c>
      <c r="AR19" s="38"/>
    </row>
    <row r="20" spans="1:44" s="47" customFormat="1">
      <c r="A20" s="110" t="s">
        <v>140</v>
      </c>
      <c r="B20" s="110" t="s">
        <v>78</v>
      </c>
      <c r="C20" s="110" t="s">
        <v>213</v>
      </c>
      <c r="D20" s="110" t="s">
        <v>204</v>
      </c>
      <c r="E20" s="111">
        <v>32987</v>
      </c>
      <c r="F20" s="110" t="s">
        <v>115</v>
      </c>
      <c r="G20" s="110"/>
      <c r="H20" s="112">
        <v>42339</v>
      </c>
      <c r="I20" s="110">
        <v>8086078297</v>
      </c>
      <c r="J20" s="110"/>
      <c r="K20" s="110" t="s">
        <v>189</v>
      </c>
      <c r="L20" s="110" t="s">
        <v>190</v>
      </c>
      <c r="M20" s="122">
        <v>67349571211</v>
      </c>
      <c r="N20" s="115">
        <f>+'SALARY STMNT'!D22</f>
        <v>24</v>
      </c>
      <c r="O20" s="116">
        <f>+'SALARY STMNT'!G22</f>
        <v>0</v>
      </c>
      <c r="P20" s="116">
        <f t="shared" si="5"/>
        <v>5</v>
      </c>
      <c r="Q20" s="116">
        <f>+'SALARY STMNT'!E22</f>
        <v>2</v>
      </c>
      <c r="R20" s="117">
        <f t="shared" si="0"/>
        <v>10472.972972972973</v>
      </c>
      <c r="S20" s="117">
        <f t="shared" si="1"/>
        <v>5027.0270270270266</v>
      </c>
      <c r="T20" s="117">
        <v>0</v>
      </c>
      <c r="U20" s="117">
        <v>0</v>
      </c>
      <c r="V20" s="118">
        <f>+'SALARY STMNT'!J22</f>
        <v>15500</v>
      </c>
      <c r="W20" s="119">
        <f>+'SALARY STMNT'!K22</f>
        <v>0</v>
      </c>
      <c r="X20" s="119">
        <v>0</v>
      </c>
      <c r="Y20" s="119">
        <v>0</v>
      </c>
      <c r="Z20" s="119">
        <v>0</v>
      </c>
      <c r="AA20" s="119">
        <v>0</v>
      </c>
      <c r="AB20" s="123">
        <v>0</v>
      </c>
      <c r="AC20" s="117">
        <f>'SALARY STMNT'!L22+'SALARY STMNT'!M22</f>
        <v>0</v>
      </c>
      <c r="AD20" s="117">
        <v>0</v>
      </c>
      <c r="AE20" s="118">
        <f t="shared" si="2"/>
        <v>15500</v>
      </c>
      <c r="AF20" s="117">
        <f>+'SALARY STMNT'!S22</f>
        <v>0</v>
      </c>
      <c r="AG20" s="117">
        <f>+'SALARY STMNT'!R22</f>
        <v>155</v>
      </c>
      <c r="AH20" s="117">
        <f>'SALARY STMNT'!O22+'SALARY STMNT'!P22</f>
        <v>2475</v>
      </c>
      <c r="AI20" s="117">
        <f t="shared" si="6"/>
        <v>20</v>
      </c>
      <c r="AJ20" s="120">
        <f>+'SALARY STMNT'!V22</f>
        <v>0</v>
      </c>
      <c r="AK20" s="117">
        <f>+'SALARY STMNT'!T22</f>
        <v>0</v>
      </c>
      <c r="AL20" s="124">
        <v>0</v>
      </c>
      <c r="AM20" s="117">
        <v>0</v>
      </c>
      <c r="AN20" s="125">
        <v>0</v>
      </c>
      <c r="AO20" s="119">
        <f t="shared" si="3"/>
        <v>2650</v>
      </c>
      <c r="AP20" s="119">
        <f t="shared" si="4"/>
        <v>12850</v>
      </c>
      <c r="AQ20" s="121">
        <v>43102</v>
      </c>
      <c r="AR20" s="46"/>
    </row>
    <row r="21" spans="1:44">
      <c r="A21" s="110" t="s">
        <v>141</v>
      </c>
      <c r="B21" s="110" t="s">
        <v>79</v>
      </c>
      <c r="C21" s="110" t="s">
        <v>214</v>
      </c>
      <c r="D21" s="110" t="s">
        <v>187</v>
      </c>
      <c r="E21" s="111">
        <v>31234</v>
      </c>
      <c r="F21" s="110" t="s">
        <v>116</v>
      </c>
      <c r="G21" s="110"/>
      <c r="H21" s="112">
        <v>42339</v>
      </c>
      <c r="I21" s="110">
        <v>9447909890</v>
      </c>
      <c r="J21" s="110" t="s">
        <v>215</v>
      </c>
      <c r="K21" s="110" t="s">
        <v>189</v>
      </c>
      <c r="L21" s="110" t="s">
        <v>190</v>
      </c>
      <c r="M21" s="122">
        <v>67373318862</v>
      </c>
      <c r="N21" s="115">
        <f>+'SALARY STMNT'!D23</f>
        <v>25</v>
      </c>
      <c r="O21" s="116">
        <f>+'SALARY STMNT'!G23</f>
        <v>0</v>
      </c>
      <c r="P21" s="116">
        <f t="shared" si="5"/>
        <v>5</v>
      </c>
      <c r="Q21" s="116">
        <f>+'SALARY STMNT'!E23</f>
        <v>1</v>
      </c>
      <c r="R21" s="117">
        <f t="shared" si="0"/>
        <v>17331.08108108108</v>
      </c>
      <c r="S21" s="117">
        <f t="shared" si="1"/>
        <v>8318.9189189189183</v>
      </c>
      <c r="T21" s="117">
        <f>IF(V21&gt;='SALARY STMNT'!I23*10%,'SALARY STMNT'!I23*10%,V21)</f>
        <v>2850</v>
      </c>
      <c r="U21" s="117">
        <v>0</v>
      </c>
      <c r="V21" s="118">
        <f>+'SALARY STMNT'!J23</f>
        <v>28500</v>
      </c>
      <c r="W21" s="119">
        <f>+'SALARY STMNT'!K23</f>
        <v>0</v>
      </c>
      <c r="X21" s="119">
        <v>0</v>
      </c>
      <c r="Y21" s="119">
        <v>0</v>
      </c>
      <c r="Z21" s="119">
        <v>0</v>
      </c>
      <c r="AA21" s="119">
        <v>0</v>
      </c>
      <c r="AB21" s="123">
        <v>0</v>
      </c>
      <c r="AC21" s="117">
        <f>'SALARY STMNT'!L23+'SALARY STMNT'!M23</f>
        <v>0</v>
      </c>
      <c r="AD21" s="117">
        <v>0</v>
      </c>
      <c r="AE21" s="118">
        <f t="shared" si="2"/>
        <v>28500</v>
      </c>
      <c r="AF21" s="117">
        <f>+'SALARY STMNT'!S23</f>
        <v>0</v>
      </c>
      <c r="AG21" s="117">
        <f>+'SALARY STMNT'!R23</f>
        <v>0</v>
      </c>
      <c r="AH21" s="117">
        <f>'SALARY STMNT'!O23+'SALARY STMNT'!P23</f>
        <v>0</v>
      </c>
      <c r="AI21" s="117">
        <f t="shared" si="6"/>
        <v>20</v>
      </c>
      <c r="AJ21" s="120">
        <f>+'SALARY STMNT'!V23</f>
        <v>0</v>
      </c>
      <c r="AK21" s="117">
        <f>+'SALARY STMNT'!T23</f>
        <v>181</v>
      </c>
      <c r="AL21" s="124">
        <v>0</v>
      </c>
      <c r="AM21" s="117">
        <v>0</v>
      </c>
      <c r="AN21" s="125">
        <v>0</v>
      </c>
      <c r="AO21" s="119">
        <f t="shared" si="3"/>
        <v>201</v>
      </c>
      <c r="AP21" s="119">
        <f t="shared" si="4"/>
        <v>28299</v>
      </c>
      <c r="AQ21" s="121">
        <v>43102</v>
      </c>
      <c r="AR21" s="38"/>
    </row>
    <row r="22" spans="1:44">
      <c r="A22" s="110" t="s">
        <v>142</v>
      </c>
      <c r="B22" s="110" t="s">
        <v>80</v>
      </c>
      <c r="C22" s="110" t="s">
        <v>216</v>
      </c>
      <c r="D22" s="110" t="s">
        <v>187</v>
      </c>
      <c r="E22" s="111">
        <v>27411</v>
      </c>
      <c r="F22" s="110" t="s">
        <v>107</v>
      </c>
      <c r="G22" s="110"/>
      <c r="H22" s="112">
        <v>42125</v>
      </c>
      <c r="I22" s="110">
        <v>8086078480</v>
      </c>
      <c r="J22" s="110"/>
      <c r="K22" s="110" t="s">
        <v>189</v>
      </c>
      <c r="L22" s="110" t="s">
        <v>217</v>
      </c>
      <c r="M22" s="127">
        <v>67298928441</v>
      </c>
      <c r="N22" s="115">
        <f>+'SALARY STMNT'!D24</f>
        <v>24</v>
      </c>
      <c r="O22" s="116">
        <f>+'SALARY STMNT'!G24</f>
        <v>0</v>
      </c>
      <c r="P22" s="116">
        <f t="shared" si="5"/>
        <v>5</v>
      </c>
      <c r="Q22" s="116">
        <f>+'SALARY STMNT'!E24</f>
        <v>2</v>
      </c>
      <c r="R22" s="117">
        <f t="shared" si="0"/>
        <v>15945.945945945947</v>
      </c>
      <c r="S22" s="117">
        <f t="shared" si="1"/>
        <v>7654.0540540540542</v>
      </c>
      <c r="T22" s="117">
        <v>0</v>
      </c>
      <c r="U22" s="117">
        <v>0</v>
      </c>
      <c r="V22" s="118">
        <f>+'SALARY STMNT'!J24</f>
        <v>23600</v>
      </c>
      <c r="W22" s="119">
        <f>+'SALARY STMNT'!K24</f>
        <v>0</v>
      </c>
      <c r="X22" s="119">
        <v>0</v>
      </c>
      <c r="Y22" s="119">
        <v>0</v>
      </c>
      <c r="Z22" s="119">
        <v>0</v>
      </c>
      <c r="AA22" s="119">
        <v>0</v>
      </c>
      <c r="AB22" s="123">
        <v>0</v>
      </c>
      <c r="AC22" s="117">
        <f>'SALARY STMNT'!L24+'SALARY STMNT'!M24</f>
        <v>0</v>
      </c>
      <c r="AD22" s="117">
        <v>0</v>
      </c>
      <c r="AE22" s="118">
        <f t="shared" si="2"/>
        <v>23600</v>
      </c>
      <c r="AF22" s="117">
        <f>+'SALARY STMNT'!S24</f>
        <v>0</v>
      </c>
      <c r="AG22" s="117">
        <f>+'SALARY STMNT'!R24</f>
        <v>0</v>
      </c>
      <c r="AH22" s="117">
        <f>'SALARY STMNT'!O24+'SALARY STMNT'!P24</f>
        <v>0</v>
      </c>
      <c r="AI22" s="117">
        <f t="shared" si="6"/>
        <v>20</v>
      </c>
      <c r="AJ22" s="120">
        <f>+'SALARY STMNT'!V24</f>
        <v>209</v>
      </c>
      <c r="AK22" s="117">
        <f>+'SALARY STMNT'!T24</f>
        <v>0</v>
      </c>
      <c r="AL22" s="124">
        <v>0</v>
      </c>
      <c r="AM22" s="117">
        <v>0</v>
      </c>
      <c r="AN22" s="125">
        <v>0</v>
      </c>
      <c r="AO22" s="119">
        <f t="shared" si="3"/>
        <v>229</v>
      </c>
      <c r="AP22" s="119">
        <f t="shared" si="4"/>
        <v>23371</v>
      </c>
      <c r="AQ22" s="121">
        <v>43102</v>
      </c>
      <c r="AR22" s="38"/>
    </row>
    <row r="23" spans="1:44">
      <c r="A23" s="110" t="s">
        <v>143</v>
      </c>
      <c r="B23" s="110" t="s">
        <v>81</v>
      </c>
      <c r="C23" s="110" t="s">
        <v>197</v>
      </c>
      <c r="D23" s="110" t="s">
        <v>187</v>
      </c>
      <c r="E23" s="111">
        <v>22327</v>
      </c>
      <c r="F23" s="110" t="s">
        <v>117</v>
      </c>
      <c r="G23" s="110"/>
      <c r="H23" s="112">
        <v>42522</v>
      </c>
      <c r="I23" s="110">
        <v>9544393380</v>
      </c>
      <c r="J23" s="110"/>
      <c r="K23" s="110" t="s">
        <v>189</v>
      </c>
      <c r="L23" s="110" t="s">
        <v>190</v>
      </c>
      <c r="M23" s="122">
        <v>67346714211</v>
      </c>
      <c r="N23" s="115">
        <f>+'SALARY STMNT'!D25</f>
        <v>23</v>
      </c>
      <c r="O23" s="116">
        <f>+'SALARY STMNT'!G25</f>
        <v>2</v>
      </c>
      <c r="P23" s="116">
        <f t="shared" si="5"/>
        <v>5</v>
      </c>
      <c r="Q23" s="116">
        <f>+'SALARY STMNT'!E25</f>
        <v>1</v>
      </c>
      <c r="R23" s="117">
        <f t="shared" si="0"/>
        <v>11226.351351351352</v>
      </c>
      <c r="S23" s="117">
        <f t="shared" si="1"/>
        <v>5388.6486486486483</v>
      </c>
      <c r="T23" s="117">
        <v>0</v>
      </c>
      <c r="U23" s="117">
        <v>0</v>
      </c>
      <c r="V23" s="118">
        <f>+'SALARY STMNT'!J25</f>
        <v>16615</v>
      </c>
      <c r="W23" s="119">
        <f>+'SALARY STMNT'!K25</f>
        <v>346</v>
      </c>
      <c r="X23" s="119">
        <v>0</v>
      </c>
      <c r="Y23" s="119">
        <v>0</v>
      </c>
      <c r="Z23" s="119">
        <v>0</v>
      </c>
      <c r="AA23" s="119">
        <v>0</v>
      </c>
      <c r="AB23" s="123">
        <v>0</v>
      </c>
      <c r="AC23" s="117">
        <f>'SALARY STMNT'!L25+'SALARY STMNT'!M25</f>
        <v>0</v>
      </c>
      <c r="AD23" s="117">
        <v>0</v>
      </c>
      <c r="AE23" s="118">
        <f t="shared" si="2"/>
        <v>16961</v>
      </c>
      <c r="AF23" s="117">
        <f>+'SALARY STMNT'!S25</f>
        <v>0</v>
      </c>
      <c r="AG23" s="117">
        <f>+'SALARY STMNT'!R25</f>
        <v>170</v>
      </c>
      <c r="AH23" s="117">
        <f>'SALARY STMNT'!O25+'SALARY STMNT'!P25</f>
        <v>0</v>
      </c>
      <c r="AI23" s="117">
        <v>0</v>
      </c>
      <c r="AJ23" s="120">
        <f>+'SALARY STMNT'!V25</f>
        <v>0</v>
      </c>
      <c r="AK23" s="117">
        <f>+'SALARY STMNT'!T25</f>
        <v>0</v>
      </c>
      <c r="AL23" s="124">
        <v>0</v>
      </c>
      <c r="AM23" s="124">
        <v>0</v>
      </c>
      <c r="AN23" s="125">
        <v>0</v>
      </c>
      <c r="AO23" s="119">
        <f t="shared" si="3"/>
        <v>170</v>
      </c>
      <c r="AP23" s="119">
        <f t="shared" si="4"/>
        <v>16791</v>
      </c>
      <c r="AQ23" s="121">
        <v>43102</v>
      </c>
      <c r="AR23" s="38"/>
    </row>
    <row r="24" spans="1:44">
      <c r="A24" s="110" t="s">
        <v>144</v>
      </c>
      <c r="B24" s="110" t="s">
        <v>82</v>
      </c>
      <c r="C24" s="110" t="s">
        <v>218</v>
      </c>
      <c r="D24" s="110" t="s">
        <v>187</v>
      </c>
      <c r="E24" s="111">
        <v>31760</v>
      </c>
      <c r="F24" s="110" t="s">
        <v>118</v>
      </c>
      <c r="G24" s="110"/>
      <c r="H24" s="112">
        <v>42693</v>
      </c>
      <c r="I24" s="110">
        <v>9048017757</v>
      </c>
      <c r="J24" s="110"/>
      <c r="K24" s="110" t="s">
        <v>189</v>
      </c>
      <c r="L24" s="110" t="s">
        <v>190</v>
      </c>
      <c r="M24" s="122">
        <v>67396411354</v>
      </c>
      <c r="N24" s="115">
        <f>+'SALARY STMNT'!D26</f>
        <v>22</v>
      </c>
      <c r="O24" s="116">
        <f>+'SALARY STMNT'!G26</f>
        <v>2</v>
      </c>
      <c r="P24" s="116">
        <f t="shared" si="5"/>
        <v>5</v>
      </c>
      <c r="Q24" s="116">
        <f>+'SALARY STMNT'!E26</f>
        <v>2</v>
      </c>
      <c r="R24" s="117">
        <f t="shared" si="0"/>
        <v>11226.351351351352</v>
      </c>
      <c r="S24" s="117">
        <f t="shared" si="1"/>
        <v>5388.6486486486483</v>
      </c>
      <c r="T24" s="117">
        <v>0</v>
      </c>
      <c r="U24" s="117">
        <v>0</v>
      </c>
      <c r="V24" s="118">
        <f>+'SALARY STMNT'!J26</f>
        <v>16615</v>
      </c>
      <c r="W24" s="119">
        <f>+'SALARY STMNT'!K26</f>
        <v>2077</v>
      </c>
      <c r="X24" s="119">
        <v>0</v>
      </c>
      <c r="Y24" s="119">
        <v>0</v>
      </c>
      <c r="Z24" s="119">
        <v>0</v>
      </c>
      <c r="AA24" s="119">
        <v>0</v>
      </c>
      <c r="AB24" s="123">
        <v>0</v>
      </c>
      <c r="AC24" s="117">
        <f>'SALARY STMNT'!L26+'SALARY STMNT'!M26</f>
        <v>0</v>
      </c>
      <c r="AD24" s="117">
        <v>0</v>
      </c>
      <c r="AE24" s="118">
        <f t="shared" si="2"/>
        <v>18692</v>
      </c>
      <c r="AF24" s="117">
        <f>+'SALARY STMNT'!S26</f>
        <v>0</v>
      </c>
      <c r="AG24" s="117">
        <f>+'SALARY STMNT'!R26</f>
        <v>187</v>
      </c>
      <c r="AH24" s="117">
        <f>'SALARY STMNT'!O26+'SALARY STMNT'!P26</f>
        <v>0</v>
      </c>
      <c r="AI24" s="117">
        <f t="shared" si="6"/>
        <v>20</v>
      </c>
      <c r="AJ24" s="120">
        <f>+'SALARY STMNT'!V26</f>
        <v>0</v>
      </c>
      <c r="AK24" s="117">
        <f>+'SALARY STMNT'!T26</f>
        <v>0</v>
      </c>
      <c r="AL24" s="124">
        <v>0</v>
      </c>
      <c r="AM24" s="124">
        <v>0</v>
      </c>
      <c r="AN24" s="125">
        <v>0</v>
      </c>
      <c r="AO24" s="119">
        <f t="shared" si="3"/>
        <v>207</v>
      </c>
      <c r="AP24" s="119">
        <f t="shared" si="4"/>
        <v>18485</v>
      </c>
      <c r="AQ24" s="121">
        <v>43102</v>
      </c>
      <c r="AR24" s="38"/>
    </row>
    <row r="25" spans="1:44">
      <c r="A25" s="110" t="s">
        <v>145</v>
      </c>
      <c r="B25" s="110" t="s">
        <v>83</v>
      </c>
      <c r="C25" s="110" t="s">
        <v>219</v>
      </c>
      <c r="D25" s="110" t="s">
        <v>187</v>
      </c>
      <c r="E25" s="111">
        <v>31073</v>
      </c>
      <c r="F25" s="110" t="s">
        <v>107</v>
      </c>
      <c r="G25" s="110"/>
      <c r="H25" s="112">
        <v>42705</v>
      </c>
      <c r="I25" s="110">
        <v>7736719168</v>
      </c>
      <c r="J25" s="110"/>
      <c r="K25" s="110" t="s">
        <v>189</v>
      </c>
      <c r="L25" s="110" t="s">
        <v>190</v>
      </c>
      <c r="M25" s="122">
        <v>67396386369</v>
      </c>
      <c r="N25" s="115">
        <f>+'SALARY STMNT'!D27</f>
        <v>25</v>
      </c>
      <c r="O25" s="116">
        <f>+'SALARY STMNT'!G27</f>
        <v>0</v>
      </c>
      <c r="P25" s="116">
        <f t="shared" si="5"/>
        <v>5</v>
      </c>
      <c r="Q25" s="116">
        <f>+'SALARY STMNT'!E27</f>
        <v>1</v>
      </c>
      <c r="R25" s="117">
        <f t="shared" si="0"/>
        <v>14290.54054054054</v>
      </c>
      <c r="S25" s="117">
        <f t="shared" si="1"/>
        <v>6859.4594594594591</v>
      </c>
      <c r="T25" s="117">
        <f>IF(V25&gt;='SALARY STMNT'!I27*10%,'SALARY STMNT'!I27*10%,V25)</f>
        <v>2350</v>
      </c>
      <c r="U25" s="117">
        <v>0</v>
      </c>
      <c r="V25" s="118">
        <f>+'SALARY STMNT'!J27</f>
        <v>23500</v>
      </c>
      <c r="W25" s="119">
        <f>+'SALARY STMNT'!K27</f>
        <v>0</v>
      </c>
      <c r="X25" s="119">
        <v>0</v>
      </c>
      <c r="Y25" s="119">
        <v>0</v>
      </c>
      <c r="Z25" s="119">
        <v>0</v>
      </c>
      <c r="AA25" s="119">
        <v>0</v>
      </c>
      <c r="AB25" s="123">
        <v>0</v>
      </c>
      <c r="AC25" s="117">
        <f>'SALARY STMNT'!L27+'SALARY STMNT'!M27</f>
        <v>0</v>
      </c>
      <c r="AD25" s="117">
        <v>0</v>
      </c>
      <c r="AE25" s="118">
        <f t="shared" si="2"/>
        <v>23500</v>
      </c>
      <c r="AF25" s="117">
        <f>+'SALARY STMNT'!S27</f>
        <v>0</v>
      </c>
      <c r="AG25" s="117">
        <f>+'SALARY STMNT'!R27</f>
        <v>0</v>
      </c>
      <c r="AH25" s="117">
        <f>'SALARY STMNT'!O27+'SALARY STMNT'!P27</f>
        <v>0</v>
      </c>
      <c r="AI25" s="117">
        <f t="shared" si="6"/>
        <v>20</v>
      </c>
      <c r="AJ25" s="120">
        <f>+'SALARY STMNT'!V27</f>
        <v>0</v>
      </c>
      <c r="AK25" s="117">
        <f>+'SALARY STMNT'!T27</f>
        <v>0</v>
      </c>
      <c r="AL25" s="124">
        <v>0</v>
      </c>
      <c r="AM25" s="124">
        <v>0</v>
      </c>
      <c r="AN25" s="125">
        <v>0</v>
      </c>
      <c r="AO25" s="119">
        <f t="shared" si="3"/>
        <v>20</v>
      </c>
      <c r="AP25" s="119">
        <f t="shared" si="4"/>
        <v>23480</v>
      </c>
      <c r="AQ25" s="121">
        <v>43102</v>
      </c>
      <c r="AR25" s="38"/>
    </row>
    <row r="26" spans="1:44">
      <c r="A26" s="110" t="s">
        <v>146</v>
      </c>
      <c r="B26" s="110" t="s">
        <v>84</v>
      </c>
      <c r="C26" s="110" t="s">
        <v>220</v>
      </c>
      <c r="D26" s="110" t="s">
        <v>187</v>
      </c>
      <c r="E26" s="111">
        <v>35125</v>
      </c>
      <c r="F26" s="110" t="s">
        <v>107</v>
      </c>
      <c r="G26" s="110"/>
      <c r="H26" s="112">
        <v>42751</v>
      </c>
      <c r="I26" s="110">
        <v>7736719168</v>
      </c>
      <c r="J26" s="110"/>
      <c r="K26" s="110" t="s">
        <v>189</v>
      </c>
      <c r="L26" s="110" t="s">
        <v>190</v>
      </c>
      <c r="M26" s="122">
        <v>67396429203</v>
      </c>
      <c r="N26" s="115">
        <f>+'SALARY STMNT'!D28</f>
        <v>25</v>
      </c>
      <c r="O26" s="116">
        <f>+'SALARY STMNT'!G28</f>
        <v>0</v>
      </c>
      <c r="P26" s="116">
        <f t="shared" si="5"/>
        <v>5</v>
      </c>
      <c r="Q26" s="116">
        <f>+'SALARY STMNT'!E28</f>
        <v>1</v>
      </c>
      <c r="R26" s="117">
        <f t="shared" si="0"/>
        <v>11216.216216216217</v>
      </c>
      <c r="S26" s="117">
        <f t="shared" si="1"/>
        <v>5383.7837837837842</v>
      </c>
      <c r="T26" s="117">
        <v>0</v>
      </c>
      <c r="U26" s="117">
        <v>0</v>
      </c>
      <c r="V26" s="118">
        <f>+'SALARY STMNT'!J28</f>
        <v>16600</v>
      </c>
      <c r="W26" s="119">
        <f>+'SALARY STMNT'!K28</f>
        <v>0</v>
      </c>
      <c r="X26" s="119">
        <v>0</v>
      </c>
      <c r="Y26" s="119">
        <v>0</v>
      </c>
      <c r="Z26" s="119">
        <v>0</v>
      </c>
      <c r="AA26" s="119">
        <v>0</v>
      </c>
      <c r="AB26" s="123">
        <v>0</v>
      </c>
      <c r="AC26" s="117">
        <f>'SALARY STMNT'!L28+'SALARY STMNT'!M28</f>
        <v>0</v>
      </c>
      <c r="AD26" s="117">
        <v>0</v>
      </c>
      <c r="AE26" s="118">
        <f t="shared" si="2"/>
        <v>16600</v>
      </c>
      <c r="AF26" s="117">
        <f>+'SALARY STMNT'!S28</f>
        <v>0</v>
      </c>
      <c r="AG26" s="117">
        <f>+'SALARY STMNT'!R28</f>
        <v>166</v>
      </c>
      <c r="AH26" s="117">
        <f>'SALARY STMNT'!O28+'SALARY STMNT'!P28</f>
        <v>0</v>
      </c>
      <c r="AI26" s="117">
        <f t="shared" si="6"/>
        <v>20</v>
      </c>
      <c r="AJ26" s="120">
        <f>+'SALARY STMNT'!V28</f>
        <v>125</v>
      </c>
      <c r="AK26" s="117">
        <f>+'SALARY STMNT'!T28</f>
        <v>0</v>
      </c>
      <c r="AL26" s="124">
        <v>0</v>
      </c>
      <c r="AM26" s="117">
        <v>0</v>
      </c>
      <c r="AN26" s="125">
        <v>0</v>
      </c>
      <c r="AO26" s="119">
        <f t="shared" si="3"/>
        <v>311</v>
      </c>
      <c r="AP26" s="119">
        <f t="shared" si="4"/>
        <v>16289</v>
      </c>
      <c r="AQ26" s="121">
        <v>43102</v>
      </c>
      <c r="AR26" s="38"/>
    </row>
    <row r="27" spans="1:44">
      <c r="A27" s="110" t="s">
        <v>147</v>
      </c>
      <c r="B27" s="110" t="s">
        <v>85</v>
      </c>
      <c r="C27" s="110" t="s">
        <v>221</v>
      </c>
      <c r="D27" s="110" t="s">
        <v>187</v>
      </c>
      <c r="E27" s="111">
        <v>22056</v>
      </c>
      <c r="F27" s="110" t="s">
        <v>119</v>
      </c>
      <c r="G27" s="110"/>
      <c r="H27" s="112">
        <v>42751</v>
      </c>
      <c r="I27" s="110">
        <v>9446769485</v>
      </c>
      <c r="J27" s="110"/>
      <c r="K27" s="110" t="s">
        <v>189</v>
      </c>
      <c r="L27" s="110" t="s">
        <v>190</v>
      </c>
      <c r="M27" s="122">
        <v>67349625588</v>
      </c>
      <c r="N27" s="115">
        <f>+'SALARY STMNT'!D29</f>
        <v>23</v>
      </c>
      <c r="O27" s="116">
        <f>+'SALARY STMNT'!G29</f>
        <v>1</v>
      </c>
      <c r="P27" s="116">
        <f t="shared" si="5"/>
        <v>5</v>
      </c>
      <c r="Q27" s="116">
        <f>+'SALARY STMNT'!E29</f>
        <v>1</v>
      </c>
      <c r="R27" s="117">
        <f t="shared" si="0"/>
        <v>6486.4864864864867</v>
      </c>
      <c r="S27" s="117">
        <f t="shared" si="1"/>
        <v>3113.5135135135133</v>
      </c>
      <c r="T27" s="117">
        <v>0</v>
      </c>
      <c r="U27" s="117">
        <v>0</v>
      </c>
      <c r="V27" s="118">
        <f>+'SALARY STMNT'!J29</f>
        <v>9600</v>
      </c>
      <c r="W27" s="119">
        <f>+'SALARY STMNT'!K29</f>
        <v>2000</v>
      </c>
      <c r="X27" s="119">
        <v>0</v>
      </c>
      <c r="Y27" s="119">
        <v>0</v>
      </c>
      <c r="Z27" s="119">
        <v>0</v>
      </c>
      <c r="AA27" s="119">
        <v>0</v>
      </c>
      <c r="AB27" s="123">
        <v>0</v>
      </c>
      <c r="AC27" s="117">
        <f>'SALARY STMNT'!L29+'SALARY STMNT'!M29</f>
        <v>0</v>
      </c>
      <c r="AD27" s="117">
        <v>0</v>
      </c>
      <c r="AE27" s="118">
        <f t="shared" si="2"/>
        <v>11600</v>
      </c>
      <c r="AF27" s="117">
        <f>+'SALARY STMNT'!S29</f>
        <v>1392</v>
      </c>
      <c r="AG27" s="117">
        <f>+'SALARY STMNT'!R29</f>
        <v>116</v>
      </c>
      <c r="AH27" s="117">
        <f>'SALARY STMNT'!O29+'SALARY STMNT'!P29</f>
        <v>0</v>
      </c>
      <c r="AI27" s="117">
        <f t="shared" si="6"/>
        <v>0</v>
      </c>
      <c r="AJ27" s="120">
        <f>+'SALARY STMNT'!V29</f>
        <v>0</v>
      </c>
      <c r="AK27" s="117">
        <f>+'SALARY STMNT'!T29</f>
        <v>0</v>
      </c>
      <c r="AL27" s="124">
        <v>0</v>
      </c>
      <c r="AM27" s="117">
        <v>0</v>
      </c>
      <c r="AN27" s="125">
        <v>0</v>
      </c>
      <c r="AO27" s="119">
        <f t="shared" si="3"/>
        <v>1508</v>
      </c>
      <c r="AP27" s="119">
        <f t="shared" si="4"/>
        <v>10092</v>
      </c>
      <c r="AQ27" s="121">
        <v>43102</v>
      </c>
      <c r="AR27" s="38"/>
    </row>
    <row r="28" spans="1:44">
      <c r="A28" s="110" t="s">
        <v>148</v>
      </c>
      <c r="B28" s="110" t="s">
        <v>86</v>
      </c>
      <c r="C28" s="110" t="s">
        <v>222</v>
      </c>
      <c r="D28" s="110" t="s">
        <v>187</v>
      </c>
      <c r="E28" s="111">
        <v>25149</v>
      </c>
      <c r="F28" s="110" t="s">
        <v>120</v>
      </c>
      <c r="G28" s="110"/>
      <c r="H28" s="112">
        <v>42705</v>
      </c>
      <c r="I28" s="110">
        <v>9846749150</v>
      </c>
      <c r="J28" s="110"/>
      <c r="K28" s="110" t="s">
        <v>189</v>
      </c>
      <c r="L28" s="110" t="s">
        <v>190</v>
      </c>
      <c r="M28" s="122">
        <v>67349640200</v>
      </c>
      <c r="N28" s="115">
        <f>+'SALARY STMNT'!D30</f>
        <v>21.5</v>
      </c>
      <c r="O28" s="116">
        <f>+'SALARY STMNT'!G30</f>
        <v>3</v>
      </c>
      <c r="P28" s="116">
        <f t="shared" si="5"/>
        <v>5</v>
      </c>
      <c r="Q28" s="116">
        <f>+'SALARY STMNT'!E30</f>
        <v>1.5</v>
      </c>
      <c r="R28" s="117">
        <f t="shared" si="0"/>
        <v>7172.2972972972975</v>
      </c>
      <c r="S28" s="117">
        <f t="shared" si="1"/>
        <v>3442.7027027027025</v>
      </c>
      <c r="T28" s="117">
        <v>0</v>
      </c>
      <c r="U28" s="117">
        <v>0</v>
      </c>
      <c r="V28" s="118">
        <f>+'SALARY STMNT'!J30</f>
        <v>10615</v>
      </c>
      <c r="W28" s="119">
        <f>+'SALARY STMNT'!K30</f>
        <v>0</v>
      </c>
      <c r="X28" s="119">
        <v>0</v>
      </c>
      <c r="Y28" s="119">
        <v>0</v>
      </c>
      <c r="Z28" s="119">
        <v>0</v>
      </c>
      <c r="AA28" s="119">
        <v>0</v>
      </c>
      <c r="AB28" s="123">
        <v>0</v>
      </c>
      <c r="AC28" s="117">
        <f>'SALARY STMNT'!L30+'SALARY STMNT'!M30</f>
        <v>0</v>
      </c>
      <c r="AD28" s="117">
        <v>0</v>
      </c>
      <c r="AE28" s="118">
        <f t="shared" si="2"/>
        <v>10615</v>
      </c>
      <c r="AF28" s="117">
        <f>+'SALARY STMNT'!S30</f>
        <v>1274</v>
      </c>
      <c r="AG28" s="117">
        <f>+'SALARY STMNT'!R30</f>
        <v>107</v>
      </c>
      <c r="AH28" s="117">
        <f>'SALARY STMNT'!O30+'SALARY STMNT'!P30</f>
        <v>6730</v>
      </c>
      <c r="AI28" s="117">
        <f t="shared" si="6"/>
        <v>0</v>
      </c>
      <c r="AJ28" s="120">
        <f>+'SALARY STMNT'!V30</f>
        <v>0</v>
      </c>
      <c r="AK28" s="117">
        <f>+'SALARY STMNT'!T30</f>
        <v>0</v>
      </c>
      <c r="AL28" s="124">
        <v>0</v>
      </c>
      <c r="AM28" s="117">
        <v>0</v>
      </c>
      <c r="AN28" s="125">
        <v>0</v>
      </c>
      <c r="AO28" s="119">
        <f t="shared" si="3"/>
        <v>8111</v>
      </c>
      <c r="AP28" s="119">
        <f t="shared" si="4"/>
        <v>2504</v>
      </c>
      <c r="AQ28" s="121">
        <v>43102</v>
      </c>
      <c r="AR28" s="38"/>
    </row>
    <row r="29" spans="1:44">
      <c r="A29" s="110" t="s">
        <v>149</v>
      </c>
      <c r="B29" s="110" t="s">
        <v>87</v>
      </c>
      <c r="C29" s="110" t="s">
        <v>223</v>
      </c>
      <c r="D29" s="110" t="s">
        <v>204</v>
      </c>
      <c r="E29" s="111">
        <v>26451</v>
      </c>
      <c r="F29" s="110" t="s">
        <v>121</v>
      </c>
      <c r="G29" s="110"/>
      <c r="H29" s="112">
        <v>42705</v>
      </c>
      <c r="I29" s="110">
        <v>9946412038</v>
      </c>
      <c r="J29" s="110"/>
      <c r="K29" s="110" t="s">
        <v>189</v>
      </c>
      <c r="L29" s="110" t="s">
        <v>190</v>
      </c>
      <c r="M29" s="122">
        <v>67398002803</v>
      </c>
      <c r="N29" s="115">
        <f>+'SALARY STMNT'!D31</f>
        <v>24</v>
      </c>
      <c r="O29" s="116">
        <f>+'SALARY STMNT'!G31</f>
        <v>0</v>
      </c>
      <c r="P29" s="116">
        <f t="shared" si="5"/>
        <v>5</v>
      </c>
      <c r="Q29" s="116">
        <f>+'SALARY STMNT'!E31</f>
        <v>2</v>
      </c>
      <c r="R29" s="117">
        <f t="shared" si="0"/>
        <v>5270.27027027027</v>
      </c>
      <c r="S29" s="117">
        <f t="shared" si="1"/>
        <v>2529.7297297297296</v>
      </c>
      <c r="T29" s="117">
        <v>0</v>
      </c>
      <c r="U29" s="117">
        <v>0</v>
      </c>
      <c r="V29" s="118">
        <f>+'SALARY STMNT'!J31</f>
        <v>7800</v>
      </c>
      <c r="W29" s="119">
        <f>+'SALARY STMNT'!K31</f>
        <v>0</v>
      </c>
      <c r="X29" s="119">
        <v>0</v>
      </c>
      <c r="Y29" s="119">
        <v>0</v>
      </c>
      <c r="Z29" s="119">
        <v>0</v>
      </c>
      <c r="AA29" s="119">
        <v>0</v>
      </c>
      <c r="AB29" s="123">
        <v>0</v>
      </c>
      <c r="AC29" s="117">
        <f>'SALARY STMNT'!L31+'SALARY STMNT'!M31</f>
        <v>0</v>
      </c>
      <c r="AD29" s="117">
        <v>0</v>
      </c>
      <c r="AE29" s="118">
        <f t="shared" si="2"/>
        <v>7800</v>
      </c>
      <c r="AF29" s="117">
        <f>+'SALARY STMNT'!S31</f>
        <v>936</v>
      </c>
      <c r="AG29" s="117">
        <f>+'SALARY STMNT'!R31</f>
        <v>78</v>
      </c>
      <c r="AH29" s="117">
        <f>'SALARY STMNT'!O31+'SALARY STMNT'!P31</f>
        <v>728</v>
      </c>
      <c r="AI29" s="117">
        <f t="shared" si="6"/>
        <v>0</v>
      </c>
      <c r="AJ29" s="120">
        <f>+'SALARY STMNT'!V31</f>
        <v>0</v>
      </c>
      <c r="AK29" s="117">
        <f>+'SALARY STMNT'!T31</f>
        <v>0</v>
      </c>
      <c r="AL29" s="124">
        <v>0</v>
      </c>
      <c r="AM29" s="117">
        <v>0</v>
      </c>
      <c r="AN29" s="125">
        <v>0</v>
      </c>
      <c r="AO29" s="119">
        <f t="shared" si="3"/>
        <v>1742</v>
      </c>
      <c r="AP29" s="119">
        <f t="shared" si="4"/>
        <v>6058</v>
      </c>
      <c r="AQ29" s="121">
        <v>43102</v>
      </c>
      <c r="AR29" s="38"/>
    </row>
    <row r="30" spans="1:44">
      <c r="A30" s="110" t="s">
        <v>150</v>
      </c>
      <c r="B30" s="110" t="s">
        <v>88</v>
      </c>
      <c r="C30" s="110" t="s">
        <v>201</v>
      </c>
      <c r="D30" s="110" t="s">
        <v>187</v>
      </c>
      <c r="E30" s="111">
        <v>30011</v>
      </c>
      <c r="F30" s="110" t="s">
        <v>122</v>
      </c>
      <c r="G30" s="110"/>
      <c r="H30" s="112">
        <v>42826</v>
      </c>
      <c r="I30" s="110">
        <v>8086078279</v>
      </c>
      <c r="J30" s="110"/>
      <c r="K30" s="110" t="s">
        <v>189</v>
      </c>
      <c r="L30" s="110" t="s">
        <v>190</v>
      </c>
      <c r="M30" s="122">
        <v>67346714404</v>
      </c>
      <c r="N30" s="115">
        <f>+'SALARY STMNT'!D32</f>
        <v>25</v>
      </c>
      <c r="O30" s="116">
        <f>+'SALARY STMNT'!G32</f>
        <v>0</v>
      </c>
      <c r="P30" s="116">
        <f t="shared" si="5"/>
        <v>5</v>
      </c>
      <c r="Q30" s="116">
        <f>+'SALARY STMNT'!E32</f>
        <v>1</v>
      </c>
      <c r="R30" s="117">
        <f t="shared" si="0"/>
        <v>17331.08108108108</v>
      </c>
      <c r="S30" s="117">
        <f t="shared" si="1"/>
        <v>8318.9189189189183</v>
      </c>
      <c r="T30" s="117">
        <f>IF(V30&gt;='SALARY STMNT'!I32*10%,'SALARY STMNT'!I32*10%,V30)</f>
        <v>2850</v>
      </c>
      <c r="U30" s="117">
        <v>0</v>
      </c>
      <c r="V30" s="118">
        <f>+'SALARY STMNT'!J32</f>
        <v>28500</v>
      </c>
      <c r="W30" s="119">
        <f>+'SALARY STMNT'!K32</f>
        <v>0</v>
      </c>
      <c r="X30" s="119">
        <v>0</v>
      </c>
      <c r="Y30" s="119">
        <v>0</v>
      </c>
      <c r="Z30" s="119">
        <v>0</v>
      </c>
      <c r="AA30" s="119">
        <v>0</v>
      </c>
      <c r="AB30" s="123">
        <v>0</v>
      </c>
      <c r="AC30" s="117">
        <f>'SALARY STMNT'!L32+'SALARY STMNT'!M32</f>
        <v>0</v>
      </c>
      <c r="AD30" s="117">
        <v>0</v>
      </c>
      <c r="AE30" s="118">
        <f t="shared" si="2"/>
        <v>28500</v>
      </c>
      <c r="AF30" s="117">
        <f>+'SALARY STMNT'!S32</f>
        <v>0</v>
      </c>
      <c r="AG30" s="117">
        <f>+'SALARY STMNT'!R32</f>
        <v>0</v>
      </c>
      <c r="AH30" s="117">
        <f>'SALARY STMNT'!O32+'SALARY STMNT'!P32</f>
        <v>7000</v>
      </c>
      <c r="AI30" s="117">
        <f t="shared" si="6"/>
        <v>20</v>
      </c>
      <c r="AJ30" s="120">
        <f>+'SALARY STMNT'!V32</f>
        <v>0</v>
      </c>
      <c r="AK30" s="117">
        <f>+'SALARY STMNT'!T32</f>
        <v>181</v>
      </c>
      <c r="AL30" s="124">
        <v>0</v>
      </c>
      <c r="AM30" s="117">
        <v>0</v>
      </c>
      <c r="AN30" s="125">
        <v>0</v>
      </c>
      <c r="AO30" s="119">
        <f t="shared" si="3"/>
        <v>7201</v>
      </c>
      <c r="AP30" s="119">
        <f t="shared" si="4"/>
        <v>21299</v>
      </c>
      <c r="AQ30" s="121">
        <v>43102</v>
      </c>
      <c r="AR30" s="38"/>
    </row>
    <row r="31" spans="1:44">
      <c r="A31" s="110" t="s">
        <v>151</v>
      </c>
      <c r="B31" s="110" t="s">
        <v>89</v>
      </c>
      <c r="C31" s="110" t="s">
        <v>224</v>
      </c>
      <c r="D31" s="110" t="s">
        <v>187</v>
      </c>
      <c r="E31" s="111">
        <v>34303</v>
      </c>
      <c r="F31" s="110" t="s">
        <v>107</v>
      </c>
      <c r="G31" s="110"/>
      <c r="H31" s="112">
        <v>42830</v>
      </c>
      <c r="I31" s="110">
        <v>9567360362</v>
      </c>
      <c r="J31" s="110"/>
      <c r="K31" s="110" t="s">
        <v>189</v>
      </c>
      <c r="L31" s="110" t="s">
        <v>190</v>
      </c>
      <c r="M31" s="122">
        <v>67397991557</v>
      </c>
      <c r="N31" s="115">
        <f>+'SALARY STMNT'!D33</f>
        <v>24</v>
      </c>
      <c r="O31" s="116">
        <f>+'SALARY STMNT'!G33</f>
        <v>1</v>
      </c>
      <c r="P31" s="116">
        <f t="shared" si="5"/>
        <v>5</v>
      </c>
      <c r="Q31" s="116">
        <f>+'SALARY STMNT'!E33</f>
        <v>1</v>
      </c>
      <c r="R31" s="117">
        <f t="shared" si="0"/>
        <v>11434.45945945946</v>
      </c>
      <c r="S31" s="117">
        <f t="shared" si="1"/>
        <v>5488.5405405405409</v>
      </c>
      <c r="T31" s="117">
        <v>0</v>
      </c>
      <c r="U31" s="117">
        <v>0</v>
      </c>
      <c r="V31" s="118">
        <f>+'SALARY STMNT'!J33</f>
        <v>16923</v>
      </c>
      <c r="W31" s="119">
        <f>+'SALARY STMNT'!K33</f>
        <v>0</v>
      </c>
      <c r="X31" s="119">
        <v>0</v>
      </c>
      <c r="Y31" s="119">
        <v>0</v>
      </c>
      <c r="Z31" s="119">
        <v>0</v>
      </c>
      <c r="AA31" s="119">
        <v>0</v>
      </c>
      <c r="AB31" s="123">
        <v>0</v>
      </c>
      <c r="AC31" s="117">
        <f>'SALARY STMNT'!L33+'SALARY STMNT'!M33</f>
        <v>0</v>
      </c>
      <c r="AD31" s="117">
        <v>0</v>
      </c>
      <c r="AE31" s="118">
        <f t="shared" si="2"/>
        <v>16923</v>
      </c>
      <c r="AF31" s="117">
        <f>+'SALARY STMNT'!S33</f>
        <v>0</v>
      </c>
      <c r="AG31" s="117">
        <f>+'SALARY STMNT'!R33</f>
        <v>170</v>
      </c>
      <c r="AH31" s="117">
        <f>'SALARY STMNT'!O33+'SALARY STMNT'!P33</f>
        <v>0</v>
      </c>
      <c r="AI31" s="117">
        <f t="shared" si="6"/>
        <v>20</v>
      </c>
      <c r="AJ31" s="120">
        <f>+'SALARY STMNT'!V33</f>
        <v>167</v>
      </c>
      <c r="AK31" s="117">
        <f>+'SALARY STMNT'!T33</f>
        <v>0</v>
      </c>
      <c r="AL31" s="124">
        <v>0</v>
      </c>
      <c r="AM31" s="117">
        <v>0</v>
      </c>
      <c r="AN31" s="125">
        <v>0</v>
      </c>
      <c r="AO31" s="119">
        <f t="shared" si="3"/>
        <v>357</v>
      </c>
      <c r="AP31" s="119">
        <f t="shared" si="4"/>
        <v>16566</v>
      </c>
      <c r="AQ31" s="121">
        <v>43102</v>
      </c>
      <c r="AR31" s="38"/>
    </row>
    <row r="32" spans="1:44">
      <c r="A32" s="110" t="s">
        <v>152</v>
      </c>
      <c r="B32" s="110" t="s">
        <v>90</v>
      </c>
      <c r="C32" s="110" t="s">
        <v>225</v>
      </c>
      <c r="D32" s="110" t="s">
        <v>187</v>
      </c>
      <c r="E32" s="111">
        <v>29949</v>
      </c>
      <c r="F32" s="110" t="s">
        <v>107</v>
      </c>
      <c r="G32" s="110"/>
      <c r="H32" s="112">
        <v>42826</v>
      </c>
      <c r="I32" s="110">
        <v>8943683028</v>
      </c>
      <c r="J32" s="110"/>
      <c r="K32" s="110" t="s">
        <v>226</v>
      </c>
      <c r="L32" s="110" t="s">
        <v>227</v>
      </c>
      <c r="M32" s="128">
        <v>13450100155235</v>
      </c>
      <c r="N32" s="115">
        <f>+'SALARY STMNT'!D34</f>
        <v>25</v>
      </c>
      <c r="O32" s="116">
        <f>+'SALARY STMNT'!G34</f>
        <v>0</v>
      </c>
      <c r="P32" s="116">
        <f t="shared" si="5"/>
        <v>5</v>
      </c>
      <c r="Q32" s="116">
        <f>+'SALARY STMNT'!E34</f>
        <v>1</v>
      </c>
      <c r="R32" s="117">
        <f t="shared" si="0"/>
        <v>13243.243243243243</v>
      </c>
      <c r="S32" s="117">
        <f t="shared" si="1"/>
        <v>6356.7567567567567</v>
      </c>
      <c r="T32" s="117">
        <v>0</v>
      </c>
      <c r="U32" s="117">
        <v>0</v>
      </c>
      <c r="V32" s="118">
        <f>+'SALARY STMNT'!J34</f>
        <v>19600</v>
      </c>
      <c r="W32" s="119">
        <f>+'SALARY STMNT'!K34</f>
        <v>0</v>
      </c>
      <c r="X32" s="119">
        <v>0</v>
      </c>
      <c r="Y32" s="119">
        <v>0</v>
      </c>
      <c r="Z32" s="119">
        <v>0</v>
      </c>
      <c r="AA32" s="119">
        <v>0</v>
      </c>
      <c r="AB32" s="123">
        <v>0</v>
      </c>
      <c r="AC32" s="117">
        <f>'SALARY STMNT'!L34+'SALARY STMNT'!M34</f>
        <v>0</v>
      </c>
      <c r="AD32" s="117">
        <v>0</v>
      </c>
      <c r="AE32" s="118">
        <f t="shared" si="2"/>
        <v>19600</v>
      </c>
      <c r="AF32" s="117">
        <f>+'SALARY STMNT'!S34</f>
        <v>0</v>
      </c>
      <c r="AG32" s="117">
        <f>+'SALARY STMNT'!R34</f>
        <v>196</v>
      </c>
      <c r="AH32" s="117">
        <f>'SALARY STMNT'!O34+'SALARY STMNT'!P34</f>
        <v>7000</v>
      </c>
      <c r="AI32" s="117">
        <f t="shared" si="6"/>
        <v>20</v>
      </c>
      <c r="AJ32" s="120">
        <f>+'SALARY STMNT'!V34</f>
        <v>167</v>
      </c>
      <c r="AK32" s="117">
        <f>+'SALARY STMNT'!T34</f>
        <v>0</v>
      </c>
      <c r="AL32" s="124">
        <v>0</v>
      </c>
      <c r="AM32" s="124">
        <v>0</v>
      </c>
      <c r="AN32" s="125">
        <v>0</v>
      </c>
      <c r="AO32" s="119">
        <f t="shared" si="3"/>
        <v>7383</v>
      </c>
      <c r="AP32" s="119">
        <f t="shared" si="4"/>
        <v>12217</v>
      </c>
      <c r="AQ32" s="121">
        <v>43102</v>
      </c>
      <c r="AR32" s="38"/>
    </row>
    <row r="33" spans="1:44">
      <c r="A33" s="110" t="s">
        <v>153</v>
      </c>
      <c r="B33" s="110" t="s">
        <v>91</v>
      </c>
      <c r="C33" s="110" t="s">
        <v>228</v>
      </c>
      <c r="D33" s="110" t="s">
        <v>187</v>
      </c>
      <c r="E33" s="111">
        <v>29346</v>
      </c>
      <c r="F33" s="110" t="s">
        <v>107</v>
      </c>
      <c r="G33" s="110"/>
      <c r="H33" s="112">
        <v>42826</v>
      </c>
      <c r="I33" s="110">
        <v>9645730436</v>
      </c>
      <c r="J33" s="110"/>
      <c r="K33" s="110" t="s">
        <v>229</v>
      </c>
      <c r="L33" s="110" t="s">
        <v>230</v>
      </c>
      <c r="M33" s="128">
        <v>225053000004701</v>
      </c>
      <c r="N33" s="115">
        <f>+'SALARY STMNT'!D35</f>
        <v>25</v>
      </c>
      <c r="O33" s="116">
        <f>+'SALARY STMNT'!G35</f>
        <v>0</v>
      </c>
      <c r="P33" s="116">
        <f t="shared" si="5"/>
        <v>5</v>
      </c>
      <c r="Q33" s="116">
        <f>+'SALARY STMNT'!E35</f>
        <v>1</v>
      </c>
      <c r="R33" s="117">
        <f t="shared" si="0"/>
        <v>10540.54054054054</v>
      </c>
      <c r="S33" s="117">
        <f t="shared" si="1"/>
        <v>5059.4594594594591</v>
      </c>
      <c r="T33" s="117">
        <v>0</v>
      </c>
      <c r="U33" s="117">
        <v>0</v>
      </c>
      <c r="V33" s="118">
        <f>+'SALARY STMNT'!J35</f>
        <v>15600</v>
      </c>
      <c r="W33" s="119">
        <f>+'SALARY STMNT'!K35</f>
        <v>0</v>
      </c>
      <c r="X33" s="119">
        <v>0</v>
      </c>
      <c r="Y33" s="119">
        <v>0</v>
      </c>
      <c r="Z33" s="119">
        <v>0</v>
      </c>
      <c r="AA33" s="119">
        <v>0</v>
      </c>
      <c r="AB33" s="123">
        <v>0</v>
      </c>
      <c r="AC33" s="117">
        <f>'SALARY STMNT'!L35+'SALARY STMNT'!M35</f>
        <v>0</v>
      </c>
      <c r="AD33" s="117">
        <v>0</v>
      </c>
      <c r="AE33" s="118">
        <f t="shared" si="2"/>
        <v>15600</v>
      </c>
      <c r="AF33" s="117">
        <f>+'SALARY STMNT'!S35</f>
        <v>0</v>
      </c>
      <c r="AG33" s="117">
        <f>+'SALARY STMNT'!R35</f>
        <v>156</v>
      </c>
      <c r="AH33" s="117">
        <f>'SALARY STMNT'!O35+'SALARY STMNT'!P35</f>
        <v>0</v>
      </c>
      <c r="AI33" s="117">
        <f t="shared" si="6"/>
        <v>20</v>
      </c>
      <c r="AJ33" s="120">
        <f>+'SALARY STMNT'!V35</f>
        <v>0</v>
      </c>
      <c r="AK33" s="117">
        <f>+'SALARY STMNT'!T35</f>
        <v>0</v>
      </c>
      <c r="AL33" s="124">
        <v>0</v>
      </c>
      <c r="AM33" s="124">
        <v>0</v>
      </c>
      <c r="AN33" s="125">
        <v>0</v>
      </c>
      <c r="AO33" s="119">
        <f t="shared" si="3"/>
        <v>176</v>
      </c>
      <c r="AP33" s="119">
        <f t="shared" si="4"/>
        <v>15424</v>
      </c>
      <c r="AQ33" s="121">
        <v>43102</v>
      </c>
      <c r="AR33" s="38"/>
    </row>
    <row r="34" spans="1:44">
      <c r="A34" s="110" t="s">
        <v>154</v>
      </c>
      <c r="B34" s="110" t="s">
        <v>92</v>
      </c>
      <c r="C34" s="110" t="s">
        <v>231</v>
      </c>
      <c r="D34" s="110" t="s">
        <v>187</v>
      </c>
      <c r="E34" s="111">
        <v>33270</v>
      </c>
      <c r="F34" s="110" t="s">
        <v>114</v>
      </c>
      <c r="G34" s="110"/>
      <c r="H34" s="112">
        <v>42826</v>
      </c>
      <c r="I34" s="110">
        <v>9633540004</v>
      </c>
      <c r="J34" s="110"/>
      <c r="K34" s="110" t="s">
        <v>189</v>
      </c>
      <c r="L34" s="110" t="s">
        <v>190</v>
      </c>
      <c r="M34" s="122">
        <v>67345986571</v>
      </c>
      <c r="N34" s="115">
        <f>+'SALARY STMNT'!D36</f>
        <v>24</v>
      </c>
      <c r="O34" s="116">
        <f>+'SALARY STMNT'!G36</f>
        <v>1</v>
      </c>
      <c r="P34" s="116">
        <f t="shared" si="5"/>
        <v>5</v>
      </c>
      <c r="Q34" s="116">
        <f>+'SALARY STMNT'!E36</f>
        <v>1</v>
      </c>
      <c r="R34" s="117">
        <f t="shared" si="0"/>
        <v>10070.27027027027</v>
      </c>
      <c r="S34" s="117">
        <f t="shared" si="1"/>
        <v>4833.7297297297291</v>
      </c>
      <c r="T34" s="117">
        <v>0</v>
      </c>
      <c r="U34" s="117">
        <v>0</v>
      </c>
      <c r="V34" s="118">
        <f>+'SALARY STMNT'!J36</f>
        <v>14904</v>
      </c>
      <c r="W34" s="119">
        <f>+'SALARY STMNT'!K36</f>
        <v>0</v>
      </c>
      <c r="X34" s="119">
        <v>0</v>
      </c>
      <c r="Y34" s="119">
        <v>0</v>
      </c>
      <c r="Z34" s="119">
        <v>0</v>
      </c>
      <c r="AA34" s="119">
        <v>0</v>
      </c>
      <c r="AB34" s="123">
        <v>0</v>
      </c>
      <c r="AC34" s="117">
        <f>'SALARY STMNT'!L36+'SALARY STMNT'!M36</f>
        <v>0</v>
      </c>
      <c r="AD34" s="117">
        <v>0</v>
      </c>
      <c r="AE34" s="118">
        <f t="shared" si="2"/>
        <v>14904</v>
      </c>
      <c r="AF34" s="117">
        <f>+'SALARY STMNT'!S36</f>
        <v>0</v>
      </c>
      <c r="AG34" s="117">
        <f>+'SALARY STMNT'!R36</f>
        <v>150</v>
      </c>
      <c r="AH34" s="117">
        <f>'SALARY STMNT'!O36+'SALARY STMNT'!P36</f>
        <v>5000</v>
      </c>
      <c r="AI34" s="117">
        <f t="shared" si="6"/>
        <v>20</v>
      </c>
      <c r="AJ34" s="120">
        <f>+'SALARY STMNT'!V36</f>
        <v>0</v>
      </c>
      <c r="AK34" s="117">
        <f>+'SALARY STMNT'!T36</f>
        <v>0</v>
      </c>
      <c r="AL34" s="124">
        <v>0</v>
      </c>
      <c r="AM34" s="124">
        <v>0</v>
      </c>
      <c r="AN34" s="125">
        <v>0</v>
      </c>
      <c r="AO34" s="119">
        <f t="shared" si="3"/>
        <v>5170</v>
      </c>
      <c r="AP34" s="119">
        <f t="shared" si="4"/>
        <v>9734</v>
      </c>
      <c r="AQ34" s="121">
        <v>43102</v>
      </c>
      <c r="AR34" s="38"/>
    </row>
    <row r="35" spans="1:44">
      <c r="A35" s="110" t="s">
        <v>155</v>
      </c>
      <c r="B35" s="110" t="s">
        <v>93</v>
      </c>
      <c r="C35" s="110" t="s">
        <v>232</v>
      </c>
      <c r="D35" s="110" t="s">
        <v>187</v>
      </c>
      <c r="E35" s="111">
        <v>33963</v>
      </c>
      <c r="F35" s="110" t="s">
        <v>114</v>
      </c>
      <c r="G35" s="110"/>
      <c r="H35" s="112">
        <v>42887</v>
      </c>
      <c r="I35" s="110"/>
      <c r="J35" s="110"/>
      <c r="K35" s="110" t="s">
        <v>189</v>
      </c>
      <c r="L35" s="110" t="s">
        <v>233</v>
      </c>
      <c r="M35" s="122">
        <v>67171191880</v>
      </c>
      <c r="N35" s="115">
        <f>+'SALARY STMNT'!D37</f>
        <v>25</v>
      </c>
      <c r="O35" s="116">
        <f>+'SALARY STMNT'!G37</f>
        <v>0</v>
      </c>
      <c r="P35" s="116">
        <f t="shared" si="5"/>
        <v>5</v>
      </c>
      <c r="Q35" s="116">
        <f>+'SALARY STMNT'!E37</f>
        <v>1</v>
      </c>
      <c r="R35" s="117">
        <f t="shared" si="0"/>
        <v>10202.702702702703</v>
      </c>
      <c r="S35" s="117">
        <f t="shared" si="1"/>
        <v>4897.2972972972975</v>
      </c>
      <c r="T35" s="117">
        <v>0</v>
      </c>
      <c r="U35" s="117">
        <v>0</v>
      </c>
      <c r="V35" s="118">
        <f>+'SALARY STMNT'!J37</f>
        <v>15100</v>
      </c>
      <c r="W35" s="119">
        <f>+'SALARY STMNT'!K37</f>
        <v>0</v>
      </c>
      <c r="X35" s="119">
        <v>0</v>
      </c>
      <c r="Y35" s="119">
        <v>0</v>
      </c>
      <c r="Z35" s="119">
        <v>0</v>
      </c>
      <c r="AA35" s="119">
        <v>0</v>
      </c>
      <c r="AB35" s="123">
        <v>0</v>
      </c>
      <c r="AC35" s="117">
        <f>'SALARY STMNT'!L37+'SALARY STMNT'!M37</f>
        <v>0</v>
      </c>
      <c r="AD35" s="117">
        <v>0</v>
      </c>
      <c r="AE35" s="118">
        <f t="shared" si="2"/>
        <v>15100</v>
      </c>
      <c r="AF35" s="117">
        <f>+'SALARY STMNT'!S37</f>
        <v>0</v>
      </c>
      <c r="AG35" s="117">
        <f>+'SALARY STMNT'!R37</f>
        <v>151</v>
      </c>
      <c r="AH35" s="117">
        <f>'SALARY STMNT'!O37+'SALARY STMNT'!P37</f>
        <v>0</v>
      </c>
      <c r="AI35" s="117">
        <f t="shared" si="6"/>
        <v>20</v>
      </c>
      <c r="AJ35" s="120">
        <f>+'SALARY STMNT'!V37</f>
        <v>0</v>
      </c>
      <c r="AK35" s="117">
        <f>+'SALARY STMNT'!T37</f>
        <v>0</v>
      </c>
      <c r="AL35" s="124">
        <v>0</v>
      </c>
      <c r="AM35" s="117">
        <v>0</v>
      </c>
      <c r="AN35" s="125">
        <v>0</v>
      </c>
      <c r="AO35" s="119">
        <f t="shared" si="3"/>
        <v>171</v>
      </c>
      <c r="AP35" s="119">
        <f>AE35-AO35</f>
        <v>14929</v>
      </c>
      <c r="AQ35" s="121">
        <v>43102</v>
      </c>
      <c r="AR35" s="38"/>
    </row>
    <row r="36" spans="1:44">
      <c r="A36" s="110" t="s">
        <v>156</v>
      </c>
      <c r="B36" s="127" t="s">
        <v>94</v>
      </c>
      <c r="C36" s="127" t="s">
        <v>234</v>
      </c>
      <c r="D36" s="127" t="s">
        <v>187</v>
      </c>
      <c r="E36" s="111">
        <v>33042</v>
      </c>
      <c r="F36" s="127" t="s">
        <v>235</v>
      </c>
      <c r="G36" s="127"/>
      <c r="H36" s="112">
        <v>42887</v>
      </c>
      <c r="I36" s="127"/>
      <c r="J36" s="127"/>
      <c r="K36" s="110" t="s">
        <v>189</v>
      </c>
      <c r="L36" s="110" t="s">
        <v>236</v>
      </c>
      <c r="M36" s="127">
        <v>67106077580</v>
      </c>
      <c r="N36" s="115">
        <f>+'SALARY STMNT'!D38</f>
        <v>25</v>
      </c>
      <c r="O36" s="116">
        <f>+'SALARY STMNT'!G38</f>
        <v>0</v>
      </c>
      <c r="P36" s="116">
        <f t="shared" si="5"/>
        <v>5</v>
      </c>
      <c r="Q36" s="116">
        <f>+'SALARY STMNT'!E38</f>
        <v>1</v>
      </c>
      <c r="R36" s="117">
        <f t="shared" si="0"/>
        <v>15270.27027027027</v>
      </c>
      <c r="S36" s="117">
        <f t="shared" si="1"/>
        <v>7329.7297297297291</v>
      </c>
      <c r="T36" s="117">
        <v>0</v>
      </c>
      <c r="U36" s="117">
        <v>0</v>
      </c>
      <c r="V36" s="118">
        <f>+'SALARY STMNT'!J38</f>
        <v>22600</v>
      </c>
      <c r="W36" s="119">
        <f>+'SALARY STMNT'!K38</f>
        <v>0</v>
      </c>
      <c r="X36" s="119">
        <v>0</v>
      </c>
      <c r="Y36" s="119">
        <v>0</v>
      </c>
      <c r="Z36" s="119">
        <v>0</v>
      </c>
      <c r="AA36" s="119">
        <v>0</v>
      </c>
      <c r="AB36" s="123">
        <v>0</v>
      </c>
      <c r="AC36" s="117">
        <f>'SALARY STMNT'!L38+'SALARY STMNT'!M38</f>
        <v>0</v>
      </c>
      <c r="AD36" s="117">
        <v>0</v>
      </c>
      <c r="AE36" s="118">
        <f t="shared" si="2"/>
        <v>22600</v>
      </c>
      <c r="AF36" s="117">
        <f>+'SALARY STMNT'!S38</f>
        <v>0</v>
      </c>
      <c r="AG36" s="117">
        <f>+'SALARY STMNT'!R38</f>
        <v>0</v>
      </c>
      <c r="AH36" s="117">
        <f>'SALARY STMNT'!O38+'SALARY STMNT'!P38</f>
        <v>0</v>
      </c>
      <c r="AI36" s="117">
        <f t="shared" si="6"/>
        <v>20</v>
      </c>
      <c r="AJ36" s="120">
        <f>+'SALARY STMNT'!V38</f>
        <v>209</v>
      </c>
      <c r="AK36" s="117">
        <f>+'SALARY STMNT'!T38</f>
        <v>0</v>
      </c>
      <c r="AL36" s="124">
        <v>0</v>
      </c>
      <c r="AM36" s="117">
        <v>0</v>
      </c>
      <c r="AN36" s="125">
        <v>0</v>
      </c>
      <c r="AO36" s="119">
        <f t="shared" si="3"/>
        <v>229</v>
      </c>
      <c r="AP36" s="119">
        <f t="shared" si="4"/>
        <v>22371</v>
      </c>
      <c r="AQ36" s="121">
        <v>43102</v>
      </c>
      <c r="AR36" s="38"/>
    </row>
    <row r="37" spans="1:44">
      <c r="A37" s="110" t="s">
        <v>157</v>
      </c>
      <c r="B37" s="127" t="s">
        <v>237</v>
      </c>
      <c r="C37" s="127" t="s">
        <v>238</v>
      </c>
      <c r="D37" s="127" t="s">
        <v>187</v>
      </c>
      <c r="E37" s="111">
        <v>30829</v>
      </c>
      <c r="F37" s="127" t="s">
        <v>235</v>
      </c>
      <c r="G37" s="127"/>
      <c r="H37" s="112">
        <v>42917</v>
      </c>
      <c r="I37" s="127">
        <v>9544722559</v>
      </c>
      <c r="J37" s="127"/>
      <c r="K37" s="110" t="s">
        <v>239</v>
      </c>
      <c r="L37" s="110" t="s">
        <v>240</v>
      </c>
      <c r="M37" s="127">
        <v>37052598823</v>
      </c>
      <c r="N37" s="115">
        <f>+'SALARY STMNT'!D39</f>
        <v>24</v>
      </c>
      <c r="O37" s="116">
        <f>+'SALARY STMNT'!G39</f>
        <v>1</v>
      </c>
      <c r="P37" s="116">
        <f t="shared" si="5"/>
        <v>5</v>
      </c>
      <c r="Q37" s="116">
        <f>+'SALARY STMNT'!E39</f>
        <v>1</v>
      </c>
      <c r="R37" s="117">
        <f t="shared" si="0"/>
        <v>10785.135135135135</v>
      </c>
      <c r="S37" s="117">
        <f t="shared" si="1"/>
        <v>5176.864864864865</v>
      </c>
      <c r="T37" s="117">
        <v>0</v>
      </c>
      <c r="U37" s="117">
        <v>0</v>
      </c>
      <c r="V37" s="118">
        <f>+'SALARY STMNT'!J39</f>
        <v>15962</v>
      </c>
      <c r="W37" s="119">
        <f>+'SALARY STMNT'!K39</f>
        <v>0</v>
      </c>
      <c r="X37" s="119">
        <v>0</v>
      </c>
      <c r="Y37" s="119">
        <v>0</v>
      </c>
      <c r="Z37" s="119">
        <v>0</v>
      </c>
      <c r="AA37" s="119">
        <v>0</v>
      </c>
      <c r="AB37" s="123">
        <v>0</v>
      </c>
      <c r="AC37" s="117">
        <f>'SALARY STMNT'!L39+'SALARY STMNT'!M39</f>
        <v>0</v>
      </c>
      <c r="AD37" s="117">
        <v>0</v>
      </c>
      <c r="AE37" s="118">
        <f t="shared" si="2"/>
        <v>15962</v>
      </c>
      <c r="AF37" s="117">
        <f>+'SALARY STMNT'!S39</f>
        <v>0</v>
      </c>
      <c r="AG37" s="117">
        <f>+'SALARY STMNT'!R39</f>
        <v>160</v>
      </c>
      <c r="AH37" s="117">
        <f>'SALARY STMNT'!O39+'SALARY STMNT'!P39</f>
        <v>0</v>
      </c>
      <c r="AI37" s="117">
        <f t="shared" si="6"/>
        <v>20</v>
      </c>
      <c r="AJ37" s="120">
        <f>+'SALARY STMNT'!V39</f>
        <v>125</v>
      </c>
      <c r="AK37" s="117">
        <f>+'SALARY STMNT'!T39</f>
        <v>0</v>
      </c>
      <c r="AL37" s="124">
        <v>0</v>
      </c>
      <c r="AM37" s="117">
        <v>0</v>
      </c>
      <c r="AN37" s="125">
        <v>0</v>
      </c>
      <c r="AO37" s="119">
        <f t="shared" si="3"/>
        <v>305</v>
      </c>
      <c r="AP37" s="119">
        <f t="shared" si="4"/>
        <v>15657</v>
      </c>
      <c r="AQ37" s="121">
        <v>43102</v>
      </c>
      <c r="AR37" s="38"/>
    </row>
    <row r="38" spans="1:44">
      <c r="A38" s="110" t="s">
        <v>158</v>
      </c>
      <c r="B38" s="127" t="s">
        <v>241</v>
      </c>
      <c r="C38" s="127" t="s">
        <v>242</v>
      </c>
      <c r="D38" s="127" t="s">
        <v>187</v>
      </c>
      <c r="E38" s="111">
        <v>28227</v>
      </c>
      <c r="F38" s="127" t="s">
        <v>235</v>
      </c>
      <c r="G38" s="127"/>
      <c r="H38" s="112">
        <v>42919</v>
      </c>
      <c r="I38" s="127"/>
      <c r="J38" s="127"/>
      <c r="K38" s="110" t="s">
        <v>243</v>
      </c>
      <c r="L38" s="110" t="s">
        <v>244</v>
      </c>
      <c r="M38" s="129">
        <v>29880100000214</v>
      </c>
      <c r="N38" s="115">
        <f>+'SALARY STMNT'!D40</f>
        <v>25</v>
      </c>
      <c r="O38" s="116">
        <f>+'SALARY STMNT'!G40</f>
        <v>0</v>
      </c>
      <c r="P38" s="116">
        <f t="shared" si="5"/>
        <v>5</v>
      </c>
      <c r="Q38" s="116">
        <f>+'SALARY STMNT'!E40</f>
        <v>1</v>
      </c>
      <c r="R38" s="117">
        <f t="shared" si="0"/>
        <v>11554.054054054053</v>
      </c>
      <c r="S38" s="117">
        <f t="shared" si="1"/>
        <v>5545.9459459459449</v>
      </c>
      <c r="T38" s="117">
        <v>0</v>
      </c>
      <c r="U38" s="117">
        <v>0</v>
      </c>
      <c r="V38" s="118">
        <f>+'SALARY STMNT'!J40</f>
        <v>17100</v>
      </c>
      <c r="W38" s="119">
        <f>+'SALARY STMNT'!K40</f>
        <v>0</v>
      </c>
      <c r="X38" s="119">
        <v>0</v>
      </c>
      <c r="Y38" s="117">
        <v>0</v>
      </c>
      <c r="Z38" s="119">
        <v>0</v>
      </c>
      <c r="AA38" s="119">
        <v>0</v>
      </c>
      <c r="AB38" s="123">
        <v>0</v>
      </c>
      <c r="AC38" s="117">
        <f>'SALARY STMNT'!L40+'SALARY STMNT'!M40</f>
        <v>0</v>
      </c>
      <c r="AD38" s="117">
        <v>0</v>
      </c>
      <c r="AE38" s="118">
        <f t="shared" si="2"/>
        <v>17100</v>
      </c>
      <c r="AF38" s="117">
        <f>+'SALARY STMNT'!S40</f>
        <v>0</v>
      </c>
      <c r="AG38" s="117">
        <f>+'SALARY STMNT'!R40</f>
        <v>171</v>
      </c>
      <c r="AH38" s="117">
        <f>'SALARY STMNT'!O40+'SALARY STMNT'!P40</f>
        <v>6000</v>
      </c>
      <c r="AI38" s="117">
        <f t="shared" si="6"/>
        <v>20</v>
      </c>
      <c r="AJ38" s="120">
        <f>+'SALARY STMNT'!V40</f>
        <v>167</v>
      </c>
      <c r="AK38" s="117">
        <f>+'SALARY STMNT'!T40</f>
        <v>0</v>
      </c>
      <c r="AL38" s="124">
        <v>0</v>
      </c>
      <c r="AM38" s="117">
        <v>0</v>
      </c>
      <c r="AN38" s="125">
        <v>0</v>
      </c>
      <c r="AO38" s="119">
        <f t="shared" si="3"/>
        <v>6358</v>
      </c>
      <c r="AP38" s="119">
        <f t="shared" si="4"/>
        <v>10742</v>
      </c>
      <c r="AQ38" s="121">
        <v>43102</v>
      </c>
      <c r="AR38" s="38"/>
    </row>
    <row r="39" spans="1:44">
      <c r="A39" s="110" t="s">
        <v>161</v>
      </c>
      <c r="B39" s="127" t="s">
        <v>245</v>
      </c>
      <c r="C39" s="127" t="s">
        <v>246</v>
      </c>
      <c r="D39" s="127" t="s">
        <v>187</v>
      </c>
      <c r="E39" s="111">
        <v>33768</v>
      </c>
      <c r="F39" s="127" t="s">
        <v>235</v>
      </c>
      <c r="G39" s="127"/>
      <c r="H39" s="112">
        <v>42955</v>
      </c>
      <c r="I39" s="127">
        <v>9995008932</v>
      </c>
      <c r="J39" s="127"/>
      <c r="K39" s="110" t="s">
        <v>189</v>
      </c>
      <c r="L39" s="110" t="s">
        <v>247</v>
      </c>
      <c r="M39" s="129">
        <v>67067709669</v>
      </c>
      <c r="N39" s="115">
        <f>+'SALARY STMNT'!D41</f>
        <v>24</v>
      </c>
      <c r="O39" s="116">
        <f>+'SALARY STMNT'!G41</f>
        <v>0</v>
      </c>
      <c r="P39" s="116">
        <f t="shared" si="5"/>
        <v>5</v>
      </c>
      <c r="Q39" s="116">
        <f>+'SALARY STMNT'!E41</f>
        <v>2</v>
      </c>
      <c r="R39" s="117">
        <f t="shared" si="0"/>
        <v>11891.891891891892</v>
      </c>
      <c r="S39" s="117">
        <f t="shared" si="1"/>
        <v>5708.1081081081074</v>
      </c>
      <c r="T39" s="117">
        <v>0</v>
      </c>
      <c r="U39" s="117">
        <v>0</v>
      </c>
      <c r="V39" s="118">
        <f>+'SALARY STMNT'!J41</f>
        <v>17600</v>
      </c>
      <c r="W39" s="119">
        <f>+'SALARY STMNT'!K41</f>
        <v>0</v>
      </c>
      <c r="X39" s="119">
        <v>0</v>
      </c>
      <c r="Y39" s="117">
        <v>0</v>
      </c>
      <c r="Z39" s="119">
        <v>0</v>
      </c>
      <c r="AA39" s="119">
        <v>0</v>
      </c>
      <c r="AB39" s="123">
        <v>0</v>
      </c>
      <c r="AC39" s="117">
        <f>'SALARY STMNT'!L41+'SALARY STMNT'!M41</f>
        <v>0</v>
      </c>
      <c r="AD39" s="117">
        <v>0</v>
      </c>
      <c r="AE39" s="118">
        <f t="shared" si="2"/>
        <v>17600</v>
      </c>
      <c r="AF39" s="117">
        <f>+'SALARY STMNT'!S41</f>
        <v>0</v>
      </c>
      <c r="AG39" s="117">
        <f>+'SALARY STMNT'!R41</f>
        <v>176</v>
      </c>
      <c r="AH39" s="117">
        <f>'SALARY STMNT'!O41+'SALARY STMNT'!P41</f>
        <v>0</v>
      </c>
      <c r="AI39" s="117">
        <f t="shared" si="6"/>
        <v>20</v>
      </c>
      <c r="AJ39" s="120">
        <f>+'SALARY STMNT'!V41</f>
        <v>167</v>
      </c>
      <c r="AK39" s="117">
        <f>+'SALARY STMNT'!T41</f>
        <v>0</v>
      </c>
      <c r="AL39" s="124">
        <v>0</v>
      </c>
      <c r="AM39" s="117">
        <v>0</v>
      </c>
      <c r="AN39" s="125">
        <v>0</v>
      </c>
      <c r="AO39" s="119">
        <f t="shared" si="3"/>
        <v>363</v>
      </c>
      <c r="AP39" s="119">
        <f t="shared" si="4"/>
        <v>17237</v>
      </c>
      <c r="AQ39" s="121">
        <v>43102</v>
      </c>
      <c r="AR39" s="38"/>
    </row>
    <row r="40" spans="1:44">
      <c r="A40" s="110" t="s">
        <v>266</v>
      </c>
      <c r="B40" s="110" t="s">
        <v>265</v>
      </c>
      <c r="C40" s="110" t="s">
        <v>267</v>
      </c>
      <c r="D40" s="110" t="s">
        <v>204</v>
      </c>
      <c r="E40" s="147">
        <v>30387</v>
      </c>
      <c r="F40" s="110" t="s">
        <v>114</v>
      </c>
      <c r="G40" s="110"/>
      <c r="H40" s="148">
        <v>42552</v>
      </c>
      <c r="I40" s="110">
        <v>9048375758</v>
      </c>
      <c r="J40" s="110"/>
      <c r="K40" s="110" t="s">
        <v>189</v>
      </c>
      <c r="L40" s="110" t="s">
        <v>190</v>
      </c>
      <c r="M40" s="122">
        <v>67345986923</v>
      </c>
      <c r="N40" s="115">
        <f>+'SALARY STMNT'!D42</f>
        <v>24</v>
      </c>
      <c r="O40" s="116">
        <f>+'SALARY STMNT'!G42</f>
        <v>0</v>
      </c>
      <c r="P40" s="116">
        <f t="shared" si="5"/>
        <v>5</v>
      </c>
      <c r="Q40" s="116">
        <f>+'SALARY STMNT'!E42</f>
        <v>2</v>
      </c>
      <c r="R40" s="117">
        <f t="shared" si="0"/>
        <v>10472.972972972973</v>
      </c>
      <c r="S40" s="117">
        <f t="shared" si="1"/>
        <v>5027.0270270270266</v>
      </c>
      <c r="T40" s="117">
        <v>0</v>
      </c>
      <c r="U40" s="117">
        <v>0</v>
      </c>
      <c r="V40" s="118">
        <f>+'SALARY STMNT'!J42</f>
        <v>15500</v>
      </c>
      <c r="W40" s="119">
        <f>+'SALARY STMNT'!K42</f>
        <v>0</v>
      </c>
      <c r="X40" s="119">
        <v>0</v>
      </c>
      <c r="Y40" s="119">
        <v>0</v>
      </c>
      <c r="Z40" s="119">
        <v>0</v>
      </c>
      <c r="AA40" s="119">
        <v>0</v>
      </c>
      <c r="AB40" s="119">
        <v>0</v>
      </c>
      <c r="AC40" s="117">
        <f>'SALARY STMNT'!L42+'SALARY STMNT'!M42</f>
        <v>0</v>
      </c>
      <c r="AD40" s="117">
        <v>0</v>
      </c>
      <c r="AE40" s="118">
        <f t="shared" si="2"/>
        <v>15500</v>
      </c>
      <c r="AF40" s="117">
        <f>+'SALARY STMNT'!S42</f>
        <v>0</v>
      </c>
      <c r="AG40" s="117">
        <f>+'SALARY STMNT'!R42</f>
        <v>155</v>
      </c>
      <c r="AH40" s="117">
        <f>'SALARY STMNT'!O42+'SALARY STMNT'!P42</f>
        <v>0</v>
      </c>
      <c r="AI40" s="117">
        <f t="shared" si="6"/>
        <v>20</v>
      </c>
      <c r="AJ40" s="120">
        <f>+'SALARY STMNT'!V42</f>
        <v>0</v>
      </c>
      <c r="AK40" s="117">
        <f>+'SALARY STMNT'!T42</f>
        <v>0</v>
      </c>
      <c r="AL40" s="124">
        <v>0</v>
      </c>
      <c r="AM40" s="117">
        <v>0</v>
      </c>
      <c r="AN40" s="125">
        <v>0</v>
      </c>
      <c r="AO40" s="119">
        <f t="shared" si="3"/>
        <v>175</v>
      </c>
      <c r="AP40" s="119">
        <f t="shared" si="4"/>
        <v>15325</v>
      </c>
      <c r="AQ40" s="121">
        <v>43102</v>
      </c>
      <c r="AR40" s="38"/>
    </row>
    <row r="41" spans="1:44">
      <c r="A41" s="110" t="s">
        <v>260</v>
      </c>
      <c r="B41" s="127" t="s">
        <v>259</v>
      </c>
      <c r="C41" s="127" t="s">
        <v>223</v>
      </c>
      <c r="D41" s="127" t="s">
        <v>187</v>
      </c>
      <c r="E41" s="111">
        <v>29221</v>
      </c>
      <c r="F41" s="127" t="s">
        <v>112</v>
      </c>
      <c r="G41" s="127"/>
      <c r="H41" s="112">
        <v>43040</v>
      </c>
      <c r="I41" s="127"/>
      <c r="J41" s="127"/>
      <c r="K41" s="110" t="s">
        <v>261</v>
      </c>
      <c r="L41" s="110" t="s">
        <v>262</v>
      </c>
      <c r="M41" s="129">
        <v>11020100231864</v>
      </c>
      <c r="N41" s="115">
        <f>+'SALARY STMNT'!D43</f>
        <v>25</v>
      </c>
      <c r="O41" s="116">
        <f>+'SALARY STMNT'!G43</f>
        <v>0</v>
      </c>
      <c r="P41" s="116">
        <f t="shared" si="5"/>
        <v>5</v>
      </c>
      <c r="Q41" s="116">
        <f>+'SALARY STMNT'!E43</f>
        <v>1</v>
      </c>
      <c r="R41" s="117">
        <f t="shared" si="0"/>
        <v>10270.27027027027</v>
      </c>
      <c r="S41" s="117">
        <f t="shared" si="1"/>
        <v>4929.7297297297291</v>
      </c>
      <c r="T41" s="117">
        <v>0</v>
      </c>
      <c r="U41" s="117">
        <v>0</v>
      </c>
      <c r="V41" s="118">
        <f>+'SALARY STMNT'!J43</f>
        <v>15200</v>
      </c>
      <c r="W41" s="119">
        <f>+'SALARY STMNT'!K43</f>
        <v>0</v>
      </c>
      <c r="X41" s="119">
        <v>0</v>
      </c>
      <c r="Y41" s="119">
        <v>0</v>
      </c>
      <c r="Z41" s="119">
        <v>0</v>
      </c>
      <c r="AA41" s="119">
        <v>0</v>
      </c>
      <c r="AB41" s="119">
        <v>0</v>
      </c>
      <c r="AC41" s="117">
        <f>'SALARY STMNT'!L43+'SALARY STMNT'!M43</f>
        <v>0</v>
      </c>
      <c r="AD41" s="117">
        <v>0</v>
      </c>
      <c r="AE41" s="118">
        <f t="shared" ref="AE41" si="7">SUM(V41:AD41)</f>
        <v>15200</v>
      </c>
      <c r="AF41" s="117">
        <f>+'SALARY STMNT'!S43</f>
        <v>0</v>
      </c>
      <c r="AG41" s="117">
        <f>+'SALARY STMNT'!R43</f>
        <v>152</v>
      </c>
      <c r="AH41" s="117">
        <f>'SALARY STMNT'!O43+'SALARY STMNT'!P43</f>
        <v>0</v>
      </c>
      <c r="AI41" s="117">
        <f t="shared" si="6"/>
        <v>20</v>
      </c>
      <c r="AJ41" s="120">
        <f>+'SALARY STMNT'!V43</f>
        <v>0</v>
      </c>
      <c r="AK41" s="117">
        <f>+'SALARY STMNT'!T43</f>
        <v>0</v>
      </c>
      <c r="AL41" s="124">
        <v>0</v>
      </c>
      <c r="AM41" s="117">
        <v>0</v>
      </c>
      <c r="AN41" s="125">
        <v>0</v>
      </c>
      <c r="AO41" s="119">
        <f t="shared" ref="AO41" si="8">AF41+AG41+AH41+AI41+AJ41+AK41+AL41+AM41+AN41</f>
        <v>172</v>
      </c>
      <c r="AP41" s="119">
        <f t="shared" si="4"/>
        <v>15028</v>
      </c>
      <c r="AQ41" s="121">
        <v>43102</v>
      </c>
      <c r="AR41" s="103"/>
    </row>
    <row r="42" spans="1:4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143">
        <f>SUM(N3:N40)</f>
        <v>900</v>
      </c>
      <c r="O42" s="143">
        <f>SUM(O3:O40)</f>
        <v>31</v>
      </c>
      <c r="P42" s="143">
        <f>SUM(P3:P40)</f>
        <v>190</v>
      </c>
      <c r="Q42" s="143">
        <f t="shared" ref="Q42" si="9">SUM(Q3:Q40)</f>
        <v>56</v>
      </c>
      <c r="R42" s="117">
        <f t="shared" si="0"/>
        <v>571889.18918918923</v>
      </c>
      <c r="S42" s="34"/>
      <c r="T42" s="34"/>
      <c r="U42" s="34"/>
      <c r="V42" s="120">
        <f>SUM(V3:V40)</f>
        <v>846396</v>
      </c>
      <c r="W42" s="144">
        <f t="shared" ref="W42:AE42" si="10">SUM(W3:W40)</f>
        <v>4423</v>
      </c>
      <c r="X42" s="120">
        <f t="shared" si="10"/>
        <v>0</v>
      </c>
      <c r="Y42" s="120">
        <f t="shared" si="10"/>
        <v>0</v>
      </c>
      <c r="Z42" s="120">
        <f t="shared" si="10"/>
        <v>0</v>
      </c>
      <c r="AA42" s="120">
        <f t="shared" si="10"/>
        <v>0</v>
      </c>
      <c r="AB42" s="120">
        <f t="shared" si="10"/>
        <v>0</v>
      </c>
      <c r="AC42" s="120">
        <f t="shared" si="10"/>
        <v>0</v>
      </c>
      <c r="AD42" s="120">
        <f t="shared" si="10"/>
        <v>0</v>
      </c>
      <c r="AE42" s="145">
        <f t="shared" si="10"/>
        <v>850819</v>
      </c>
      <c r="AF42" s="145">
        <f t="shared" ref="AF42" si="11">SUM(AF3:AF40)</f>
        <v>3602</v>
      </c>
      <c r="AG42" s="145">
        <f t="shared" ref="AG42" si="12">SUM(AG3:AG40)</f>
        <v>3558</v>
      </c>
      <c r="AH42" s="145">
        <f t="shared" ref="AH42" si="13">SUM(AH3:AH40)</f>
        <v>127655</v>
      </c>
      <c r="AI42" s="145">
        <f t="shared" ref="AI42" si="14">SUM(AI3:AI40)</f>
        <v>640</v>
      </c>
      <c r="AJ42" s="145">
        <f t="shared" ref="AJ42" si="15">SUM(AJ3:AJ40)</f>
        <v>2213</v>
      </c>
      <c r="AK42" s="145">
        <f t="shared" ref="AK42" si="16">SUM(AK3:AK40)</f>
        <v>17117</v>
      </c>
      <c r="AL42" s="145">
        <f t="shared" ref="AL42" si="17">SUM(AL3:AL40)</f>
        <v>0</v>
      </c>
      <c r="AM42" s="145">
        <f t="shared" ref="AM42" si="18">SUM(AM3:AM40)</f>
        <v>0</v>
      </c>
      <c r="AN42" s="145">
        <f t="shared" ref="AN42" si="19">SUM(AN3:AN40)</f>
        <v>0</v>
      </c>
      <c r="AO42" s="145">
        <f t="shared" ref="AO42:AP42" si="20">SUM(AO3:AO40)</f>
        <v>154785</v>
      </c>
      <c r="AP42" s="144">
        <f t="shared" si="20"/>
        <v>696034</v>
      </c>
      <c r="AQ42" s="34"/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4"/>
  <sheetViews>
    <sheetView workbookViewId="0">
      <selection sqref="A1:X10"/>
    </sheetView>
  </sheetViews>
  <sheetFormatPr defaultColWidth="8.85546875" defaultRowHeight="18" customHeight="1"/>
  <cols>
    <col min="1" max="1" width="6" style="72" customWidth="1"/>
    <col min="2" max="2" width="20.5703125" style="72" customWidth="1"/>
    <col min="3" max="3" width="12.7109375" style="72" customWidth="1"/>
    <col min="4" max="7" width="8.85546875" style="72" customWidth="1"/>
    <col min="8" max="8" width="8.85546875" style="72" hidden="1" customWidth="1"/>
    <col min="9" max="10" width="11.28515625" style="72" customWidth="1"/>
    <col min="11" max="11" width="10.28515625" style="72" customWidth="1"/>
    <col min="12" max="13" width="10.28515625" style="72" hidden="1" customWidth="1"/>
    <col min="14" max="14" width="11.28515625" style="72" customWidth="1"/>
    <col min="15" max="15" width="11.85546875" style="72" customWidth="1"/>
    <col min="16" max="16" width="10" style="72" customWidth="1"/>
    <col min="17" max="21" width="10.28515625" style="72" hidden="1" customWidth="1"/>
    <col min="22" max="22" width="12" style="72" hidden="1" customWidth="1"/>
    <col min="23" max="23" width="11" style="72" customWidth="1"/>
    <col min="24" max="24" width="11.28515625" style="72" customWidth="1"/>
    <col min="25" max="25" width="18.140625" style="72" hidden="1" customWidth="1"/>
    <col min="26" max="26" width="16.85546875" style="72" hidden="1" customWidth="1"/>
    <col min="27" max="27" width="15.7109375" style="72" hidden="1" customWidth="1"/>
    <col min="28" max="28" width="11.28515625" style="72" hidden="1" customWidth="1"/>
    <col min="29" max="29" width="9.28515625" style="72" hidden="1" customWidth="1"/>
    <col min="30" max="16384" width="8.85546875" style="72"/>
  </cols>
  <sheetData>
    <row r="1" spans="1:29" s="52" customFormat="1" ht="18" customHeight="1">
      <c r="A1" s="211" t="s">
        <v>160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</row>
    <row r="2" spans="1:29" s="52" customFormat="1" ht="18" customHeight="1" thickBot="1">
      <c r="A2" s="211" t="s">
        <v>269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</row>
    <row r="3" spans="1:29" s="55" customFormat="1" ht="18" customHeight="1" thickBot="1">
      <c r="A3" s="212" t="s">
        <v>40</v>
      </c>
      <c r="B3" s="213"/>
      <c r="C3" s="213"/>
      <c r="D3" s="213"/>
      <c r="E3" s="213"/>
      <c r="F3" s="213"/>
      <c r="G3" s="213"/>
      <c r="H3" s="213"/>
      <c r="I3" s="214"/>
      <c r="J3" s="212" t="s">
        <v>41</v>
      </c>
      <c r="K3" s="213"/>
      <c r="L3" s="213"/>
      <c r="M3" s="213"/>
      <c r="N3" s="214"/>
      <c r="O3" s="212" t="s">
        <v>42</v>
      </c>
      <c r="P3" s="213"/>
      <c r="Q3" s="213"/>
      <c r="R3" s="213"/>
      <c r="S3" s="213"/>
      <c r="T3" s="213"/>
      <c r="U3" s="213"/>
      <c r="V3" s="213"/>
      <c r="W3" s="215"/>
      <c r="X3" s="53"/>
      <c r="Y3" s="205" t="s">
        <v>43</v>
      </c>
      <c r="Z3" s="207" t="s">
        <v>44</v>
      </c>
      <c r="AA3" s="209" t="s">
        <v>45</v>
      </c>
      <c r="AB3" s="54"/>
      <c r="AC3" s="54"/>
    </row>
    <row r="4" spans="1:29" s="61" customFormat="1" ht="57.75" thickBot="1">
      <c r="A4" s="56" t="s">
        <v>0</v>
      </c>
      <c r="B4" s="57" t="s">
        <v>26</v>
      </c>
      <c r="C4" s="57" t="s">
        <v>1</v>
      </c>
      <c r="D4" s="57" t="s">
        <v>27</v>
      </c>
      <c r="E4" s="57" t="s">
        <v>28</v>
      </c>
      <c r="F4" s="57" t="s">
        <v>30</v>
      </c>
      <c r="G4" s="57" t="s">
        <v>248</v>
      </c>
      <c r="H4" s="58" t="s">
        <v>29</v>
      </c>
      <c r="I4" s="57" t="s">
        <v>24</v>
      </c>
      <c r="J4" s="57" t="s">
        <v>31</v>
      </c>
      <c r="K4" s="57" t="s">
        <v>25</v>
      </c>
      <c r="L4" s="58" t="s">
        <v>32</v>
      </c>
      <c r="M4" s="58" t="s">
        <v>33</v>
      </c>
      <c r="N4" s="57" t="s">
        <v>34</v>
      </c>
      <c r="O4" s="58" t="s">
        <v>35</v>
      </c>
      <c r="P4" s="58" t="s">
        <v>36</v>
      </c>
      <c r="Q4" s="58" t="s">
        <v>60</v>
      </c>
      <c r="R4" s="57" t="s">
        <v>10</v>
      </c>
      <c r="S4" s="57" t="s">
        <v>9</v>
      </c>
      <c r="T4" s="57" t="s">
        <v>14</v>
      </c>
      <c r="U4" s="57" t="s">
        <v>37</v>
      </c>
      <c r="V4" s="57" t="s">
        <v>13</v>
      </c>
      <c r="W4" s="59" t="s">
        <v>38</v>
      </c>
      <c r="X4" s="54" t="s">
        <v>39</v>
      </c>
      <c r="Y4" s="206"/>
      <c r="Z4" s="208"/>
      <c r="AA4" s="210"/>
      <c r="AB4" s="60" t="s">
        <v>251</v>
      </c>
      <c r="AC4" s="60" t="s">
        <v>252</v>
      </c>
    </row>
    <row r="5" spans="1:29" ht="18" customHeight="1">
      <c r="A5" s="85">
        <v>1</v>
      </c>
      <c r="B5" s="81" t="s">
        <v>253</v>
      </c>
      <c r="C5" s="87" t="s">
        <v>258</v>
      </c>
      <c r="D5" s="62">
        <v>26</v>
      </c>
      <c r="E5" s="62"/>
      <c r="F5" s="62">
        <f>D5+E5</f>
        <v>26</v>
      </c>
      <c r="G5" s="62">
        <f>H12-F5</f>
        <v>0</v>
      </c>
      <c r="H5" s="62"/>
      <c r="I5" s="63">
        <v>8000</v>
      </c>
      <c r="J5" s="64">
        <f t="shared" ref="J5:J9" si="0">ROUND((I5/26)*F5,0)</f>
        <v>8000</v>
      </c>
      <c r="K5" s="64">
        <f>ROUND((I5/26)*H5,0)</f>
        <v>0</v>
      </c>
      <c r="L5" s="65"/>
      <c r="M5" s="64"/>
      <c r="N5" s="64">
        <f>J5+K5+L5+M5</f>
        <v>8000</v>
      </c>
      <c r="O5" s="104"/>
      <c r="P5" s="66"/>
      <c r="Q5" s="66"/>
      <c r="R5" s="64"/>
      <c r="S5" s="64"/>
      <c r="T5" s="64"/>
      <c r="U5" s="64"/>
      <c r="V5" s="64"/>
      <c r="W5" s="64">
        <f>O5+P5+R5+S5+T5+U5+V5+Q5</f>
        <v>0</v>
      </c>
      <c r="X5" s="64">
        <f>ROUND(N5-W5,0)</f>
        <v>8000</v>
      </c>
      <c r="Y5" s="67"/>
      <c r="Z5" s="68"/>
      <c r="AA5" s="69"/>
      <c r="AB5" s="70">
        <f>'HR WPS'!AP3</f>
        <v>19210</v>
      </c>
      <c r="AC5" s="71">
        <f>X5-AB5</f>
        <v>-11210</v>
      </c>
    </row>
    <row r="6" spans="1:29" ht="18" customHeight="1">
      <c r="A6" s="86">
        <v>2</v>
      </c>
      <c r="B6" s="82" t="s">
        <v>254</v>
      </c>
      <c r="C6" s="87" t="s">
        <v>258</v>
      </c>
      <c r="D6" s="62">
        <v>26</v>
      </c>
      <c r="E6" s="62"/>
      <c r="F6" s="73">
        <f t="shared" ref="F6:F9" si="1">D6+E6</f>
        <v>26</v>
      </c>
      <c r="G6" s="73">
        <f>H12-F6</f>
        <v>0</v>
      </c>
      <c r="H6" s="73"/>
      <c r="I6" s="63">
        <v>4500</v>
      </c>
      <c r="J6" s="74">
        <f t="shared" si="0"/>
        <v>4500</v>
      </c>
      <c r="K6" s="74">
        <f t="shared" ref="K6:K9" si="2">ROUND((I6/26)*H6,0)</f>
        <v>0</v>
      </c>
      <c r="L6" s="75"/>
      <c r="M6" s="74"/>
      <c r="N6" s="74">
        <f t="shared" ref="N6:N9" si="3">J6+K6+L6+M6</f>
        <v>4500</v>
      </c>
      <c r="O6" s="105">
        <v>2000</v>
      </c>
      <c r="P6" s="76"/>
      <c r="Q6" s="76"/>
      <c r="R6" s="64"/>
      <c r="S6" s="74"/>
      <c r="T6" s="74"/>
      <c r="U6" s="64"/>
      <c r="V6" s="73"/>
      <c r="W6" s="74">
        <f t="shared" ref="W6:W9" si="4">O6+P6+R6+S6+T6+U6+V6+Q6</f>
        <v>2000</v>
      </c>
      <c r="X6" s="74">
        <f t="shared" ref="X6:X9" si="5">ROUND(N6-W6,0)</f>
        <v>2500</v>
      </c>
      <c r="Y6" s="67"/>
      <c r="Z6" s="68"/>
      <c r="AA6" s="69"/>
      <c r="AB6" s="70">
        <f>'HR WPS'!AP4</f>
        <v>80916</v>
      </c>
      <c r="AC6" s="71">
        <f t="shared" ref="AC6:AC9" si="6">X6-AB6</f>
        <v>-78416</v>
      </c>
    </row>
    <row r="7" spans="1:29" ht="18" customHeight="1">
      <c r="A7" s="86">
        <v>3</v>
      </c>
      <c r="B7" s="83" t="s">
        <v>255</v>
      </c>
      <c r="C7" s="87" t="s">
        <v>258</v>
      </c>
      <c r="D7" s="62">
        <v>26</v>
      </c>
      <c r="E7" s="62"/>
      <c r="F7" s="73">
        <f t="shared" si="1"/>
        <v>26</v>
      </c>
      <c r="G7" s="73">
        <f>H12-F7</f>
        <v>0</v>
      </c>
      <c r="H7" s="73"/>
      <c r="I7" s="63">
        <v>8000</v>
      </c>
      <c r="J7" s="74">
        <f t="shared" si="0"/>
        <v>8000</v>
      </c>
      <c r="K7" s="74">
        <f t="shared" si="2"/>
        <v>0</v>
      </c>
      <c r="L7" s="75"/>
      <c r="M7" s="74"/>
      <c r="N7" s="74">
        <f t="shared" si="3"/>
        <v>8000</v>
      </c>
      <c r="O7" s="105"/>
      <c r="P7" s="77"/>
      <c r="Q7" s="77"/>
      <c r="R7" s="64"/>
      <c r="S7" s="74"/>
      <c r="T7" s="74"/>
      <c r="U7" s="64"/>
      <c r="V7" s="73"/>
      <c r="W7" s="74">
        <f t="shared" si="4"/>
        <v>0</v>
      </c>
      <c r="X7" s="74">
        <f t="shared" si="5"/>
        <v>8000</v>
      </c>
      <c r="Y7" s="67"/>
      <c r="Z7" s="68"/>
      <c r="AA7" s="69"/>
      <c r="AB7" s="70">
        <f>'HR WPS'!AP5</f>
        <v>17353</v>
      </c>
      <c r="AC7" s="71">
        <f t="shared" si="6"/>
        <v>-9353</v>
      </c>
    </row>
    <row r="8" spans="1:29" ht="18" customHeight="1">
      <c r="A8" s="86">
        <v>4</v>
      </c>
      <c r="B8" s="83" t="s">
        <v>256</v>
      </c>
      <c r="C8" s="87" t="s">
        <v>258</v>
      </c>
      <c r="D8" s="62">
        <v>26</v>
      </c>
      <c r="E8" s="62"/>
      <c r="F8" s="73">
        <f>D8+E8</f>
        <v>26</v>
      </c>
      <c r="G8" s="73">
        <f>H12-F8</f>
        <v>0</v>
      </c>
      <c r="H8" s="73"/>
      <c r="I8" s="63">
        <v>8000</v>
      </c>
      <c r="J8" s="74">
        <f t="shared" si="0"/>
        <v>8000</v>
      </c>
      <c r="K8" s="74">
        <f t="shared" si="2"/>
        <v>0</v>
      </c>
      <c r="L8" s="75"/>
      <c r="M8" s="74"/>
      <c r="N8" s="74">
        <f t="shared" si="3"/>
        <v>8000</v>
      </c>
      <c r="O8" s="105"/>
      <c r="P8" s="77"/>
      <c r="Q8" s="77"/>
      <c r="R8" s="64"/>
      <c r="S8" s="74"/>
      <c r="T8" s="74"/>
      <c r="U8" s="64"/>
      <c r="V8" s="73"/>
      <c r="W8" s="74">
        <f t="shared" si="4"/>
        <v>0</v>
      </c>
      <c r="X8" s="74">
        <f t="shared" si="5"/>
        <v>8000</v>
      </c>
      <c r="Y8" s="67"/>
      <c r="Z8" s="68"/>
      <c r="AA8" s="69"/>
      <c r="AB8" s="70">
        <f>'HR WPS'!AP6</f>
        <v>13799</v>
      </c>
      <c r="AC8" s="71">
        <f t="shared" si="6"/>
        <v>-5799</v>
      </c>
    </row>
    <row r="9" spans="1:29" ht="18" customHeight="1">
      <c r="A9" s="86">
        <v>5</v>
      </c>
      <c r="B9" s="84" t="s">
        <v>257</v>
      </c>
      <c r="C9" s="87" t="s">
        <v>258</v>
      </c>
      <c r="D9" s="62">
        <v>26</v>
      </c>
      <c r="E9" s="62"/>
      <c r="F9" s="73">
        <f t="shared" si="1"/>
        <v>26</v>
      </c>
      <c r="G9" s="73">
        <f>H12-F9</f>
        <v>0</v>
      </c>
      <c r="H9" s="78"/>
      <c r="I9" s="63">
        <v>4500</v>
      </c>
      <c r="J9" s="74">
        <f t="shared" si="0"/>
        <v>4500</v>
      </c>
      <c r="K9" s="74">
        <f t="shared" si="2"/>
        <v>0</v>
      </c>
      <c r="L9" s="75"/>
      <c r="M9" s="74"/>
      <c r="N9" s="74">
        <f t="shared" si="3"/>
        <v>4500</v>
      </c>
      <c r="O9" s="105"/>
      <c r="P9" s="77"/>
      <c r="Q9" s="77"/>
      <c r="R9" s="64"/>
      <c r="S9" s="74"/>
      <c r="T9" s="74"/>
      <c r="U9" s="64"/>
      <c r="V9" s="73"/>
      <c r="W9" s="74">
        <f t="shared" si="4"/>
        <v>0</v>
      </c>
      <c r="X9" s="74">
        <f t="shared" si="5"/>
        <v>4500</v>
      </c>
      <c r="Y9" s="67"/>
      <c r="Z9" s="68"/>
      <c r="AA9" s="69"/>
      <c r="AB9" s="70">
        <f>'HR WPS'!AP7</f>
        <v>23401</v>
      </c>
      <c r="AC9" s="71">
        <f t="shared" si="6"/>
        <v>-18901</v>
      </c>
    </row>
    <row r="10" spans="1:29" ht="16.5">
      <c r="A10" s="73"/>
      <c r="B10" s="73" t="s">
        <v>159</v>
      </c>
      <c r="C10" s="73"/>
      <c r="D10" s="73"/>
      <c r="E10" s="73"/>
      <c r="F10" s="73"/>
      <c r="G10" s="73"/>
      <c r="H10" s="73"/>
      <c r="I10" s="71">
        <f t="shared" ref="I10:AC10" si="7">SUM(I5:I9)</f>
        <v>33000</v>
      </c>
      <c r="J10" s="71">
        <f t="shared" si="7"/>
        <v>33000</v>
      </c>
      <c r="K10" s="71">
        <f t="shared" si="7"/>
        <v>0</v>
      </c>
      <c r="L10" s="71">
        <f t="shared" si="7"/>
        <v>0</v>
      </c>
      <c r="M10" s="71">
        <f t="shared" si="7"/>
        <v>0</v>
      </c>
      <c r="N10" s="71">
        <f t="shared" si="7"/>
        <v>33000</v>
      </c>
      <c r="O10" s="71">
        <f t="shared" si="7"/>
        <v>2000</v>
      </c>
      <c r="P10" s="71">
        <f t="shared" si="7"/>
        <v>0</v>
      </c>
      <c r="Q10" s="71">
        <f t="shared" si="7"/>
        <v>0</v>
      </c>
      <c r="R10" s="71">
        <f t="shared" si="7"/>
        <v>0</v>
      </c>
      <c r="S10" s="71">
        <f t="shared" si="7"/>
        <v>0</v>
      </c>
      <c r="T10" s="71">
        <f t="shared" si="7"/>
        <v>0</v>
      </c>
      <c r="U10" s="71">
        <f t="shared" si="7"/>
        <v>0</v>
      </c>
      <c r="V10" s="71">
        <f t="shared" si="7"/>
        <v>0</v>
      </c>
      <c r="W10" s="71">
        <f t="shared" si="7"/>
        <v>2000</v>
      </c>
      <c r="X10" s="71">
        <f t="shared" si="7"/>
        <v>31000</v>
      </c>
      <c r="Y10" s="71">
        <f t="shared" si="7"/>
        <v>0</v>
      </c>
      <c r="Z10" s="71">
        <f t="shared" si="7"/>
        <v>0</v>
      </c>
      <c r="AA10" s="71">
        <f t="shared" si="7"/>
        <v>0</v>
      </c>
      <c r="AB10" s="71">
        <f t="shared" si="7"/>
        <v>154679</v>
      </c>
      <c r="AC10" s="71">
        <f t="shared" si="7"/>
        <v>-123679</v>
      </c>
    </row>
    <row r="11" spans="1:29" ht="16.5">
      <c r="O11" s="79"/>
      <c r="P11" s="79"/>
    </row>
    <row r="12" spans="1:29" ht="14.25" hidden="1" customHeight="1" thickBot="1">
      <c r="D12" s="216" t="s">
        <v>249</v>
      </c>
      <c r="E12" s="217"/>
      <c r="F12" s="217"/>
      <c r="G12" s="218"/>
      <c r="H12" s="216">
        <v>26</v>
      </c>
      <c r="I12" s="218"/>
      <c r="J12" s="80"/>
      <c r="O12" s="79"/>
      <c r="P12" s="79"/>
    </row>
    <row r="13" spans="1:29" ht="15.75" hidden="1" customHeight="1" thickBot="1">
      <c r="D13" s="187" t="s">
        <v>170</v>
      </c>
      <c r="E13" s="188"/>
      <c r="F13" s="188"/>
      <c r="G13" s="189"/>
      <c r="H13" s="221">
        <v>5</v>
      </c>
      <c r="I13" s="222"/>
      <c r="J13" s="80"/>
    </row>
    <row r="14" spans="1:29" ht="14.25" hidden="1" customHeight="1" thickBot="1">
      <c r="D14" s="216" t="s">
        <v>250</v>
      </c>
      <c r="E14" s="217"/>
      <c r="F14" s="217"/>
      <c r="G14" s="218"/>
      <c r="H14" s="219">
        <v>43011</v>
      </c>
      <c r="I14" s="220"/>
      <c r="J14" s="80"/>
      <c r="O14" s="79"/>
    </row>
  </sheetData>
  <protectedRanges>
    <protectedRange sqref="H5:H11" name="Range1"/>
  </protectedRanges>
  <mergeCells count="14">
    <mergeCell ref="D14:G14"/>
    <mergeCell ref="H14:I14"/>
    <mergeCell ref="H13:I13"/>
    <mergeCell ref="D13:G13"/>
    <mergeCell ref="H12:I12"/>
    <mergeCell ref="D12:G12"/>
    <mergeCell ref="Y3:Y4"/>
    <mergeCell ref="Z3:Z4"/>
    <mergeCell ref="AA3:AA4"/>
    <mergeCell ref="A1:X1"/>
    <mergeCell ref="A2:X2"/>
    <mergeCell ref="A3:I3"/>
    <mergeCell ref="J3:N3"/>
    <mergeCell ref="O3:W3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</vt:lpstr>
      <vt:lpstr>SALARY STMNT</vt:lpstr>
      <vt:lpstr>HR WPS</vt:lpstr>
      <vt:lpstr>LOADING 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2018-01-03T04:01:40Z</dcterms:modified>
</cp:coreProperties>
</file>