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boresight\"/>
    </mc:Choice>
  </mc:AlternateContent>
  <xr:revisionPtr revIDLastSave="0" documentId="13_ncr:1_{3DF466AF-86C4-4822-B264-386815C01BB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NO phobos" sheetId="2" r:id="rId1"/>
  </sheets>
  <definedNames>
    <definedName name="solver_adj" localSheetId="0" hidden="1">'LNO phobos'!$K$13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'LNO phobos'!$K$13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'LNO phobos'!$K$26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0.000000001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0.436669428058483</definedName>
    <definedName name="solver_ver" localSheetId="0" hidden="1">3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2" l="1"/>
  <c r="K15" i="2"/>
  <c r="K19" i="2" s="1"/>
  <c r="I28" i="2"/>
  <c r="I15" i="2"/>
  <c r="I17" i="2" s="1"/>
  <c r="I22" i="2" s="1"/>
  <c r="I27" i="2" s="1"/>
  <c r="G28" i="2"/>
  <c r="G15" i="2"/>
  <c r="G19" i="2" s="1"/>
  <c r="E28" i="2"/>
  <c r="E15" i="2"/>
  <c r="E19" i="2" s="1"/>
  <c r="K31" i="2"/>
  <c r="I31" i="2"/>
  <c r="G31" i="2"/>
  <c r="E31" i="2"/>
  <c r="C15" i="2"/>
  <c r="C18" i="2" s="1"/>
  <c r="C28" i="2"/>
  <c r="K17" i="2" l="1"/>
  <c r="K22" i="2" s="1"/>
  <c r="K27" i="2" s="1"/>
  <c r="K18" i="2"/>
  <c r="K23" i="2" s="1"/>
  <c r="K24" i="2" s="1"/>
  <c r="K26" i="2" s="1"/>
  <c r="I19" i="2"/>
  <c r="I18" i="2"/>
  <c r="G17" i="2"/>
  <c r="G22" i="2" s="1"/>
  <c r="G27" i="2" s="1"/>
  <c r="G18" i="2"/>
  <c r="G23" i="2" s="1"/>
  <c r="G24" i="2" s="1"/>
  <c r="G26" i="2" s="1"/>
  <c r="E17" i="2"/>
  <c r="E22" i="2" s="1"/>
  <c r="E27" i="2" s="1"/>
  <c r="E18" i="2"/>
  <c r="E23" i="2" s="1"/>
  <c r="E24" i="2" s="1"/>
  <c r="E26" i="2" s="1"/>
  <c r="C17" i="2"/>
  <c r="C22" i="2" s="1"/>
  <c r="C27" i="2" s="1"/>
  <c r="C19" i="2"/>
  <c r="C23" i="2" s="1"/>
  <c r="C24" i="2" s="1"/>
  <c r="C26" i="2" s="1"/>
  <c r="I23" i="2" l="1"/>
  <c r="I24" i="2" s="1"/>
  <c r="I26" i="2" s="1"/>
</calcChain>
</file>

<file path=xl/sharedStrings.xml><?xml version="1.0" encoding="utf-8"?>
<sst xmlns="http://schemas.openxmlformats.org/spreadsheetml/2006/main" count="41" uniqueCount="41">
  <si>
    <t>NOMAD_SO Boresight:  ( -0.921772236, -0.387682744, 0.006167188 )</t>
  </si>
  <si>
    <t>M    = |0.0|  * |-67.18656155|  * |89.08862582|</t>
  </si>
  <si>
    <t>NOMAD_LNO_OPS_NAD Boresight: ( -0.001047198, -0.9999786, 0.006457718 )</t>
  </si>
  <si>
    <t>NOMAD_LNO_OPS_OCC Boresight: ( -0.92148,     -0.38838,   0.00628     )</t>
  </si>
  <si>
    <t>M      |0.0| *  |-0.06000003670468607|  * |-0.37000276139181304|</t>
  </si>
  <si>
    <t>M    = |0.0|  * |-67.1431540428917|  * |-0.9263765923679103|</t>
  </si>
  <si>
    <t>*Note: from LNO base (already rotated 90 degree)</t>
  </si>
  <si>
    <t>LNO nadir vector</t>
  </si>
  <si>
    <t>Unrotated</t>
  </si>
  <si>
    <t>90 deg rotated</t>
  </si>
  <si>
    <t>+2 arcmin Z</t>
  </si>
  <si>
    <t>-2 arcmin Z</t>
  </si>
  <si>
    <t>+4 arcmin Z</t>
  </si>
  <si>
    <t>Use solver to find best vector for each offset</t>
  </si>
  <si>
    <t>e.g. E29 = E36 value by changing E16 where E16&gt;0.0000001</t>
  </si>
  <si>
    <t>Make LNO long edge small to check no offset in wrong direction</t>
  </si>
  <si>
    <t xml:space="preserve">         INS-143311_FOV_REF_ANGLE             = (  6.000000 )</t>
  </si>
  <si>
    <t xml:space="preserve">         INS-143311_FOV_CROSS_ANGLE           = (   2.000000 )</t>
  </si>
  <si>
    <t xml:space="preserve">         INS-143311_FOV_ANGLE_UNITS           = 'ARCMINUTES'</t>
  </si>
  <si>
    <t>em16_tgo_v24.tf</t>
  </si>
  <si>
    <t>em16_tgo_nomad_v04.ti</t>
  </si>
  <si>
    <t>Send these values to SOC</t>
  </si>
  <si>
    <t>Existing LNO boresight</t>
  </si>
  <si>
    <t>-4 arcmin Z offset</t>
  </si>
  <si>
    <t>Test in SPICE -&gt; change FK and check Phobos obs</t>
  </si>
  <si>
    <t xml:space="preserve">      TKFRAME_-143320_ANGLES           = ( -89.08862582, +67.18656155, +0.000000000 )</t>
  </si>
  <si>
    <t xml:space="preserve">                                           ,</t>
  </si>
  <si>
    <t xml:space="preserve">                                          </t>
  </si>
  <si>
    <t xml:space="preserve">      TKFRAME_-143311_ANGLES           = ( +0.37000276139181304, +0.06000003670468607 +0.00000000000000000 )</t>
  </si>
  <si>
    <t xml:space="preserve">                                         </t>
  </si>
  <si>
    <t xml:space="preserve">      TKFRAME_-143312_ANGLES           = ( +0.9263765923679103, +67.1431540428917, +0.0000000000000000 )</t>
  </si>
  <si>
    <t>Calculation of new values</t>
  </si>
  <si>
    <t>Old values prior to November 2021 taken from FK kernel em16_tgo_v24.tf</t>
  </si>
  <si>
    <t>Vector magnitude</t>
  </si>
  <si>
    <t>SPICE kernel angle calc</t>
  </si>
  <si>
    <t>SPICE TKFrame angles</t>
  </si>
  <si>
    <t>Check these values in SPICE</t>
  </si>
  <si>
    <t>LNO nadir vector normalised</t>
  </si>
  <si>
    <t>Offset arcminutes</t>
  </si>
  <si>
    <t>Offset degrees</t>
  </si>
  <si>
    <t>TKFrame solver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</si>
</sst>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000000000000"/>
    <numFmt numFmtId="173" formatCode="0.00000000000000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1" applyNumberFormat="0" applyAlignment="0" applyProtection="0"/>
  </cellStyleXfs>
  <cellXfs count="18">
    <xf numFmtId="0" fontId="0" fillId="0" borderId="0" xfId="0"/>
    <xf numFmtId="0" fontId="1" fillId="2" borderId="0" xfId="1"/>
    <xf numFmtId="0" fontId="2" fillId="0" borderId="0" xfId="0" applyFont="1"/>
    <xf numFmtId="0" fontId="3" fillId="0" borderId="0" xfId="0" applyFont="1"/>
    <xf numFmtId="167" fontId="1" fillId="2" borderId="0" xfId="1" applyNumberFormat="1"/>
    <xf numFmtId="167" fontId="0" fillId="0" borderId="0" xfId="0" applyNumberFormat="1"/>
    <xf numFmtId="0" fontId="2" fillId="0" borderId="0" xfId="0" quotePrefix="1" applyFont="1"/>
    <xf numFmtId="173" fontId="0" fillId="0" borderId="0" xfId="0" applyNumberFormat="1"/>
    <xf numFmtId="0" fontId="4" fillId="3" borderId="1" xfId="2"/>
    <xf numFmtId="173" fontId="1" fillId="2" borderId="0" xfId="1" applyNumberFormat="1"/>
    <xf numFmtId="167" fontId="5" fillId="0" borderId="0" xfId="1" applyNumberFormat="1" applyFont="1" applyFill="1"/>
    <xf numFmtId="0" fontId="5" fillId="0" borderId="0" xfId="0" applyFont="1" applyFill="1"/>
    <xf numFmtId="0" fontId="6" fillId="0" borderId="0" xfId="0" applyFont="1"/>
    <xf numFmtId="173" fontId="6" fillId="0" borderId="0" xfId="0" applyNumberFormat="1" applyFont="1"/>
    <xf numFmtId="167" fontId="6" fillId="0" borderId="0" xfId="1" applyNumberFormat="1" applyFont="1" applyFill="1"/>
    <xf numFmtId="167" fontId="6" fillId="0" borderId="0" xfId="0" applyNumberFormat="1" applyFont="1"/>
    <xf numFmtId="0" fontId="7" fillId="0" borderId="0" xfId="0" applyFont="1"/>
    <xf numFmtId="167" fontId="7" fillId="0" borderId="0" xfId="0" applyNumberFormat="1" applyFont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CAB2-0714-4100-9DB0-8EEDDE5CFEA4}">
  <dimension ref="A1:S43"/>
  <sheetViews>
    <sheetView tabSelected="1" workbookViewId="0">
      <selection activeCell="C8" sqref="C8"/>
    </sheetView>
  </sheetViews>
  <sheetFormatPr defaultRowHeight="14.4" x14ac:dyDescent="0.3"/>
  <cols>
    <col min="2" max="2" width="25" customWidth="1"/>
    <col min="3" max="3" width="21.44140625" customWidth="1"/>
    <col min="5" max="5" width="28.44140625" customWidth="1"/>
    <col min="7" max="7" width="25.44140625" customWidth="1"/>
    <col min="9" max="9" width="25.44140625" customWidth="1"/>
    <col min="11" max="11" width="24.88671875" customWidth="1"/>
  </cols>
  <sheetData>
    <row r="1" spans="1:19" x14ac:dyDescent="0.3">
      <c r="A1" s="2" t="s">
        <v>32</v>
      </c>
    </row>
    <row r="2" spans="1:19" x14ac:dyDescent="0.3">
      <c r="A2" s="2"/>
    </row>
    <row r="3" spans="1:19" x14ac:dyDescent="0.3">
      <c r="B3" t="s">
        <v>0</v>
      </c>
      <c r="F3" t="s">
        <v>1</v>
      </c>
      <c r="J3" t="s">
        <v>25</v>
      </c>
    </row>
    <row r="4" spans="1:19" s="12" customFormat="1" x14ac:dyDescent="0.3">
      <c r="B4" s="12" t="s">
        <v>2</v>
      </c>
      <c r="F4" s="12" t="s">
        <v>4</v>
      </c>
      <c r="J4" s="12" t="s">
        <v>28</v>
      </c>
    </row>
    <row r="5" spans="1:19" x14ac:dyDescent="0.3">
      <c r="B5" t="s">
        <v>3</v>
      </c>
      <c r="F5" t="s">
        <v>5</v>
      </c>
      <c r="J5" t="s">
        <v>30</v>
      </c>
    </row>
    <row r="6" spans="1:19" x14ac:dyDescent="0.3">
      <c r="J6" t="s">
        <v>6</v>
      </c>
    </row>
    <row r="7" spans="1:19" x14ac:dyDescent="0.3">
      <c r="K7" s="3"/>
      <c r="L7" s="3"/>
      <c r="N7" s="3"/>
      <c r="O7" s="3"/>
      <c r="P7" s="3"/>
      <c r="R7" s="3"/>
      <c r="S7" s="3"/>
    </row>
    <row r="8" spans="1:19" x14ac:dyDescent="0.3">
      <c r="A8" s="2" t="s">
        <v>31</v>
      </c>
      <c r="K8" s="3"/>
      <c r="L8" s="3"/>
      <c r="M8" s="3" t="s">
        <v>26</v>
      </c>
      <c r="N8" s="3"/>
      <c r="O8" s="3"/>
      <c r="P8" s="3"/>
      <c r="R8" s="3"/>
      <c r="S8" s="3"/>
    </row>
    <row r="9" spans="1:19" x14ac:dyDescent="0.3">
      <c r="M9" t="s">
        <v>27</v>
      </c>
    </row>
    <row r="10" spans="1:19" x14ac:dyDescent="0.3">
      <c r="C10" s="2" t="s">
        <v>22</v>
      </c>
      <c r="E10" s="6" t="s">
        <v>23</v>
      </c>
      <c r="G10" s="6" t="s">
        <v>11</v>
      </c>
      <c r="I10" s="6" t="s">
        <v>10</v>
      </c>
      <c r="K10" s="6" t="s">
        <v>12</v>
      </c>
      <c r="M10" t="s">
        <v>29</v>
      </c>
    </row>
    <row r="11" spans="1:19" x14ac:dyDescent="0.3">
      <c r="B11" s="2" t="s">
        <v>7</v>
      </c>
      <c r="C11" s="13">
        <v>-1.0471980000000001E-3</v>
      </c>
      <c r="D11" s="7"/>
      <c r="E11" s="7">
        <v>-1.0471980000000001E-3</v>
      </c>
      <c r="F11" s="7"/>
      <c r="G11" s="7">
        <v>-1.0471980000000001E-3</v>
      </c>
      <c r="H11" s="7"/>
      <c r="I11" s="7">
        <v>-1.0471980000000001E-3</v>
      </c>
      <c r="J11" s="7"/>
      <c r="K11" s="7">
        <v>-1.0471980000000001E-3</v>
      </c>
    </row>
    <row r="12" spans="1:19" x14ac:dyDescent="0.3">
      <c r="C12" s="13">
        <v>-0.99997860000000005</v>
      </c>
      <c r="D12" s="7"/>
      <c r="E12" s="7">
        <v>-0.99997860000000005</v>
      </c>
      <c r="F12" s="7"/>
      <c r="G12" s="7">
        <v>-0.99997860000000005</v>
      </c>
      <c r="H12" s="7"/>
      <c r="I12" s="7">
        <v>-0.99997860000000005</v>
      </c>
      <c r="J12" s="7"/>
      <c r="K12" s="7">
        <v>-0.99997860000000005</v>
      </c>
    </row>
    <row r="13" spans="1:19" x14ac:dyDescent="0.3">
      <c r="C13" s="13">
        <v>6.4577180000000003E-3</v>
      </c>
      <c r="D13" s="7"/>
      <c r="E13" s="7">
        <v>5.294156437830059E-3</v>
      </c>
      <c r="F13" s="7"/>
      <c r="G13" s="7">
        <v>5.8759284923342063E-3</v>
      </c>
      <c r="H13" s="7"/>
      <c r="I13" s="7">
        <v>7.0395085004602408E-3</v>
      </c>
      <c r="J13" s="7"/>
      <c r="K13" s="7">
        <v>7.6213037488329248E-3</v>
      </c>
    </row>
    <row r="14" spans="1:19" x14ac:dyDescent="0.3">
      <c r="C14" s="12"/>
    </row>
    <row r="15" spans="1:19" x14ac:dyDescent="0.3">
      <c r="B15" t="s">
        <v>33</v>
      </c>
      <c r="C15" s="13">
        <f>SQRT(SUM(C11^2+C12^2+C13^2))</f>
        <v>0.99999999960168939</v>
      </c>
      <c r="D15" s="7"/>
      <c r="E15" s="7">
        <f>SQRT(SUM(E11^2+E12^2+E13^2))</f>
        <v>0.99999316256362447</v>
      </c>
      <c r="F15" s="7"/>
      <c r="G15" s="7">
        <f>SQRT(SUM(G11^2+G12^2+G13^2))</f>
        <v>0.99999641180219156</v>
      </c>
      <c r="H15" s="7"/>
      <c r="I15" s="7">
        <f>SQRT(SUM(I11^2+I12^2+I13^2))</f>
        <v>1.0000039258730635</v>
      </c>
      <c r="J15" s="7"/>
      <c r="K15" s="7">
        <f>SQRT(SUM(K11^2+K12^2+K13^2))</f>
        <v>1.0000081906426783</v>
      </c>
    </row>
    <row r="16" spans="1:19" x14ac:dyDescent="0.3">
      <c r="C16" s="12"/>
      <c r="E16" s="6"/>
      <c r="G16" s="6"/>
      <c r="I16" s="6"/>
      <c r="K16" s="6"/>
    </row>
    <row r="17" spans="2:11" x14ac:dyDescent="0.3">
      <c r="B17" s="2" t="s">
        <v>37</v>
      </c>
      <c r="C17" s="13">
        <f>C11/C$15</f>
        <v>-1.0471980004171102E-3</v>
      </c>
      <c r="D17" s="7"/>
      <c r="E17" s="9">
        <f>E11/E$15</f>
        <v>-1.047205160198655E-3</v>
      </c>
      <c r="F17" s="7"/>
      <c r="G17" s="9">
        <f>G11/G$15</f>
        <v>-1.0472017575670516E-3</v>
      </c>
      <c r="H17" s="7"/>
      <c r="I17" s="9">
        <f>I11/I$15</f>
        <v>-1.0471938888497196E-3</v>
      </c>
      <c r="J17" s="7"/>
      <c r="K17" s="9">
        <f>K11/K$15</f>
        <v>-1.0471894228456209E-3</v>
      </c>
    </row>
    <row r="18" spans="2:11" x14ac:dyDescent="0.3">
      <c r="B18" s="8" t="s">
        <v>21</v>
      </c>
      <c r="C18" s="13">
        <f t="shared" ref="C18:C19" si="0">C12/C$15</f>
        <v>-0.99997860039830211</v>
      </c>
      <c r="D18" s="7"/>
      <c r="E18" s="9">
        <f t="shared" ref="E18:G18" si="1">E12/E$15</f>
        <v>-0.99998543733680434</v>
      </c>
      <c r="F18" s="7"/>
      <c r="G18" s="9">
        <f t="shared" si="1"/>
        <v>-0.99998218813389594</v>
      </c>
      <c r="H18" s="7"/>
      <c r="I18" s="9">
        <f t="shared" ref="I18" si="2">I12/I$15</f>
        <v>-0.99997467422636233</v>
      </c>
      <c r="J18" s="7"/>
      <c r="K18" s="9">
        <f t="shared" ref="K18" si="3">K12/K$15</f>
        <v>-0.99997040959968608</v>
      </c>
    </row>
    <row r="19" spans="2:11" x14ac:dyDescent="0.3">
      <c r="C19" s="13">
        <f t="shared" si="0"/>
        <v>6.457718002572178E-3</v>
      </c>
      <c r="D19" s="7"/>
      <c r="E19" s="9">
        <f t="shared" ref="E19:G19" si="4">E13/E$15</f>
        <v>5.2941926365353709E-3</v>
      </c>
      <c r="F19" s="7"/>
      <c r="G19" s="9">
        <f t="shared" si="4"/>
        <v>5.8759495764035986E-3</v>
      </c>
      <c r="H19" s="7"/>
      <c r="I19" s="9">
        <f t="shared" ref="I19" si="5">I13/I$15</f>
        <v>7.0394808643519345E-3</v>
      </c>
      <c r="J19" s="7"/>
      <c r="K19" s="9">
        <f t="shared" ref="K19" si="6">K13/K$15</f>
        <v>7.6212413259684588E-3</v>
      </c>
    </row>
    <row r="20" spans="2:11" x14ac:dyDescent="0.3">
      <c r="C20" s="12"/>
    </row>
    <row r="21" spans="2:11" x14ac:dyDescent="0.3">
      <c r="B21" s="2" t="s">
        <v>34</v>
      </c>
      <c r="C21" s="14">
        <v>0</v>
      </c>
      <c r="D21" s="11"/>
      <c r="E21" s="10">
        <v>0</v>
      </c>
      <c r="F21" s="11"/>
      <c r="G21" s="10">
        <v>0</v>
      </c>
      <c r="H21" s="11"/>
      <c r="I21" s="10">
        <v>0</v>
      </c>
      <c r="J21" s="11"/>
      <c r="K21" s="10">
        <v>0</v>
      </c>
    </row>
    <row r="22" spans="2:11" x14ac:dyDescent="0.3">
      <c r="C22" s="14">
        <f>ASIN(C17) * 180 / PI()</f>
        <v>-6.0000036704686073E-2</v>
      </c>
      <c r="D22" s="11"/>
      <c r="E22" s="10">
        <f>ASIN(E17) * 180 / PI()</f>
        <v>-6.0000446930175762E-2</v>
      </c>
      <c r="F22" s="11"/>
      <c r="G22" s="10">
        <f>ASIN(G17) * 180 / PI()</f>
        <v>-6.000025197363875E-2</v>
      </c>
      <c r="H22" s="11"/>
      <c r="I22" s="10">
        <f>ASIN(I17) * 180 / PI()</f>
        <v>-5.9999801129098237E-2</v>
      </c>
      <c r="J22" s="11"/>
      <c r="K22" s="10">
        <f>ASIN(K17) * 180 / PI()</f>
        <v>-5.99995452457718E-2</v>
      </c>
    </row>
    <row r="23" spans="2:11" x14ac:dyDescent="0.3">
      <c r="B23" t="s">
        <v>8</v>
      </c>
      <c r="C23" s="12">
        <f>ATAN(-1*C18/C19) * 180 / PI()</f>
        <v>89.629997238608183</v>
      </c>
      <c r="E23">
        <f>ATAN(-1*E18/E19) * 180 / PI()</f>
        <v>89.696663522650098</v>
      </c>
      <c r="G23">
        <f>ATAN(-1*G18/G19) * 180 / PI()</f>
        <v>89.663330766668324</v>
      </c>
      <c r="I23">
        <f>ATAN(-1*I18/I19) * 180 / PI()</f>
        <v>89.596663904136292</v>
      </c>
      <c r="K23">
        <f>ATAN(-1*K18/K19) * 180 / PI()</f>
        <v>89.56333057067063</v>
      </c>
    </row>
    <row r="24" spans="2:11" x14ac:dyDescent="0.3">
      <c r="B24" t="s">
        <v>9</v>
      </c>
      <c r="C24" s="14">
        <f>C23-90</f>
        <v>-0.37000276139181665</v>
      </c>
      <c r="D24" s="11"/>
      <c r="E24" s="10">
        <f>E23-90</f>
        <v>-0.30333647734990166</v>
      </c>
      <c r="F24" s="11"/>
      <c r="G24" s="10">
        <f>G23-90</f>
        <v>-0.33666923333167631</v>
      </c>
      <c r="H24" s="11"/>
      <c r="I24" s="10">
        <f>I23-90</f>
        <v>-0.40333609586370756</v>
      </c>
      <c r="J24" s="11"/>
      <c r="K24" s="10">
        <f>K23-90</f>
        <v>-0.43666942932937047</v>
      </c>
    </row>
    <row r="25" spans="2:11" x14ac:dyDescent="0.3">
      <c r="C25" s="15"/>
      <c r="E25" s="5"/>
      <c r="G25" s="5"/>
      <c r="I25" s="5"/>
      <c r="K25" s="5"/>
    </row>
    <row r="26" spans="2:11" x14ac:dyDescent="0.3">
      <c r="B26" s="2" t="s">
        <v>35</v>
      </c>
      <c r="C26" s="15">
        <f>-1*C24</f>
        <v>0.37000276139181665</v>
      </c>
      <c r="E26" s="4">
        <f>-1*E24</f>
        <v>0.30333647734990166</v>
      </c>
      <c r="F26" s="1"/>
      <c r="G26" s="4">
        <f>-1*G24</f>
        <v>0.33666923333167631</v>
      </c>
      <c r="H26" s="1"/>
      <c r="I26" s="4">
        <f>-1*I24</f>
        <v>0.40333609586370756</v>
      </c>
      <c r="J26" s="1"/>
      <c r="K26" s="4">
        <f>-1*K24</f>
        <v>0.43666942932937047</v>
      </c>
    </row>
    <row r="27" spans="2:11" x14ac:dyDescent="0.3">
      <c r="B27" s="8" t="s">
        <v>36</v>
      </c>
      <c r="C27" s="15">
        <f>-1*C22</f>
        <v>6.0000036704686073E-2</v>
      </c>
      <c r="E27" s="4">
        <f>-1*E22</f>
        <v>6.0000446930175762E-2</v>
      </c>
      <c r="F27" s="1"/>
      <c r="G27" s="4">
        <f>-1*G22</f>
        <v>6.000025197363875E-2</v>
      </c>
      <c r="H27" s="1"/>
      <c r="I27" s="4">
        <f>-1*I22</f>
        <v>5.9999801129098237E-2</v>
      </c>
      <c r="J27" s="1"/>
      <c r="K27" s="4">
        <f>-1*K22</f>
        <v>5.99995452457718E-2</v>
      </c>
    </row>
    <row r="28" spans="2:11" x14ac:dyDescent="0.3">
      <c r="B28" s="8" t="s">
        <v>19</v>
      </c>
      <c r="C28" s="15">
        <f>-1*C21</f>
        <v>0</v>
      </c>
      <c r="E28" s="4">
        <f>-1*E21</f>
        <v>0</v>
      </c>
      <c r="F28" s="1"/>
      <c r="G28" s="4">
        <f>-1*G21</f>
        <v>0</v>
      </c>
      <c r="H28" s="1"/>
      <c r="I28" s="4">
        <f>-1*I21</f>
        <v>0</v>
      </c>
      <c r="J28" s="1"/>
      <c r="K28" s="4">
        <f>-1*K21</f>
        <v>0</v>
      </c>
    </row>
    <row r="29" spans="2:11" x14ac:dyDescent="0.3">
      <c r="E29" s="5"/>
    </row>
    <row r="30" spans="2:11" x14ac:dyDescent="0.3">
      <c r="B30" s="2" t="s">
        <v>38</v>
      </c>
      <c r="E30">
        <v>-4</v>
      </c>
      <c r="G30">
        <v>-2</v>
      </c>
      <c r="I30">
        <v>2</v>
      </c>
      <c r="K30">
        <v>4</v>
      </c>
    </row>
    <row r="31" spans="2:11" x14ac:dyDescent="0.3">
      <c r="B31" t="s">
        <v>39</v>
      </c>
      <c r="E31">
        <f>E30/60</f>
        <v>-6.6666666666666666E-2</v>
      </c>
      <c r="G31">
        <f>G30/60</f>
        <v>-3.3333333333333333E-2</v>
      </c>
      <c r="I31">
        <f>I30/60</f>
        <v>3.3333333333333333E-2</v>
      </c>
      <c r="K31">
        <f>K30/60</f>
        <v>6.6666666666666666E-2</v>
      </c>
    </row>
    <row r="33" spans="2:11" x14ac:dyDescent="0.3">
      <c r="B33" s="16" t="s">
        <v>40</v>
      </c>
      <c r="C33" s="16"/>
      <c r="D33" s="16"/>
      <c r="E33" s="17">
        <v>0.30333609472515</v>
      </c>
      <c r="F33" s="16"/>
      <c r="G33" s="17">
        <v>0.33666942805848299</v>
      </c>
      <c r="H33" s="16"/>
      <c r="I33" s="17">
        <v>0.40333609472514997</v>
      </c>
      <c r="J33" s="16"/>
      <c r="K33" s="17">
        <v>0.43666942805848302</v>
      </c>
    </row>
    <row r="34" spans="2:11" x14ac:dyDescent="0.3">
      <c r="B34" s="16" t="s">
        <v>13</v>
      </c>
    </row>
    <row r="35" spans="2:11" x14ac:dyDescent="0.3">
      <c r="B35" s="16" t="s">
        <v>14</v>
      </c>
    </row>
    <row r="37" spans="2:11" x14ac:dyDescent="0.3">
      <c r="B37" t="s">
        <v>24</v>
      </c>
    </row>
    <row r="39" spans="2:11" x14ac:dyDescent="0.3">
      <c r="B39" s="8" t="s">
        <v>15</v>
      </c>
      <c r="C39" s="8"/>
      <c r="D39" s="8"/>
    </row>
    <row r="40" spans="2:11" x14ac:dyDescent="0.3">
      <c r="B40" s="8" t="s">
        <v>20</v>
      </c>
      <c r="C40" s="8"/>
      <c r="D40" s="8"/>
    </row>
    <row r="41" spans="2:11" x14ac:dyDescent="0.3">
      <c r="B41" s="8" t="s">
        <v>16</v>
      </c>
      <c r="C41" s="8"/>
      <c r="D41" s="8"/>
      <c r="E41" s="7"/>
      <c r="G41" s="5"/>
      <c r="H41" s="5"/>
      <c r="I41" s="5"/>
      <c r="J41" s="5"/>
      <c r="K41" s="5"/>
    </row>
    <row r="42" spans="2:11" x14ac:dyDescent="0.3">
      <c r="B42" s="8" t="s">
        <v>17</v>
      </c>
      <c r="C42" s="8"/>
      <c r="D42" s="8"/>
      <c r="E42" s="7"/>
      <c r="G42" s="5"/>
      <c r="H42" s="5"/>
      <c r="I42" s="5"/>
      <c r="J42" s="5"/>
      <c r="K42" s="5"/>
    </row>
    <row r="43" spans="2:11" x14ac:dyDescent="0.3">
      <c r="B43" s="8" t="s">
        <v>18</v>
      </c>
      <c r="C43" s="8"/>
      <c r="D43" s="8"/>
      <c r="E43" s="7"/>
      <c r="G43" s="5"/>
      <c r="H43" s="5"/>
      <c r="I43" s="5"/>
      <c r="J43" s="5"/>
      <c r="K43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LNO phobos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2021-10-26T07:18:34Z</dcterms:created>
  <dcterms:modified xsi:type="dcterms:W3CDTF">2022-01-04T14:33:49Z</dcterms:modified>
</cp:coreProperties>
</file>