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81.xml" ContentType="application/vnd.openxmlformats-officedocument.spreadsheetml.table+xml"/>
  <Override PartName="/xl/drawings/drawing31.xml" ContentType="application/vnd.openxmlformats-officedocument.drawing+xml"/>
  <Override PartName="/xl/tables/table112.xml" ContentType="application/vnd.openxmlformats-officedocument.spreadsheetml.table+xml"/>
  <Override PartName="/xl/tables/table103.xml" ContentType="application/vnd.openxmlformats-officedocument.spreadsheetml.table+xml"/>
  <Override PartName="/xl/tables/table94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65.xml" ContentType="application/vnd.openxmlformats-officedocument.spreadsheetml.table+xml"/>
  <Override PartName="/xl/tables/table16.xml" ContentType="application/vnd.openxmlformats-officedocument.spreadsheetml.table+xml"/>
  <Override PartName="/xl/tables/table57.xml" ContentType="application/vnd.openxmlformats-officedocument.spreadsheetml.table+xml"/>
  <Override PartName="/xl/drawings/drawing22.xml" ContentType="application/vnd.openxmlformats-officedocument.drawing+xml"/>
  <Override PartName="/xl/tables/table48.xml" ContentType="application/vnd.openxmlformats-officedocument.spreadsheetml.table+xml"/>
  <Override PartName="/xl/tables/table39.xml" ContentType="application/vnd.openxmlformats-officedocument.spreadsheetml.table+xml"/>
  <Override PartName="/xl/tables/table210.xml" ContentType="application/vnd.openxmlformats-officedocument.spreadsheetml.table+xml"/>
  <Override PartName="/xl/tables/table711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/>
  <bookViews>
    <workbookView xWindow="-108" yWindow="-108" windowWidth="23256" windowHeight="12720" xr2:uid="{00000000-000D-0000-FFFF-FFFF00000000}"/>
  </bookViews>
  <sheets>
    <sheet name="Event planner" sheetId="5" r:id="rId1"/>
    <sheet name="Expenses" sheetId="1" r:id="rId2"/>
    <sheet name="Income" sheetId="2" r:id="rId3"/>
    <sheet name="Summary" sheetId="3" r:id="rId4"/>
  </sheet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5" l="1"/>
  <c r="AH38" i="5"/>
  <c r="AH37" i="5"/>
  <c r="AH36" i="5"/>
  <c r="G37" i="2"/>
  <c r="G36" i="2"/>
  <c r="G35" i="2"/>
  <c r="F37" i="2"/>
  <c r="F36" i="2"/>
  <c r="F35" i="2"/>
  <c r="G30" i="2"/>
  <c r="G29" i="2"/>
  <c r="G28" i="2"/>
  <c r="F30" i="2"/>
  <c r="F29" i="2"/>
  <c r="F28" i="2"/>
  <c r="G23" i="2"/>
  <c r="G22" i="2"/>
  <c r="G21" i="2"/>
  <c r="F23" i="2"/>
  <c r="F22" i="2"/>
  <c r="F21" i="2"/>
  <c r="G16" i="2"/>
  <c r="G15" i="2"/>
  <c r="F16" i="2"/>
  <c r="F15" i="2"/>
  <c r="G14" i="2"/>
  <c r="F14" i="2"/>
  <c r="C19" i="1" l="1"/>
  <c r="G19" i="1"/>
  <c r="H32" i="1" l="1"/>
  <c r="AH34" i="5" s="1"/>
  <c r="H27" i="1"/>
  <c r="AH32" i="5" s="1"/>
  <c r="H19" i="1"/>
  <c r="AH30" i="5" s="1"/>
  <c r="D40" i="1"/>
  <c r="AH35" i="5" s="1"/>
  <c r="D33" i="1"/>
  <c r="AH33" i="5" s="1"/>
  <c r="D19" i="1"/>
  <c r="G32" i="1"/>
  <c r="G27" i="1"/>
  <c r="C40" i="1"/>
  <c r="C33" i="1"/>
  <c r="C27" i="1"/>
  <c r="D27" i="1"/>
  <c r="AH31" i="5" s="1"/>
  <c r="F38" i="2"/>
  <c r="G38" i="2" l="1"/>
  <c r="G31" i="2"/>
  <c r="F31" i="2"/>
  <c r="F24" i="2"/>
  <c r="G24" i="2"/>
  <c r="F17" i="2"/>
  <c r="G17" i="2"/>
  <c r="G12" i="1"/>
  <c r="L12" i="3" s="1"/>
  <c r="AH29" i="5"/>
  <c r="H12" i="1"/>
  <c r="M12" i="3" s="1"/>
  <c r="F10" i="2" l="1"/>
  <c r="G10" i="2"/>
  <c r="M11" i="3" s="1"/>
  <c r="M13" i="3" s="1"/>
  <c r="L11" i="3" l="1"/>
  <c r="L13" i="3" s="1"/>
</calcChain>
</file>

<file path=xl/sharedStrings.xml><?xml version="1.0" encoding="utf-8"?>
<sst xmlns="http://schemas.openxmlformats.org/spreadsheetml/2006/main" count="239" uniqueCount="128">
  <si>
    <t>Event planner</t>
  </si>
  <si>
    <t>EVENT TITLE</t>
  </si>
  <si>
    <t>Annual networking conference</t>
  </si>
  <si>
    <t>EVENT ORGANIZER</t>
  </si>
  <si>
    <t>Allan Mattsson</t>
  </si>
  <si>
    <t>VENUE / LOCATION</t>
  </si>
  <si>
    <t>Alpha Convention Center</t>
  </si>
  <si>
    <t>EVENT START DATE &amp; TIME</t>
  </si>
  <si>
    <t>April 24 @ 10:00 AM</t>
  </si>
  <si>
    <t>EVENT END DATE &amp; TIME</t>
  </si>
  <si>
    <t>April 26 @ 10:00 PM</t>
  </si>
  <si>
    <t>ADDITIONAL INFO</t>
  </si>
  <si>
    <t>Venue contact is Ian Hansson</t>
  </si>
  <si>
    <t>Agenda</t>
  </si>
  <si>
    <t>TIME</t>
  </si>
  <si>
    <t>TOPIC</t>
  </si>
  <si>
    <t>PRESENTER</t>
  </si>
  <si>
    <t>Check-in table opens</t>
  </si>
  <si>
    <t>Conference begins</t>
  </si>
  <si>
    <t>Ian Hansson</t>
  </si>
  <si>
    <t>Break for lunch</t>
  </si>
  <si>
    <t>Conference resumes</t>
  </si>
  <si>
    <t>Stretch break</t>
  </si>
  <si>
    <t>Conference ends</t>
  </si>
  <si>
    <t>Social hour</t>
  </si>
  <si>
    <t>Event checklist</t>
  </si>
  <si>
    <t>Event categories</t>
  </si>
  <si>
    <t>CHECKLIST ITEMS</t>
  </si>
  <si>
    <t>CATEGORY</t>
  </si>
  <si>
    <t>TYPE</t>
  </si>
  <si>
    <t>ASSIGNED TO</t>
  </si>
  <si>
    <t>SUB-TOTALS</t>
  </si>
  <si>
    <t>✔</t>
  </si>
  <si>
    <t>Venue availability</t>
  </si>
  <si>
    <t>Site</t>
  </si>
  <si>
    <t>Expense</t>
  </si>
  <si>
    <t>✖</t>
  </si>
  <si>
    <t>Venue rental fee</t>
  </si>
  <si>
    <t>Refreshments</t>
  </si>
  <si>
    <t>Flora Berggren</t>
  </si>
  <si>
    <t>☐</t>
  </si>
  <si>
    <t>Early access policy</t>
  </si>
  <si>
    <t>Decorations</t>
  </si>
  <si>
    <t>Communication with speakers</t>
  </si>
  <si>
    <t>Program</t>
  </si>
  <si>
    <t>Survey your attendees</t>
  </si>
  <si>
    <t>Publicity</t>
  </si>
  <si>
    <t>Recap with sponsors</t>
  </si>
  <si>
    <t>Prizes</t>
  </si>
  <si>
    <t>Kalle Persson</t>
  </si>
  <si>
    <t>Miscellaneous</t>
  </si>
  <si>
    <t>Admissions</t>
  </si>
  <si>
    <t>Income</t>
  </si>
  <si>
    <t>Ads in program</t>
  </si>
  <si>
    <t>Exhibitors/vendors</t>
  </si>
  <si>
    <t>Sale of items</t>
  </si>
  <si>
    <t>Key contacts</t>
  </si>
  <si>
    <t>NAME</t>
  </si>
  <si>
    <t>PHONE #</t>
  </si>
  <si>
    <t>EMAIL</t>
  </si>
  <si>
    <t>WEBSITE</t>
  </si>
  <si>
    <t>(604) 555-0164</t>
  </si>
  <si>
    <t>flora@example.com</t>
  </si>
  <si>
    <t>example.com</t>
  </si>
  <si>
    <t>(801) 555-0181</t>
  </si>
  <si>
    <t>ian@example.com</t>
  </si>
  <si>
    <t>(707) 555-0177</t>
  </si>
  <si>
    <t>allan@example.com</t>
  </si>
  <si>
    <t>(909) 555-0199</t>
  </si>
  <si>
    <t>kalle@example.com</t>
  </si>
  <si>
    <t>Expenses</t>
  </si>
  <si>
    <t>ESTIMATED</t>
  </si>
  <si>
    <t>ACTUAL</t>
  </si>
  <si>
    <t>Room and hall fees</t>
  </si>
  <si>
    <t>Food</t>
  </si>
  <si>
    <t>Site staff</t>
  </si>
  <si>
    <t>Drinks</t>
  </si>
  <si>
    <t>Equipment</t>
  </si>
  <si>
    <t>Linens</t>
  </si>
  <si>
    <t>Tables and chairs</t>
  </si>
  <si>
    <t>Staff and gratuities</t>
  </si>
  <si>
    <t>Total</t>
  </si>
  <si>
    <t>Flowers</t>
  </si>
  <si>
    <t>Performers</t>
  </si>
  <si>
    <t>Candles</t>
  </si>
  <si>
    <t>Speakers</t>
  </si>
  <si>
    <t>Lighting</t>
  </si>
  <si>
    <t>Travel</t>
  </si>
  <si>
    <t>Balloons</t>
  </si>
  <si>
    <t>Hotel</t>
  </si>
  <si>
    <t>Paper supplies</t>
  </si>
  <si>
    <t>Other</t>
  </si>
  <si>
    <t>Graphics work</t>
  </si>
  <si>
    <t>Ribbons/Plaques/Trophies</t>
  </si>
  <si>
    <t>Photocopying/Printing</t>
  </si>
  <si>
    <t>Gifts</t>
  </si>
  <si>
    <t>Postage</t>
  </si>
  <si>
    <t>Telephone</t>
  </si>
  <si>
    <t>Transportation</t>
  </si>
  <si>
    <t>Stationery supplies</t>
  </si>
  <si>
    <t>Fax services</t>
  </si>
  <si>
    <t>Total income</t>
  </si>
  <si>
    <t>Adults @</t>
  </si>
  <si>
    <t>Children @</t>
  </si>
  <si>
    <t>Other @</t>
  </si>
  <si>
    <t>Covers @</t>
  </si>
  <si>
    <t>Half-pages @</t>
  </si>
  <si>
    <t>Quarter-pages @</t>
  </si>
  <si>
    <t>Large booths @</t>
  </si>
  <si>
    <t>Med. booths @</t>
  </si>
  <si>
    <t>Small booths @</t>
  </si>
  <si>
    <t>Items @</t>
  </si>
  <si>
    <t>Summary</t>
  </si>
  <si>
    <t>TOTAL INCOME</t>
  </si>
  <si>
    <t>TOTAL EXPENSES</t>
  </si>
  <si>
    <t>TOTAL PROFIT (OR LOSS)</t>
  </si>
  <si>
    <t xml:space="preserve"> </t>
  </si>
  <si>
    <t>SITE</t>
  </si>
  <si>
    <t>REFRESHMENTS</t>
  </si>
  <si>
    <t>DECORATIONS</t>
  </si>
  <si>
    <t>PUBLICITY</t>
  </si>
  <si>
    <t>MISCELLANEOUS</t>
  </si>
  <si>
    <t>PROGRAM</t>
  </si>
  <si>
    <t>PRIZES</t>
  </si>
  <si>
    <t>Total Expenses</t>
  </si>
  <si>
    <t xml:space="preserve">  </t>
  </si>
  <si>
    <t xml:space="preserve">ESTIMATED 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</si>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</sst>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_-"/>
    <numFmt numFmtId="165" formatCode="&quot;$&quot;#,##0.00"/>
  </numFmts>
  <fonts count="39"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sz val="8"/>
      <color theme="7" tint="-0.24994659260841701"/>
      <name val="Calibri"/>
      <family val="2"/>
      <scheme val="minor"/>
    </font>
    <font>
      <b/>
      <sz val="8"/>
      <color theme="7" tint="-0.24994659260841701"/>
      <name val="Rockwell Nova"/>
      <family val="1"/>
      <scheme val="major"/>
    </font>
    <font>
      <b/>
      <sz val="14"/>
      <color theme="0"/>
      <name val="Calibri"/>
      <family val="2"/>
      <scheme val="minor"/>
    </font>
    <font>
      <b/>
      <sz val="28"/>
      <color theme="0"/>
      <name val="Rockwell Nova"/>
      <family val="1"/>
      <scheme val="major"/>
    </font>
    <font>
      <b/>
      <sz val="14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3"/>
      <name val="Calibri"/>
      <family val="2"/>
    </font>
    <font>
      <b/>
      <sz val="12"/>
      <color theme="3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48"/>
      <color theme="0"/>
      <name val="Rockwell Nova"/>
      <family val="1"/>
      <scheme val="major"/>
    </font>
    <font>
      <b/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14"/>
      <name val="Calibri"/>
      <family val="2"/>
      <scheme val="minor"/>
    </font>
    <font>
      <sz val="40"/>
      <color theme="7" tint="-0.249977111117893"/>
      <name val="Rockwell Nova"/>
      <family val="1"/>
      <scheme val="major"/>
    </font>
    <font>
      <sz val="20"/>
      <color theme="1" tint="0.24994659260841701"/>
      <name val="Rockwell Nova (Headings)"/>
    </font>
    <font>
      <sz val="20"/>
      <color theme="7" tint="-0.249977111117893"/>
      <name val="Rockwell Nova"/>
      <family val="1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8"/>
      <name val="Calibri"/>
      <family val="2"/>
      <scheme val="minor"/>
    </font>
    <font>
      <sz val="20"/>
      <color theme="0"/>
      <name val="Rockwell Nova"/>
      <family val="1"/>
      <scheme val="major"/>
    </font>
    <font>
      <b/>
      <sz val="11"/>
      <color theme="8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1499679555650502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1499679555650502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14996795556505021"/>
      </left>
      <right style="dotted">
        <color theme="0" tint="-0.2499465926084170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dotted">
        <color theme="0" tint="-0.24994659260841701"/>
      </left>
      <right style="medium">
        <color theme="0" tint="-0.14996795556505021"/>
      </right>
      <top style="dotted">
        <color theme="0" tint="-0.2499465926084170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14996795556505021"/>
      </right>
      <top/>
      <bottom style="dotted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 style="dotted">
        <color theme="0" tint="-0.24994659260841701"/>
      </bottom>
      <diagonal/>
    </border>
    <border>
      <left/>
      <right/>
      <top style="medium">
        <color theme="0" tint="-0.14993743705557422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0" tint="-0.14993743705557422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0" tint="-0.14993743705557422"/>
      </top>
      <bottom style="dotted">
        <color theme="0" tint="-0.24994659260841701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6" tint="-0.499984740745262"/>
      </left>
      <right style="thin">
        <color theme="9" tint="0.59996337778862885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9" tint="0.59996337778862885"/>
      </top>
      <bottom/>
      <diagonal/>
    </border>
    <border>
      <left/>
      <right/>
      <top/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9" tint="0.59996337778862885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dotted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9" tint="0.59996337778862885"/>
      </bottom>
      <diagonal/>
    </border>
    <border>
      <left/>
      <right/>
      <top style="thin">
        <color theme="6" tint="-0.499984740745262"/>
      </top>
      <bottom style="thin">
        <color theme="9" tint="0.59996337778862885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9" tint="0.59996337778862885"/>
      </bottom>
      <diagonal/>
    </border>
    <border>
      <left style="thin">
        <color theme="6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6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6" tint="-0.499984740745262"/>
      </left>
      <right/>
      <top style="thin">
        <color theme="9" tint="0.59996337778862885"/>
      </top>
      <bottom style="thin">
        <color theme="6" tint="-0.499984740745262"/>
      </bottom>
      <diagonal/>
    </border>
    <border>
      <left/>
      <right/>
      <top style="thin">
        <color theme="9" tint="0.59996337778862885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9" tint="0.59996337778862885"/>
      </top>
      <bottom style="thin">
        <color theme="6" tint="-0.499984740745262"/>
      </bottom>
      <diagonal/>
    </border>
  </borders>
  <cellStyleXfs count="22">
    <xf numFmtId="0" fontId="0" fillId="0" borderId="0"/>
    <xf numFmtId="0" fontId="14" fillId="0" borderId="0">
      <alignment horizontal="right" vertical="center"/>
    </xf>
    <xf numFmtId="0" fontId="7" fillId="5" borderId="0">
      <alignment horizontal="center" vertical="center"/>
    </xf>
    <xf numFmtId="165" fontId="13" fillId="0" borderId="0">
      <alignment vertical="center"/>
    </xf>
    <xf numFmtId="0" fontId="8" fillId="0" borderId="0">
      <alignment horizontal="right" vertical="center"/>
    </xf>
    <xf numFmtId="0" fontId="6" fillId="3" borderId="0">
      <alignment horizontal="left" vertical="center"/>
    </xf>
    <xf numFmtId="165" fontId="5" fillId="0" borderId="1">
      <alignment horizontal="right" vertical="center"/>
    </xf>
    <xf numFmtId="165" fontId="4" fillId="2" borderId="0">
      <alignment horizontal="right" vertical="center"/>
    </xf>
    <xf numFmtId="165" fontId="4" fillId="0" borderId="0">
      <alignment horizontal="right" vertical="center"/>
    </xf>
    <xf numFmtId="165" fontId="6" fillId="3" borderId="0">
      <alignment horizontal="right" vertical="center"/>
    </xf>
    <xf numFmtId="0" fontId="10" fillId="0" borderId="0">
      <alignment horizontal="left" vertical="center"/>
    </xf>
    <xf numFmtId="165" fontId="13" fillId="0" borderId="0">
      <alignment vertical="center"/>
    </xf>
    <xf numFmtId="0" fontId="11" fillId="0" borderId="0">
      <alignment horizontal="left" vertical="center"/>
    </xf>
    <xf numFmtId="165" fontId="9" fillId="0" borderId="0"/>
    <xf numFmtId="165" fontId="12" fillId="0" borderId="0">
      <alignment horizontal="right" vertical="center"/>
    </xf>
    <xf numFmtId="165" fontId="12" fillId="0" borderId="0">
      <alignment vertical="center"/>
    </xf>
    <xf numFmtId="165" fontId="12" fillId="0" borderId="0">
      <alignment horizontal="left" vertical="center"/>
    </xf>
    <xf numFmtId="0" fontId="8" fillId="0" borderId="0">
      <alignment horizontal="left" vertical="center"/>
    </xf>
    <xf numFmtId="0" fontId="16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4" borderId="0" xfId="0" applyFill="1"/>
    <xf numFmtId="0" fontId="8" fillId="0" borderId="0" xfId="4">
      <alignment horizontal="right" vertical="center"/>
    </xf>
    <xf numFmtId="0" fontId="16" fillId="0" borderId="0" xfId="18"/>
    <xf numFmtId="0" fontId="16" fillId="0" borderId="0" xfId="18" applyProtection="1">
      <protection locked="0"/>
    </xf>
    <xf numFmtId="0" fontId="16" fillId="0" borderId="0" xfId="18" applyAlignment="1">
      <alignment horizontal="left" indent="3"/>
    </xf>
    <xf numFmtId="0" fontId="16" fillId="4" borderId="0" xfId="18" applyFill="1"/>
    <xf numFmtId="0" fontId="16" fillId="4" borderId="0" xfId="18" applyFill="1" applyAlignment="1">
      <alignment horizontal="left" indent="3"/>
    </xf>
    <xf numFmtId="0" fontId="15" fillId="4" borderId="0" xfId="18" applyFont="1" applyFill="1" applyAlignment="1">
      <alignment horizontal="left" vertical="center" indent="1"/>
    </xf>
    <xf numFmtId="0" fontId="17" fillId="4" borderId="0" xfId="18" applyFont="1" applyFill="1" applyAlignment="1">
      <alignment horizontal="left" vertical="center"/>
    </xf>
    <xf numFmtId="0" fontId="16" fillId="4" borderId="0" xfId="18" applyFill="1" applyAlignment="1">
      <alignment horizontal="left"/>
    </xf>
    <xf numFmtId="0" fontId="16" fillId="0" borderId="0" xfId="18" applyAlignment="1" applyProtection="1">
      <alignment vertical="center"/>
      <protection locked="0"/>
    </xf>
    <xf numFmtId="0" fontId="16" fillId="4" borderId="0" xfId="18" applyFill="1" applyAlignment="1" applyProtection="1">
      <alignment horizontal="center"/>
      <protection locked="0"/>
    </xf>
    <xf numFmtId="0" fontId="19" fillId="4" borderId="0" xfId="18" applyFont="1" applyFill="1" applyAlignment="1" applyProtection="1">
      <alignment horizontal="center"/>
      <protection locked="0"/>
    </xf>
    <xf numFmtId="0" fontId="18" fillId="0" borderId="5" xfId="18" applyFont="1" applyBorder="1" applyAlignment="1" applyProtection="1">
      <alignment horizontal="center"/>
      <protection locked="0"/>
    </xf>
    <xf numFmtId="0" fontId="16" fillId="4" borderId="0" xfId="18" applyFill="1" applyAlignment="1" applyProtection="1">
      <alignment horizontal="center" vertical="center"/>
      <protection locked="0"/>
    </xf>
    <xf numFmtId="0" fontId="19" fillId="4" borderId="0" xfId="18" applyFont="1" applyFill="1" applyAlignment="1" applyProtection="1">
      <alignment horizontal="center" vertical="center"/>
      <protection locked="0"/>
    </xf>
    <xf numFmtId="0" fontId="18" fillId="0" borderId="8" xfId="18" applyFont="1" applyBorder="1" applyAlignment="1" applyProtection="1">
      <alignment horizontal="center"/>
      <protection locked="0"/>
    </xf>
    <xf numFmtId="0" fontId="18" fillId="0" borderId="11" xfId="18" applyFont="1" applyBorder="1" applyAlignment="1" applyProtection="1">
      <alignment horizontal="center"/>
      <protection locked="0"/>
    </xf>
    <xf numFmtId="0" fontId="16" fillId="4" borderId="0" xfId="18" applyFill="1" applyAlignment="1" applyProtection="1">
      <alignment horizontal="left" indent="3"/>
      <protection locked="0"/>
    </xf>
    <xf numFmtId="0" fontId="16" fillId="4" borderId="0" xfId="18" applyFill="1" applyProtection="1">
      <protection locked="0"/>
    </xf>
    <xf numFmtId="0" fontId="16" fillId="0" borderId="0" xfId="18" applyAlignment="1" applyProtection="1">
      <alignment horizontal="left" indent="3"/>
      <protection locked="0"/>
    </xf>
    <xf numFmtId="0" fontId="20" fillId="0" borderId="0" xfId="0" applyFont="1"/>
    <xf numFmtId="0" fontId="22" fillId="4" borderId="0" xfId="18" applyFont="1" applyFill="1" applyAlignment="1">
      <alignment vertical="center"/>
    </xf>
    <xf numFmtId="0" fontId="22" fillId="4" borderId="0" xfId="18" applyFont="1" applyFill="1" applyAlignment="1">
      <alignment horizontal="left" vertical="center"/>
    </xf>
    <xf numFmtId="0" fontId="23" fillId="4" borderId="0" xfId="18" applyFont="1" applyFill="1" applyAlignment="1">
      <alignment vertical="center"/>
    </xf>
    <xf numFmtId="0" fontId="22" fillId="0" borderId="0" xfId="18" applyFont="1" applyAlignment="1" applyProtection="1">
      <alignment vertical="center"/>
      <protection locked="0"/>
    </xf>
    <xf numFmtId="0" fontId="23" fillId="4" borderId="0" xfId="18" applyFont="1" applyFill="1" applyAlignment="1">
      <alignment horizontal="left" vertical="center"/>
    </xf>
    <xf numFmtId="0" fontId="23" fillId="0" borderId="0" xfId="18" applyFont="1" applyAlignment="1" applyProtection="1">
      <alignment vertical="center"/>
      <protection locked="0"/>
    </xf>
    <xf numFmtId="0" fontId="18" fillId="4" borderId="0" xfId="18" applyFont="1" applyFill="1" applyAlignment="1">
      <alignment vertical="center"/>
    </xf>
    <xf numFmtId="0" fontId="18" fillId="0" borderId="0" xfId="18" applyFont="1" applyAlignment="1" applyProtection="1">
      <alignment vertical="center"/>
      <protection locked="0"/>
    </xf>
    <xf numFmtId="0" fontId="16" fillId="0" borderId="0" xfId="18" applyAlignment="1" applyProtection="1">
      <alignment horizontal="left" vertical="center"/>
      <protection locked="0"/>
    </xf>
    <xf numFmtId="0" fontId="16" fillId="4" borderId="0" xfId="18" applyFill="1" applyAlignment="1">
      <alignment horizontal="left" vertical="center"/>
    </xf>
    <xf numFmtId="0" fontId="23" fillId="4" borderId="0" xfId="18" applyFont="1" applyFill="1" applyAlignment="1">
      <alignment horizontal="left" vertical="center" indent="1"/>
    </xf>
    <xf numFmtId="0" fontId="16" fillId="4" borderId="0" xfId="18" applyFill="1" applyAlignment="1">
      <alignment horizontal="left" vertical="center" indent="1"/>
    </xf>
    <xf numFmtId="0" fontId="25" fillId="0" borderId="0" xfId="0" applyFont="1"/>
    <xf numFmtId="0" fontId="25" fillId="0" borderId="3" xfId="0" applyFont="1" applyBorder="1"/>
    <xf numFmtId="0" fontId="25" fillId="0" borderId="0" xfId="0" applyFont="1" applyAlignment="1">
      <alignment vertical="center"/>
    </xf>
    <xf numFmtId="165" fontId="28" fillId="0" borderId="0" xfId="3" applyFont="1">
      <alignment vertical="center"/>
    </xf>
    <xf numFmtId="165" fontId="25" fillId="0" borderId="0" xfId="0" applyNumberFormat="1" applyFont="1" applyAlignment="1">
      <alignment vertical="center"/>
    </xf>
    <xf numFmtId="165" fontId="25" fillId="0" borderId="0" xfId="0" applyNumberFormat="1" applyFont="1" applyAlignment="1">
      <alignment horizontal="right" vertical="center"/>
    </xf>
    <xf numFmtId="0" fontId="26" fillId="0" borderId="3" xfId="4" applyFont="1" applyBorder="1" applyAlignment="1">
      <alignment horizontal="left" vertical="center"/>
    </xf>
    <xf numFmtId="165" fontId="28" fillId="0" borderId="0" xfId="3" applyFont="1" applyAlignment="1">
      <alignment horizontal="left" vertical="center"/>
    </xf>
    <xf numFmtId="0" fontId="30" fillId="0" borderId="0" xfId="0" applyFont="1"/>
    <xf numFmtId="0" fontId="25" fillId="4" borderId="0" xfId="0" applyFont="1" applyFill="1"/>
    <xf numFmtId="0" fontId="25" fillId="0" borderId="0" xfId="0" applyFont="1" applyAlignment="1">
      <alignment horizontal="right"/>
    </xf>
    <xf numFmtId="165" fontId="29" fillId="4" borderId="0" xfId="14" applyFont="1" applyFill="1" applyAlignment="1">
      <alignment horizontal="left" vertical="center"/>
    </xf>
    <xf numFmtId="165" fontId="29" fillId="4" borderId="0" xfId="3" applyFont="1" applyFill="1">
      <alignment vertical="center"/>
    </xf>
    <xf numFmtId="165" fontId="29" fillId="4" borderId="0" xfId="14" applyFont="1" applyFill="1">
      <alignment horizontal="right" vertical="center"/>
    </xf>
    <xf numFmtId="165" fontId="27" fillId="0" borderId="2" xfId="3" applyFont="1" applyBorder="1">
      <alignment vertical="center"/>
    </xf>
    <xf numFmtId="0" fontId="16" fillId="8" borderId="0" xfId="18" applyFill="1"/>
    <xf numFmtId="165" fontId="34" fillId="0" borderId="2" xfId="14" applyFont="1" applyBorder="1" applyAlignment="1">
      <alignment horizontal="left" vertical="center"/>
    </xf>
    <xf numFmtId="165" fontId="34" fillId="0" borderId="2" xfId="14" applyFont="1" applyBorder="1">
      <alignment horizontal="right" vertical="center"/>
    </xf>
    <xf numFmtId="165" fontId="15" fillId="8" borderId="0" xfId="9" applyFont="1" applyFill="1">
      <alignment horizontal="right" vertical="center"/>
    </xf>
    <xf numFmtId="0" fontId="32" fillId="8" borderId="0" xfId="18" applyFont="1" applyFill="1"/>
    <xf numFmtId="0" fontId="21" fillId="9" borderId="0" xfId="18" applyFont="1" applyFill="1" applyAlignment="1">
      <alignment vertical="center"/>
    </xf>
    <xf numFmtId="0" fontId="1" fillId="0" borderId="40" xfId="18" applyFont="1" applyBorder="1" applyAlignment="1" applyProtection="1">
      <alignment vertical="center"/>
      <protection locked="0"/>
    </xf>
    <xf numFmtId="0" fontId="1" fillId="0" borderId="39" xfId="18" applyFont="1" applyBorder="1" applyAlignment="1" applyProtection="1">
      <alignment vertical="center"/>
      <protection locked="0"/>
    </xf>
    <xf numFmtId="0" fontId="1" fillId="0" borderId="41" xfId="18" applyFont="1" applyBorder="1" applyAlignment="1" applyProtection="1">
      <alignment vertical="center"/>
      <protection locked="0"/>
    </xf>
    <xf numFmtId="0" fontId="1" fillId="0" borderId="40" xfId="18" applyFont="1" applyBorder="1" applyAlignment="1" applyProtection="1">
      <alignment horizontal="left" vertical="center" indent="1"/>
      <protection locked="0"/>
    </xf>
    <xf numFmtId="0" fontId="1" fillId="0" borderId="41" xfId="18" applyFont="1" applyBorder="1" applyAlignment="1" applyProtection="1">
      <alignment horizontal="left" vertical="center" indent="1"/>
      <protection locked="0"/>
    </xf>
    <xf numFmtId="0" fontId="1" fillId="0" borderId="43" xfId="18" applyFont="1" applyBorder="1" applyAlignment="1" applyProtection="1">
      <alignment vertical="center"/>
      <protection locked="0"/>
    </xf>
    <xf numFmtId="0" fontId="1" fillId="0" borderId="44" xfId="18" applyFont="1" applyBorder="1" applyAlignment="1" applyProtection="1">
      <alignment vertical="center"/>
      <protection locked="0"/>
    </xf>
    <xf numFmtId="0" fontId="16" fillId="4" borderId="0" xfId="18" applyFill="1" applyAlignment="1" applyProtection="1">
      <alignment horizontal="left" indent="1"/>
      <protection locked="0"/>
    </xf>
    <xf numFmtId="0" fontId="16" fillId="4" borderId="0" xfId="18" applyFill="1" applyAlignment="1">
      <alignment vertical="center"/>
    </xf>
    <xf numFmtId="0" fontId="16" fillId="7" borderId="0" xfId="18" applyFill="1"/>
    <xf numFmtId="0" fontId="26" fillId="0" borderId="3" xfId="4" applyFont="1" applyBorder="1" applyAlignment="1">
      <alignment horizontal="left" vertical="center" indent="1"/>
    </xf>
    <xf numFmtId="165" fontId="28" fillId="0" borderId="0" xfId="3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165" fontId="25" fillId="0" borderId="0" xfId="0" applyNumberFormat="1" applyFont="1" applyAlignment="1">
      <alignment horizontal="left" vertical="center" indent="1"/>
    </xf>
    <xf numFmtId="0" fontId="16" fillId="0" borderId="0" xfId="18" applyAlignment="1">
      <alignment vertical="center"/>
    </xf>
    <xf numFmtId="0" fontId="16" fillId="8" borderId="0" xfId="18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16" fillId="0" borderId="0" xfId="18" applyAlignment="1">
      <alignment horizontal="left" vertical="center" indent="1"/>
    </xf>
    <xf numFmtId="0" fontId="16" fillId="8" borderId="0" xfId="18" applyFill="1" applyAlignment="1">
      <alignment horizontal="left" vertical="center" indent="1"/>
    </xf>
    <xf numFmtId="0" fontId="25" fillId="0" borderId="3" xfId="0" applyFont="1" applyBorder="1" applyAlignment="1">
      <alignment horizontal="left" vertical="center" indent="1"/>
    </xf>
    <xf numFmtId="0" fontId="16" fillId="0" borderId="0" xfId="18" applyAlignment="1">
      <alignment horizontal="right" vertical="center" indent="1"/>
    </xf>
    <xf numFmtId="0" fontId="16" fillId="8" borderId="0" xfId="18" applyFill="1" applyAlignment="1">
      <alignment horizontal="right" vertical="center" indent="1"/>
    </xf>
    <xf numFmtId="0" fontId="25" fillId="0" borderId="0" xfId="0" applyFont="1" applyAlignment="1">
      <alignment horizontal="right" vertical="center" indent="1"/>
    </xf>
    <xf numFmtId="0" fontId="25" fillId="0" borderId="3" xfId="0" applyFont="1" applyBorder="1" applyAlignment="1">
      <alignment horizontal="right" vertical="center" indent="1"/>
    </xf>
    <xf numFmtId="165" fontId="25" fillId="0" borderId="0" xfId="0" applyNumberFormat="1" applyFont="1" applyAlignment="1">
      <alignment horizontal="right" vertical="center" indent="1"/>
    </xf>
    <xf numFmtId="0" fontId="16" fillId="7" borderId="0" xfId="18" applyFill="1" applyAlignment="1">
      <alignment horizontal="right" vertical="center" indent="1"/>
    </xf>
    <xf numFmtId="0" fontId="28" fillId="0" borderId="3" xfId="4" applyFont="1" applyBorder="1">
      <alignment horizontal="right" vertical="center"/>
    </xf>
    <xf numFmtId="0" fontId="29" fillId="0" borderId="0" xfId="17" applyFont="1">
      <alignment horizontal="left" vertical="center"/>
    </xf>
    <xf numFmtId="0" fontId="31" fillId="0" borderId="0" xfId="12" applyFont="1">
      <alignment horizontal="left" vertical="center"/>
    </xf>
    <xf numFmtId="0" fontId="25" fillId="0" borderId="0" xfId="0" applyFont="1" applyAlignment="1">
      <alignment horizontal="right" vertical="center"/>
    </xf>
    <xf numFmtId="165" fontId="28" fillId="0" borderId="0" xfId="11" applyFont="1" applyAlignment="1">
      <alignment horizontal="right" vertical="center"/>
    </xf>
    <xf numFmtId="165" fontId="25" fillId="0" borderId="0" xfId="13" applyFont="1" applyAlignment="1">
      <alignment horizontal="left" vertical="center"/>
    </xf>
    <xf numFmtId="0" fontId="16" fillId="0" borderId="0" xfId="18" applyAlignment="1">
      <alignment horizontal="right"/>
    </xf>
    <xf numFmtId="0" fontId="16" fillId="8" borderId="0" xfId="18" applyFill="1" applyAlignment="1">
      <alignment horizontal="right"/>
    </xf>
    <xf numFmtId="0" fontId="0" fillId="0" borderId="0" xfId="0" applyAlignment="1">
      <alignment horizontal="right"/>
    </xf>
    <xf numFmtId="0" fontId="26" fillId="0" borderId="3" xfId="4" applyFont="1" applyBorder="1">
      <alignment horizontal="right" vertical="center"/>
    </xf>
    <xf numFmtId="165" fontId="28" fillId="0" borderId="0" xfId="3" applyFont="1" applyAlignment="1">
      <alignment horizontal="right" vertical="center"/>
    </xf>
    <xf numFmtId="0" fontId="31" fillId="0" borderId="0" xfId="12" applyFont="1" applyAlignment="1">
      <alignment horizontal="right" vertical="center"/>
    </xf>
    <xf numFmtId="0" fontId="25" fillId="0" borderId="0" xfId="0" applyFont="1" applyAlignment="1">
      <alignment horizontal="left"/>
    </xf>
    <xf numFmtId="0" fontId="28" fillId="0" borderId="0" xfId="10" applyFont="1" applyAlignment="1">
      <alignment vertical="center"/>
    </xf>
    <xf numFmtId="165" fontId="25" fillId="0" borderId="0" xfId="13" applyFont="1" applyAlignment="1">
      <alignment horizontal="right" vertical="center"/>
    </xf>
    <xf numFmtId="0" fontId="24" fillId="8" borderId="51" xfId="18" applyFont="1" applyFill="1" applyBorder="1" applyAlignment="1">
      <alignment horizontal="left" vertical="center" indent="1"/>
    </xf>
    <xf numFmtId="0" fontId="24" fillId="8" borderId="52" xfId="18" applyFont="1" applyFill="1" applyBorder="1" applyAlignment="1">
      <alignment horizontal="left" vertical="center" indent="1"/>
    </xf>
    <xf numFmtId="0" fontId="24" fillId="8" borderId="53" xfId="18" applyFont="1" applyFill="1" applyBorder="1" applyAlignment="1">
      <alignment horizontal="left" vertical="center" indent="1"/>
    </xf>
    <xf numFmtId="0" fontId="24" fillId="8" borderId="54" xfId="18" applyFont="1" applyFill="1" applyBorder="1" applyAlignment="1">
      <alignment horizontal="left" vertical="center" indent="1"/>
    </xf>
    <xf numFmtId="0" fontId="24" fillId="8" borderId="41" xfId="18" applyFont="1" applyFill="1" applyBorder="1" applyAlignment="1">
      <alignment horizontal="left" vertical="center" indent="1"/>
    </xf>
    <xf numFmtId="0" fontId="24" fillId="8" borderId="55" xfId="18" applyFont="1" applyFill="1" applyBorder="1" applyAlignment="1">
      <alignment horizontal="left" vertical="center" indent="1"/>
    </xf>
    <xf numFmtId="0" fontId="24" fillId="8" borderId="56" xfId="18" applyFont="1" applyFill="1" applyBorder="1" applyAlignment="1">
      <alignment horizontal="left" vertical="center" indent="1"/>
    </xf>
    <xf numFmtId="0" fontId="24" fillId="8" borderId="57" xfId="18" applyFont="1" applyFill="1" applyBorder="1" applyAlignment="1">
      <alignment horizontal="left" vertical="center" indent="1"/>
    </xf>
    <xf numFmtId="0" fontId="24" fillId="8" borderId="58" xfId="18" applyFont="1" applyFill="1" applyBorder="1" applyAlignment="1">
      <alignment horizontal="left" vertical="center" indent="1"/>
    </xf>
    <xf numFmtId="0" fontId="16" fillId="6" borderId="9" xfId="18" applyFill="1" applyBorder="1" applyAlignment="1" applyProtection="1">
      <alignment horizontal="left" vertical="center" indent="1"/>
      <protection locked="0"/>
    </xf>
    <xf numFmtId="0" fontId="16" fillId="6" borderId="10" xfId="18" applyFill="1" applyBorder="1" applyAlignment="1" applyProtection="1">
      <alignment horizontal="left" vertical="center" indent="1"/>
      <protection locked="0"/>
    </xf>
    <xf numFmtId="0" fontId="25" fillId="0" borderId="4" xfId="0" applyFont="1" applyBorder="1" applyAlignment="1">
      <alignment horizontal="left" indent="1"/>
    </xf>
    <xf numFmtId="0" fontId="25" fillId="0" borderId="17" xfId="0" applyFont="1" applyBorder="1" applyAlignment="1">
      <alignment horizontal="left" indent="1"/>
    </xf>
    <xf numFmtId="0" fontId="25" fillId="0" borderId="14" xfId="0" applyFont="1" applyBorder="1" applyAlignment="1">
      <alignment horizontal="left" indent="1"/>
    </xf>
    <xf numFmtId="0" fontId="25" fillId="0" borderId="9" xfId="0" applyFont="1" applyBorder="1" applyAlignment="1">
      <alignment horizontal="left" indent="1"/>
    </xf>
    <xf numFmtId="0" fontId="25" fillId="0" borderId="19" xfId="0" applyFont="1" applyBorder="1" applyAlignment="1">
      <alignment horizontal="left" indent="1"/>
    </xf>
    <xf numFmtId="0" fontId="16" fillId="0" borderId="8" xfId="18" applyBorder="1" applyAlignment="1" applyProtection="1">
      <alignment horizontal="left" vertical="center" indent="1"/>
      <protection locked="0"/>
    </xf>
    <xf numFmtId="0" fontId="16" fillId="0" borderId="9" xfId="18" applyBorder="1" applyAlignment="1" applyProtection="1">
      <alignment horizontal="left" vertical="center" indent="1"/>
      <protection locked="0"/>
    </xf>
    <xf numFmtId="0" fontId="16" fillId="0" borderId="15" xfId="18" applyBorder="1" applyAlignment="1" applyProtection="1">
      <alignment horizontal="left" vertical="center" indent="1"/>
      <protection locked="0"/>
    </xf>
    <xf numFmtId="0" fontId="16" fillId="0" borderId="11" xfId="18" applyBorder="1" applyAlignment="1" applyProtection="1">
      <alignment horizontal="left" vertical="center" indent="1"/>
      <protection locked="0"/>
    </xf>
    <xf numFmtId="0" fontId="16" fillId="0" borderId="12" xfId="18" applyBorder="1" applyAlignment="1" applyProtection="1">
      <alignment horizontal="left" vertical="center" indent="1"/>
      <protection locked="0"/>
    </xf>
    <xf numFmtId="0" fontId="16" fillId="0" borderId="48" xfId="18" applyBorder="1" applyAlignment="1" applyProtection="1">
      <alignment horizontal="left" vertical="center" indent="1"/>
      <protection locked="0"/>
    </xf>
    <xf numFmtId="0" fontId="25" fillId="0" borderId="16" xfId="0" applyFont="1" applyBorder="1" applyAlignment="1">
      <alignment horizontal="left" indent="1"/>
    </xf>
    <xf numFmtId="0" fontId="33" fillId="8" borderId="0" xfId="18" applyFont="1" applyFill="1" applyAlignment="1">
      <alignment horizontal="left" vertical="center"/>
    </xf>
    <xf numFmtId="0" fontId="25" fillId="0" borderId="20" xfId="0" applyFont="1" applyBorder="1" applyAlignment="1">
      <alignment horizontal="left" indent="1"/>
    </xf>
    <xf numFmtId="0" fontId="25" fillId="0" borderId="21" xfId="0" applyFont="1" applyBorder="1" applyAlignment="1">
      <alignment horizontal="left" indent="1"/>
    </xf>
    <xf numFmtId="0" fontId="25" fillId="0" borderId="38" xfId="0" applyFont="1" applyBorder="1" applyAlignment="1">
      <alignment horizontal="left" indent="1"/>
    </xf>
    <xf numFmtId="0" fontId="25" fillId="0" borderId="36" xfId="0" applyFont="1" applyBorder="1" applyAlignment="1">
      <alignment horizontal="left" indent="1"/>
    </xf>
    <xf numFmtId="0" fontId="25" fillId="0" borderId="37" xfId="0" applyFont="1" applyBorder="1" applyAlignment="1">
      <alignment horizontal="left" indent="1"/>
    </xf>
    <xf numFmtId="0" fontId="25" fillId="0" borderId="15" xfId="0" applyFont="1" applyBorder="1" applyAlignment="1">
      <alignment horizontal="left" indent="1"/>
    </xf>
    <xf numFmtId="0" fontId="25" fillId="0" borderId="18" xfId="0" applyFont="1" applyBorder="1" applyAlignment="1">
      <alignment horizontal="left" indent="1"/>
    </xf>
    <xf numFmtId="0" fontId="25" fillId="0" borderId="35" xfId="0" applyFont="1" applyBorder="1" applyAlignment="1">
      <alignment horizontal="left" indent="1"/>
    </xf>
    <xf numFmtId="0" fontId="38" fillId="0" borderId="14" xfId="21" applyFont="1" applyBorder="1" applyAlignment="1">
      <alignment horizontal="left" indent="1"/>
    </xf>
    <xf numFmtId="0" fontId="37" fillId="0" borderId="9" xfId="21" applyFont="1" applyBorder="1" applyAlignment="1">
      <alignment horizontal="left" indent="1"/>
    </xf>
    <xf numFmtId="0" fontId="37" fillId="0" borderId="15" xfId="21" applyFont="1" applyBorder="1" applyAlignment="1">
      <alignment horizontal="left" indent="1"/>
    </xf>
    <xf numFmtId="0" fontId="25" fillId="0" borderId="22" xfId="0" applyFont="1" applyBorder="1" applyAlignment="1">
      <alignment horizontal="left" indent="1"/>
    </xf>
    <xf numFmtId="0" fontId="24" fillId="8" borderId="27" xfId="18" applyFont="1" applyFill="1" applyBorder="1" applyAlignment="1">
      <alignment horizontal="left" vertical="center" indent="1"/>
    </xf>
    <xf numFmtId="0" fontId="24" fillId="11" borderId="27" xfId="18" applyFont="1" applyFill="1" applyBorder="1" applyAlignment="1">
      <alignment horizontal="left" vertical="center" indent="1"/>
    </xf>
    <xf numFmtId="0" fontId="24" fillId="11" borderId="28" xfId="18" applyFont="1" applyFill="1" applyBorder="1" applyAlignment="1">
      <alignment horizontal="left" vertical="center" indent="1"/>
    </xf>
    <xf numFmtId="0" fontId="25" fillId="0" borderId="24" xfId="0" applyFont="1" applyBorder="1" applyAlignment="1">
      <alignment horizontal="left" indent="1"/>
    </xf>
    <xf numFmtId="0" fontId="25" fillId="0" borderId="25" xfId="0" applyFont="1" applyBorder="1" applyAlignment="1">
      <alignment horizontal="left" indent="1"/>
    </xf>
    <xf numFmtId="0" fontId="16" fillId="0" borderId="50" xfId="18" applyBorder="1" applyAlignment="1" applyProtection="1">
      <alignment horizontal="left" vertical="center" indent="1"/>
      <protection locked="0"/>
    </xf>
    <xf numFmtId="0" fontId="38" fillId="0" borderId="4" xfId="21" applyFont="1" applyBorder="1" applyAlignment="1">
      <alignment horizontal="left" indent="1"/>
    </xf>
    <xf numFmtId="0" fontId="37" fillId="0" borderId="4" xfId="21" applyFont="1" applyBorder="1" applyAlignment="1">
      <alignment horizontal="left" indent="1"/>
    </xf>
    <xf numFmtId="0" fontId="38" fillId="0" borderId="9" xfId="21" applyFont="1" applyBorder="1" applyAlignment="1">
      <alignment horizontal="left" indent="1"/>
    </xf>
    <xf numFmtId="0" fontId="38" fillId="0" borderId="15" xfId="21" applyFont="1" applyBorder="1" applyAlignment="1">
      <alignment horizontal="left" indent="1"/>
    </xf>
    <xf numFmtId="0" fontId="38" fillId="0" borderId="24" xfId="21" applyFont="1" applyBorder="1" applyAlignment="1">
      <alignment horizontal="left" indent="1"/>
    </xf>
    <xf numFmtId="0" fontId="24" fillId="8" borderId="26" xfId="18" applyFont="1" applyFill="1" applyBorder="1" applyAlignment="1">
      <alignment horizontal="left" vertical="center" indent="1"/>
    </xf>
    <xf numFmtId="165" fontId="25" fillId="0" borderId="50" xfId="0" applyNumberFormat="1" applyFont="1" applyBorder="1" applyAlignment="1">
      <alignment horizontal="right" vertical="center" indent="2"/>
    </xf>
    <xf numFmtId="165" fontId="25" fillId="0" borderId="12" xfId="0" applyNumberFormat="1" applyFont="1" applyBorder="1" applyAlignment="1">
      <alignment horizontal="right" vertical="center" indent="2"/>
    </xf>
    <xf numFmtId="165" fontId="25" fillId="0" borderId="13" xfId="0" applyNumberFormat="1" applyFont="1" applyBorder="1" applyAlignment="1">
      <alignment horizontal="right" vertical="center" indent="2"/>
    </xf>
    <xf numFmtId="0" fontId="25" fillId="0" borderId="23" xfId="0" applyFont="1" applyBorder="1" applyAlignment="1">
      <alignment horizontal="left" indent="1"/>
    </xf>
    <xf numFmtId="0" fontId="37" fillId="0" borderId="24" xfId="21" applyFont="1" applyBorder="1" applyAlignment="1">
      <alignment horizontal="left" indent="1"/>
    </xf>
    <xf numFmtId="0" fontId="16" fillId="0" borderId="14" xfId="18" applyBorder="1" applyAlignment="1" applyProtection="1">
      <alignment horizontal="left" vertical="center" indent="1"/>
      <protection locked="0"/>
    </xf>
    <xf numFmtId="0" fontId="16" fillId="6" borderId="12" xfId="18" applyFill="1" applyBorder="1" applyAlignment="1" applyProtection="1">
      <alignment horizontal="left" vertical="center" indent="1"/>
      <protection locked="0"/>
    </xf>
    <xf numFmtId="0" fontId="16" fillId="6" borderId="13" xfId="18" applyFill="1" applyBorder="1" applyAlignment="1" applyProtection="1">
      <alignment horizontal="left" vertical="center" indent="1"/>
      <protection locked="0"/>
    </xf>
    <xf numFmtId="165" fontId="25" fillId="0" borderId="14" xfId="0" applyNumberFormat="1" applyFont="1" applyBorder="1" applyAlignment="1">
      <alignment horizontal="right" vertical="center" indent="2"/>
    </xf>
    <xf numFmtId="165" fontId="25" fillId="0" borderId="9" xfId="0" applyNumberFormat="1" applyFont="1" applyBorder="1" applyAlignment="1">
      <alignment horizontal="right" vertical="center" indent="2"/>
    </xf>
    <xf numFmtId="165" fontId="25" fillId="0" borderId="10" xfId="0" applyNumberFormat="1" applyFont="1" applyBorder="1" applyAlignment="1">
      <alignment horizontal="right" vertical="center" indent="2"/>
    </xf>
    <xf numFmtId="0" fontId="1" fillId="0" borderId="14" xfId="18" applyFont="1" applyBorder="1" applyAlignment="1">
      <alignment horizontal="left" vertical="center" indent="1"/>
    </xf>
    <xf numFmtId="0" fontId="1" fillId="0" borderId="9" xfId="18" applyFont="1" applyBorder="1" applyAlignment="1">
      <alignment horizontal="left" vertical="center" indent="1"/>
    </xf>
    <xf numFmtId="0" fontId="1" fillId="0" borderId="10" xfId="18" applyFont="1" applyBorder="1" applyAlignment="1">
      <alignment horizontal="left" vertical="center" indent="1"/>
    </xf>
    <xf numFmtId="0" fontId="36" fillId="0" borderId="14" xfId="18" applyFont="1" applyBorder="1" applyAlignment="1">
      <alignment horizontal="left" vertical="center" indent="1"/>
    </xf>
    <xf numFmtId="0" fontId="36" fillId="0" borderId="9" xfId="18" applyFont="1" applyBorder="1" applyAlignment="1">
      <alignment horizontal="left" vertical="center" indent="1"/>
    </xf>
    <xf numFmtId="0" fontId="36" fillId="0" borderId="10" xfId="18" applyFont="1" applyBorder="1" applyAlignment="1">
      <alignment horizontal="left" vertical="center" indent="1"/>
    </xf>
    <xf numFmtId="0" fontId="24" fillId="8" borderId="33" xfId="18" applyFont="1" applyFill="1" applyBorder="1" applyAlignment="1">
      <alignment horizontal="left" vertical="center" indent="1"/>
    </xf>
    <xf numFmtId="0" fontId="24" fillId="8" borderId="33" xfId="0" applyFont="1" applyFill="1" applyBorder="1" applyAlignment="1">
      <alignment horizontal="left" vertical="center" indent="1"/>
    </xf>
    <xf numFmtId="0" fontId="24" fillId="8" borderId="34" xfId="0" applyFont="1" applyFill="1" applyBorder="1" applyAlignment="1">
      <alignment horizontal="left" vertical="center" indent="1"/>
    </xf>
    <xf numFmtId="0" fontId="1" fillId="0" borderId="15" xfId="18" applyFont="1" applyBorder="1" applyAlignment="1">
      <alignment horizontal="left" vertical="center" indent="1"/>
    </xf>
    <xf numFmtId="18" fontId="1" fillId="0" borderId="8" xfId="18" applyNumberFormat="1" applyFont="1" applyBorder="1" applyAlignment="1">
      <alignment horizontal="left" vertical="center" indent="1"/>
    </xf>
    <xf numFmtId="18" fontId="1" fillId="0" borderId="9" xfId="18" applyNumberFormat="1" applyFont="1" applyBorder="1" applyAlignment="1">
      <alignment horizontal="left" vertical="center" indent="1"/>
    </xf>
    <xf numFmtId="18" fontId="1" fillId="0" borderId="15" xfId="18" applyNumberFormat="1" applyFont="1" applyBorder="1" applyAlignment="1">
      <alignment horizontal="left" vertical="center" indent="1"/>
    </xf>
    <xf numFmtId="18" fontId="1" fillId="0" borderId="11" xfId="18" applyNumberFormat="1" applyFont="1" applyBorder="1" applyAlignment="1">
      <alignment horizontal="left" vertical="center" indent="1"/>
    </xf>
    <xf numFmtId="18" fontId="1" fillId="0" borderId="12" xfId="18" applyNumberFormat="1" applyFont="1" applyBorder="1" applyAlignment="1">
      <alignment horizontal="left" vertical="center" indent="1"/>
    </xf>
    <xf numFmtId="18" fontId="1" fillId="0" borderId="48" xfId="18" applyNumberFormat="1" applyFont="1" applyBorder="1" applyAlignment="1">
      <alignment horizontal="left" vertical="center" indent="1"/>
    </xf>
    <xf numFmtId="0" fontId="1" fillId="0" borderId="50" xfId="18" applyFont="1" applyBorder="1" applyAlignment="1">
      <alignment horizontal="left" vertical="center" indent="1"/>
    </xf>
    <xf numFmtId="0" fontId="1" fillId="0" borderId="12" xfId="18" applyFont="1" applyBorder="1" applyAlignment="1">
      <alignment horizontal="left" vertical="center" indent="1"/>
    </xf>
    <xf numFmtId="0" fontId="1" fillId="0" borderId="48" xfId="18" applyFont="1" applyBorder="1" applyAlignment="1">
      <alignment horizontal="left" vertical="center" indent="1"/>
    </xf>
    <xf numFmtId="0" fontId="24" fillId="8" borderId="29" xfId="18" applyFont="1" applyFill="1" applyBorder="1" applyAlignment="1">
      <alignment horizontal="center" vertical="center"/>
    </xf>
    <xf numFmtId="0" fontId="24" fillId="8" borderId="30" xfId="18" applyFont="1" applyFill="1" applyBorder="1" applyAlignment="1">
      <alignment horizontal="center" vertical="center"/>
    </xf>
    <xf numFmtId="0" fontId="24" fillId="8" borderId="31" xfId="18" applyFont="1" applyFill="1" applyBorder="1" applyAlignment="1">
      <alignment horizontal="center" vertical="center"/>
    </xf>
    <xf numFmtId="0" fontId="24" fillId="8" borderId="32" xfId="18" applyFont="1" applyFill="1" applyBorder="1" applyAlignment="1">
      <alignment horizontal="left" vertical="center" indent="1"/>
    </xf>
    <xf numFmtId="0" fontId="1" fillId="0" borderId="13" xfId="18" applyFont="1" applyBorder="1" applyAlignment="1">
      <alignment horizontal="left" vertical="center" indent="1"/>
    </xf>
    <xf numFmtId="165" fontId="25" fillId="0" borderId="49" xfId="0" applyNumberFormat="1" applyFont="1" applyBorder="1" applyAlignment="1">
      <alignment horizontal="right" vertical="center" indent="2"/>
    </xf>
    <xf numFmtId="165" fontId="25" fillId="0" borderId="6" xfId="0" applyNumberFormat="1" applyFont="1" applyBorder="1" applyAlignment="1">
      <alignment horizontal="right" vertical="center" indent="2"/>
    </xf>
    <xf numFmtId="165" fontId="25" fillId="0" borderId="7" xfId="0" applyNumberFormat="1" applyFont="1" applyBorder="1" applyAlignment="1">
      <alignment horizontal="right" vertical="center" indent="2"/>
    </xf>
    <xf numFmtId="0" fontId="16" fillId="6" borderId="6" xfId="18" applyFill="1" applyBorder="1" applyAlignment="1" applyProtection="1">
      <alignment horizontal="left" indent="1"/>
      <protection locked="0"/>
    </xf>
    <xf numFmtId="0" fontId="16" fillId="6" borderId="7" xfId="18" applyFill="1" applyBorder="1" applyAlignment="1" applyProtection="1">
      <alignment horizontal="left" indent="1"/>
      <protection locked="0"/>
    </xf>
    <xf numFmtId="0" fontId="16" fillId="0" borderId="5" xfId="18" applyBorder="1" applyAlignment="1" applyProtection="1">
      <alignment horizontal="left" vertical="center" indent="1"/>
      <protection locked="0"/>
    </xf>
    <xf numFmtId="0" fontId="16" fillId="0" borderId="6" xfId="18" applyBorder="1" applyAlignment="1" applyProtection="1">
      <alignment horizontal="left" vertical="center" indent="1"/>
      <protection locked="0"/>
    </xf>
    <xf numFmtId="0" fontId="16" fillId="0" borderId="47" xfId="18" applyBorder="1" applyAlignment="1" applyProtection="1">
      <alignment horizontal="left" vertical="center" indent="1"/>
      <protection locked="0"/>
    </xf>
    <xf numFmtId="0" fontId="16" fillId="0" borderId="49" xfId="18" applyBorder="1" applyAlignment="1" applyProtection="1">
      <alignment horizontal="left" vertical="center" indent="1"/>
      <protection locked="0"/>
    </xf>
    <xf numFmtId="0" fontId="21" fillId="9" borderId="0" xfId="18" applyFont="1" applyFill="1" applyAlignment="1">
      <alignment horizontal="left" vertical="center" indent="8"/>
    </xf>
    <xf numFmtId="0" fontId="1" fillId="0" borderId="49" xfId="18" applyFont="1" applyBorder="1" applyAlignment="1">
      <alignment horizontal="left" vertical="center" indent="1"/>
    </xf>
    <xf numFmtId="0" fontId="1" fillId="0" borderId="6" xfId="18" applyFont="1" applyBorder="1" applyAlignment="1">
      <alignment horizontal="left" vertical="center" indent="1"/>
    </xf>
    <xf numFmtId="0" fontId="1" fillId="0" borderId="7" xfId="18" applyFont="1" applyBorder="1" applyAlignment="1">
      <alignment horizontal="left" vertical="center" indent="1"/>
    </xf>
    <xf numFmtId="0" fontId="24" fillId="8" borderId="42" xfId="18" applyFont="1" applyFill="1" applyBorder="1" applyAlignment="1">
      <alignment horizontal="left" vertical="center" indent="1"/>
    </xf>
    <xf numFmtId="0" fontId="24" fillId="11" borderId="45" xfId="18" applyFont="1" applyFill="1" applyBorder="1" applyAlignment="1">
      <alignment horizontal="left" vertical="center" indent="1"/>
    </xf>
    <xf numFmtId="0" fontId="24" fillId="11" borderId="46" xfId="18" applyFont="1" applyFill="1" applyBorder="1" applyAlignment="1">
      <alignment horizontal="left" vertical="center" indent="1"/>
    </xf>
    <xf numFmtId="0" fontId="24" fillId="8" borderId="30" xfId="18" applyFont="1" applyFill="1" applyBorder="1" applyAlignment="1">
      <alignment horizontal="left" vertical="center" indent="1"/>
    </xf>
    <xf numFmtId="0" fontId="24" fillId="11" borderId="30" xfId="18" applyFont="1" applyFill="1" applyBorder="1" applyAlignment="1">
      <alignment horizontal="left" vertical="center" indent="1"/>
    </xf>
    <xf numFmtId="0" fontId="24" fillId="11" borderId="31" xfId="18" applyFont="1" applyFill="1" applyBorder="1" applyAlignment="1">
      <alignment horizontal="left" vertical="center" indent="1"/>
    </xf>
    <xf numFmtId="0" fontId="24" fillId="8" borderId="29" xfId="18" applyFont="1" applyFill="1" applyBorder="1" applyAlignment="1">
      <alignment horizontal="left" vertical="center" indent="1"/>
    </xf>
    <xf numFmtId="18" fontId="1" fillId="0" borderId="5" xfId="18" applyNumberFormat="1" applyFont="1" applyBorder="1" applyAlignment="1">
      <alignment horizontal="left" vertical="center" indent="1"/>
    </xf>
    <xf numFmtId="18" fontId="1" fillId="0" borderId="6" xfId="18" applyNumberFormat="1" applyFont="1" applyBorder="1" applyAlignment="1">
      <alignment horizontal="left" vertical="center" indent="1"/>
    </xf>
    <xf numFmtId="18" fontId="1" fillId="0" borderId="47" xfId="18" applyNumberFormat="1" applyFont="1" applyBorder="1" applyAlignment="1">
      <alignment horizontal="left" vertical="center" indent="1"/>
    </xf>
    <xf numFmtId="0" fontId="1" fillId="0" borderId="47" xfId="18" applyFont="1" applyBorder="1" applyAlignment="1">
      <alignment horizontal="left" vertical="center" indent="1"/>
    </xf>
    <xf numFmtId="0" fontId="21" fillId="10" borderId="0" xfId="18" applyFont="1" applyFill="1" applyAlignment="1">
      <alignment horizontal="left" vertical="center" indent="8"/>
    </xf>
  </cellXfs>
  <cellStyles count="22">
    <cellStyle name="Currency 2" xfId="20" xr:uid="{3FAC71B6-7617-4B74-A2AC-F0BBEDC41F6E}"/>
    <cellStyle name="First Row Stripe" xfId="7" xr:uid="{00000000-0005-0000-0000-000000000000}"/>
    <cellStyle name="Hyperlink" xfId="21" builtinId="8"/>
    <cellStyle name="Normal" xfId="0" builtinId="0" customBuiltin="1"/>
    <cellStyle name="Normal 2" xfId="13" xr:uid="{00000000-0005-0000-0000-000002000000}"/>
    <cellStyle name="Normal 3" xfId="18" xr:uid="{08642D1D-3E1A-4D11-A45C-544449FCBBC2}"/>
    <cellStyle name="Percent 2" xfId="19" xr:uid="{9CB8F453-3B81-4DA5-B5F5-57ABA338BD0E}"/>
    <cellStyle name="Second Row Stripe" xfId="8" xr:uid="{00000000-0005-0000-0000-000003000000}"/>
    <cellStyle name="Sub Title" xfId="2" xr:uid="{00000000-0005-0000-0000-000004000000}"/>
    <cellStyle name="Table - Header 2" xfId="9" xr:uid="{00000000-0005-0000-0000-000005000000}"/>
    <cellStyle name="Table - Total" xfId="6" xr:uid="{00000000-0005-0000-0000-000006000000}"/>
    <cellStyle name="Table Header" xfId="5" xr:uid="{00000000-0005-0000-0000-000007000000}"/>
    <cellStyle name="Table Header 2" xfId="12" xr:uid="{00000000-0005-0000-0000-000008000000}"/>
    <cellStyle name="Title Cell" xfId="1" xr:uid="{00000000-0005-0000-0000-000009000000}"/>
    <cellStyle name="Total - Heading" xfId="3" xr:uid="{00000000-0005-0000-0000-00000A000000}"/>
    <cellStyle name="Total - Heading 2" xfId="11" xr:uid="{00000000-0005-0000-0000-00000B000000}"/>
    <cellStyle name="Total - Heading 3" xfId="15" xr:uid="{00000000-0005-0000-0000-00000C000000}"/>
    <cellStyle name="Total - Heading Titles" xfId="4" xr:uid="{00000000-0005-0000-0000-00000D000000}"/>
    <cellStyle name="Total - Heading Titles 2" xfId="10" xr:uid="{00000000-0005-0000-0000-00000E000000}"/>
    <cellStyle name="Total - Heading Titles 3" xfId="14" xr:uid="{00000000-0005-0000-0000-00000F000000}"/>
    <cellStyle name="Total - Heading Titles 3 2" xfId="16" xr:uid="{00000000-0005-0000-0000-000010000000}"/>
    <cellStyle name="Total - Heading Titles 4" xfId="17" xr:uid="{00000000-0005-0000-0000-000011000000}"/>
  </cellStyles>
  <dxfs count="121"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</border>
    </dxf>
    <dxf>
      <font>
        <b/>
        <i val="0"/>
        <strike val="0"/>
        <color theme="9" tint="-0.499984740745262"/>
      </font>
      <border diagonalUp="0" diagonalDown="0">
        <left/>
        <right/>
        <top style="thin">
          <color theme="3"/>
        </top>
        <bottom/>
        <vertical/>
        <horizontal/>
      </border>
    </dxf>
    <dxf>
      <font>
        <b val="0"/>
        <i val="0"/>
        <strike val="0"/>
        <sz val="8"/>
        <color theme="0"/>
      </font>
      <fill>
        <patternFill>
          <bgColor theme="6" tint="-0.499984740745262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9" defaultPivotStyle="PivotStyleLight16">
    <tableStyle name="Table Style 1" pivot="0" count="3" xr9:uid="{00000000-0011-0000-FFFF-FFFF00000000}">
      <tableStyleElement type="headerRow" dxfId="120"/>
      <tableStyleElement type="totalRow" dxfId="119"/>
      <tableStyleElement type="firstRowStripe" dxfId="1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3A7E4C"/>
      <color rgb="FFEAF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7870392068026"/>
          <c:y val="8.0157250953721712E-2"/>
          <c:w val="0.62444742066508396"/>
          <c:h val="0.779222014543832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 income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A-4EC2-BC3D-5CE92D3ABD9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6A-4EC2-BC3D-5CE92D3ABD9E}"/>
              </c:ext>
            </c:extLst>
          </c:dPt>
          <c:cat>
            <c:strLit>
              <c:ptCount val="2"/>
              <c:pt idx="0">
                <c:v>Estimated</c:v>
              </c:pt>
              <c:pt idx="1">
                <c:v>Actual</c:v>
              </c:pt>
            </c:strLit>
          </c:cat>
          <c:val>
            <c:numRef>
              <c:f>Summary!$L$11:$M$11</c:f>
              <c:numCache>
                <c:formatCode>"$"#,##0.00</c:formatCode>
                <c:ptCount val="2"/>
                <c:pt idx="0">
                  <c:v>1936</c:v>
                </c:pt>
                <c:pt idx="1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A-4EC2-BC3D-5CE92D3ABD9E}"/>
            </c:ext>
          </c:extLst>
        </c:ser>
        <c:ser>
          <c:idx val="1"/>
          <c:order val="1"/>
          <c:tx>
            <c:v>Total expenses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Estimated</c:v>
              </c:pt>
              <c:pt idx="1">
                <c:v>Actual</c:v>
              </c:pt>
            </c:strLit>
          </c:cat>
          <c:val>
            <c:numRef>
              <c:f>Summary!$L$12:$M$12</c:f>
              <c:numCache>
                <c:formatCode>"$"#,##0.00</c:formatCode>
                <c:ptCount val="2"/>
                <c:pt idx="0">
                  <c:v>1145</c:v>
                </c:pt>
                <c:pt idx="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A-4EC2-BC3D-5CE92D3A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6426752"/>
        <c:axId val="106429824"/>
      </c:barChart>
      <c:catAx>
        <c:axId val="10642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8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642982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2">
                  <a:alpha val="24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675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25519663095746"/>
          <c:y val="0.78286490844967715"/>
          <c:w val="0.15192053627442928"/>
          <c:h val="9.2515870668355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paperSize="0" orientation="landscape" horizontalDpi="300" verticalDpi="30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83.svg" Id="rId8" /><Relationship Type="http://schemas.openxmlformats.org/officeDocument/2006/relationships/image" Target="/xl/media/image33.png" Id="rId3" /><Relationship Type="http://schemas.openxmlformats.org/officeDocument/2006/relationships/image" Target="/xl/media/image74.png" Id="rId7" /><Relationship Type="http://schemas.openxmlformats.org/officeDocument/2006/relationships/image" Target="/xl/media/image124.svg" Id="rId12" /><Relationship Type="http://schemas.openxmlformats.org/officeDocument/2006/relationships/image" Target="/xl/media/image25.png" Id="rId2" /><Relationship Type="http://schemas.openxmlformats.org/officeDocument/2006/relationships/image" Target="/xl/media/image16.png" Id="rId1" /><Relationship Type="http://schemas.openxmlformats.org/officeDocument/2006/relationships/image" Target="/xl/media/image65.svg" Id="rId6" /><Relationship Type="http://schemas.openxmlformats.org/officeDocument/2006/relationships/image" Target="/xl/media/image117.png" Id="rId11" /><Relationship Type="http://schemas.openxmlformats.org/officeDocument/2006/relationships/image" Target="/xl/media/image58.png" Id="rId5" /><Relationship Type="http://schemas.openxmlformats.org/officeDocument/2006/relationships/image" Target="/xl/media/image106.svg" Id="rId10" /><Relationship Type="http://schemas.openxmlformats.org/officeDocument/2006/relationships/image" Target="/xl/media/image47.svg" Id="rId4" /><Relationship Type="http://schemas.openxmlformats.org/officeDocument/2006/relationships/image" Target="/xl/media/image99.png" Id="rId9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142.svg" Id="rId2" /><Relationship Type="http://schemas.openxmlformats.org/officeDocument/2006/relationships/image" Target="/xl/media/image13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16.svg" Id="rId2" /><Relationship Type="http://schemas.openxmlformats.org/officeDocument/2006/relationships/image" Target="/xl/media/image15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188.svg" Id="rId3" /><Relationship Type="http://schemas.openxmlformats.org/officeDocument/2006/relationships/image" Target="/xl/media/image1710.png" Id="rId2" /><Relationship Type="http://schemas.openxmlformats.org/officeDocument/2006/relationships/chart" Target="/xl/charts/chart11.xm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121197</xdr:colOff>
      <xdr:row>17</xdr:row>
      <xdr:rowOff>257175</xdr:rowOff>
    </xdr:from>
    <xdr:to>
      <xdr:col>11</xdr:col>
      <xdr:colOff>284206</xdr:colOff>
      <xdr:row>18</xdr:row>
      <xdr:rowOff>112910</xdr:rowOff>
    </xdr:to>
    <xdr:pic>
      <xdr:nvPicPr>
        <xdr:cNvPr id="36" name="Picture 35" descr="Spiral binder Graphic for Table Header">
          <a:extLst>
            <a:ext uri="{FF2B5EF4-FFF2-40B4-BE49-F238E27FC236}">
              <a16:creationId xmlns:a16="http://schemas.microsoft.com/office/drawing/2014/main" id="{6ED0BA89-BE48-4A63-A18A-C9A6EB42B436}"/>
            </a:ext>
            <a:ext uri="{147F2762-F138-4A5C-976F-8EAC2B608ADB}">
              <a16:predDERef xmlns:a16="http://schemas.microsoft.com/office/drawing/2014/main" pred="{B35EC0B9-CDFF-4C43-8EA1-A2FA9DC08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72" y="51244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12</xdr:col>
      <xdr:colOff>78475</xdr:colOff>
      <xdr:row>17</xdr:row>
      <xdr:rowOff>257175</xdr:rowOff>
    </xdr:from>
    <xdr:to>
      <xdr:col>21</xdr:col>
      <xdr:colOff>241484</xdr:colOff>
      <xdr:row>18</xdr:row>
      <xdr:rowOff>112910</xdr:rowOff>
    </xdr:to>
    <xdr:pic>
      <xdr:nvPicPr>
        <xdr:cNvPr id="37" name="Picture 36" descr="Spiral binder Graphic for Table Header">
          <a:extLst>
            <a:ext uri="{FF2B5EF4-FFF2-40B4-BE49-F238E27FC236}">
              <a16:creationId xmlns:a16="http://schemas.microsoft.com/office/drawing/2014/main" id="{A72107BF-2186-4E41-B79E-3E96D27D8B0B}"/>
            </a:ext>
            <a:ext uri="{147F2762-F138-4A5C-976F-8EAC2B608ADB}">
              <a16:predDERef xmlns:a16="http://schemas.microsoft.com/office/drawing/2014/main" pred="{6ED0BA89-BE48-4A63-A18A-C9A6EB42B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50" y="51244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22</xdr:col>
      <xdr:colOff>45208</xdr:colOff>
      <xdr:row>17</xdr:row>
      <xdr:rowOff>257175</xdr:rowOff>
    </xdr:from>
    <xdr:to>
      <xdr:col>31</xdr:col>
      <xdr:colOff>208217</xdr:colOff>
      <xdr:row>18</xdr:row>
      <xdr:rowOff>122435</xdr:rowOff>
    </xdr:to>
    <xdr:pic>
      <xdr:nvPicPr>
        <xdr:cNvPr id="38" name="Picture 37" descr="Spiral binder Graphic for Table Header">
          <a:extLst>
            <a:ext uri="{FF2B5EF4-FFF2-40B4-BE49-F238E27FC236}">
              <a16:creationId xmlns:a16="http://schemas.microsoft.com/office/drawing/2014/main" id="{38D4BF19-98E5-41A4-B8E2-F4855C1BD3EF}"/>
            </a:ext>
            <a:ext uri="{147F2762-F138-4A5C-976F-8EAC2B608ADB}">
              <a16:predDERef xmlns:a16="http://schemas.microsoft.com/office/drawing/2014/main" pred="{A72107BF-2186-4E41-B79E-3E96D27D8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9883" y="5124450"/>
          <a:ext cx="3077659" cy="246260"/>
        </a:xfrm>
        <a:prstGeom prst="rect">
          <a:avLst/>
        </a:prstGeom>
      </xdr:spPr>
    </xdr:pic>
    <xdr:clientData/>
  </xdr:twoCellAnchor>
  <xdr:twoCellAnchor editAs="oneCell">
    <xdr:from>
      <xdr:col>32</xdr:col>
      <xdr:colOff>2204</xdr:colOff>
      <xdr:row>17</xdr:row>
      <xdr:rowOff>257175</xdr:rowOff>
    </xdr:from>
    <xdr:to>
      <xdr:col>38</xdr:col>
      <xdr:colOff>142875</xdr:colOff>
      <xdr:row>18</xdr:row>
      <xdr:rowOff>123827</xdr:rowOff>
    </xdr:to>
    <xdr:pic>
      <xdr:nvPicPr>
        <xdr:cNvPr id="39" name="Picture 38" descr="Spiral binder Graphic for Table Header">
          <a:extLst>
            <a:ext uri="{FF2B5EF4-FFF2-40B4-BE49-F238E27FC236}">
              <a16:creationId xmlns:a16="http://schemas.microsoft.com/office/drawing/2014/main" id="{A956D428-D23C-4BD5-B5D0-ECA13ED18CF9}"/>
            </a:ext>
            <a:ext uri="{147F2762-F138-4A5C-976F-8EAC2B608ADB}">
              <a16:predDERef xmlns:a16="http://schemas.microsoft.com/office/drawing/2014/main" pred="{38D4BF19-98E5-41A4-B8E2-F4855C1BD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551"/>
        <a:stretch/>
      </xdr:blipFill>
      <xdr:spPr>
        <a:xfrm>
          <a:off x="10165379" y="5124450"/>
          <a:ext cx="2083771" cy="24765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26</xdr:row>
      <xdr:rowOff>114299</xdr:rowOff>
    </xdr:from>
    <xdr:to>
      <xdr:col>3</xdr:col>
      <xdr:colOff>7620</xdr:colOff>
      <xdr:row>26</xdr:row>
      <xdr:rowOff>388620</xdr:rowOff>
    </xdr:to>
    <xdr:pic>
      <xdr:nvPicPr>
        <xdr:cNvPr id="16" name="Graphic 15" descr="Checkmark">
          <a:extLst>
            <a:ext uri="{FF2B5EF4-FFF2-40B4-BE49-F238E27FC236}">
              <a16:creationId xmlns:a16="http://schemas.microsoft.com/office/drawing/2014/main" id="{B7EEBA16-8F60-42E8-87A2-4621187B7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4825" y="8867774"/>
          <a:ext cx="274320" cy="274321"/>
        </a:xfrm>
        <a:prstGeom prst="rect">
          <a:avLst/>
        </a:prstGeom>
      </xdr:spPr>
    </xdr:pic>
    <xdr:clientData/>
  </xdr:twoCellAnchor>
  <xdr:twoCellAnchor editAs="oneCell">
    <xdr:from>
      <xdr:col>1</xdr:col>
      <xdr:colOff>159525</xdr:colOff>
      <xdr:row>16</xdr:row>
      <xdr:rowOff>73800</xdr:rowOff>
    </xdr:from>
    <xdr:to>
      <xdr:col>3</xdr:col>
      <xdr:colOff>66675</xdr:colOff>
      <xdr:row>17</xdr:row>
      <xdr:rowOff>0</xdr:rowOff>
    </xdr:to>
    <xdr:pic>
      <xdr:nvPicPr>
        <xdr:cNvPr id="18" name="Graphic 17" descr="Presentation with checklist">
          <a:extLst>
            <a:ext uri="{FF2B5EF4-FFF2-40B4-BE49-F238E27FC236}">
              <a16:creationId xmlns:a16="http://schemas.microsoft.com/office/drawing/2014/main" id="{34A52314-6BB6-4ED3-8662-CE42C14AD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7175" y="4902975"/>
          <a:ext cx="431025" cy="431024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257100</xdr:colOff>
      <xdr:row>26</xdr:row>
      <xdr:rowOff>28500</xdr:rowOff>
    </xdr:from>
    <xdr:to>
      <xdr:col>16</xdr:col>
      <xdr:colOff>47625</xdr:colOff>
      <xdr:row>26</xdr:row>
      <xdr:rowOff>466725</xdr:rowOff>
    </xdr:to>
    <xdr:pic>
      <xdr:nvPicPr>
        <xdr:cNvPr id="27" name="Graphic 26" descr="Lightbulb and gear">
          <a:extLst>
            <a:ext uri="{FF2B5EF4-FFF2-40B4-BE49-F238E27FC236}">
              <a16:creationId xmlns:a16="http://schemas.microsoft.com/office/drawing/2014/main" id="{1EB82B50-0E9F-4682-AF2A-442726AA0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90975" y="8781975"/>
          <a:ext cx="438225" cy="438225"/>
        </a:xfrm>
        <a:prstGeom prst="rect">
          <a:avLst/>
        </a:prstGeom>
      </xdr:spPr>
    </xdr:pic>
    <xdr:clientData/>
  </xdr:twoCellAnchor>
  <xdr:twoCellAnchor editAs="oneCell">
    <xdr:from>
      <xdr:col>14</xdr:col>
      <xdr:colOff>19965</xdr:colOff>
      <xdr:row>41</xdr:row>
      <xdr:rowOff>160935</xdr:rowOff>
    </xdr:from>
    <xdr:to>
      <xdr:col>15</xdr:col>
      <xdr:colOff>230505</xdr:colOff>
      <xdr:row>44</xdr:row>
      <xdr:rowOff>51434</xdr:rowOff>
    </xdr:to>
    <xdr:pic>
      <xdr:nvPicPr>
        <xdr:cNvPr id="56" name="Graphic 55" descr="Target Audience">
          <a:extLst>
            <a:ext uri="{FF2B5EF4-FFF2-40B4-BE49-F238E27FC236}">
              <a16:creationId xmlns:a16="http://schemas.microsoft.com/office/drawing/2014/main" id="{65337146-E2B8-4A38-8C39-9805A75B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02405" y="11705235"/>
          <a:ext cx="530580" cy="538199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2</xdr:row>
      <xdr:rowOff>150495</xdr:rowOff>
    </xdr:from>
    <xdr:to>
      <xdr:col>3</xdr:col>
      <xdr:colOff>295352</xdr:colOff>
      <xdr:row>5</xdr:row>
      <xdr:rowOff>31623</xdr:rowOff>
    </xdr:to>
    <xdr:pic>
      <xdr:nvPicPr>
        <xdr:cNvPr id="41" name="Graphic 40" descr="Daily calendar">
          <a:extLst>
            <a:ext uri="{FF2B5EF4-FFF2-40B4-BE49-F238E27FC236}">
              <a16:creationId xmlns:a16="http://schemas.microsoft.com/office/drawing/2014/main" id="{63FC5B41-3556-4FC4-A6D4-0A54DB75CADF}"/>
            </a:ext>
            <a:ext uri="{147F2762-F138-4A5C-976F-8EAC2B608ADB}">
              <a16:predDERef xmlns:a16="http://schemas.microsoft.com/office/drawing/2014/main" pred="{65337146-E2B8-4A38-8C39-9805A75B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1015" y="569595"/>
          <a:ext cx="565862" cy="566928"/>
        </a:xfrm>
        <a:prstGeom prst="rect">
          <a:avLst/>
        </a:prstGeom>
      </xdr:spPr>
    </xdr:pic>
    <xdr:clientData/>
  </xdr:twoCellAnchor>
  <xdr:twoCellAnchor editAs="oneCell">
    <xdr:from>
      <xdr:col>2</xdr:col>
      <xdr:colOff>92622</xdr:colOff>
      <xdr:row>27</xdr:row>
      <xdr:rowOff>247650</xdr:rowOff>
    </xdr:from>
    <xdr:to>
      <xdr:col>11</xdr:col>
      <xdr:colOff>255631</xdr:colOff>
      <xdr:row>28</xdr:row>
      <xdr:rowOff>103385</xdr:rowOff>
    </xdr:to>
    <xdr:pic>
      <xdr:nvPicPr>
        <xdr:cNvPr id="50" name="Picture 49" descr="Spiral binder Graphic for Table Header">
          <a:extLst>
            <a:ext uri="{FF2B5EF4-FFF2-40B4-BE49-F238E27FC236}">
              <a16:creationId xmlns:a16="http://schemas.microsoft.com/office/drawing/2014/main" id="{4C21C7C7-4836-4068-837A-38AE64B65E8A}"/>
            </a:ext>
            <a:ext uri="{147F2762-F138-4A5C-976F-8EAC2B608ADB}">
              <a16:predDERef xmlns:a16="http://schemas.microsoft.com/office/drawing/2014/main" pred="{63FC5B41-3556-4FC4-A6D4-0A54DB75C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97" y="841057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102147</xdr:colOff>
      <xdr:row>27</xdr:row>
      <xdr:rowOff>228600</xdr:rowOff>
    </xdr:from>
    <xdr:to>
      <xdr:col>24</xdr:col>
      <xdr:colOff>265156</xdr:colOff>
      <xdr:row>28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E631A2C7-DFFD-485F-9AC9-9A0445D113D1}"/>
            </a:ext>
            <a:ext uri="{147F2762-F138-4A5C-976F-8EAC2B608ADB}">
              <a16:predDERef xmlns:a16="http://schemas.microsoft.com/office/drawing/2014/main" pred="{4C21C7C7-4836-4068-837A-38AE64B6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9872" y="839152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25</xdr:col>
      <xdr:colOff>54522</xdr:colOff>
      <xdr:row>27</xdr:row>
      <xdr:rowOff>228600</xdr:rowOff>
    </xdr:from>
    <xdr:to>
      <xdr:col>34</xdr:col>
      <xdr:colOff>217531</xdr:colOff>
      <xdr:row>28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37F13EA3-2C1B-4A66-B49F-CB35D55C803E}"/>
            </a:ext>
            <a:ext uri="{147F2762-F138-4A5C-976F-8EAC2B608ADB}">
              <a16:predDERef xmlns:a16="http://schemas.microsoft.com/office/drawing/2014/main" pred="{E631A2C7-DFFD-485F-9AC9-9A0445D1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0747" y="839152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12</xdr:col>
      <xdr:colOff>54522</xdr:colOff>
      <xdr:row>27</xdr:row>
      <xdr:rowOff>247650</xdr:rowOff>
    </xdr:from>
    <xdr:to>
      <xdr:col>12</xdr:col>
      <xdr:colOff>238125</xdr:colOff>
      <xdr:row>28</xdr:row>
      <xdr:rowOff>114300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38B7CC08-00D1-4F91-9CEF-B2E19A62F7E4}"/>
            </a:ext>
            <a:ext uri="{147F2762-F138-4A5C-976F-8EAC2B608ADB}">
              <a16:predDERef xmlns:a16="http://schemas.microsoft.com/office/drawing/2014/main" pred="{37F13EA3-2C1B-4A66-B49F-CB35D55C80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4034" b="-4611"/>
        <a:stretch/>
      </xdr:blipFill>
      <xdr:spPr>
        <a:xfrm>
          <a:off x="3740697" y="8410575"/>
          <a:ext cx="183603" cy="247650"/>
        </a:xfrm>
        <a:prstGeom prst="rect">
          <a:avLst/>
        </a:prstGeom>
      </xdr:spPr>
    </xdr:pic>
    <xdr:clientData/>
  </xdr:twoCellAnchor>
  <xdr:twoCellAnchor editAs="oneCell">
    <xdr:from>
      <xdr:col>35</xdr:col>
      <xdr:colOff>16422</xdr:colOff>
      <xdr:row>27</xdr:row>
      <xdr:rowOff>228601</xdr:rowOff>
    </xdr:from>
    <xdr:to>
      <xdr:col>38</xdr:col>
      <xdr:colOff>238125</xdr:colOff>
      <xdr:row>28</xdr:row>
      <xdr:rowOff>76201</xdr:rowOff>
    </xdr:to>
    <xdr:pic>
      <xdr:nvPicPr>
        <xdr:cNvPr id="55" name="Picture 54" descr="Spiral binder Graphic for Table Header">
          <a:extLst>
            <a:ext uri="{FF2B5EF4-FFF2-40B4-BE49-F238E27FC236}">
              <a16:creationId xmlns:a16="http://schemas.microsoft.com/office/drawing/2014/main" id="{4979FDFC-CD4C-4C33-A26F-7E6AC0776655}"/>
            </a:ext>
            <a:ext uri="{147F2762-F138-4A5C-976F-8EAC2B608ADB}">
              <a16:predDERef xmlns:a16="http://schemas.microsoft.com/office/drawing/2014/main" pred="{38B7CC08-00D1-4F91-9CEF-B2E19A62F7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29" b="3436"/>
        <a:stretch/>
      </xdr:blipFill>
      <xdr:spPr>
        <a:xfrm>
          <a:off x="11019702" y="8397241"/>
          <a:ext cx="1181823" cy="228600"/>
        </a:xfrm>
        <a:prstGeom prst="rect">
          <a:avLst/>
        </a:prstGeom>
      </xdr:spPr>
    </xdr:pic>
    <xdr:clientData/>
  </xdr:twoCellAnchor>
  <xdr:twoCellAnchor editAs="absolute">
    <xdr:from>
      <xdr:col>9</xdr:col>
      <xdr:colOff>1</xdr:colOff>
      <xdr:row>42</xdr:row>
      <xdr:rowOff>0</xdr:rowOff>
    </xdr:from>
    <xdr:to>
      <xdr:col>14</xdr:col>
      <xdr:colOff>165652</xdr:colOff>
      <xdr:row>44</xdr:row>
      <xdr:rowOff>3259</xdr:rowOff>
    </xdr:to>
    <xdr:sp macro="" textlink="">
      <xdr:nvSpPr>
        <xdr:cNvPr id="19" name="Ribbon: Tilted Up 36" descr="Section Header (Shape Object)">
          <a:extLst>
            <a:ext uri="{FF2B5EF4-FFF2-40B4-BE49-F238E27FC236}">
              <a16:creationId xmlns:a16="http://schemas.microsoft.com/office/drawing/2014/main" id="{1742174D-2653-4709-818E-EE6B28A362F5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0314" y="11801061"/>
          <a:ext cx="1755912" cy="467085"/>
        </a:xfrm>
        <a:prstGeom prst="chevron">
          <a:avLst>
            <a:gd name="adj" fmla="val 100680"/>
          </a:avLst>
        </a:prstGeom>
        <a:solidFill>
          <a:schemeClr val="accent3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25</xdr:col>
      <xdr:colOff>140311</xdr:colOff>
      <xdr:row>42</xdr:row>
      <xdr:rowOff>1085</xdr:rowOff>
    </xdr:from>
    <xdr:to>
      <xdr:col>30</xdr:col>
      <xdr:colOff>305962</xdr:colOff>
      <xdr:row>44</xdr:row>
      <xdr:rowOff>0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D7916281-C288-4769-AF41-28E943B8D378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 flipH="1">
          <a:off x="7899459" y="11802146"/>
          <a:ext cx="1755912" cy="462741"/>
        </a:xfrm>
        <a:prstGeom prst="chevron">
          <a:avLst>
            <a:gd name="adj" fmla="val 100680"/>
          </a:avLst>
        </a:prstGeom>
        <a:solidFill>
          <a:schemeClr val="accent3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273808</xdr:colOff>
      <xdr:row>2</xdr:row>
      <xdr:rowOff>164044</xdr:rowOff>
    </xdr:from>
    <xdr:to>
      <xdr:col>1</xdr:col>
      <xdr:colOff>840736</xdr:colOff>
      <xdr:row>5</xdr:row>
      <xdr:rowOff>45172</xdr:rowOff>
    </xdr:to>
    <xdr:pic>
      <xdr:nvPicPr>
        <xdr:cNvPr id="22" name="Graphic 21" descr="Calculator">
          <a:extLst>
            <a:ext uri="{FF2B5EF4-FFF2-40B4-BE49-F238E27FC236}">
              <a16:creationId xmlns:a16="http://schemas.microsoft.com/office/drawing/2014/main" id="{86036F8D-FCE8-474F-B0FE-4060C65F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21458" y="583144"/>
          <a:ext cx="566928" cy="56692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264283</xdr:colOff>
      <xdr:row>2</xdr:row>
      <xdr:rowOff>150709</xdr:rowOff>
    </xdr:from>
    <xdr:to>
      <xdr:col>1</xdr:col>
      <xdr:colOff>831211</xdr:colOff>
      <xdr:row>5</xdr:row>
      <xdr:rowOff>31837</xdr:rowOff>
    </xdr:to>
    <xdr:pic>
      <xdr:nvPicPr>
        <xdr:cNvPr id="16" name="Graphic 15Income" descr="Piggy Bank">
          <a:extLst>
            <a:ext uri="{FF2B5EF4-FFF2-40B4-BE49-F238E27FC236}">
              <a16:creationId xmlns:a16="http://schemas.microsoft.com/office/drawing/2014/main" id="{EB74327B-BD50-40DA-9603-5D26A4BE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511933" y="569809"/>
          <a:ext cx="566928" cy="56692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256055</xdr:colOff>
      <xdr:row>13</xdr:row>
      <xdr:rowOff>193404</xdr:rowOff>
    </xdr:from>
    <xdr:to>
      <xdr:col>12</xdr:col>
      <xdr:colOff>1604598</xdr:colOff>
      <xdr:row>45</xdr:row>
      <xdr:rowOff>80405</xdr:rowOff>
    </xdr:to>
    <xdr:graphicFrame macro="">
      <xdr:nvGraphicFramePr>
        <xdr:cNvPr id="5" name="Chart 1" descr="Chart showing Total Income and Total Expenses">
          <a:extLst>
            <a:ext uri="{FF2B5EF4-FFF2-40B4-BE49-F238E27FC236}">
              <a16:creationId xmlns:a16="http://schemas.microsoft.com/office/drawing/2014/main" id="{60863F3F-7848-4564-A588-3361AC30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283333</xdr:colOff>
      <xdr:row>2</xdr:row>
      <xdr:rowOff>162139</xdr:rowOff>
    </xdr:from>
    <xdr:to>
      <xdr:col>1</xdr:col>
      <xdr:colOff>850261</xdr:colOff>
      <xdr:row>5</xdr:row>
      <xdr:rowOff>43267</xdr:rowOff>
    </xdr:to>
    <xdr:pic>
      <xdr:nvPicPr>
        <xdr:cNvPr id="18" name="Graphic 17Summary" descr="Research">
          <a:extLst>
            <a:ext uri="{FF2B5EF4-FFF2-40B4-BE49-F238E27FC236}">
              <a16:creationId xmlns:a16="http://schemas.microsoft.com/office/drawing/2014/main" id="{0A22E142-02EC-4DFA-B5AA-AEDCE456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30983" y="581239"/>
          <a:ext cx="566928" cy="566928"/>
        </a:xfrm>
        <a:prstGeom prst="rect">
          <a:avLst/>
        </a:prstGeom>
      </xdr:spPr>
    </xdr:pic>
    <xdr:clientData/>
  </xdr:twoCellAnchor>
</xdr:wsDr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83511-69BE-45EC-8260-5A94D22681A9}" name="Exhibitors" displayName="Exhibitors" ref="B27:G31" totalsRowCount="1" headerRowDxfId="27">
  <tableColumns count="6">
    <tableColumn id="1" xr3:uid="{15F5391F-39BC-49A2-A7AD-2B9D712299A9}" name="ESTIMATED" dataDxfId="26" totalsRowDxfId="25"/>
    <tableColumn id="2" xr3:uid="{40EEE5CE-498B-404A-8F8A-A1F0AF1D58D9}" name="ACTUAL" dataDxfId="24" totalsRowDxfId="23"/>
    <tableColumn id="3" xr3:uid="{7DFC0EDA-C068-4AA8-9004-C4D64A0B561B}" name=" " dataDxfId="22" totalsRowDxfId="21"/>
    <tableColumn id="4" xr3:uid="{84688416-6B3F-4CCD-AAE4-D1D0B06BB98B}" name="  " dataDxfId="20" totalsRowDxfId="19" dataCellStyle="Normal 2"/>
    <tableColumn id="5" xr3:uid="{07DE365D-62FE-45DF-89E3-0C9D8C69D22B}" name="ESTIMATED " totalsRowFunction="sum" dataDxfId="18" totalsRowDxfId="17" dataCellStyle="Normal 2">
      <calculatedColumnFormula>Exhibitors[[#This Row],[ESTIMATED]]*Exhibitors[[#This Row],[  ]]</calculatedColumnFormula>
    </tableColumn>
    <tableColumn id="6" xr3:uid="{FA3993A6-4EFB-4A95-8DDE-9C92FBF2170B}" name="ACTUAL " totalsRowFunction="sum" dataDxfId="16" totalsRowDxfId="15" dataCellStyle="Normal 2">
      <calculatedColumnFormula>Exhibitors[[#This Row],[ACTUAL]]*Exhibitors[[#This Row],[  ]]</calculatedColumnFormula>
    </tableColumn>
  </tableColumns>
  <tableStyleInfo name="Table Style 1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51A93D-E323-498B-9487-9A62FFEE31E2}" name="SaleOfItems" displayName="SaleOfItems" ref="B34:G38" totalsRowCount="1" headerRowDxfId="14">
  <tableColumns count="6">
    <tableColumn id="1" xr3:uid="{86AF2118-92CD-4F0A-BDF1-59B2ADAA08A2}" name="ESTIMATED" dataDxfId="13" totalsRowDxfId="12"/>
    <tableColumn id="2" xr3:uid="{ECA8134A-0852-4B6E-B419-B71220DC7C49}" name="ACTUAL" dataDxfId="11" totalsRowDxfId="10"/>
    <tableColumn id="3" xr3:uid="{B81D8AEA-F6A6-43CB-BCB9-21F9D6CD46A9}" name=" " dataDxfId="9" totalsRowDxfId="8"/>
    <tableColumn id="4" xr3:uid="{63FFFEA8-3543-4FAE-B18E-3F608D29E125}" name="  " dataDxfId="7" totalsRowDxfId="6" dataCellStyle="Normal 2"/>
    <tableColumn id="5" xr3:uid="{4C89F018-C631-4C91-B8FA-D02283997FE0}" name="ESTIMATED " totalsRowFunction="sum" dataDxfId="5" totalsRowDxfId="4" dataCellStyle="Normal 2">
      <calculatedColumnFormula>SaleOfItems[[#This Row],[ESTIMATED]]*SaleOfItems[[#This Row],[  ]]</calculatedColumnFormula>
    </tableColumn>
    <tableColumn id="6" xr3:uid="{95E2625D-7531-4894-B5A1-76570AF15FF5}" name="ACTUAL " totalsRowFunction="sum" dataDxfId="3" totalsRowDxfId="2" dataCellStyle="Normal 2">
      <calculatedColumnFormula>SaleOfItems[[#This Row],[ACTUAL]]*SaleOfItems[[#This Row],[  ]]</calculatedColumnFormula>
    </tableColumn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ite" displayName="Site" ref="B14:D19" totalsRowCount="1" headerRowDxfId="117" dataDxfId="116" totalsRowDxfId="115">
  <autoFilter ref="B14:D18" xr:uid="{ED2EAB33-C1B1-464B-B56D-701A0F0CAA82}">
    <filterColumn colId="0" hiddenButton="1"/>
    <filterColumn colId="1" hiddenButton="1"/>
    <filterColumn colId="2" hiddenButton="1"/>
  </autoFilter>
  <tableColumns count="3">
    <tableColumn id="1" xr3:uid="{00000000-0010-0000-0000-000001000000}" name="SITE" totalsRowLabel="Total" dataDxfId="114" totalsRowDxfId="113"/>
    <tableColumn id="2" xr3:uid="{00000000-0010-0000-0000-000002000000}" name="ESTIMATED" totalsRowFunction="sum" dataDxfId="112" totalsRowDxfId="111"/>
    <tableColumn id="3" xr3:uid="{00000000-0010-0000-0000-000003000000}" name="ACTUAL" totalsRowFunction="sum" dataDxfId="110" totalsRowDxfId="109"/>
  </tableColumns>
  <tableStyleInfo name="Table Style 1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orations" displayName="Decorations" ref="B21:D27" totalsRowCount="1" headerRowDxfId="108" dataDxfId="107" totalsRowDxfId="106">
  <autoFilter ref="B21:D2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DECORATIONS" totalsRowLabel="Total" dataDxfId="105" totalsRowDxfId="104"/>
    <tableColumn id="2" xr3:uid="{00000000-0010-0000-0100-000002000000}" name="ESTIMATED" totalsRowFunction="sum" dataDxfId="103" totalsRowDxfId="102"/>
    <tableColumn id="3" xr3:uid="{00000000-0010-0000-0100-000003000000}" name="ACTUAL" totalsRowFunction="sum" dataDxfId="101" totalsRowDxfId="100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ublicity" displayName="Publicity" ref="B29:D33" totalsRowCount="1" headerRowDxfId="99" dataDxfId="98" totalsRowDxfId="97">
  <autoFilter ref="B29:D32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200-000001000000}" name="PUBLICITY" totalsRowLabel="Total" dataDxfId="96" totalsRowDxfId="95"/>
    <tableColumn id="2" xr3:uid="{00000000-0010-0000-0200-000002000000}" name="ESTIMATED" totalsRowFunction="sum" dataDxfId="94" totalsRowDxfId="93"/>
    <tableColumn id="3" xr3:uid="{00000000-0010-0000-0200-000003000000}" name="ACTUAL" totalsRowFunction="sum" dataDxfId="92" totalsRowDxfId="91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iscellaneous" displayName="Miscellaneous" ref="B35:D40" totalsRowCount="1" headerRowDxfId="90" dataDxfId="89" totalsRowDxfId="88">
  <autoFilter ref="B35:D39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300-000001000000}" name="MISCELLANEOUS" totalsRowLabel="Total" dataDxfId="87" totalsRowDxfId="86"/>
    <tableColumn id="2" xr3:uid="{00000000-0010-0000-0300-000002000000}" name="ESTIMATED" totalsRowFunction="sum" dataDxfId="85" totalsRowDxfId="84"/>
    <tableColumn id="3" xr3:uid="{00000000-0010-0000-0300-000003000000}" name="ACTUAL" totalsRowFunction="sum" dataDxfId="83" totalsRowDxfId="82"/>
  </tableColumns>
  <tableStyleInfo name="Table Style 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freshments" displayName="Refreshments" ref="F14:H19" totalsRowCount="1" headerRowDxfId="81" dataDxfId="80" totalsRowDxfId="79">
  <autoFilter ref="F14:H1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400-000001000000}" name="REFRESHMENTS" totalsRowLabel="Total" dataDxfId="78" totalsRowDxfId="77"/>
    <tableColumn id="2" xr3:uid="{00000000-0010-0000-0400-000002000000}" name="ESTIMATED" totalsRowFunction="sum" dataDxfId="76" totalsRowDxfId="75"/>
    <tableColumn id="3" xr3:uid="{00000000-0010-0000-0400-000003000000}" name="ACTUAL" totalsRowFunction="sum" dataDxfId="74" totalsRowDxfId="73"/>
  </tableColumns>
  <tableStyleInfo name="Table Style 1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rogram" displayName="Program" ref="F21:H27" totalsRowCount="1" headerRowDxfId="72" dataDxfId="71" totalsRowDxfId="70">
  <autoFilter ref="F21:H26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500-000001000000}" name="PROGRAM" totalsRowLabel="Total" dataDxfId="69" totalsRowDxfId="68"/>
    <tableColumn id="2" xr3:uid="{00000000-0010-0000-0500-000002000000}" name="ESTIMATED" totalsRowFunction="sum" dataDxfId="67" totalsRowDxfId="66"/>
    <tableColumn id="3" xr3:uid="{00000000-0010-0000-0500-000003000000}" name="ACTUAL" totalsRowFunction="sum" dataDxfId="65" totalsRowDxfId="64"/>
  </tableColumns>
  <tableStyleInfo name="Table Style 1" showFirstColumn="0" showLastColumn="0" showRowStripes="1" showColumnStripes="0"/>
</table>
</file>

<file path=xl/tables/table7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rizes" displayName="Prizes" ref="F29:H32" totalsRowCount="1" headerRowDxfId="63" dataDxfId="62" totalsRowDxfId="61">
  <autoFilter ref="F29:H31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600-000001000000}" name="PRIZES" totalsRowLabel="Total" dataDxfId="60" totalsRowDxfId="59"/>
    <tableColumn id="2" xr3:uid="{00000000-0010-0000-0600-000002000000}" name="ESTIMATED" totalsRowFunction="sum" dataDxfId="58" totalsRowDxfId="57"/>
    <tableColumn id="3" xr3:uid="{00000000-0010-0000-0600-000003000000}" name="ACTUAL" totalsRowFunction="sum" dataDxfId="56" totalsRowDxfId="55"/>
  </tableColumns>
  <tableStyleInfo name="Table Style 1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CB9669-6EAA-4FB5-9A34-43EEAFF5A5D6}" name="Admissions" displayName="Admissions" ref="B13:G17" totalsRowCount="1" headerRowDxfId="54" dataDxfId="53">
  <tableColumns count="6">
    <tableColumn id="1" xr3:uid="{87BF14DC-E554-4DEE-9D0B-C480049560CD}" name="ESTIMATED" dataDxfId="52" totalsRowDxfId="51"/>
    <tableColumn id="2" xr3:uid="{12DC46FA-7C16-4C1B-B68D-4B8714810BDC}" name="ACTUAL" dataDxfId="50" totalsRowDxfId="49"/>
    <tableColumn id="3" xr3:uid="{ACCE67B7-4D06-432D-B413-1800ECDA2D37}" name=" " dataDxfId="48" totalsRowDxfId="47"/>
    <tableColumn id="4" xr3:uid="{3FB3B171-A21A-4966-AC41-4D6986A9B0B1}" name="  " dataDxfId="46" totalsRowDxfId="45"/>
    <tableColumn id="5" xr3:uid="{CA20CB33-D67F-4880-A2C6-2AA3ABBE61BB}" name="ESTIMATED " totalsRowFunction="sum" dataDxfId="44" totalsRowDxfId="43">
      <calculatedColumnFormula>Admissions[[#This Row],[ESTIMATED]]*Admissions[[#This Row],[  ]]</calculatedColumnFormula>
    </tableColumn>
    <tableColumn id="6" xr3:uid="{A332BE9D-948A-45B6-BF8F-C9A046635F27}" name="ACTUAL " totalsRowFunction="sum" dataDxfId="42" totalsRowDxfId="41">
      <calculatedColumnFormula>Admissions[[#This Row],[ACTUAL]]*Admissions[[#This Row],[  ]]</calculatedColumnFormula>
    </tableColumn>
  </tableColumns>
  <tableStyleInfo name="Table Style 1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02076C-294F-4FFE-9EB5-4669F12D83AC}" name="AdsInProgram" displayName="AdsInProgram" ref="B20:G24" totalsRowCount="1" headerRowDxfId="40">
  <tableColumns count="6">
    <tableColumn id="1" xr3:uid="{9A5D042F-2643-4637-AB00-3810373DBDBE}" name="ESTIMATED" dataDxfId="39" totalsRowDxfId="38"/>
    <tableColumn id="2" xr3:uid="{BC9940AF-FF6B-4749-A8B0-5DB5328BF1E5}" name="ACTUAL" dataDxfId="37" totalsRowDxfId="36"/>
    <tableColumn id="3" xr3:uid="{34DF184D-32E3-4721-A2E2-C8964928F367}" name=" " dataDxfId="35" totalsRowDxfId="34"/>
    <tableColumn id="4" xr3:uid="{1B2DEC3B-9602-48A2-BF7E-B9A006E1B4FF}" name="  " dataDxfId="33" totalsRowDxfId="32" dataCellStyle="Normal 2"/>
    <tableColumn id="5" xr3:uid="{8A9C9BA3-FBCC-46D5-8D6F-35C355868EE4}" name="ESTIMATED " totalsRowFunction="sum" dataDxfId="31" totalsRowDxfId="30" dataCellStyle="Normal 2">
      <calculatedColumnFormula>AdsInProgram[[#This Row],[ESTIMATED]]*AdsInProgram[[#This Row],[  ]]</calculatedColumnFormula>
    </tableColumn>
    <tableColumn id="6" xr3:uid="{1D42592B-666B-4E0B-A311-555ACB9685C2}" name="ACTUAL " totalsRowFunction="sum" dataDxfId="29" totalsRowDxfId="28" dataCellStyle="Normal 2">
      <calculatedColumnFormula>AdsInProgram[[#This Row],[ACTUAL]]*AdsInProgram[[#This Row],[  ]]</calculatedColumnFormula>
    </tableColumn>
  </tableColumns>
  <tableStyleInfo name="Table Style 1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EventPlanner">
      <a:majorFont>
        <a:latin typeface="Rockwel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10" /><Relationship Type="http://schemas.openxmlformats.org/officeDocument/2006/relationships/printerSettings" Target="/xl/printerSettings/printerSettings13.bin" Id="rId9" /><Relationship Type="http://schemas.openxmlformats.org/officeDocument/2006/relationships/hyperlink" Target="mailto:kalle@example.com" TargetMode="External" Id="rId8" /><Relationship Type="http://schemas.openxmlformats.org/officeDocument/2006/relationships/hyperlink" Target="mailto:allan@example.com" TargetMode="External" Id="rId3" /><Relationship Type="http://schemas.openxmlformats.org/officeDocument/2006/relationships/hyperlink" Target="mailto:allan@example.com" TargetMode="External" Id="rId7" /><Relationship Type="http://schemas.openxmlformats.org/officeDocument/2006/relationships/hyperlink" Target="mailto:ian@example.com" TargetMode="External" Id="rId2" /><Relationship Type="http://schemas.openxmlformats.org/officeDocument/2006/relationships/hyperlink" Target="mailto:flora@example.com" TargetMode="External" Id="rId1" /><Relationship Type="http://schemas.openxmlformats.org/officeDocument/2006/relationships/hyperlink" Target="mailto:ian@example.com" TargetMode="External" Id="rId6" /><Relationship Type="http://schemas.openxmlformats.org/officeDocument/2006/relationships/hyperlink" Target="mailto:flora@example.com" TargetMode="External" Id="rId5" /><Relationship Type="http://schemas.openxmlformats.org/officeDocument/2006/relationships/hyperlink" Target="mailto:kalle@example.com" TargetMode="Externa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65.xml" Id="rId8" /><Relationship Type="http://schemas.openxmlformats.org/officeDocument/2006/relationships/table" Target="/xl/tables/table16.xml" Id="rId3" /><Relationship Type="http://schemas.openxmlformats.org/officeDocument/2006/relationships/table" Target="/xl/tables/table57.xml" Id="rId7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48.xml" Id="rId6" /><Relationship Type="http://schemas.openxmlformats.org/officeDocument/2006/relationships/table" Target="/xl/tables/table39.xml" Id="rId5" /><Relationship Type="http://schemas.openxmlformats.org/officeDocument/2006/relationships/table" Target="/xl/tables/table210.xml" Id="rId4" /><Relationship Type="http://schemas.openxmlformats.org/officeDocument/2006/relationships/table" Target="/xl/tables/table711.xml" Id="rId9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8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Relationship Type="http://schemas.openxmlformats.org/officeDocument/2006/relationships/table" Target="/xl/tables/table112.xml" Id="rId6" /><Relationship Type="http://schemas.openxmlformats.org/officeDocument/2006/relationships/table" Target="/xl/tables/table103.xml" Id="rId5" /><Relationship Type="http://schemas.openxmlformats.org/officeDocument/2006/relationships/table" Target="/xl/tables/table94.xml" Id="rId4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44CA-36F0-4B18-B5CB-7D229150FC49}">
  <sheetPr>
    <pageSetUpPr fitToPage="1"/>
  </sheetPr>
  <dimension ref="A1:AO56"/>
  <sheetViews>
    <sheetView showGridLines="0" tabSelected="1" zoomScaleNormal="100" workbookViewId="0"/>
  </sheetViews>
  <sheetFormatPr defaultColWidth="9" defaultRowHeight="18" customHeight="1"/>
  <cols>
    <col min="1" max="1" width="3.19921875" style="6" customWidth="1"/>
    <col min="2" max="2" width="2.59765625" style="6" customWidth="1"/>
    <col min="3" max="3" width="4.19921875" style="23" customWidth="1"/>
    <col min="4" max="39" width="4.19921875" style="6" customWidth="1"/>
    <col min="40" max="40" width="2.59765625" style="6" customWidth="1"/>
    <col min="41" max="41" width="3.19921875" style="6" customWidth="1"/>
    <col min="42" max="16384" width="9" style="13"/>
  </cols>
  <sheetData>
    <row r="1" spans="2:41" ht="15" customHeight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 t="s">
        <v>116</v>
      </c>
    </row>
    <row r="2" spans="2:41" ht="18" customHeight="1">
      <c r="B2" s="192" t="s">
        <v>0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57"/>
      <c r="AF2" s="57"/>
      <c r="AG2" s="57"/>
      <c r="AH2" s="57"/>
      <c r="AI2" s="57"/>
      <c r="AJ2" s="57"/>
      <c r="AK2" s="57"/>
      <c r="AL2" s="57"/>
      <c r="AM2" s="57"/>
      <c r="AN2" s="57"/>
    </row>
    <row r="3" spans="2:41" ht="18" customHeight="1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57"/>
      <c r="AF3" s="57"/>
      <c r="AG3" s="57"/>
      <c r="AH3" s="57"/>
      <c r="AI3" s="57"/>
      <c r="AJ3" s="57"/>
      <c r="AK3" s="57"/>
      <c r="AL3" s="57"/>
      <c r="AM3" s="57"/>
      <c r="AN3" s="57"/>
    </row>
    <row r="4" spans="2:41" ht="18" customHeight="1"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57"/>
      <c r="AF4" s="57"/>
      <c r="AG4" s="57"/>
      <c r="AH4" s="57"/>
      <c r="AI4" s="57"/>
      <c r="AJ4" s="57"/>
      <c r="AK4" s="57"/>
      <c r="AL4" s="57"/>
      <c r="AM4" s="57"/>
      <c r="AN4" s="57"/>
    </row>
    <row r="5" spans="2:41" ht="18" customHeight="1"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57"/>
      <c r="AF5" s="57"/>
      <c r="AG5" s="57"/>
      <c r="AH5" s="57"/>
      <c r="AI5" s="57"/>
      <c r="AJ5" s="57"/>
      <c r="AK5" s="57"/>
      <c r="AL5" s="57"/>
      <c r="AM5" s="57"/>
      <c r="AN5" s="57"/>
    </row>
    <row r="6" spans="2:41" ht="33" customHeight="1"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57"/>
      <c r="AF6" s="57"/>
      <c r="AG6" s="57"/>
      <c r="AH6" s="57"/>
      <c r="AI6" s="57"/>
      <c r="AJ6" s="57"/>
      <c r="AK6" s="57"/>
      <c r="AL6" s="57"/>
      <c r="AM6" s="57"/>
      <c r="AN6" s="57"/>
    </row>
    <row r="7" spans="2:41" ht="12" customHeight="1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67"/>
      <c r="AF7" s="67"/>
      <c r="AG7" s="67"/>
      <c r="AH7" s="67"/>
      <c r="AI7" s="67"/>
      <c r="AJ7" s="67"/>
      <c r="AK7" s="67"/>
      <c r="AL7" s="67"/>
      <c r="AM7" s="67"/>
      <c r="AN7" s="67"/>
    </row>
    <row r="8" spans="2:41" ht="20.399999999999999" customHeight="1">
      <c r="B8" s="5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2:41" ht="18" customHeight="1">
      <c r="B9" s="8"/>
      <c r="C9" s="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2:41" s="33" customFormat="1" ht="24" customHeight="1">
      <c r="B10" s="34"/>
      <c r="C10" s="100" t="s">
        <v>1</v>
      </c>
      <c r="D10" s="101"/>
      <c r="E10" s="101"/>
      <c r="F10" s="101"/>
      <c r="G10" s="101"/>
      <c r="H10" s="102"/>
      <c r="I10" s="61" t="s">
        <v>2</v>
      </c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58"/>
      <c r="AN10" s="34"/>
    </row>
    <row r="11" spans="2:41" s="33" customFormat="1" ht="24" customHeight="1">
      <c r="B11" s="34"/>
      <c r="C11" s="103" t="s">
        <v>3</v>
      </c>
      <c r="D11" s="104"/>
      <c r="E11" s="104"/>
      <c r="F11" s="104"/>
      <c r="G11" s="104"/>
      <c r="H11" s="105"/>
      <c r="I11" s="61" t="s">
        <v>4</v>
      </c>
      <c r="J11" s="59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58"/>
      <c r="AN11" s="34"/>
    </row>
    <row r="12" spans="2:41" s="33" customFormat="1" ht="24" customHeight="1">
      <c r="B12" s="34"/>
      <c r="C12" s="103" t="s">
        <v>5</v>
      </c>
      <c r="D12" s="104"/>
      <c r="E12" s="104"/>
      <c r="F12" s="104"/>
      <c r="G12" s="104"/>
      <c r="H12" s="105"/>
      <c r="I12" s="61" t="s">
        <v>6</v>
      </c>
      <c r="J12" s="59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3"/>
      <c r="X12" s="63"/>
      <c r="Y12" s="63"/>
      <c r="Z12" s="63"/>
      <c r="AA12" s="63"/>
      <c r="AB12" s="63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58"/>
      <c r="AN12" s="34"/>
    </row>
    <row r="13" spans="2:41" s="33" customFormat="1" ht="24" customHeight="1">
      <c r="B13" s="34"/>
      <c r="C13" s="103" t="s">
        <v>7</v>
      </c>
      <c r="D13" s="104"/>
      <c r="E13" s="104"/>
      <c r="F13" s="104"/>
      <c r="G13" s="104"/>
      <c r="H13" s="105"/>
      <c r="I13" s="61" t="s">
        <v>8</v>
      </c>
      <c r="J13" s="59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196" t="s">
        <v>9</v>
      </c>
      <c r="X13" s="197"/>
      <c r="Y13" s="197"/>
      <c r="Z13" s="197"/>
      <c r="AA13" s="197"/>
      <c r="AB13" s="198"/>
      <c r="AC13" s="62" t="s">
        <v>10</v>
      </c>
      <c r="AD13" s="60"/>
      <c r="AE13" s="60"/>
      <c r="AF13" s="60"/>
      <c r="AG13" s="60"/>
      <c r="AH13" s="60"/>
      <c r="AI13" s="60"/>
      <c r="AJ13" s="60"/>
      <c r="AK13" s="60"/>
      <c r="AL13" s="60"/>
      <c r="AM13" s="58"/>
      <c r="AN13" s="34"/>
    </row>
    <row r="14" spans="2:41" s="33" customFormat="1" ht="24" customHeight="1">
      <c r="B14" s="34"/>
      <c r="C14" s="106" t="s">
        <v>11</v>
      </c>
      <c r="D14" s="107"/>
      <c r="E14" s="107"/>
      <c r="F14" s="107"/>
      <c r="G14" s="107"/>
      <c r="H14" s="108"/>
      <c r="I14" s="61" t="s">
        <v>12</v>
      </c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4"/>
      <c r="X14" s="64"/>
      <c r="Y14" s="64"/>
      <c r="Z14" s="64"/>
      <c r="AA14" s="64"/>
      <c r="AB14" s="64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58"/>
      <c r="AN14" s="34"/>
    </row>
    <row r="15" spans="2:41" s="6" customFormat="1" ht="20.100000000000001" customHeight="1">
      <c r="B15" s="8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8"/>
    </row>
    <row r="16" spans="2:41" s="6" customFormat="1" ht="34.35" customHeight="1">
      <c r="B16" s="5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2:40" s="28" customFormat="1" ht="39.9" customHeight="1" thickBot="1">
      <c r="B17" s="25"/>
      <c r="C17" s="26"/>
      <c r="D17" s="35" t="s">
        <v>13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 s="32" customFormat="1" ht="30" customHeight="1" thickBot="1">
      <c r="B18" s="31"/>
      <c r="C18" s="202" t="s">
        <v>14</v>
      </c>
      <c r="D18" s="200"/>
      <c r="E18" s="200"/>
      <c r="F18" s="200"/>
      <c r="G18" s="200"/>
      <c r="H18" s="200"/>
      <c r="I18" s="199" t="s">
        <v>15</v>
      </c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199" t="s">
        <v>16</v>
      </c>
      <c r="AD18" s="200"/>
      <c r="AE18" s="200"/>
      <c r="AF18" s="200"/>
      <c r="AG18" s="200"/>
      <c r="AH18" s="200"/>
      <c r="AI18" s="200"/>
      <c r="AJ18" s="200"/>
      <c r="AK18" s="200"/>
      <c r="AL18" s="200"/>
      <c r="AM18" s="201"/>
      <c r="AN18" s="31"/>
    </row>
    <row r="19" spans="2:40" s="5" customFormat="1" ht="24" customHeight="1">
      <c r="B19" s="8"/>
      <c r="C19" s="203">
        <v>0.375</v>
      </c>
      <c r="D19" s="204"/>
      <c r="E19" s="204"/>
      <c r="F19" s="204"/>
      <c r="G19" s="204"/>
      <c r="H19" s="205"/>
      <c r="I19" s="193" t="s">
        <v>17</v>
      </c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206"/>
      <c r="AC19" s="193"/>
      <c r="AD19" s="194"/>
      <c r="AE19" s="194"/>
      <c r="AF19" s="194"/>
      <c r="AG19" s="194"/>
      <c r="AH19" s="194"/>
      <c r="AI19" s="194"/>
      <c r="AJ19" s="194"/>
      <c r="AK19" s="194"/>
      <c r="AL19" s="194"/>
      <c r="AM19" s="195"/>
      <c r="AN19" s="8"/>
    </row>
    <row r="20" spans="2:40" s="5" customFormat="1" ht="24" customHeight="1">
      <c r="B20" s="8"/>
      <c r="C20" s="169">
        <v>0.41666666666666669</v>
      </c>
      <c r="D20" s="170"/>
      <c r="E20" s="170"/>
      <c r="F20" s="170"/>
      <c r="G20" s="170"/>
      <c r="H20" s="171"/>
      <c r="I20" s="159" t="s">
        <v>18</v>
      </c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8"/>
      <c r="AC20" s="162" t="s">
        <v>19</v>
      </c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8"/>
    </row>
    <row r="21" spans="2:40" s="5" customFormat="1" ht="24" customHeight="1">
      <c r="B21" s="8"/>
      <c r="C21" s="169">
        <v>0.58333333333333337</v>
      </c>
      <c r="D21" s="170"/>
      <c r="E21" s="170"/>
      <c r="F21" s="170"/>
      <c r="G21" s="170"/>
      <c r="H21" s="171"/>
      <c r="I21" s="159" t="s">
        <v>20</v>
      </c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8"/>
      <c r="AC21" s="159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8"/>
    </row>
    <row r="22" spans="2:40" s="5" customFormat="1" ht="24" customHeight="1">
      <c r="B22" s="8"/>
      <c r="C22" s="169">
        <v>0.70833333333333337</v>
      </c>
      <c r="D22" s="170"/>
      <c r="E22" s="170"/>
      <c r="F22" s="170"/>
      <c r="G22" s="170"/>
      <c r="H22" s="171"/>
      <c r="I22" s="159" t="s">
        <v>21</v>
      </c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8"/>
      <c r="AC22" s="162" t="s">
        <v>19</v>
      </c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8"/>
    </row>
    <row r="23" spans="2:40" s="5" customFormat="1" ht="24" customHeight="1">
      <c r="B23" s="8"/>
      <c r="C23" s="169">
        <v>0.85416666666666663</v>
      </c>
      <c r="D23" s="170"/>
      <c r="E23" s="170"/>
      <c r="F23" s="170"/>
      <c r="G23" s="170"/>
      <c r="H23" s="171"/>
      <c r="I23" s="159" t="s">
        <v>22</v>
      </c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8"/>
      <c r="AC23" s="159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8"/>
    </row>
    <row r="24" spans="2:40" s="5" customFormat="1" ht="24" customHeight="1">
      <c r="B24" s="8"/>
      <c r="C24" s="169">
        <v>0.91666666666666663</v>
      </c>
      <c r="D24" s="170"/>
      <c r="E24" s="170"/>
      <c r="F24" s="170"/>
      <c r="G24" s="170"/>
      <c r="H24" s="171"/>
      <c r="I24" s="159" t="s">
        <v>23</v>
      </c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8"/>
      <c r="AC24" s="162" t="s">
        <v>19</v>
      </c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8"/>
    </row>
    <row r="25" spans="2:40" s="5" customFormat="1" ht="24" customHeight="1" thickBot="1">
      <c r="B25" s="8"/>
      <c r="C25" s="172">
        <v>0.9375</v>
      </c>
      <c r="D25" s="173"/>
      <c r="E25" s="173"/>
      <c r="F25" s="173"/>
      <c r="G25" s="173"/>
      <c r="H25" s="174"/>
      <c r="I25" s="175" t="s">
        <v>24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7"/>
      <c r="AC25" s="175"/>
      <c r="AD25" s="176"/>
      <c r="AE25" s="176"/>
      <c r="AF25" s="176"/>
      <c r="AG25" s="176"/>
      <c r="AH25" s="176"/>
      <c r="AI25" s="176"/>
      <c r="AJ25" s="176"/>
      <c r="AK25" s="176"/>
      <c r="AL25" s="176"/>
      <c r="AM25" s="182"/>
      <c r="AN25" s="8"/>
    </row>
    <row r="26" spans="2:40" s="5" customFormat="1" ht="21.9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2:40" s="30" customFormat="1" ht="39.9" customHeight="1" thickBot="1">
      <c r="B27" s="27"/>
      <c r="C27" s="29"/>
      <c r="D27" s="35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5" t="s">
        <v>26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2:40" ht="30" customHeight="1" thickBot="1">
      <c r="B28" s="8"/>
      <c r="C28" s="178" t="s">
        <v>27</v>
      </c>
      <c r="D28" s="179"/>
      <c r="E28" s="179"/>
      <c r="F28" s="179"/>
      <c r="G28" s="179"/>
      <c r="H28" s="179"/>
      <c r="I28" s="179"/>
      <c r="J28" s="179"/>
      <c r="K28" s="179"/>
      <c r="L28" s="179"/>
      <c r="M28" s="180"/>
      <c r="N28" s="8"/>
      <c r="O28" s="8"/>
      <c r="P28" s="181" t="s">
        <v>28</v>
      </c>
      <c r="Q28" s="165"/>
      <c r="R28" s="165"/>
      <c r="S28" s="165"/>
      <c r="T28" s="165"/>
      <c r="U28" s="165"/>
      <c r="V28" s="165" t="s">
        <v>29</v>
      </c>
      <c r="W28" s="165"/>
      <c r="X28" s="165"/>
      <c r="Y28" s="165"/>
      <c r="Z28" s="165" t="s">
        <v>30</v>
      </c>
      <c r="AA28" s="165"/>
      <c r="AB28" s="165"/>
      <c r="AC28" s="165"/>
      <c r="AD28" s="165"/>
      <c r="AE28" s="165"/>
      <c r="AF28" s="165"/>
      <c r="AG28" s="165"/>
      <c r="AH28" s="166" t="s">
        <v>31</v>
      </c>
      <c r="AI28" s="166"/>
      <c r="AJ28" s="166"/>
      <c r="AK28" s="166"/>
      <c r="AL28" s="166"/>
      <c r="AM28" s="167"/>
      <c r="AN28" s="8"/>
    </row>
    <row r="29" spans="2:40" s="6" customFormat="1" ht="20.100000000000001" customHeight="1">
      <c r="B29" s="8"/>
      <c r="C29" s="16" t="s">
        <v>32</v>
      </c>
      <c r="D29" s="186" t="s">
        <v>33</v>
      </c>
      <c r="E29" s="186"/>
      <c r="F29" s="186"/>
      <c r="G29" s="186"/>
      <c r="H29" s="186"/>
      <c r="I29" s="186"/>
      <c r="J29" s="186"/>
      <c r="K29" s="186"/>
      <c r="L29" s="186"/>
      <c r="M29" s="187"/>
      <c r="N29" s="14"/>
      <c r="O29" s="15"/>
      <c r="P29" s="188" t="s">
        <v>34</v>
      </c>
      <c r="Q29" s="189"/>
      <c r="R29" s="189"/>
      <c r="S29" s="189"/>
      <c r="T29" s="189"/>
      <c r="U29" s="190"/>
      <c r="V29" s="191" t="s">
        <v>35</v>
      </c>
      <c r="W29" s="189"/>
      <c r="X29" s="189"/>
      <c r="Y29" s="190"/>
      <c r="Z29" s="191" t="s">
        <v>19</v>
      </c>
      <c r="AA29" s="189"/>
      <c r="AB29" s="189"/>
      <c r="AC29" s="189"/>
      <c r="AD29" s="189"/>
      <c r="AE29" s="189"/>
      <c r="AF29" s="189"/>
      <c r="AG29" s="190"/>
      <c r="AH29" s="183">
        <f>Site[[#Totals],[ACTUAL]]</f>
        <v>300</v>
      </c>
      <c r="AI29" s="184"/>
      <c r="AJ29" s="184"/>
      <c r="AK29" s="184"/>
      <c r="AL29" s="184"/>
      <c r="AM29" s="185"/>
      <c r="AN29" s="8"/>
    </row>
    <row r="30" spans="2:40" ht="18" customHeight="1">
      <c r="B30" s="8"/>
      <c r="C30" s="19" t="s">
        <v>36</v>
      </c>
      <c r="D30" s="109" t="s">
        <v>37</v>
      </c>
      <c r="E30" s="109"/>
      <c r="F30" s="109"/>
      <c r="G30" s="109"/>
      <c r="H30" s="109"/>
      <c r="I30" s="109"/>
      <c r="J30" s="109"/>
      <c r="K30" s="109"/>
      <c r="L30" s="109"/>
      <c r="M30" s="110"/>
      <c r="N30" s="17"/>
      <c r="O30" s="18"/>
      <c r="P30" s="116" t="s">
        <v>38</v>
      </c>
      <c r="Q30" s="117"/>
      <c r="R30" s="117"/>
      <c r="S30" s="117"/>
      <c r="T30" s="117"/>
      <c r="U30" s="118"/>
      <c r="V30" s="153" t="s">
        <v>35</v>
      </c>
      <c r="W30" s="117"/>
      <c r="X30" s="117"/>
      <c r="Y30" s="118"/>
      <c r="Z30" s="153" t="s">
        <v>39</v>
      </c>
      <c r="AA30" s="117"/>
      <c r="AB30" s="117"/>
      <c r="AC30" s="117"/>
      <c r="AD30" s="117"/>
      <c r="AE30" s="117"/>
      <c r="AF30" s="117"/>
      <c r="AG30" s="118"/>
      <c r="AH30" s="156">
        <f>Refreshments[[#Totals],[ACTUAL]]</f>
        <v>0</v>
      </c>
      <c r="AI30" s="157"/>
      <c r="AJ30" s="157"/>
      <c r="AK30" s="157"/>
      <c r="AL30" s="157"/>
      <c r="AM30" s="158"/>
      <c r="AN30" s="8"/>
    </row>
    <row r="31" spans="2:40" ht="18" customHeight="1">
      <c r="B31" s="8"/>
      <c r="C31" s="19" t="s">
        <v>40</v>
      </c>
      <c r="D31" s="109" t="s">
        <v>41</v>
      </c>
      <c r="E31" s="109"/>
      <c r="F31" s="109"/>
      <c r="G31" s="109"/>
      <c r="H31" s="109"/>
      <c r="I31" s="109"/>
      <c r="J31" s="109"/>
      <c r="K31" s="109"/>
      <c r="L31" s="109"/>
      <c r="M31" s="110"/>
      <c r="N31" s="17"/>
      <c r="O31" s="18"/>
      <c r="P31" s="116" t="s">
        <v>42</v>
      </c>
      <c r="Q31" s="117"/>
      <c r="R31" s="117"/>
      <c r="S31" s="117"/>
      <c r="T31" s="117"/>
      <c r="U31" s="118"/>
      <c r="V31" s="153" t="s">
        <v>35</v>
      </c>
      <c r="W31" s="117"/>
      <c r="X31" s="117"/>
      <c r="Y31" s="118"/>
      <c r="Z31" s="153" t="s">
        <v>39</v>
      </c>
      <c r="AA31" s="117"/>
      <c r="AB31" s="117"/>
      <c r="AC31" s="117"/>
      <c r="AD31" s="117"/>
      <c r="AE31" s="117"/>
      <c r="AF31" s="117"/>
      <c r="AG31" s="118"/>
      <c r="AH31" s="156">
        <f>Decorations[[#Totals],[ACTUAL]]</f>
        <v>50</v>
      </c>
      <c r="AI31" s="157"/>
      <c r="AJ31" s="157"/>
      <c r="AK31" s="157"/>
      <c r="AL31" s="157"/>
      <c r="AM31" s="158"/>
      <c r="AN31" s="8"/>
    </row>
    <row r="32" spans="2:40" ht="18" customHeight="1">
      <c r="B32" s="8"/>
      <c r="C32" s="19" t="s">
        <v>40</v>
      </c>
      <c r="D32" s="109" t="s">
        <v>43</v>
      </c>
      <c r="E32" s="109"/>
      <c r="F32" s="109"/>
      <c r="G32" s="109"/>
      <c r="H32" s="109"/>
      <c r="I32" s="109"/>
      <c r="J32" s="109"/>
      <c r="K32" s="109"/>
      <c r="L32" s="109"/>
      <c r="M32" s="110"/>
      <c r="N32" s="17"/>
      <c r="O32" s="18"/>
      <c r="P32" s="116" t="s">
        <v>44</v>
      </c>
      <c r="Q32" s="117"/>
      <c r="R32" s="117"/>
      <c r="S32" s="117"/>
      <c r="T32" s="117"/>
      <c r="U32" s="118"/>
      <c r="V32" s="153" t="s">
        <v>35</v>
      </c>
      <c r="W32" s="117"/>
      <c r="X32" s="117"/>
      <c r="Y32" s="118"/>
      <c r="Z32" s="153" t="s">
        <v>19</v>
      </c>
      <c r="AA32" s="117"/>
      <c r="AB32" s="117"/>
      <c r="AC32" s="117"/>
      <c r="AD32" s="117"/>
      <c r="AE32" s="117"/>
      <c r="AF32" s="117"/>
      <c r="AG32" s="118"/>
      <c r="AH32" s="156">
        <f>Program[[#Totals],[ACTUAL]]</f>
        <v>0</v>
      </c>
      <c r="AI32" s="157"/>
      <c r="AJ32" s="157"/>
      <c r="AK32" s="157"/>
      <c r="AL32" s="157"/>
      <c r="AM32" s="158"/>
      <c r="AN32" s="8"/>
    </row>
    <row r="33" spans="2:40" ht="18" customHeight="1">
      <c r="B33" s="8"/>
      <c r="C33" s="19" t="s">
        <v>40</v>
      </c>
      <c r="D33" s="109" t="s">
        <v>45</v>
      </c>
      <c r="E33" s="109"/>
      <c r="F33" s="109"/>
      <c r="G33" s="109"/>
      <c r="H33" s="109"/>
      <c r="I33" s="109"/>
      <c r="J33" s="109"/>
      <c r="K33" s="109"/>
      <c r="L33" s="109"/>
      <c r="M33" s="110"/>
      <c r="N33" s="17"/>
      <c r="O33" s="18"/>
      <c r="P33" s="116" t="s">
        <v>46</v>
      </c>
      <c r="Q33" s="117"/>
      <c r="R33" s="117"/>
      <c r="S33" s="117"/>
      <c r="T33" s="117"/>
      <c r="U33" s="118"/>
      <c r="V33" s="153" t="s">
        <v>35</v>
      </c>
      <c r="W33" s="117"/>
      <c r="X33" s="117"/>
      <c r="Y33" s="118"/>
      <c r="Z33" s="153" t="s">
        <v>4</v>
      </c>
      <c r="AA33" s="117"/>
      <c r="AB33" s="117"/>
      <c r="AC33" s="117"/>
      <c r="AD33" s="117"/>
      <c r="AE33" s="117"/>
      <c r="AF33" s="117"/>
      <c r="AG33" s="118"/>
      <c r="AH33" s="156">
        <f>Publicity[[#Totals],[ACTUAL]]</f>
        <v>45</v>
      </c>
      <c r="AI33" s="157"/>
      <c r="AJ33" s="157"/>
      <c r="AK33" s="157"/>
      <c r="AL33" s="157"/>
      <c r="AM33" s="158"/>
      <c r="AN33" s="8"/>
    </row>
    <row r="34" spans="2:40" ht="18" customHeight="1">
      <c r="B34" s="8"/>
      <c r="C34" s="19" t="s">
        <v>40</v>
      </c>
      <c r="D34" s="109" t="s">
        <v>47</v>
      </c>
      <c r="E34" s="109"/>
      <c r="F34" s="109"/>
      <c r="G34" s="109"/>
      <c r="H34" s="109"/>
      <c r="I34" s="109"/>
      <c r="J34" s="109"/>
      <c r="K34" s="109"/>
      <c r="L34" s="109"/>
      <c r="M34" s="110"/>
      <c r="N34" s="17"/>
      <c r="O34" s="18"/>
      <c r="P34" s="116" t="s">
        <v>48</v>
      </c>
      <c r="Q34" s="117"/>
      <c r="R34" s="117"/>
      <c r="S34" s="117"/>
      <c r="T34" s="117"/>
      <c r="U34" s="118"/>
      <c r="V34" s="153" t="s">
        <v>35</v>
      </c>
      <c r="W34" s="117"/>
      <c r="X34" s="117"/>
      <c r="Y34" s="118"/>
      <c r="Z34" s="153" t="s">
        <v>49</v>
      </c>
      <c r="AA34" s="117"/>
      <c r="AB34" s="117"/>
      <c r="AC34" s="117"/>
      <c r="AD34" s="117"/>
      <c r="AE34" s="117"/>
      <c r="AF34" s="117"/>
      <c r="AG34" s="118"/>
      <c r="AH34" s="156">
        <f>Prizes[[#Totals],[ACTUAL]]</f>
        <v>0</v>
      </c>
      <c r="AI34" s="157"/>
      <c r="AJ34" s="157"/>
      <c r="AK34" s="157"/>
      <c r="AL34" s="157"/>
      <c r="AM34" s="158"/>
      <c r="AN34" s="8"/>
    </row>
    <row r="35" spans="2:40" ht="18" customHeight="1">
      <c r="B35" s="8"/>
      <c r="C35" s="19" t="s">
        <v>40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10"/>
      <c r="N35" s="17"/>
      <c r="O35" s="18"/>
      <c r="P35" s="116" t="s">
        <v>50</v>
      </c>
      <c r="Q35" s="117"/>
      <c r="R35" s="117"/>
      <c r="S35" s="117"/>
      <c r="T35" s="117"/>
      <c r="U35" s="118"/>
      <c r="V35" s="153" t="s">
        <v>35</v>
      </c>
      <c r="W35" s="117"/>
      <c r="X35" s="117"/>
      <c r="Y35" s="118"/>
      <c r="Z35" s="153" t="s">
        <v>49</v>
      </c>
      <c r="AA35" s="117"/>
      <c r="AB35" s="117"/>
      <c r="AC35" s="117"/>
      <c r="AD35" s="117"/>
      <c r="AE35" s="117"/>
      <c r="AF35" s="117"/>
      <c r="AG35" s="118"/>
      <c r="AH35" s="156">
        <f>Miscellaneous[[#Totals],[ACTUAL]]</f>
        <v>0</v>
      </c>
      <c r="AI35" s="157"/>
      <c r="AJ35" s="157"/>
      <c r="AK35" s="157"/>
      <c r="AL35" s="157"/>
      <c r="AM35" s="158"/>
      <c r="AN35" s="8"/>
    </row>
    <row r="36" spans="2:40" ht="18" customHeight="1">
      <c r="B36" s="8"/>
      <c r="C36" s="19" t="s">
        <v>40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10"/>
      <c r="N36" s="17"/>
      <c r="O36" s="18"/>
      <c r="P36" s="116" t="s">
        <v>51</v>
      </c>
      <c r="Q36" s="117"/>
      <c r="R36" s="117"/>
      <c r="S36" s="117"/>
      <c r="T36" s="117"/>
      <c r="U36" s="118"/>
      <c r="V36" s="153" t="s">
        <v>52</v>
      </c>
      <c r="W36" s="117"/>
      <c r="X36" s="117"/>
      <c r="Y36" s="118"/>
      <c r="Z36" s="153" t="s">
        <v>19</v>
      </c>
      <c r="AA36" s="117"/>
      <c r="AB36" s="117"/>
      <c r="AC36" s="117"/>
      <c r="AD36" s="117"/>
      <c r="AE36" s="117"/>
      <c r="AF36" s="117"/>
      <c r="AG36" s="118"/>
      <c r="AH36" s="156">
        <f>Admissions[[#Totals],[ACTUAL ]]</f>
        <v>1831</v>
      </c>
      <c r="AI36" s="157"/>
      <c r="AJ36" s="157"/>
      <c r="AK36" s="157"/>
      <c r="AL36" s="157"/>
      <c r="AM36" s="158"/>
      <c r="AN36" s="8"/>
    </row>
    <row r="37" spans="2:40" ht="18" customHeight="1">
      <c r="B37" s="8"/>
      <c r="C37" s="19" t="s">
        <v>40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10"/>
      <c r="N37" s="17"/>
      <c r="O37" s="18"/>
      <c r="P37" s="116" t="s">
        <v>53</v>
      </c>
      <c r="Q37" s="117"/>
      <c r="R37" s="117"/>
      <c r="S37" s="117"/>
      <c r="T37" s="117"/>
      <c r="U37" s="118"/>
      <c r="V37" s="153" t="s">
        <v>52</v>
      </c>
      <c r="W37" s="117"/>
      <c r="X37" s="117"/>
      <c r="Y37" s="118"/>
      <c r="Z37" s="153" t="s">
        <v>19</v>
      </c>
      <c r="AA37" s="117"/>
      <c r="AB37" s="117"/>
      <c r="AC37" s="117"/>
      <c r="AD37" s="117"/>
      <c r="AE37" s="117"/>
      <c r="AF37" s="117"/>
      <c r="AG37" s="118"/>
      <c r="AH37" s="156">
        <f>AdsInProgram[[#Totals],[ACTUAL ]]</f>
        <v>0</v>
      </c>
      <c r="AI37" s="157"/>
      <c r="AJ37" s="157"/>
      <c r="AK37" s="157"/>
      <c r="AL37" s="157"/>
      <c r="AM37" s="158"/>
      <c r="AN37" s="8"/>
    </row>
    <row r="38" spans="2:40" ht="18" customHeight="1">
      <c r="B38" s="8"/>
      <c r="C38" s="19" t="s">
        <v>40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7"/>
      <c r="O38" s="18"/>
      <c r="P38" s="116" t="s">
        <v>54</v>
      </c>
      <c r="Q38" s="117"/>
      <c r="R38" s="117"/>
      <c r="S38" s="117"/>
      <c r="T38" s="117"/>
      <c r="U38" s="118"/>
      <c r="V38" s="153" t="s">
        <v>52</v>
      </c>
      <c r="W38" s="117"/>
      <c r="X38" s="117"/>
      <c r="Y38" s="118"/>
      <c r="Z38" s="153" t="s">
        <v>39</v>
      </c>
      <c r="AA38" s="117"/>
      <c r="AB38" s="117"/>
      <c r="AC38" s="117"/>
      <c r="AD38" s="117"/>
      <c r="AE38" s="117"/>
      <c r="AF38" s="117"/>
      <c r="AG38" s="118"/>
      <c r="AH38" s="156">
        <f>Exhibitors[[#Totals],[ACTUAL ]]</f>
        <v>0</v>
      </c>
      <c r="AI38" s="157"/>
      <c r="AJ38" s="157"/>
      <c r="AK38" s="157"/>
      <c r="AL38" s="157"/>
      <c r="AM38" s="158"/>
      <c r="AN38" s="8"/>
    </row>
    <row r="39" spans="2:40" ht="18" customHeight="1" thickBot="1">
      <c r="B39" s="8"/>
      <c r="C39" s="20" t="s">
        <v>40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5"/>
      <c r="N39" s="17"/>
      <c r="O39" s="18"/>
      <c r="P39" s="119" t="s">
        <v>55</v>
      </c>
      <c r="Q39" s="120"/>
      <c r="R39" s="120"/>
      <c r="S39" s="120"/>
      <c r="T39" s="120"/>
      <c r="U39" s="121"/>
      <c r="V39" s="141" t="s">
        <v>52</v>
      </c>
      <c r="W39" s="120"/>
      <c r="X39" s="120"/>
      <c r="Y39" s="121"/>
      <c r="Z39" s="141" t="s">
        <v>39</v>
      </c>
      <c r="AA39" s="120"/>
      <c r="AB39" s="120"/>
      <c r="AC39" s="120"/>
      <c r="AD39" s="120"/>
      <c r="AE39" s="120"/>
      <c r="AF39" s="120"/>
      <c r="AG39" s="121"/>
      <c r="AH39" s="148">
        <f>SaleOfItems[[#Totals],[ACTUAL ]]</f>
        <v>0</v>
      </c>
      <c r="AI39" s="149"/>
      <c r="AJ39" s="149"/>
      <c r="AK39" s="149"/>
      <c r="AL39" s="149"/>
      <c r="AM39" s="150"/>
      <c r="AN39" s="8"/>
    </row>
    <row r="40" spans="2:40" ht="18" customHeight="1">
      <c r="B40" s="8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8"/>
    </row>
    <row r="41" spans="2:40" ht="18" customHeight="1">
      <c r="B41" s="5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2:40" ht="15" customHeight="1">
      <c r="B42" s="5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2:40" ht="18" customHeight="1">
      <c r="B43" s="5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6"/>
      <c r="O43" s="56"/>
      <c r="P43" s="56"/>
      <c r="Q43" s="123" t="s">
        <v>56</v>
      </c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2:40" ht="18" customHeight="1"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6"/>
      <c r="O44" s="56"/>
      <c r="P44" s="56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2:40" ht="18" customHeight="1">
      <c r="B45" s="8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2:40" ht="18" customHeight="1" thickBot="1">
      <c r="B46" s="8"/>
      <c r="C46" s="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2:40" ht="21.9" customHeight="1" thickBot="1">
      <c r="B47" s="8"/>
      <c r="C47" s="147" t="s">
        <v>57</v>
      </c>
      <c r="D47" s="137"/>
      <c r="E47" s="137"/>
      <c r="F47" s="137"/>
      <c r="G47" s="137"/>
      <c r="H47" s="136" t="s">
        <v>58</v>
      </c>
      <c r="I47" s="137"/>
      <c r="J47" s="137"/>
      <c r="K47" s="137"/>
      <c r="L47" s="136" t="s">
        <v>59</v>
      </c>
      <c r="M47" s="137"/>
      <c r="N47" s="137"/>
      <c r="O47" s="137"/>
      <c r="P47" s="137"/>
      <c r="Q47" s="136" t="s">
        <v>60</v>
      </c>
      <c r="R47" s="137"/>
      <c r="S47" s="137"/>
      <c r="T47" s="138"/>
      <c r="U47" s="36"/>
      <c r="V47" s="147" t="s">
        <v>57</v>
      </c>
      <c r="W47" s="137"/>
      <c r="X47" s="137"/>
      <c r="Y47" s="137"/>
      <c r="Z47" s="137"/>
      <c r="AA47" s="136" t="s">
        <v>58</v>
      </c>
      <c r="AB47" s="137"/>
      <c r="AC47" s="137"/>
      <c r="AD47" s="137"/>
      <c r="AE47" s="136" t="s">
        <v>59</v>
      </c>
      <c r="AF47" s="137"/>
      <c r="AG47" s="137"/>
      <c r="AH47" s="137"/>
      <c r="AI47" s="137"/>
      <c r="AJ47" s="136" t="s">
        <v>60</v>
      </c>
      <c r="AK47" s="137"/>
      <c r="AL47" s="137"/>
      <c r="AM47" s="138"/>
      <c r="AN47" s="3"/>
    </row>
    <row r="48" spans="2:40" s="13" customFormat="1" ht="18" customHeight="1">
      <c r="B48" s="66"/>
      <c r="C48" s="131" t="s">
        <v>39</v>
      </c>
      <c r="D48" s="127"/>
      <c r="E48" s="127"/>
      <c r="F48" s="127"/>
      <c r="G48" s="128"/>
      <c r="H48" s="126" t="s">
        <v>61</v>
      </c>
      <c r="I48" s="127"/>
      <c r="J48" s="127"/>
      <c r="K48" s="128"/>
      <c r="L48" s="146" t="s">
        <v>62</v>
      </c>
      <c r="M48" s="146"/>
      <c r="N48" s="146"/>
      <c r="O48" s="146"/>
      <c r="P48" s="146"/>
      <c r="Q48" s="139" t="s">
        <v>63</v>
      </c>
      <c r="R48" s="139"/>
      <c r="S48" s="139"/>
      <c r="T48" s="140"/>
      <c r="U48" s="65"/>
      <c r="V48" s="151" t="s">
        <v>39</v>
      </c>
      <c r="W48" s="139"/>
      <c r="X48" s="139"/>
      <c r="Y48" s="139"/>
      <c r="Z48" s="139"/>
      <c r="AA48" s="139" t="s">
        <v>61</v>
      </c>
      <c r="AB48" s="139"/>
      <c r="AC48" s="139"/>
      <c r="AD48" s="139"/>
      <c r="AE48" s="146" t="s">
        <v>62</v>
      </c>
      <c r="AF48" s="152"/>
      <c r="AG48" s="152"/>
      <c r="AH48" s="152"/>
      <c r="AI48" s="152"/>
      <c r="AJ48" s="139" t="s">
        <v>63</v>
      </c>
      <c r="AK48" s="139"/>
      <c r="AL48" s="139"/>
      <c r="AM48" s="140"/>
      <c r="AN48" s="46"/>
    </row>
    <row r="49" spans="2:40" ht="18" customHeight="1">
      <c r="B49" s="8"/>
      <c r="C49" s="130" t="s">
        <v>19</v>
      </c>
      <c r="D49" s="114"/>
      <c r="E49" s="114"/>
      <c r="F49" s="114"/>
      <c r="G49" s="129"/>
      <c r="H49" s="113" t="s">
        <v>64</v>
      </c>
      <c r="I49" s="114"/>
      <c r="J49" s="114"/>
      <c r="K49" s="129"/>
      <c r="L49" s="142" t="s">
        <v>65</v>
      </c>
      <c r="M49" s="142"/>
      <c r="N49" s="142"/>
      <c r="O49" s="142"/>
      <c r="P49" s="142"/>
      <c r="Q49" s="111" t="s">
        <v>63</v>
      </c>
      <c r="R49" s="111"/>
      <c r="S49" s="111"/>
      <c r="T49" s="112"/>
      <c r="U49" s="65"/>
      <c r="V49" s="122" t="s">
        <v>19</v>
      </c>
      <c r="W49" s="111"/>
      <c r="X49" s="111"/>
      <c r="Y49" s="111"/>
      <c r="Z49" s="111"/>
      <c r="AA49" s="111" t="s">
        <v>64</v>
      </c>
      <c r="AB49" s="111"/>
      <c r="AC49" s="111"/>
      <c r="AD49" s="111"/>
      <c r="AE49" s="142" t="s">
        <v>65</v>
      </c>
      <c r="AF49" s="143"/>
      <c r="AG49" s="143"/>
      <c r="AH49" s="143"/>
      <c r="AI49" s="143"/>
      <c r="AJ49" s="111" t="s">
        <v>63</v>
      </c>
      <c r="AK49" s="111"/>
      <c r="AL49" s="111"/>
      <c r="AM49" s="112"/>
      <c r="AN49" s="46"/>
    </row>
    <row r="50" spans="2:40" ht="18" customHeight="1">
      <c r="B50" s="8"/>
      <c r="C50" s="130" t="s">
        <v>4</v>
      </c>
      <c r="D50" s="114"/>
      <c r="E50" s="114"/>
      <c r="F50" s="114"/>
      <c r="G50" s="129"/>
      <c r="H50" s="113" t="s">
        <v>66</v>
      </c>
      <c r="I50" s="114"/>
      <c r="J50" s="114"/>
      <c r="K50" s="129"/>
      <c r="L50" s="132" t="s">
        <v>67</v>
      </c>
      <c r="M50" s="144"/>
      <c r="N50" s="144"/>
      <c r="O50" s="144"/>
      <c r="P50" s="145"/>
      <c r="Q50" s="113" t="s">
        <v>63</v>
      </c>
      <c r="R50" s="114"/>
      <c r="S50" s="114"/>
      <c r="T50" s="115"/>
      <c r="U50" s="65"/>
      <c r="V50" s="130" t="s">
        <v>4</v>
      </c>
      <c r="W50" s="114"/>
      <c r="X50" s="114"/>
      <c r="Y50" s="114"/>
      <c r="Z50" s="129"/>
      <c r="AA50" s="113" t="s">
        <v>66</v>
      </c>
      <c r="AB50" s="114"/>
      <c r="AC50" s="114"/>
      <c r="AD50" s="129"/>
      <c r="AE50" s="132" t="s">
        <v>67</v>
      </c>
      <c r="AF50" s="133"/>
      <c r="AG50" s="133"/>
      <c r="AH50" s="133"/>
      <c r="AI50" s="134"/>
      <c r="AJ50" s="113" t="s">
        <v>63</v>
      </c>
      <c r="AK50" s="114"/>
      <c r="AL50" s="114"/>
      <c r="AM50" s="115"/>
      <c r="AN50" s="46"/>
    </row>
    <row r="51" spans="2:40" ht="18" customHeight="1">
      <c r="B51" s="8"/>
      <c r="C51" s="130" t="s">
        <v>49</v>
      </c>
      <c r="D51" s="114"/>
      <c r="E51" s="114"/>
      <c r="F51" s="114"/>
      <c r="G51" s="129"/>
      <c r="H51" s="113" t="s">
        <v>68</v>
      </c>
      <c r="I51" s="114"/>
      <c r="J51" s="114"/>
      <c r="K51" s="129"/>
      <c r="L51" s="132" t="s">
        <v>69</v>
      </c>
      <c r="M51" s="144"/>
      <c r="N51" s="144"/>
      <c r="O51" s="144"/>
      <c r="P51" s="145"/>
      <c r="Q51" s="113" t="s">
        <v>63</v>
      </c>
      <c r="R51" s="114"/>
      <c r="S51" s="114"/>
      <c r="T51" s="115"/>
      <c r="U51" s="65"/>
      <c r="V51" s="130" t="s">
        <v>49</v>
      </c>
      <c r="W51" s="114"/>
      <c r="X51" s="114"/>
      <c r="Y51" s="114"/>
      <c r="Z51" s="129"/>
      <c r="AA51" s="113" t="s">
        <v>68</v>
      </c>
      <c r="AB51" s="114"/>
      <c r="AC51" s="114"/>
      <c r="AD51" s="129"/>
      <c r="AE51" s="132" t="s">
        <v>69</v>
      </c>
      <c r="AF51" s="133"/>
      <c r="AG51" s="133"/>
      <c r="AH51" s="133"/>
      <c r="AI51" s="134"/>
      <c r="AJ51" s="113" t="s">
        <v>63</v>
      </c>
      <c r="AK51" s="114"/>
      <c r="AL51" s="114"/>
      <c r="AM51" s="115"/>
      <c r="AN51" s="46"/>
    </row>
    <row r="52" spans="2:40" ht="18" customHeight="1">
      <c r="B52" s="8"/>
      <c r="C52" s="130"/>
      <c r="D52" s="114"/>
      <c r="E52" s="114"/>
      <c r="F52" s="114"/>
      <c r="G52" s="129"/>
      <c r="H52" s="113"/>
      <c r="I52" s="114"/>
      <c r="J52" s="114"/>
      <c r="K52" s="129"/>
      <c r="L52" s="113"/>
      <c r="M52" s="114"/>
      <c r="N52" s="114"/>
      <c r="O52" s="114"/>
      <c r="P52" s="129"/>
      <c r="Q52" s="113"/>
      <c r="R52" s="114"/>
      <c r="S52" s="114"/>
      <c r="T52" s="115"/>
      <c r="U52" s="65"/>
      <c r="V52" s="130"/>
      <c r="W52" s="114"/>
      <c r="X52" s="114"/>
      <c r="Y52" s="114"/>
      <c r="Z52" s="129"/>
      <c r="AA52" s="113"/>
      <c r="AB52" s="114"/>
      <c r="AC52" s="114"/>
      <c r="AD52" s="129"/>
      <c r="AE52" s="113"/>
      <c r="AF52" s="114"/>
      <c r="AG52" s="114"/>
      <c r="AH52" s="114"/>
      <c r="AI52" s="129"/>
      <c r="AJ52" s="113"/>
      <c r="AK52" s="114"/>
      <c r="AL52" s="114"/>
      <c r="AM52" s="115"/>
      <c r="AN52" s="46"/>
    </row>
    <row r="53" spans="2:40" ht="18" customHeight="1">
      <c r="B53" s="8"/>
      <c r="C53" s="122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  <c r="U53" s="65"/>
      <c r="V53" s="122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2"/>
      <c r="AN53" s="46"/>
    </row>
    <row r="54" spans="2:40" s="6" customFormat="1" ht="20.100000000000001" customHeight="1">
      <c r="B54" s="8"/>
      <c r="C54" s="122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/>
      <c r="U54" s="65"/>
      <c r="V54" s="122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2"/>
      <c r="AN54" s="46"/>
    </row>
    <row r="55" spans="2:40" s="6" customFormat="1" ht="20.100000000000001" customHeight="1">
      <c r="B55" s="8"/>
      <c r="C55" s="124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35"/>
      <c r="U55" s="65"/>
      <c r="V55" s="124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35"/>
      <c r="AN55" s="46"/>
    </row>
    <row r="56" spans="2:40" s="6" customFormat="1" ht="20.100000000000001" customHeight="1">
      <c r="B56" s="8"/>
      <c r="C56" s="9"/>
      <c r="D56" s="9"/>
      <c r="E56" s="9"/>
      <c r="F56" s="9"/>
      <c r="G56" s="9"/>
      <c r="H56" s="9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</sheetData>
  <sheetProtection selectLockedCells="1"/>
  <mergeCells count="159">
    <mergeCell ref="B2:AD6"/>
    <mergeCell ref="AC19:AM19"/>
    <mergeCell ref="C20:H20"/>
    <mergeCell ref="I20:AB20"/>
    <mergeCell ref="AC20:AM20"/>
    <mergeCell ref="W13:AB13"/>
    <mergeCell ref="AC18:AM18"/>
    <mergeCell ref="I18:AB18"/>
    <mergeCell ref="C18:H18"/>
    <mergeCell ref="C19:H19"/>
    <mergeCell ref="I19:AB19"/>
    <mergeCell ref="AH30:AM30"/>
    <mergeCell ref="AH31:AM31"/>
    <mergeCell ref="AH32:AM32"/>
    <mergeCell ref="AC25:AM25"/>
    <mergeCell ref="AH29:AM29"/>
    <mergeCell ref="D32:M32"/>
    <mergeCell ref="D29:M29"/>
    <mergeCell ref="P29:U29"/>
    <mergeCell ref="P30:U30"/>
    <mergeCell ref="P31:U31"/>
    <mergeCell ref="P32:U32"/>
    <mergeCell ref="D30:M30"/>
    <mergeCell ref="V31:Y31"/>
    <mergeCell ref="V32:Y32"/>
    <mergeCell ref="Z29:AG29"/>
    <mergeCell ref="Z30:AG30"/>
    <mergeCell ref="Z31:AG31"/>
    <mergeCell ref="Z32:AG32"/>
    <mergeCell ref="V29:Y29"/>
    <mergeCell ref="V30:Y30"/>
    <mergeCell ref="AC23:AM23"/>
    <mergeCell ref="AC24:AM24"/>
    <mergeCell ref="Z28:AG28"/>
    <mergeCell ref="AH28:AM28"/>
    <mergeCell ref="I21:AB21"/>
    <mergeCell ref="AC21:AM21"/>
    <mergeCell ref="C22:H22"/>
    <mergeCell ref="I22:AB22"/>
    <mergeCell ref="C25:H25"/>
    <mergeCell ref="I25:AB25"/>
    <mergeCell ref="C23:H23"/>
    <mergeCell ref="I23:AB23"/>
    <mergeCell ref="C24:H24"/>
    <mergeCell ref="I24:AB24"/>
    <mergeCell ref="C21:H21"/>
    <mergeCell ref="C28:M28"/>
    <mergeCell ref="P28:U28"/>
    <mergeCell ref="V28:Y28"/>
    <mergeCell ref="AC22:AM22"/>
    <mergeCell ref="AH33:AM33"/>
    <mergeCell ref="AH34:AM34"/>
    <mergeCell ref="AH35:AM35"/>
    <mergeCell ref="V38:Y38"/>
    <mergeCell ref="AH36:AM36"/>
    <mergeCell ref="Z37:AG37"/>
    <mergeCell ref="Z38:AG38"/>
    <mergeCell ref="V33:Y33"/>
    <mergeCell ref="V34:Y34"/>
    <mergeCell ref="V35:Y35"/>
    <mergeCell ref="Z33:AG33"/>
    <mergeCell ref="Z34:AG34"/>
    <mergeCell ref="Z35:AG35"/>
    <mergeCell ref="AE47:AI47"/>
    <mergeCell ref="V48:Z48"/>
    <mergeCell ref="AA48:AD48"/>
    <mergeCell ref="AE48:AI48"/>
    <mergeCell ref="C47:G47"/>
    <mergeCell ref="H47:K47"/>
    <mergeCell ref="V36:Y36"/>
    <mergeCell ref="V37:Y37"/>
    <mergeCell ref="D39:M39"/>
    <mergeCell ref="Z36:AG36"/>
    <mergeCell ref="AH37:AM37"/>
    <mergeCell ref="AH38:AM38"/>
    <mergeCell ref="AJ47:AM47"/>
    <mergeCell ref="AJ48:AM48"/>
    <mergeCell ref="V39:Y39"/>
    <mergeCell ref="Z39:AG39"/>
    <mergeCell ref="AE49:AI49"/>
    <mergeCell ref="V51:Z51"/>
    <mergeCell ref="V52:Z52"/>
    <mergeCell ref="L51:P51"/>
    <mergeCell ref="L52:P52"/>
    <mergeCell ref="Q51:T51"/>
    <mergeCell ref="Q52:T52"/>
    <mergeCell ref="V50:Z50"/>
    <mergeCell ref="AJ50:AM50"/>
    <mergeCell ref="L50:P50"/>
    <mergeCell ref="V49:Z49"/>
    <mergeCell ref="AA49:AD49"/>
    <mergeCell ref="AJ49:AM49"/>
    <mergeCell ref="L48:P48"/>
    <mergeCell ref="L49:P49"/>
    <mergeCell ref="L47:P47"/>
    <mergeCell ref="V47:Z47"/>
    <mergeCell ref="AH39:AM39"/>
    <mergeCell ref="Q47:T47"/>
    <mergeCell ref="Q48:T48"/>
    <mergeCell ref="L55:P55"/>
    <mergeCell ref="AA50:AD50"/>
    <mergeCell ref="AE50:AI50"/>
    <mergeCell ref="V55:Z55"/>
    <mergeCell ref="AA55:AD55"/>
    <mergeCell ref="AE55:AI55"/>
    <mergeCell ref="AJ53:AM53"/>
    <mergeCell ref="AJ54:AM54"/>
    <mergeCell ref="Q55:T55"/>
    <mergeCell ref="AA54:AD54"/>
    <mergeCell ref="AE54:AI54"/>
    <mergeCell ref="AJ55:AM55"/>
    <mergeCell ref="AJ51:AM51"/>
    <mergeCell ref="AJ52:AM52"/>
    <mergeCell ref="AE51:AI51"/>
    <mergeCell ref="AE52:AI52"/>
    <mergeCell ref="AA51:AD51"/>
    <mergeCell ref="AA52:AD52"/>
    <mergeCell ref="V53:Z53"/>
    <mergeCell ref="AA53:AD53"/>
    <mergeCell ref="AE53:AI53"/>
    <mergeCell ref="V54:Z54"/>
    <mergeCell ref="C55:G55"/>
    <mergeCell ref="H48:K48"/>
    <mergeCell ref="H49:K49"/>
    <mergeCell ref="H50:K50"/>
    <mergeCell ref="H53:K53"/>
    <mergeCell ref="H54:K54"/>
    <mergeCell ref="H55:K55"/>
    <mergeCell ref="H52:K52"/>
    <mergeCell ref="C51:G51"/>
    <mergeCell ref="C52:G52"/>
    <mergeCell ref="H51:K51"/>
    <mergeCell ref="C49:G49"/>
    <mergeCell ref="C48:G48"/>
    <mergeCell ref="C50:G50"/>
    <mergeCell ref="D35:M35"/>
    <mergeCell ref="D36:M36"/>
    <mergeCell ref="D37:M37"/>
    <mergeCell ref="D38:M38"/>
    <mergeCell ref="D31:M31"/>
    <mergeCell ref="Q49:T49"/>
    <mergeCell ref="Q50:T50"/>
    <mergeCell ref="Q53:T53"/>
    <mergeCell ref="Q54:T54"/>
    <mergeCell ref="P35:U35"/>
    <mergeCell ref="P36:U36"/>
    <mergeCell ref="P37:U37"/>
    <mergeCell ref="P38:U38"/>
    <mergeCell ref="P39:U39"/>
    <mergeCell ref="C53:G53"/>
    <mergeCell ref="C54:G54"/>
    <mergeCell ref="L53:P53"/>
    <mergeCell ref="L54:P54"/>
    <mergeCell ref="Q43:AA44"/>
    <mergeCell ref="AA47:AD47"/>
    <mergeCell ref="D33:M33"/>
    <mergeCell ref="P33:U33"/>
    <mergeCell ref="P34:U34"/>
    <mergeCell ref="D34:M34"/>
  </mergeCells>
  <conditionalFormatting sqref="C29:C39">
    <cfRule type="cellIs" dxfId="1" priority="13" operator="equal">
      <formula>"✔"</formula>
    </cfRule>
    <cfRule type="cellIs" dxfId="0" priority="14" operator="equal">
      <formula>"✖"</formula>
    </cfRule>
  </conditionalFormatting>
  <dataValidations count="9">
    <dataValidation allowBlank="1" showInputMessage="1" showErrorMessage="1" prompt="Use this template to track your budget, key contacts,_x000a_venue details, and more._x000a__x000a_In this worksheet, enter your event details, agenda, checklist, and key contacts." sqref="A1" xr:uid="{474D8008-490C-480D-8006-F6938140F8DD}"/>
    <dataValidation type="list" allowBlank="1" showInputMessage="1" showErrorMessage="1" sqref="C29:C39" xr:uid="{4B834EE2-DE62-4201-9130-12392D7E5222}">
      <formula1>"✔,✖,☐"</formula1>
    </dataValidation>
    <dataValidation allowBlank="1" showInputMessage="1" showErrorMessage="1" prompt="Calculated Values" sqref="AH28:AM28" xr:uid="{229DD09C-E785-41DB-8596-52229C60A050}"/>
    <dataValidation allowBlank="1" showInputMessage="1" showErrorMessage="1" prompt="Enter your event details in cells I10 through I14 and cell AC13" sqref="C10" xr:uid="{00DE9724-81B5-4C00-B91A-CD6F3FB4D6F5}"/>
    <dataValidation allowBlank="1" showInputMessage="1" showErrorMessage="1" prompt="Enter your event's agenda in this table" sqref="C18:H18" xr:uid="{A0847C29-C8E4-4974-AD1E-451430FBE4CC}"/>
    <dataValidation allowBlank="1" showInputMessage="1" showErrorMessage="1" prompt="Use this table as a checklist for your event. Use the dropdown in column C to mark items as done." sqref="C28:M28" xr:uid="{51D01A8F-3CF0-4E0E-BDA3-5CED16BCE2A7}"/>
    <dataValidation allowBlank="1" showInputMessage="1" showErrorMessage="1" prompt="This table automatically calculates subtotals from difference Expenses and Income categories" sqref="P28:U28" xr:uid="{F8F7C8BF-0AC2-46FE-A1B3-E3C224C72112}"/>
    <dataValidation allowBlank="1" showInputMessage="1" showErrorMessage="1" prompt="Use this table to list your event's key contact persons" sqref="C47:G47 V47:Z47" xr:uid="{5D785959-691D-45A5-AE91-8A61A2254030}"/>
    <dataValidation allowBlank="1" showInputMessage="1" showErrorMessage="1" prompt="For imformation only" sqref="V28:Y28" xr:uid="{0BAA4646-17E2-40BD-8FB0-9188ADF73C0F}"/>
  </dataValidations>
  <hyperlinks>
    <hyperlink ref="L48:P48" r:id="rId1" display="flora@example.com" xr:uid="{664EFE9A-68A1-4776-893A-3EDC56A505D0}"/>
    <hyperlink ref="L49:P49" r:id="rId2" display="ian@example.com" xr:uid="{CBE98201-111A-44A6-8E85-47291374AD03}"/>
    <hyperlink ref="L50:P50" r:id="rId3" display="allan@example.com" xr:uid="{F7683DE0-421A-4529-A8DB-4B7392678C7A}"/>
    <hyperlink ref="L51:P51" r:id="rId4" display="kalle@example.com" xr:uid="{10272677-91CF-40D1-AE7D-937D2C5E48F1}"/>
    <hyperlink ref="AE48:AI48" r:id="rId5" display="flora@example.com" xr:uid="{D4550160-9A95-43D4-8FD5-3CBF806C235F}"/>
    <hyperlink ref="AE49:AI49" r:id="rId6" display="ian@example.com" xr:uid="{35AEE0B9-34E3-4A3B-AD4F-EFAA1764CC5A}"/>
    <hyperlink ref="AE50:AI50" r:id="rId7" display="allan@example.com" xr:uid="{E1420B4D-4CC1-497E-9C4B-9F1E81ABC78E}"/>
    <hyperlink ref="AE51:AI51" r:id="rId8" display="kalle@example.com" xr:uid="{7176D151-1988-471D-B059-E6D172C1309B}"/>
  </hyperlinks>
  <printOptions horizontalCentered="1"/>
  <pageMargins left="0.25" right="0.25" top="0.75" bottom="0.75" header="0.3" footer="0.3"/>
  <pageSetup scale="55" orientation="portrait" r:id="rId9"/>
  <drawing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  <pageSetUpPr fitToPage="1"/>
  </sheetPr>
  <dimension ref="B1:I56"/>
  <sheetViews>
    <sheetView showGridLines="0" zoomScaleNormal="100" workbookViewId="0"/>
  </sheetViews>
  <sheetFormatPr defaultColWidth="9" defaultRowHeight="18" customHeight="1"/>
  <cols>
    <col min="1" max="1" width="3.19921875" style="39" customWidth="1"/>
    <col min="2" max="2" width="52.59765625" style="70" customWidth="1"/>
    <col min="3" max="4" width="11.5" style="81" customWidth="1"/>
    <col min="5" max="5" width="11.59765625" style="39" customWidth="1"/>
    <col min="6" max="6" width="52.59765625" style="70" customWidth="1"/>
    <col min="7" max="7" width="11.5" style="81" customWidth="1"/>
    <col min="8" max="8" width="11.3984375" style="81" customWidth="1"/>
    <col min="9" max="9" width="3.19921875" style="39" customWidth="1"/>
    <col min="10" max="16384" width="9" style="39"/>
  </cols>
  <sheetData>
    <row r="1" spans="2:9" s="13" customFormat="1" ht="15" customHeight="1">
      <c r="B1" s="76"/>
      <c r="C1" s="79"/>
      <c r="D1" s="79"/>
      <c r="E1" s="72"/>
      <c r="F1" s="76"/>
      <c r="G1" s="79"/>
      <c r="H1" s="79"/>
      <c r="I1" s="13" t="s">
        <v>116</v>
      </c>
    </row>
    <row r="2" spans="2:9" s="13" customFormat="1" ht="18" customHeight="1">
      <c r="B2" s="207" t="s">
        <v>70</v>
      </c>
      <c r="C2" s="207"/>
      <c r="D2" s="207"/>
      <c r="E2" s="207"/>
      <c r="F2" s="207"/>
      <c r="G2" s="207"/>
      <c r="H2" s="207"/>
    </row>
    <row r="3" spans="2:9" s="13" customFormat="1" ht="18" customHeight="1">
      <c r="B3" s="207"/>
      <c r="C3" s="207"/>
      <c r="D3" s="207"/>
      <c r="E3" s="207"/>
      <c r="F3" s="207"/>
      <c r="G3" s="207"/>
      <c r="H3" s="207"/>
    </row>
    <row r="4" spans="2:9" s="13" customFormat="1" ht="18" customHeight="1">
      <c r="B4" s="207"/>
      <c r="C4" s="207"/>
      <c r="D4" s="207"/>
      <c r="E4" s="207"/>
      <c r="F4" s="207"/>
      <c r="G4" s="207"/>
      <c r="H4" s="207"/>
    </row>
    <row r="5" spans="2:9" s="13" customFormat="1" ht="18" customHeight="1">
      <c r="B5" s="207"/>
      <c r="C5" s="207"/>
      <c r="D5" s="207"/>
      <c r="E5" s="207"/>
      <c r="F5" s="207"/>
      <c r="G5" s="207"/>
      <c r="H5" s="207"/>
    </row>
    <row r="6" spans="2:9" s="13" customFormat="1" ht="33" customHeight="1">
      <c r="B6" s="207"/>
      <c r="C6" s="207"/>
      <c r="D6" s="207"/>
      <c r="E6" s="207"/>
      <c r="F6" s="207"/>
      <c r="G6" s="207"/>
      <c r="H6" s="207"/>
    </row>
    <row r="7" spans="2:9" s="13" customFormat="1" ht="12" customHeight="1">
      <c r="B7" s="77"/>
      <c r="C7" s="80"/>
      <c r="D7" s="80"/>
      <c r="E7" s="73"/>
      <c r="F7" s="77"/>
      <c r="G7" s="84"/>
      <c r="H7" s="84"/>
    </row>
    <row r="8" spans="2:9" ht="15" customHeight="1"/>
    <row r="9" spans="2:9" ht="9.75" customHeight="1"/>
    <row r="10" spans="2:9" ht="14.4"/>
    <row r="11" spans="2:9" ht="15" thickBot="1">
      <c r="B11" s="68"/>
      <c r="C11" s="82"/>
      <c r="D11" s="82"/>
      <c r="E11" s="75"/>
      <c r="F11" s="78"/>
      <c r="G11" s="85" t="s">
        <v>71</v>
      </c>
      <c r="H11" s="85" t="s">
        <v>72</v>
      </c>
    </row>
    <row r="12" spans="2:9" ht="22.5" customHeight="1">
      <c r="B12" s="98" t="s">
        <v>124</v>
      </c>
      <c r="G12" s="89">
        <f>SUM(Site[[#Totals],[ESTIMATED]],Refreshments[[#Totals],[ESTIMATED]],Decorations[[#Totals],[ESTIMATED]],Program[[#Totals],[ESTIMATED]],Publicity[[#Totals],[ESTIMATED]],Prizes[[#Totals],[ESTIMATED]],Miscellaneous[[#Totals],[ESTIMATED]])</f>
        <v>1145</v>
      </c>
      <c r="H12" s="89">
        <f>SUM(Site[[#Totals],[ACTUAL]],Refreshments[[#Totals],[ACTUAL]],Decorations[[#Totals],[ACTUAL]],Program[[#Totals],[ACTUAL]],Publicity[[#Totals],[ACTUAL]],Prizes[[#Totals],[ACTUAL]],Miscellaneous[[#Totals],[ACTUAL]])</f>
        <v>395</v>
      </c>
    </row>
    <row r="13" spans="2:9" ht="26.25" customHeight="1">
      <c r="B13" s="69"/>
    </row>
    <row r="14" spans="2:9" ht="18" customHeight="1">
      <c r="B14" s="70" t="s">
        <v>117</v>
      </c>
      <c r="C14" s="83" t="s">
        <v>71</v>
      </c>
      <c r="D14" s="83" t="s">
        <v>72</v>
      </c>
      <c r="F14" s="70" t="s">
        <v>118</v>
      </c>
      <c r="G14" s="81" t="s">
        <v>71</v>
      </c>
      <c r="H14" s="81" t="s">
        <v>72</v>
      </c>
    </row>
    <row r="15" spans="2:9" ht="18" customHeight="1">
      <c r="B15" s="70" t="s">
        <v>73</v>
      </c>
      <c r="C15" s="83">
        <v>500</v>
      </c>
      <c r="D15" s="83">
        <v>250</v>
      </c>
      <c r="F15" s="70" t="s">
        <v>74</v>
      </c>
      <c r="G15" s="83"/>
      <c r="H15" s="83"/>
    </row>
    <row r="16" spans="2:9" ht="18" customHeight="1">
      <c r="B16" s="70" t="s">
        <v>75</v>
      </c>
      <c r="C16" s="83">
        <v>400</v>
      </c>
      <c r="D16" s="83">
        <v>50</v>
      </c>
      <c r="F16" s="70" t="s">
        <v>76</v>
      </c>
      <c r="G16" s="83"/>
      <c r="H16" s="83"/>
    </row>
    <row r="17" spans="2:8" ht="18" customHeight="1">
      <c r="B17" s="70" t="s">
        <v>77</v>
      </c>
      <c r="C17" s="83"/>
      <c r="D17" s="83"/>
      <c r="F17" s="70" t="s">
        <v>78</v>
      </c>
      <c r="G17" s="83"/>
      <c r="H17" s="83"/>
    </row>
    <row r="18" spans="2:8" ht="18" customHeight="1">
      <c r="B18" s="70" t="s">
        <v>79</v>
      </c>
      <c r="C18" s="83"/>
      <c r="D18" s="83"/>
      <c r="F18" s="70" t="s">
        <v>80</v>
      </c>
      <c r="G18" s="83"/>
      <c r="H18" s="83"/>
    </row>
    <row r="19" spans="2:8" ht="18" customHeight="1">
      <c r="B19" s="71" t="s">
        <v>81</v>
      </c>
      <c r="C19" s="83">
        <f>SUBTOTAL(109,Site[ESTIMATED])</f>
        <v>900</v>
      </c>
      <c r="D19" s="83">
        <f>SUBTOTAL(109,Site[ACTUAL])</f>
        <v>300</v>
      </c>
      <c r="F19" s="71" t="s">
        <v>81</v>
      </c>
      <c r="G19" s="83">
        <f>SUBTOTAL(109,Refreshments[ESTIMATED])</f>
        <v>0</v>
      </c>
      <c r="H19" s="83">
        <f>SUBTOTAL(109,Refreshments[ACTUAL])</f>
        <v>0</v>
      </c>
    </row>
    <row r="20" spans="2:8" ht="18" customHeight="1">
      <c r="B20" s="71"/>
      <c r="C20" s="83"/>
      <c r="D20" s="83"/>
    </row>
    <row r="21" spans="2:8" ht="18" customHeight="1">
      <c r="B21" s="70" t="s">
        <v>119</v>
      </c>
      <c r="C21" s="81" t="s">
        <v>71</v>
      </c>
      <c r="D21" s="81" t="s">
        <v>72</v>
      </c>
      <c r="F21" s="70" t="s">
        <v>122</v>
      </c>
      <c r="G21" s="81" t="s">
        <v>71</v>
      </c>
      <c r="H21" s="81" t="s">
        <v>72</v>
      </c>
    </row>
    <row r="22" spans="2:8" ht="18" customHeight="1">
      <c r="B22" s="70" t="s">
        <v>82</v>
      </c>
      <c r="C22" s="83">
        <v>200</v>
      </c>
      <c r="D22" s="83">
        <v>50</v>
      </c>
      <c r="F22" s="70" t="s">
        <v>83</v>
      </c>
      <c r="G22" s="83"/>
      <c r="H22" s="83"/>
    </row>
    <row r="23" spans="2:8" ht="18" customHeight="1">
      <c r="B23" s="70" t="s">
        <v>84</v>
      </c>
      <c r="C23" s="83"/>
      <c r="D23" s="83"/>
      <c r="F23" s="70" t="s">
        <v>85</v>
      </c>
      <c r="G23" s="83"/>
      <c r="H23" s="83"/>
    </row>
    <row r="24" spans="2:8" ht="18" customHeight="1">
      <c r="B24" s="70" t="s">
        <v>86</v>
      </c>
      <c r="C24" s="83"/>
      <c r="D24" s="83"/>
      <c r="F24" s="70" t="s">
        <v>87</v>
      </c>
      <c r="G24" s="83"/>
      <c r="H24" s="83"/>
    </row>
    <row r="25" spans="2:8" ht="18" customHeight="1">
      <c r="B25" s="70" t="s">
        <v>88</v>
      </c>
      <c r="C25" s="83"/>
      <c r="D25" s="83"/>
      <c r="F25" s="70" t="s">
        <v>89</v>
      </c>
      <c r="G25" s="83"/>
      <c r="H25" s="83"/>
    </row>
    <row r="26" spans="2:8" ht="18" customHeight="1">
      <c r="B26" s="70" t="s">
        <v>90</v>
      </c>
      <c r="C26" s="83"/>
      <c r="D26" s="83"/>
      <c r="F26" s="70" t="s">
        <v>91</v>
      </c>
      <c r="G26" s="83"/>
      <c r="H26" s="83"/>
    </row>
    <row r="27" spans="2:8" ht="18" customHeight="1">
      <c r="B27" s="71" t="s">
        <v>81</v>
      </c>
      <c r="C27" s="83">
        <f>SUBTOTAL(109,Decorations[ESTIMATED])</f>
        <v>200</v>
      </c>
      <c r="D27" s="83">
        <f>SUBTOTAL(109,Decorations[ACTUAL])</f>
        <v>50</v>
      </c>
      <c r="F27" s="71" t="s">
        <v>81</v>
      </c>
      <c r="G27" s="83">
        <f>SUBTOTAL(109,Program[ESTIMATED])</f>
        <v>0</v>
      </c>
      <c r="H27" s="83">
        <f>SUBTOTAL(109,Program[ACTUAL])</f>
        <v>0</v>
      </c>
    </row>
    <row r="28" spans="2:8" ht="18" customHeight="1">
      <c r="B28" s="71"/>
      <c r="C28" s="83"/>
      <c r="D28" s="83"/>
    </row>
    <row r="29" spans="2:8" ht="18" customHeight="1">
      <c r="B29" s="70" t="s">
        <v>120</v>
      </c>
      <c r="C29" s="81" t="s">
        <v>71</v>
      </c>
      <c r="D29" s="81" t="s">
        <v>72</v>
      </c>
      <c r="F29" s="70" t="s">
        <v>123</v>
      </c>
      <c r="G29" s="81" t="s">
        <v>71</v>
      </c>
      <c r="H29" s="81" t="s">
        <v>72</v>
      </c>
    </row>
    <row r="30" spans="2:8" ht="18" customHeight="1">
      <c r="B30" s="70" t="s">
        <v>92</v>
      </c>
      <c r="C30" s="83">
        <v>45</v>
      </c>
      <c r="D30" s="83">
        <v>45</v>
      </c>
      <c r="F30" s="70" t="s">
        <v>93</v>
      </c>
      <c r="G30" s="83"/>
      <c r="H30" s="83"/>
    </row>
    <row r="31" spans="2:8" ht="18" customHeight="1">
      <c r="B31" s="70" t="s">
        <v>94</v>
      </c>
      <c r="C31" s="83"/>
      <c r="D31" s="83"/>
      <c r="F31" s="70" t="s">
        <v>95</v>
      </c>
      <c r="G31" s="83"/>
      <c r="H31" s="83"/>
    </row>
    <row r="32" spans="2:8" ht="18" customHeight="1">
      <c r="B32" s="70" t="s">
        <v>96</v>
      </c>
      <c r="C32" s="83"/>
      <c r="D32" s="83"/>
      <c r="F32" s="71" t="s">
        <v>81</v>
      </c>
      <c r="G32" s="83">
        <f>SUBTOTAL(109,Prizes[ESTIMATED])</f>
        <v>0</v>
      </c>
      <c r="H32" s="83">
        <f>SUBTOTAL(109,Prizes[ACTUAL])</f>
        <v>0</v>
      </c>
    </row>
    <row r="33" spans="2:4" ht="18" customHeight="1">
      <c r="B33" s="71" t="s">
        <v>81</v>
      </c>
      <c r="C33" s="83">
        <f>SUBTOTAL(109,Publicity[ESTIMATED])</f>
        <v>45</v>
      </c>
      <c r="D33" s="83">
        <f>SUBTOTAL(109,Publicity[ACTUAL])</f>
        <v>45</v>
      </c>
    </row>
    <row r="34" spans="2:4" ht="18" customHeight="1">
      <c r="B34" s="71"/>
      <c r="C34" s="83"/>
      <c r="D34" s="83"/>
    </row>
    <row r="35" spans="2:4" ht="18" customHeight="1">
      <c r="B35" s="70" t="s">
        <v>121</v>
      </c>
      <c r="C35" s="81" t="s">
        <v>71</v>
      </c>
      <c r="D35" s="81" t="s">
        <v>72</v>
      </c>
    </row>
    <row r="36" spans="2:4" ht="18" customHeight="1">
      <c r="B36" s="70" t="s">
        <v>97</v>
      </c>
      <c r="C36" s="83"/>
      <c r="D36" s="83"/>
    </row>
    <row r="37" spans="2:4" ht="18" customHeight="1">
      <c r="B37" s="70" t="s">
        <v>98</v>
      </c>
      <c r="C37" s="83"/>
      <c r="D37" s="83"/>
    </row>
    <row r="38" spans="2:4" ht="18" customHeight="1">
      <c r="B38" s="70" t="s">
        <v>99</v>
      </c>
      <c r="C38" s="83"/>
      <c r="D38" s="83"/>
    </row>
    <row r="39" spans="2:4" ht="18" customHeight="1">
      <c r="B39" s="70" t="s">
        <v>100</v>
      </c>
      <c r="C39" s="83"/>
      <c r="D39" s="83"/>
    </row>
    <row r="40" spans="2:4" ht="18" customHeight="1">
      <c r="B40" s="71" t="s">
        <v>81</v>
      </c>
      <c r="C40" s="83">
        <f>SUBTOTAL(109,Miscellaneous[ESTIMATED])</f>
        <v>0</v>
      </c>
      <c r="D40" s="83">
        <f>SUBTOTAL(109,Miscellaneous[ACTUAL])</f>
        <v>0</v>
      </c>
    </row>
    <row r="48" spans="2:4" ht="18" customHeight="1">
      <c r="B48" s="71"/>
      <c r="C48" s="83"/>
      <c r="D48" s="83"/>
    </row>
    <row r="56" spans="2:4" ht="18" customHeight="1">
      <c r="B56" s="71"/>
      <c r="C56" s="83"/>
      <c r="D56" s="83"/>
    </row>
  </sheetData>
  <mergeCells count="1">
    <mergeCell ref="B2:H6"/>
  </mergeCells>
  <phoneticPr fontId="2" type="noConversion"/>
  <conditionalFormatting sqref="H12">
    <cfRule type="dataBar" priority="1">
      <dataBar>
        <cfvo type="num" val="0"/>
        <cfvo type="num" val="$G$12"/>
        <color rgb="FFFFB628"/>
      </dataBar>
      <extLst>
        <ext xmlns:x14="http://schemas.microsoft.com/office/spreadsheetml/2009/9/main" uri="{B025F937-C7B1-47D3-B67F-A62EFF666E3E}">
          <x14:id>{00000000-000E-0000-0000-00000C000000}</x14:id>
        </ext>
      </extLst>
    </cfRule>
  </conditionalFormatting>
  <dataValidations count="1">
    <dataValidation allowBlank="1" showInputMessage="1" showErrorMessage="1" prompt="Use this worksheet to list your expenses by category. Total Estimated and Total Actual costs are calculated in cells G12 and H12._x000a__x000a_Enter expenses items in the tables below." sqref="A1" xr:uid="{4ABB32D3-3137-4863-B7C6-DA0ED758D7AD}"/>
  </dataValidations>
  <printOptions horizontalCentered="1"/>
  <pageMargins left="0.25" right="0.25" top="0.75" bottom="0.75" header="0.3" footer="0.3"/>
  <pageSetup scale="70" orientation="landscape" r:id="rId1"/>
  <headerFooter alignWithMargins="0"/>
  <drawing r:id="rId2"/>
  <tableParts count="7"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C000000}">
            <x14:dataBar gradient="0" negativeBarColorSameAsPositive="1" axisPosition="none">
              <x14:cfvo type="num">
                <xm:f>0</xm:f>
              </x14:cfvo>
              <x14:cfvo type="num">
                <xm:f>$G$12</xm:f>
              </x14:cfvo>
            </x14:dataBar>
          </x14:cfRule>
          <xm:sqref>H12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fitToPage="1"/>
  </sheetPr>
  <dimension ref="A1:J38"/>
  <sheetViews>
    <sheetView showGridLines="0" zoomScaleNormal="100" zoomScaleSheetLayoutView="75" workbookViewId="0"/>
  </sheetViews>
  <sheetFormatPr defaultColWidth="9" defaultRowHeight="18" customHeight="1"/>
  <cols>
    <col min="1" max="1" width="3.19921875" style="39" customWidth="1"/>
    <col min="2" max="3" width="25.59765625" style="88" customWidth="1"/>
    <col min="4" max="4" width="50.59765625" style="39" customWidth="1"/>
    <col min="5" max="5" width="18.59765625" style="74" customWidth="1"/>
    <col min="6" max="6" width="20.59765625" style="88" customWidth="1"/>
    <col min="7" max="7" width="21.69921875" style="88" customWidth="1"/>
    <col min="8" max="8" width="3.19921875" style="39" customWidth="1"/>
    <col min="9" max="16384" width="9" style="39"/>
  </cols>
  <sheetData>
    <row r="1" spans="1:8" s="13" customFormat="1" ht="15" customHeight="1">
      <c r="A1" s="6"/>
      <c r="B1" s="91"/>
      <c r="C1" s="91"/>
      <c r="D1" s="5"/>
      <c r="E1" s="5"/>
      <c r="F1" s="5"/>
      <c r="G1" s="5"/>
      <c r="H1" s="13" t="s">
        <v>116</v>
      </c>
    </row>
    <row r="2" spans="1:8" s="13" customFormat="1" ht="18" customHeight="1">
      <c r="A2" s="6"/>
      <c r="B2" s="192" t="s">
        <v>52</v>
      </c>
      <c r="C2" s="192"/>
      <c r="D2" s="192"/>
      <c r="E2" s="192"/>
      <c r="F2" s="192"/>
      <c r="G2" s="192"/>
    </row>
    <row r="3" spans="1:8" s="13" customFormat="1" ht="18" customHeight="1">
      <c r="A3" s="6"/>
      <c r="B3" s="192"/>
      <c r="C3" s="192"/>
      <c r="D3" s="192"/>
      <c r="E3" s="192"/>
      <c r="F3" s="192"/>
      <c r="G3" s="192"/>
    </row>
    <row r="4" spans="1:8" s="13" customFormat="1" ht="18" customHeight="1">
      <c r="A4" s="6"/>
      <c r="B4" s="192"/>
      <c r="C4" s="192"/>
      <c r="D4" s="192"/>
      <c r="E4" s="192"/>
      <c r="F4" s="192"/>
      <c r="G4" s="192"/>
    </row>
    <row r="5" spans="1:8" s="13" customFormat="1" ht="18" customHeight="1">
      <c r="A5" s="6"/>
      <c r="B5" s="192"/>
      <c r="C5" s="192"/>
      <c r="D5" s="192"/>
      <c r="E5" s="192"/>
      <c r="F5" s="192"/>
      <c r="G5" s="192"/>
    </row>
    <row r="6" spans="1:8" s="13" customFormat="1" ht="33" customHeight="1">
      <c r="A6" s="6"/>
      <c r="B6" s="192"/>
      <c r="C6" s="192"/>
      <c r="D6" s="192"/>
      <c r="E6" s="192"/>
      <c r="F6" s="192"/>
      <c r="G6" s="192"/>
    </row>
    <row r="7" spans="1:8" s="13" customFormat="1" ht="12" customHeight="1">
      <c r="A7" s="6"/>
      <c r="B7" s="92"/>
      <c r="C7" s="92"/>
      <c r="D7" s="52"/>
      <c r="E7" s="52"/>
      <c r="F7" s="67"/>
      <c r="G7" s="67"/>
    </row>
    <row r="8" spans="1:8" s="1" customFormat="1" ht="15.6">
      <c r="A8"/>
      <c r="B8" s="93"/>
      <c r="C8" s="93"/>
      <c r="D8"/>
      <c r="E8"/>
      <c r="F8"/>
      <c r="G8"/>
    </row>
    <row r="9" spans="1:8" s="1" customFormat="1" ht="18.600000000000001" thickBot="1">
      <c r="A9" s="4"/>
      <c r="B9" s="94"/>
      <c r="C9" s="94"/>
      <c r="D9" s="43"/>
      <c r="E9" s="38"/>
      <c r="F9" s="85" t="s">
        <v>71</v>
      </c>
      <c r="G9" s="85" t="s">
        <v>72</v>
      </c>
    </row>
    <row r="10" spans="1:8" s="1" customFormat="1" ht="22.5" customHeight="1">
      <c r="B10" s="98" t="s">
        <v>101</v>
      </c>
      <c r="C10" s="95"/>
      <c r="D10" s="44"/>
      <c r="E10" s="45"/>
      <c r="F10" s="89">
        <f>SUM(Admissions[[#Totals],[ESTIMATED ]],AdsInProgram[[#Totals],[ESTIMATED ]],Exhibitors[[#Totals],[ESTIMATED ]],SaleOfItems[[#Totals],[ESTIMATED ]])</f>
        <v>1936</v>
      </c>
      <c r="G10" s="89">
        <f>SUM(Admissions[[#Totals],[ACTUAL ]],AdsInProgram[[#Totals],[ACTUAL ]],Exhibitors[[#Totals],[ACTUAL ]],SaleOfItems[[#Totals],[ACTUAL ]])</f>
        <v>1831</v>
      </c>
    </row>
    <row r="11" spans="1:8" s="1" customFormat="1" ht="26.25" customHeight="1">
      <c r="B11" s="97"/>
      <c r="C11" s="47"/>
      <c r="D11" s="37"/>
      <c r="E11" s="37"/>
      <c r="F11" s="47"/>
      <c r="G11" s="47"/>
    </row>
    <row r="12" spans="1:8" s="87" customFormat="1" ht="18" customHeight="1">
      <c r="A12" s="39"/>
      <c r="B12" s="86" t="s">
        <v>51</v>
      </c>
      <c r="C12" s="96"/>
      <c r="F12" s="96"/>
      <c r="G12" s="96"/>
      <c r="H12" s="87" t="s">
        <v>116</v>
      </c>
    </row>
    <row r="13" spans="1:8" ht="18" customHeight="1">
      <c r="B13" s="88" t="s">
        <v>71</v>
      </c>
      <c r="C13" s="88" t="s">
        <v>72</v>
      </c>
      <c r="D13" s="39" t="s">
        <v>116</v>
      </c>
      <c r="E13" s="39" t="s">
        <v>125</v>
      </c>
      <c r="F13" s="88" t="s">
        <v>126</v>
      </c>
      <c r="G13" s="88" t="s">
        <v>127</v>
      </c>
    </row>
    <row r="14" spans="1:8" ht="18" customHeight="1">
      <c r="B14" s="88">
        <v>300</v>
      </c>
      <c r="C14" s="88">
        <v>278</v>
      </c>
      <c r="D14" s="88" t="s">
        <v>102</v>
      </c>
      <c r="E14" s="90">
        <v>5</v>
      </c>
      <c r="F14" s="99">
        <f>Admissions[[#This Row],[ESTIMATED]]*Admissions[[#This Row],[  ]]</f>
        <v>1500</v>
      </c>
      <c r="G14" s="99">
        <f>Admissions[[#This Row],[ACTUAL]]*Admissions[[#This Row],[  ]]</f>
        <v>1390</v>
      </c>
    </row>
    <row r="15" spans="1:8" ht="18" customHeight="1">
      <c r="B15" s="88">
        <v>197</v>
      </c>
      <c r="C15" s="88">
        <v>195</v>
      </c>
      <c r="D15" s="88" t="s">
        <v>103</v>
      </c>
      <c r="E15" s="90">
        <v>2</v>
      </c>
      <c r="F15" s="99">
        <f>Admissions[[#This Row],[ESTIMATED]]*Admissions[[#This Row],[  ]]</f>
        <v>394</v>
      </c>
      <c r="G15" s="99">
        <f>Admissions[[#This Row],[ACTUAL]]*Admissions[[#This Row],[  ]]</f>
        <v>390</v>
      </c>
    </row>
    <row r="16" spans="1:8" ht="18" customHeight="1">
      <c r="B16" s="88">
        <v>42</v>
      </c>
      <c r="C16" s="88">
        <v>51</v>
      </c>
      <c r="D16" s="88" t="s">
        <v>104</v>
      </c>
      <c r="E16" s="90">
        <v>1</v>
      </c>
      <c r="F16" s="99">
        <f>Admissions[[#This Row],[ESTIMATED]]*Admissions[[#This Row],[  ]]</f>
        <v>42</v>
      </c>
      <c r="G16" s="99">
        <f>Admissions[[#This Row],[ACTUAL]]*Admissions[[#This Row],[  ]]</f>
        <v>51</v>
      </c>
    </row>
    <row r="17" spans="1:10" ht="18" customHeight="1">
      <c r="E17" s="39"/>
      <c r="F17" s="42">
        <f>SUBTOTAL(109,Admissions[[ESTIMATED ]])</f>
        <v>1936</v>
      </c>
      <c r="G17" s="42">
        <f>SUBTOTAL(109,Admissions[[ACTUAL ]])</f>
        <v>1831</v>
      </c>
      <c r="J17" s="41"/>
    </row>
    <row r="18" spans="1:10" s="87" customFormat="1" ht="18" customHeight="1">
      <c r="A18" s="39"/>
      <c r="B18" s="88"/>
      <c r="C18" s="88"/>
      <c r="D18" s="39"/>
      <c r="E18" s="39"/>
      <c r="F18" s="88"/>
      <c r="G18" s="88"/>
    </row>
    <row r="19" spans="1:10" ht="18" customHeight="1">
      <c r="B19" s="86" t="s">
        <v>53</v>
      </c>
      <c r="C19" s="96"/>
      <c r="D19" s="87"/>
      <c r="E19" s="87"/>
      <c r="F19" s="96"/>
      <c r="G19" s="96"/>
    </row>
    <row r="20" spans="1:10" ht="18" customHeight="1">
      <c r="B20" s="88" t="s">
        <v>71</v>
      </c>
      <c r="C20" s="88" t="s">
        <v>72</v>
      </c>
      <c r="D20" s="39" t="s">
        <v>116</v>
      </c>
      <c r="E20" s="39" t="s">
        <v>125</v>
      </c>
      <c r="F20" s="88" t="s">
        <v>126</v>
      </c>
      <c r="G20" s="88" t="s">
        <v>127</v>
      </c>
    </row>
    <row r="21" spans="1:10" ht="18" customHeight="1">
      <c r="D21" s="88" t="s">
        <v>105</v>
      </c>
      <c r="E21" s="90"/>
      <c r="F21" s="99">
        <f>AdsInProgram[[#This Row],[ESTIMATED]]*AdsInProgram[[#This Row],[  ]]</f>
        <v>0</v>
      </c>
      <c r="G21" s="99">
        <f>AdsInProgram[[#This Row],[ACTUAL]]*AdsInProgram[[#This Row],[  ]]</f>
        <v>0</v>
      </c>
    </row>
    <row r="22" spans="1:10" ht="18" customHeight="1">
      <c r="D22" s="88" t="s">
        <v>106</v>
      </c>
      <c r="E22" s="90"/>
      <c r="F22" s="99">
        <f>AdsInProgram[[#This Row],[ESTIMATED]]*AdsInProgram[[#This Row],[  ]]</f>
        <v>0</v>
      </c>
      <c r="G22" s="99">
        <f>AdsInProgram[[#This Row],[ACTUAL]]*AdsInProgram[[#This Row],[  ]]</f>
        <v>0</v>
      </c>
    </row>
    <row r="23" spans="1:10" ht="18" customHeight="1">
      <c r="D23" s="88" t="s">
        <v>107</v>
      </c>
      <c r="E23" s="90"/>
      <c r="F23" s="99">
        <f>AdsInProgram[[#This Row],[ESTIMATED]]*AdsInProgram[[#This Row],[  ]]</f>
        <v>0</v>
      </c>
      <c r="G23" s="99">
        <f>AdsInProgram[[#This Row],[ACTUAL]]*AdsInProgram[[#This Row],[  ]]</f>
        <v>0</v>
      </c>
    </row>
    <row r="24" spans="1:10" ht="18" customHeight="1">
      <c r="E24" s="39"/>
      <c r="F24" s="42">
        <f>SUBTOTAL(109,AdsInProgram[[ESTIMATED ]])</f>
        <v>0</v>
      </c>
      <c r="G24" s="42">
        <f>SUBTOTAL(109,AdsInProgram[[ACTUAL ]])</f>
        <v>0</v>
      </c>
    </row>
    <row r="25" spans="1:10" ht="18" customHeight="1">
      <c r="E25" s="39"/>
    </row>
    <row r="26" spans="1:10" ht="18" customHeight="1">
      <c r="B26" s="86" t="s">
        <v>54</v>
      </c>
      <c r="C26" s="96"/>
      <c r="D26" s="87"/>
      <c r="E26" s="87"/>
      <c r="F26" s="96"/>
      <c r="G26" s="96"/>
    </row>
    <row r="27" spans="1:10" ht="18" customHeight="1">
      <c r="B27" s="88" t="s">
        <v>71</v>
      </c>
      <c r="C27" s="88" t="s">
        <v>72</v>
      </c>
      <c r="D27" s="39" t="s">
        <v>116</v>
      </c>
      <c r="E27" s="39" t="s">
        <v>125</v>
      </c>
      <c r="F27" s="88" t="s">
        <v>126</v>
      </c>
      <c r="G27" s="88" t="s">
        <v>127</v>
      </c>
    </row>
    <row r="28" spans="1:10" ht="18" customHeight="1">
      <c r="D28" s="88" t="s">
        <v>108</v>
      </c>
      <c r="E28" s="90"/>
      <c r="F28" s="99">
        <f>Exhibitors[[#This Row],[ESTIMATED]]*Exhibitors[[#This Row],[  ]]</f>
        <v>0</v>
      </c>
      <c r="G28" s="99">
        <f>Exhibitors[[#This Row],[ACTUAL]]*Exhibitors[[#This Row],[  ]]</f>
        <v>0</v>
      </c>
    </row>
    <row r="29" spans="1:10" ht="18" customHeight="1">
      <c r="D29" s="88" t="s">
        <v>109</v>
      </c>
      <c r="E29" s="90"/>
      <c r="F29" s="99">
        <f>Exhibitors[[#This Row],[ESTIMATED]]*Exhibitors[[#This Row],[  ]]</f>
        <v>0</v>
      </c>
      <c r="G29" s="99">
        <f>Exhibitors[[#This Row],[ACTUAL]]*Exhibitors[[#This Row],[  ]]</f>
        <v>0</v>
      </c>
    </row>
    <row r="30" spans="1:10" ht="18" customHeight="1">
      <c r="D30" s="88" t="s">
        <v>110</v>
      </c>
      <c r="E30" s="90"/>
      <c r="F30" s="99">
        <f>Exhibitors[[#This Row],[ESTIMATED]]*Exhibitors[[#This Row],[  ]]</f>
        <v>0</v>
      </c>
      <c r="G30" s="99">
        <f>Exhibitors[[#This Row],[ACTUAL]]*Exhibitors[[#This Row],[  ]]</f>
        <v>0</v>
      </c>
    </row>
    <row r="31" spans="1:10" ht="18" customHeight="1">
      <c r="E31" s="39"/>
      <c r="F31" s="42">
        <f>SUBTOTAL(109,Exhibitors[[ESTIMATED ]])</f>
        <v>0</v>
      </c>
      <c r="G31" s="42">
        <f>SUBTOTAL(109,Exhibitors[[ACTUAL ]])</f>
        <v>0</v>
      </c>
    </row>
    <row r="32" spans="1:10" ht="18" customHeight="1">
      <c r="E32" s="39"/>
    </row>
    <row r="33" spans="2:7" ht="18" customHeight="1">
      <c r="B33" s="86" t="s">
        <v>55</v>
      </c>
      <c r="C33" s="96"/>
      <c r="D33" s="87"/>
      <c r="E33" s="87"/>
      <c r="F33" s="96"/>
      <c r="G33" s="96"/>
    </row>
    <row r="34" spans="2:7" ht="18" customHeight="1">
      <c r="B34" s="88" t="s">
        <v>71</v>
      </c>
      <c r="C34" s="88" t="s">
        <v>72</v>
      </c>
      <c r="D34" s="39" t="s">
        <v>116</v>
      </c>
      <c r="E34" s="39" t="s">
        <v>125</v>
      </c>
      <c r="F34" s="88" t="s">
        <v>126</v>
      </c>
      <c r="G34" s="88" t="s">
        <v>127</v>
      </c>
    </row>
    <row r="35" spans="2:7" ht="18" customHeight="1">
      <c r="D35" s="88" t="s">
        <v>111</v>
      </c>
      <c r="E35" s="90"/>
      <c r="F35" s="99">
        <f>SaleOfItems[[#This Row],[ESTIMATED]]*SaleOfItems[[#This Row],[  ]]</f>
        <v>0</v>
      </c>
      <c r="G35" s="99">
        <f>SaleOfItems[[#This Row],[ACTUAL]]*SaleOfItems[[#This Row],[  ]]</f>
        <v>0</v>
      </c>
    </row>
    <row r="36" spans="2:7" ht="18" customHeight="1">
      <c r="D36" s="88" t="s">
        <v>111</v>
      </c>
      <c r="E36" s="90"/>
      <c r="F36" s="99">
        <f>SaleOfItems[[#This Row],[ESTIMATED]]*SaleOfItems[[#This Row],[  ]]</f>
        <v>0</v>
      </c>
      <c r="G36" s="99">
        <f>SaleOfItems[[#This Row],[ACTUAL]]*SaleOfItems[[#This Row],[  ]]</f>
        <v>0</v>
      </c>
    </row>
    <row r="37" spans="2:7" ht="18" customHeight="1">
      <c r="D37" s="88" t="s">
        <v>111</v>
      </c>
      <c r="E37" s="90"/>
      <c r="F37" s="99">
        <f>SaleOfItems[[#This Row],[ESTIMATED]]*SaleOfItems[[#This Row],[  ]]</f>
        <v>0</v>
      </c>
      <c r="G37" s="99">
        <f>SaleOfItems[[#This Row],[ACTUAL]]*SaleOfItems[[#This Row],[  ]]</f>
        <v>0</v>
      </c>
    </row>
    <row r="38" spans="2:7" ht="18" customHeight="1">
      <c r="E38" s="39"/>
      <c r="F38" s="42">
        <f>SUBTOTAL(109,SaleOfItems[[ESTIMATED ]])</f>
        <v>0</v>
      </c>
      <c r="G38" s="42">
        <f>SUBTOTAL(109,SaleOfItems[[ACTUAL ]])</f>
        <v>0</v>
      </c>
    </row>
  </sheetData>
  <mergeCells count="1">
    <mergeCell ref="B2:G6"/>
  </mergeCells>
  <phoneticPr fontId="2" type="noConversion"/>
  <conditionalFormatting sqref="G10">
    <cfRule type="dataBar" priority="35">
      <dataBar>
        <cfvo type="num" val="0"/>
        <cfvo type="num" val="$F$10"/>
        <color rgb="FFFFB628"/>
      </dataBar>
      <extLst>
        <ext xmlns:x14="http://schemas.microsoft.com/office/spreadsheetml/2009/9/main" uri="{B025F937-C7B1-47D3-B67F-A62EFF666E3E}">
          <x14:id>{9512565A-077C-4594-AA99-28941B7B8FEF}</x14:id>
        </ext>
      </extLst>
    </cfRule>
  </conditionalFormatting>
  <dataValidations count="1">
    <dataValidation allowBlank="1" showInputMessage="1" showErrorMessage="1" prompt="Use this worksheet to list your income by category. Total Estimated and Total Actual costs are calculated in cells F10 and G10._x000a__x000a_Enter income items in the tables below." sqref="A1" xr:uid="{EAB4D354-EAFD-4D66-BC8A-9082E2D10029}"/>
  </dataValidations>
  <printOptions horizontalCentered="1"/>
  <pageMargins left="0.25" right="0.25" top="0.75" bottom="0.75" header="0.3" footer="0.3"/>
  <pageSetup scale="72" orientation="landscape" r:id="rId1"/>
  <headerFooter alignWithMargins="0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2565A-077C-4594-AA99-28941B7B8FEF}">
            <x14:dataBar gradient="0" negativeBarColorSameAsPositive="1" axisPosition="none">
              <x14:cfvo type="num">
                <xm:f>0</xm:f>
              </x14:cfvo>
              <x14:cfvo type="num">
                <xm:f>$F$10</xm:f>
              </x14:cfvo>
            </x14:dataBar>
          </x14:cfRule>
          <xm:sqref>G10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"/>
  <sheetViews>
    <sheetView showGridLines="0" zoomScaleNormal="100" workbookViewId="0"/>
  </sheetViews>
  <sheetFormatPr defaultColWidth="9" defaultRowHeight="13.8"/>
  <cols>
    <col min="1" max="1" width="3.19921875" style="1" customWidth="1"/>
    <col min="2" max="2" width="16.59765625" style="1" customWidth="1"/>
    <col min="3" max="3" width="16.09765625" style="1" customWidth="1"/>
    <col min="4" max="10" width="11.5" style="1" customWidth="1"/>
    <col min="11" max="11" width="7.19921875" style="1" customWidth="1"/>
    <col min="12" max="12" width="23.69921875" style="1" customWidth="1"/>
    <col min="13" max="13" width="18.59765625" style="1" customWidth="1"/>
    <col min="14" max="14" width="3.19921875" style="1" customWidth="1"/>
    <col min="15" max="16384" width="9" style="1"/>
  </cols>
  <sheetData>
    <row r="1" spans="1:14" s="13" customFormat="1" ht="15" customHeight="1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3" t="s">
        <v>116</v>
      </c>
    </row>
    <row r="2" spans="1:14" s="13" customFormat="1" ht="18" customHeight="1">
      <c r="A2" s="6"/>
      <c r="B2" s="192" t="s">
        <v>112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4" s="13" customFormat="1" ht="18" customHeight="1">
      <c r="A3" s="6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4" s="13" customFormat="1" ht="18" customHeight="1">
      <c r="A4" s="6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</row>
    <row r="5" spans="1:14" s="13" customFormat="1" ht="18" customHeight="1">
      <c r="A5" s="6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</row>
    <row r="6" spans="1:14" s="13" customFormat="1" ht="33" customHeight="1">
      <c r="A6" s="6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</row>
    <row r="7" spans="1:14" s="13" customFormat="1" ht="12" customHeight="1">
      <c r="A7" s="6"/>
      <c r="B7" s="52"/>
      <c r="C7" s="52"/>
      <c r="D7" s="52"/>
      <c r="E7" s="52"/>
      <c r="F7" s="52"/>
      <c r="G7" s="52"/>
      <c r="H7" s="52"/>
      <c r="I7" s="52"/>
      <c r="J7" s="52"/>
      <c r="K7" s="52"/>
      <c r="L7" s="67"/>
      <c r="M7" s="67"/>
    </row>
    <row r="8" spans="1:14" ht="9.9" customHeight="1">
      <c r="A8"/>
      <c r="B8"/>
      <c r="C8"/>
      <c r="D8"/>
      <c r="E8"/>
      <c r="F8"/>
      <c r="G8"/>
      <c r="H8"/>
      <c r="I8"/>
      <c r="J8"/>
      <c r="K8"/>
      <c r="L8"/>
      <c r="M8"/>
    </row>
    <row r="9" spans="1:14" ht="9.75" customHeight="1">
      <c r="A9"/>
      <c r="B9"/>
      <c r="C9"/>
      <c r="D9"/>
      <c r="E9"/>
      <c r="F9"/>
      <c r="G9"/>
      <c r="H9"/>
      <c r="I9"/>
      <c r="J9"/>
      <c r="K9"/>
      <c r="L9"/>
      <c r="M9"/>
    </row>
    <row r="10" spans="1:14" ht="18" customHeight="1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 t="s">
        <v>71</v>
      </c>
      <c r="M10" s="55" t="s">
        <v>72</v>
      </c>
    </row>
    <row r="11" spans="1:14" ht="18" customHeight="1">
      <c r="A11" s="2"/>
      <c r="B11" s="48" t="s">
        <v>113</v>
      </c>
      <c r="C11" s="49"/>
      <c r="D11" s="49"/>
      <c r="E11" s="49"/>
      <c r="F11" s="49"/>
      <c r="G11" s="49"/>
      <c r="H11" s="49"/>
      <c r="I11" s="49"/>
      <c r="J11" s="49"/>
      <c r="K11" s="49"/>
      <c r="L11" s="50">
        <f>Income!F10</f>
        <v>1936</v>
      </c>
      <c r="M11" s="50">
        <f>Income!G10</f>
        <v>1831</v>
      </c>
    </row>
    <row r="12" spans="1:14" ht="18" customHeight="1">
      <c r="B12" s="53" t="s">
        <v>114</v>
      </c>
      <c r="C12" s="51"/>
      <c r="D12" s="51"/>
      <c r="E12" s="51"/>
      <c r="F12" s="51"/>
      <c r="G12" s="51"/>
      <c r="H12" s="51"/>
      <c r="I12" s="51"/>
      <c r="J12" s="51"/>
      <c r="K12" s="51"/>
      <c r="L12" s="54">
        <f>Expenses!G12</f>
        <v>1145</v>
      </c>
      <c r="M12" s="54">
        <f>Expenses!H12</f>
        <v>395</v>
      </c>
    </row>
    <row r="13" spans="1:14" ht="18" customHeight="1">
      <c r="B13" s="40" t="s">
        <v>115</v>
      </c>
      <c r="C13" s="45"/>
      <c r="D13" s="45"/>
      <c r="E13" s="45"/>
      <c r="F13" s="45"/>
      <c r="G13" s="45"/>
      <c r="H13" s="45"/>
      <c r="I13" s="45"/>
      <c r="J13" s="45"/>
      <c r="K13" s="45"/>
      <c r="L13" s="40">
        <f>L11-L12</f>
        <v>791</v>
      </c>
      <c r="M13" s="40">
        <f>M11-M12</f>
        <v>1436</v>
      </c>
    </row>
    <row r="14" spans="1:14" ht="18" customHeight="1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</sheetData>
  <mergeCells count="1">
    <mergeCell ref="B2:M6"/>
  </mergeCells>
  <phoneticPr fontId="2" type="noConversion"/>
  <dataValidations count="1">
    <dataValidation allowBlank="1" showInputMessage="1" showErrorMessage="1" prompt="This worksheet automatically summarizes Total Estimated and Total Actual costs. The summary table also calculates Total Profit (or Loss)." sqref="A1" xr:uid="{37AB8ED0-6A6A-4A09-961F-58E3B2A4C34B}"/>
  </dataValidations>
  <printOptions horizontalCentered="1"/>
  <pageMargins left="0.25" right="0.25" top="0.75" bottom="0.75" header="0.3" footer="0.3"/>
  <pageSetup scale="72" orientation="landscape" r:id="rId1"/>
  <headerFooter alignWithMargins="0"/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2D6B6CC-F596-4B83-A965-C68EC5684C3D}"/>
</file>

<file path=customXml/itemProps22.xml><?xml version="1.0" encoding="utf-8"?>
<ds:datastoreItem xmlns:ds="http://schemas.openxmlformats.org/officeDocument/2006/customXml" ds:itemID="{8006695F-163E-4BF1-9B7D-B7FEC801EAC8}"/>
</file>

<file path=customXml/itemProps31.xml><?xml version="1.0" encoding="utf-8"?>
<ds:datastoreItem xmlns:ds="http://schemas.openxmlformats.org/officeDocument/2006/customXml" ds:itemID="{A84128EA-044E-439A-A27A-F1A5967A94B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TM44917183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4</vt:i4>
      </vt:variant>
    </vt:vector>
  </ap:HeadingPairs>
  <ap:TitlesOfParts>
    <vt:vector baseType="lpstr" size="4">
      <vt:lpstr>Event planner</vt:lpstr>
      <vt:lpstr>Expenses</vt:lpstr>
      <vt:lpstr>Income</vt:lpstr>
      <vt:lpstr>Summary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2023-11-29T08:46:44Z</dcterms:created>
  <dcterms:modified xsi:type="dcterms:W3CDTF">2024-01-10T04:22:16Z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